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1655" yWindow="32760" windowWidth="12600" windowHeight="13290" tabRatio="869"/>
  </bookViews>
  <sheets>
    <sheet name="L0=1.5m斜交现浇板 " sheetId="32" r:id="rId1"/>
    <sheet name="L0=2.0m斜交现浇板" sheetId="22" r:id="rId2"/>
    <sheet name="L0=3m斜交现浇板" sheetId="33" r:id="rId3"/>
    <sheet name="L0=4.0m端部现浇板" sheetId="29" r:id="rId4"/>
    <sheet name="L0=6.0m端部现浇板" sheetId="31" r:id="rId5"/>
    <sheet name="L0=2.0m斜交现浇板 (3)" sheetId="27" r:id="rId6"/>
    <sheet name="L0=2.0m斜交现浇板 (2)" sheetId="26" r:id="rId7"/>
    <sheet name="现浇板分类情况表" sheetId="21" r:id="rId8"/>
    <sheet name="涵台尺寸及数量表(分离砼) " sheetId="5" r:id="rId9"/>
    <sheet name="涵台尺寸及数量表(整体砼)" sheetId="6" r:id="rId10"/>
  </sheets>
  <definedNames>
    <definedName name="_xlnm.Print_Area" localSheetId="8">'涵台尺寸及数量表(分离砼) '!$B$26:$X$45</definedName>
    <definedName name="_xlnm.Print_Area" localSheetId="9">'涵台尺寸及数量表(整体砼)'!$C$44:$Y$64</definedName>
  </definedNames>
  <calcPr calcId="181029"/>
</workbook>
</file>

<file path=xl/calcChain.xml><?xml version="1.0" encoding="utf-8"?>
<calcChain xmlns="http://schemas.openxmlformats.org/spreadsheetml/2006/main">
  <c r="BM32" i="33" l="1"/>
  <c r="AW199" i="22"/>
  <c r="AW159" i="22"/>
  <c r="BM78" i="22"/>
  <c r="BM55" i="22"/>
  <c r="AW64" i="22"/>
  <c r="AW185" i="32"/>
  <c r="BK174" i="32"/>
  <c r="AR208" i="32"/>
  <c r="AR205" i="32"/>
  <c r="AR202" i="32"/>
  <c r="AR199" i="32"/>
  <c r="AR196" i="32"/>
  <c r="AR193" i="32"/>
  <c r="AR185" i="32"/>
  <c r="AR182" i="32"/>
  <c r="AR179" i="32"/>
  <c r="AR176" i="32"/>
  <c r="AR173" i="32"/>
  <c r="AR170" i="32"/>
  <c r="BU78" i="32"/>
  <c r="BU79" i="32"/>
  <c r="BM6" i="32"/>
  <c r="BQ7" i="32"/>
  <c r="BM201" i="32"/>
  <c r="BR55" i="32"/>
  <c r="BR56" i="32"/>
  <c r="BJ56" i="32"/>
  <c r="BA56" i="32"/>
  <c r="AL196" i="33"/>
  <c r="AL199" i="33"/>
  <c r="AL202" i="33"/>
  <c r="AL205" i="33"/>
  <c r="AL208" i="33"/>
  <c r="AL173" i="33"/>
  <c r="AL176" i="33"/>
  <c r="AL179" i="33"/>
  <c r="AL182" i="33"/>
  <c r="AL185" i="33"/>
  <c r="AL150" i="33"/>
  <c r="AL153" i="33"/>
  <c r="AL156" i="33"/>
  <c r="AL159" i="33"/>
  <c r="AL162" i="33"/>
  <c r="AL127" i="33"/>
  <c r="AL130" i="33"/>
  <c r="AL133" i="33"/>
  <c r="AL136" i="33"/>
  <c r="AL139" i="33"/>
  <c r="AL104" i="33"/>
  <c r="AL107" i="33"/>
  <c r="AL110" i="33"/>
  <c r="AL113" i="33"/>
  <c r="AL116" i="33"/>
  <c r="AL81" i="33"/>
  <c r="AL84" i="33"/>
  <c r="AL87" i="33"/>
  <c r="AL90" i="33"/>
  <c r="AL93" i="33"/>
  <c r="AL58" i="33"/>
  <c r="AL61" i="33"/>
  <c r="AL64" i="33"/>
  <c r="AL67" i="33"/>
  <c r="AL70" i="33"/>
  <c r="AL38" i="33"/>
  <c r="AL41" i="33"/>
  <c r="AL44" i="33"/>
  <c r="AL47" i="33"/>
  <c r="AL35" i="33"/>
  <c r="AL18" i="33"/>
  <c r="AL21" i="33"/>
  <c r="AL24" i="33"/>
  <c r="AL15" i="33"/>
  <c r="AL12" i="33"/>
  <c r="BV78" i="33"/>
  <c r="BU101" i="33"/>
  <c r="BW78" i="33"/>
  <c r="BU78" i="33"/>
  <c r="BY78" i="33"/>
  <c r="CA78" i="33"/>
  <c r="BU79" i="33"/>
  <c r="BR208" i="33"/>
  <c r="BR209" i="33"/>
  <c r="BR205" i="33"/>
  <c r="BR206" i="33"/>
  <c r="BR202" i="33"/>
  <c r="BR203" i="33"/>
  <c r="BR200" i="33"/>
  <c r="BR199" i="33"/>
  <c r="BR196" i="33"/>
  <c r="BR197" i="33"/>
  <c r="BR193" i="33"/>
  <c r="BR194" i="33"/>
  <c r="BR185" i="33"/>
  <c r="BR186" i="33"/>
  <c r="BR182" i="33"/>
  <c r="BR183" i="33"/>
  <c r="BR179" i="33"/>
  <c r="BR180" i="33"/>
  <c r="BR177" i="33"/>
  <c r="BR176" i="33"/>
  <c r="BR173" i="33"/>
  <c r="BR174" i="33"/>
  <c r="BR170" i="33"/>
  <c r="BR171" i="33"/>
  <c r="BR162" i="33"/>
  <c r="BR163" i="33"/>
  <c r="BR159" i="33"/>
  <c r="BR160" i="33"/>
  <c r="BR157" i="33"/>
  <c r="BR156" i="33"/>
  <c r="BR154" i="33"/>
  <c r="BR153" i="33"/>
  <c r="BR150" i="33"/>
  <c r="BR151" i="33"/>
  <c r="BR147" i="33"/>
  <c r="BR148" i="33"/>
  <c r="BR139" i="33"/>
  <c r="BR140" i="33"/>
  <c r="BR136" i="33"/>
  <c r="BR137" i="33"/>
  <c r="BR133" i="33"/>
  <c r="BR134" i="33"/>
  <c r="BR131" i="33"/>
  <c r="BR130" i="33"/>
  <c r="BR127" i="33"/>
  <c r="BR128" i="33"/>
  <c r="BR124" i="33"/>
  <c r="BR125" i="33"/>
  <c r="BR116" i="33"/>
  <c r="BR117" i="33"/>
  <c r="BR113" i="33"/>
  <c r="BR114" i="33"/>
  <c r="BR110" i="33"/>
  <c r="BR111" i="33"/>
  <c r="BR108" i="33"/>
  <c r="BR107" i="33"/>
  <c r="BR104" i="33"/>
  <c r="BR105" i="33"/>
  <c r="BR101" i="33"/>
  <c r="BR102" i="33"/>
  <c r="BR93" i="33"/>
  <c r="BR94" i="33"/>
  <c r="BR90" i="33"/>
  <c r="BR91" i="33"/>
  <c r="BR87" i="33"/>
  <c r="BR88" i="33"/>
  <c r="BR85" i="33"/>
  <c r="BR84" i="33"/>
  <c r="BR81" i="33"/>
  <c r="BR82" i="33"/>
  <c r="BR78" i="33"/>
  <c r="BR79" i="33"/>
  <c r="BR71" i="33"/>
  <c r="BR70" i="33"/>
  <c r="BR67" i="33"/>
  <c r="BR68" i="33"/>
  <c r="BR64" i="33"/>
  <c r="BR65" i="33"/>
  <c r="BR62" i="33"/>
  <c r="BR61" i="33"/>
  <c r="BR59" i="33"/>
  <c r="BR58" i="33"/>
  <c r="BR55" i="33"/>
  <c r="BR56" i="33"/>
  <c r="BR35" i="33"/>
  <c r="BR36" i="33"/>
  <c r="BR38" i="33"/>
  <c r="BR39" i="33"/>
  <c r="BR41" i="33"/>
  <c r="BR42" i="33"/>
  <c r="BR44" i="33"/>
  <c r="BR45" i="33"/>
  <c r="BR47" i="33"/>
  <c r="BR48" i="33"/>
  <c r="BR32" i="33"/>
  <c r="BR33" i="33"/>
  <c r="BR9" i="33"/>
  <c r="BR10" i="33"/>
  <c r="BR11" i="33"/>
  <c r="BR12" i="33"/>
  <c r="BR13" i="33"/>
  <c r="BR15" i="33"/>
  <c r="BR16" i="33"/>
  <c r="BR18" i="33"/>
  <c r="BR19" i="33"/>
  <c r="BR21" i="33"/>
  <c r="BR22" i="33"/>
  <c r="BR24" i="33"/>
  <c r="BR25" i="33"/>
  <c r="BR6" i="33"/>
  <c r="AX209" i="33"/>
  <c r="AW209" i="33"/>
  <c r="BB209" i="33"/>
  <c r="BB208" i="33"/>
  <c r="AY208" i="33"/>
  <c r="AX208" i="33"/>
  <c r="AX206" i="33"/>
  <c r="AW206" i="33"/>
  <c r="BB206" i="33"/>
  <c r="BB205" i="33"/>
  <c r="AY205" i="33"/>
  <c r="AX205" i="33"/>
  <c r="AX203" i="33"/>
  <c r="AW203" i="33"/>
  <c r="BB203" i="33"/>
  <c r="BB202" i="33"/>
  <c r="AY202" i="33"/>
  <c r="AX202" i="33"/>
  <c r="AX200" i="33"/>
  <c r="AW200" i="33"/>
  <c r="BB200" i="33"/>
  <c r="BB199" i="33"/>
  <c r="AY199" i="33"/>
  <c r="AX199" i="33"/>
  <c r="AY197" i="33"/>
  <c r="AX197" i="33"/>
  <c r="BC197" i="33"/>
  <c r="AW197" i="33"/>
  <c r="BB197" i="33"/>
  <c r="BB196" i="33"/>
  <c r="AY196" i="33"/>
  <c r="AX196" i="33"/>
  <c r="BC196" i="33"/>
  <c r="BB194" i="33"/>
  <c r="AY194" i="33"/>
  <c r="AX194" i="33"/>
  <c r="BC194" i="33"/>
  <c r="AW194" i="33"/>
  <c r="BB193" i="33"/>
  <c r="AY193" i="33"/>
  <c r="AX193" i="33"/>
  <c r="BC193" i="33"/>
  <c r="AX186" i="33"/>
  <c r="AW186" i="33"/>
  <c r="BB186" i="33"/>
  <c r="BB185" i="33"/>
  <c r="AY185" i="33"/>
  <c r="AX185" i="33"/>
  <c r="AX183" i="33"/>
  <c r="AW183" i="33"/>
  <c r="BB183" i="33"/>
  <c r="BB182" i="33"/>
  <c r="AY182" i="33"/>
  <c r="AX182" i="33"/>
  <c r="AX180" i="33"/>
  <c r="AW180" i="33"/>
  <c r="BB180" i="33"/>
  <c r="BB179" i="33"/>
  <c r="AY179" i="33"/>
  <c r="AX179" i="33"/>
  <c r="AX177" i="33"/>
  <c r="AW177" i="33"/>
  <c r="BB177" i="33"/>
  <c r="BB176" i="33"/>
  <c r="AY176" i="33"/>
  <c r="AX176" i="33"/>
  <c r="AY174" i="33"/>
  <c r="AX174" i="33"/>
  <c r="BC174" i="33"/>
  <c r="AW174" i="33"/>
  <c r="BB174" i="33"/>
  <c r="BB173" i="33"/>
  <c r="AY173" i="33"/>
  <c r="AX173" i="33"/>
  <c r="BC173" i="33"/>
  <c r="BB171" i="33"/>
  <c r="AX171" i="33"/>
  <c r="BC171" i="33"/>
  <c r="AW171" i="33"/>
  <c r="BB170" i="33"/>
  <c r="AY170" i="33"/>
  <c r="AY171" i="33"/>
  <c r="AX170" i="33"/>
  <c r="BC170" i="33"/>
  <c r="AX163" i="33"/>
  <c r="AW163" i="33"/>
  <c r="BB163" i="33"/>
  <c r="BB162" i="33"/>
  <c r="AY162" i="33"/>
  <c r="AX162" i="33"/>
  <c r="AX160" i="33"/>
  <c r="BC160" i="33"/>
  <c r="AW160" i="33"/>
  <c r="BB160" i="33"/>
  <c r="BB159" i="33"/>
  <c r="AY159" i="33"/>
  <c r="AY160" i="33"/>
  <c r="AX159" i="33"/>
  <c r="AX157" i="33"/>
  <c r="AW157" i="33"/>
  <c r="BB157" i="33"/>
  <c r="BB156" i="33"/>
  <c r="AY156" i="33"/>
  <c r="AY157" i="33"/>
  <c r="AX156" i="33"/>
  <c r="BC156" i="33"/>
  <c r="BB154" i="33"/>
  <c r="AX154" i="33"/>
  <c r="AW154" i="33"/>
  <c r="BB153" i="33"/>
  <c r="AY153" i="33"/>
  <c r="AX153" i="33"/>
  <c r="BC153" i="33"/>
  <c r="AX151" i="33"/>
  <c r="AW151" i="33"/>
  <c r="BB151" i="33"/>
  <c r="BB150" i="33"/>
  <c r="AY150" i="33"/>
  <c r="AY151" i="33"/>
  <c r="AX150" i="33"/>
  <c r="BC150" i="33"/>
  <c r="BB148" i="33"/>
  <c r="AX148" i="33"/>
  <c r="AW148" i="33"/>
  <c r="BC147" i="33"/>
  <c r="BB147" i="33"/>
  <c r="AY147" i="33"/>
  <c r="AY148" i="33"/>
  <c r="AX147" i="33"/>
  <c r="AX140" i="33"/>
  <c r="AW140" i="33"/>
  <c r="BB140" i="33"/>
  <c r="BB139" i="33"/>
  <c r="AY139" i="33"/>
  <c r="AX139" i="33"/>
  <c r="BB137" i="33"/>
  <c r="AX137" i="33"/>
  <c r="AW137" i="33"/>
  <c r="BB136" i="33"/>
  <c r="AY136" i="33"/>
  <c r="AX136" i="33"/>
  <c r="AX134" i="33"/>
  <c r="AW134" i="33"/>
  <c r="BB134" i="33"/>
  <c r="BB133" i="33"/>
  <c r="AY133" i="33"/>
  <c r="AX133" i="33"/>
  <c r="AX131" i="33"/>
  <c r="AW131" i="33"/>
  <c r="BB131" i="33"/>
  <c r="BB130" i="33"/>
  <c r="AY130" i="33"/>
  <c r="AY131" i="33"/>
  <c r="AX130" i="33"/>
  <c r="BC130" i="33"/>
  <c r="AX128" i="33"/>
  <c r="BC128" i="33"/>
  <c r="AW128" i="33"/>
  <c r="BB128" i="33"/>
  <c r="BB127" i="33"/>
  <c r="AY127" i="33"/>
  <c r="AY128" i="33"/>
  <c r="AX127" i="33"/>
  <c r="BC127" i="33"/>
  <c r="AY125" i="33"/>
  <c r="AX125" i="33"/>
  <c r="BC125" i="33"/>
  <c r="AW125" i="33"/>
  <c r="BB125" i="33"/>
  <c r="BB124" i="33"/>
  <c r="AY124" i="33"/>
  <c r="AX124" i="33"/>
  <c r="BC124" i="33"/>
  <c r="AX117" i="33"/>
  <c r="BC117" i="33"/>
  <c r="AW117" i="33"/>
  <c r="BB117" i="33"/>
  <c r="BB116" i="33"/>
  <c r="AY116" i="33"/>
  <c r="AX116" i="33"/>
  <c r="AX114" i="33"/>
  <c r="AW114" i="33"/>
  <c r="BB114" i="33"/>
  <c r="BB113" i="33"/>
  <c r="AY113" i="33"/>
  <c r="AX113" i="33"/>
  <c r="BC113" i="33"/>
  <c r="AX111" i="33"/>
  <c r="AW111" i="33"/>
  <c r="BB111" i="33"/>
  <c r="BB110" i="33"/>
  <c r="AY110" i="33"/>
  <c r="AX110" i="33"/>
  <c r="BB108" i="33"/>
  <c r="AX108" i="33"/>
  <c r="AW108" i="33"/>
  <c r="BB107" i="33"/>
  <c r="AY107" i="33"/>
  <c r="AY108" i="33"/>
  <c r="AX107" i="33"/>
  <c r="AY105" i="33"/>
  <c r="AX105" i="33"/>
  <c r="BC105" i="33"/>
  <c r="AW105" i="33"/>
  <c r="BB105" i="33"/>
  <c r="BB104" i="33"/>
  <c r="AY104" i="33"/>
  <c r="BC104" i="33"/>
  <c r="AX104" i="33"/>
  <c r="BB102" i="33"/>
  <c r="AX102" i="33"/>
  <c r="AW102" i="33"/>
  <c r="BB101" i="33"/>
  <c r="AY101" i="33"/>
  <c r="AY102" i="33"/>
  <c r="AX101" i="33"/>
  <c r="BC101" i="33"/>
  <c r="AX94" i="33"/>
  <c r="AW94" i="33"/>
  <c r="BB94" i="33"/>
  <c r="BB93" i="33"/>
  <c r="AY93" i="33"/>
  <c r="AX93" i="33"/>
  <c r="AX91" i="33"/>
  <c r="BC91" i="33"/>
  <c r="AW91" i="33"/>
  <c r="BB91" i="33"/>
  <c r="BB90" i="33"/>
  <c r="AY90" i="33"/>
  <c r="AY91" i="33"/>
  <c r="AX90" i="33"/>
  <c r="AX88" i="33"/>
  <c r="AW88" i="33"/>
  <c r="BB88" i="33"/>
  <c r="BC87" i="33"/>
  <c r="BB87" i="33"/>
  <c r="AY87" i="33"/>
  <c r="AY88" i="33"/>
  <c r="AX87" i="33"/>
  <c r="BB85" i="33"/>
  <c r="AX85" i="33"/>
  <c r="AW85" i="33"/>
  <c r="BB84" i="33"/>
  <c r="AY84" i="33"/>
  <c r="AX84" i="33"/>
  <c r="AX82" i="33"/>
  <c r="AW82" i="33"/>
  <c r="BB82" i="33"/>
  <c r="BB81" i="33"/>
  <c r="AY81" i="33"/>
  <c r="AX81" i="33"/>
  <c r="BB79" i="33"/>
  <c r="AX79" i="33"/>
  <c r="BC79" i="33"/>
  <c r="AW79" i="33"/>
  <c r="BB78" i="33"/>
  <c r="AY78" i="33"/>
  <c r="AY79" i="33"/>
  <c r="AX78" i="33"/>
  <c r="BC78" i="33"/>
  <c r="BB71" i="33"/>
  <c r="AX71" i="33"/>
  <c r="AW71" i="33"/>
  <c r="BB70" i="33"/>
  <c r="AY70" i="33"/>
  <c r="AY71" i="33"/>
  <c r="BC71" i="33"/>
  <c r="AX70" i="33"/>
  <c r="BB68" i="33"/>
  <c r="AX68" i="33"/>
  <c r="AW68" i="33"/>
  <c r="BB67" i="33"/>
  <c r="AY67" i="33"/>
  <c r="AX67" i="33"/>
  <c r="BB65" i="33"/>
  <c r="AX65" i="33"/>
  <c r="AW65" i="33"/>
  <c r="BB64" i="33"/>
  <c r="AY64" i="33"/>
  <c r="AY65" i="33"/>
  <c r="BC65" i="33"/>
  <c r="AX64" i="33"/>
  <c r="BC64" i="33"/>
  <c r="AX62" i="33"/>
  <c r="AW62" i="33"/>
  <c r="BB62" i="33"/>
  <c r="BB61" i="33"/>
  <c r="AY61" i="33"/>
  <c r="AY62" i="33"/>
  <c r="BC62" i="33"/>
  <c r="AX61" i="33"/>
  <c r="BC61" i="33"/>
  <c r="AX59" i="33"/>
  <c r="BC59" i="33"/>
  <c r="AW59" i="33"/>
  <c r="BB59" i="33"/>
  <c r="BB58" i="33"/>
  <c r="AY58" i="33"/>
  <c r="AY59" i="33"/>
  <c r="AX58" i="33"/>
  <c r="BC58" i="33"/>
  <c r="BB56" i="33"/>
  <c r="AX56" i="33"/>
  <c r="AW56" i="33"/>
  <c r="BB55" i="33"/>
  <c r="AY55" i="33"/>
  <c r="AX55" i="33"/>
  <c r="BC55" i="33"/>
  <c r="AY32" i="33"/>
  <c r="AW48" i="33"/>
  <c r="BB48" i="33"/>
  <c r="AW45" i="33"/>
  <c r="AW39" i="33"/>
  <c r="AW36" i="33"/>
  <c r="AW33" i="33"/>
  <c r="AW24" i="33"/>
  <c r="AW25" i="33"/>
  <c r="AW22" i="33"/>
  <c r="AW15" i="33"/>
  <c r="AW16" i="33"/>
  <c r="AW12" i="33"/>
  <c r="AW13" i="33"/>
  <c r="AU208" i="33"/>
  <c r="AT208" i="33"/>
  <c r="AR208" i="33"/>
  <c r="AU205" i="33"/>
  <c r="AT205" i="33"/>
  <c r="AR205" i="33"/>
  <c r="AU202" i="33"/>
  <c r="AT202" i="33"/>
  <c r="AR202" i="33"/>
  <c r="AU199" i="33"/>
  <c r="AT199" i="33"/>
  <c r="AR199" i="33"/>
  <c r="AU196" i="33"/>
  <c r="AT196" i="33"/>
  <c r="AR196" i="33"/>
  <c r="AU193" i="33"/>
  <c r="AT193" i="33"/>
  <c r="AR193" i="33"/>
  <c r="AU185" i="33"/>
  <c r="AT185" i="33"/>
  <c r="AR185" i="33"/>
  <c r="AU182" i="33"/>
  <c r="AT182" i="33"/>
  <c r="AR182" i="33"/>
  <c r="AU179" i="33"/>
  <c r="AT179" i="33"/>
  <c r="AR179" i="33"/>
  <c r="AU176" i="33"/>
  <c r="AT176" i="33"/>
  <c r="AR176" i="33"/>
  <c r="AU173" i="33"/>
  <c r="AT173" i="33"/>
  <c r="AR173" i="33"/>
  <c r="AU170" i="33"/>
  <c r="AT170" i="33"/>
  <c r="AR170" i="33"/>
  <c r="AR147" i="33"/>
  <c r="AT147" i="33"/>
  <c r="AU147" i="33"/>
  <c r="AR150" i="33"/>
  <c r="AT150" i="33"/>
  <c r="AU150" i="33"/>
  <c r="AR153" i="33"/>
  <c r="AT153" i="33"/>
  <c r="AU153" i="33"/>
  <c r="AR156" i="33"/>
  <c r="AT156" i="33"/>
  <c r="AU156" i="33"/>
  <c r="AR159" i="33"/>
  <c r="AT159" i="33"/>
  <c r="AU159" i="33"/>
  <c r="AR162" i="33"/>
  <c r="AT162" i="33"/>
  <c r="AU162" i="33"/>
  <c r="AU139" i="33"/>
  <c r="AT139" i="33"/>
  <c r="AU136" i="33"/>
  <c r="AT136" i="33"/>
  <c r="AU133" i="33"/>
  <c r="AT133" i="33"/>
  <c r="AU130" i="33"/>
  <c r="AT130" i="33"/>
  <c r="AU127" i="33"/>
  <c r="AT127" i="33"/>
  <c r="AU124" i="33"/>
  <c r="AT124" i="33"/>
  <c r="AU116" i="33"/>
  <c r="AT116" i="33"/>
  <c r="AU113" i="33"/>
  <c r="AT113" i="33"/>
  <c r="AU110" i="33"/>
  <c r="AT110" i="33"/>
  <c r="AU107" i="33"/>
  <c r="AT107" i="33"/>
  <c r="AU104" i="33"/>
  <c r="AT104" i="33"/>
  <c r="AU101" i="33"/>
  <c r="AT101" i="33"/>
  <c r="AU93" i="33"/>
  <c r="AT93" i="33"/>
  <c r="AU90" i="33"/>
  <c r="AT90" i="33"/>
  <c r="AU87" i="33"/>
  <c r="AT87" i="33"/>
  <c r="AU84" i="33"/>
  <c r="AT84" i="33"/>
  <c r="AU81" i="33"/>
  <c r="AT81" i="33"/>
  <c r="AU78" i="33"/>
  <c r="AT78" i="33"/>
  <c r="AT58" i="33"/>
  <c r="AU58" i="33"/>
  <c r="AT61" i="33"/>
  <c r="AU61" i="33"/>
  <c r="AT64" i="33"/>
  <c r="AU64" i="33"/>
  <c r="AT67" i="33"/>
  <c r="AU67" i="33"/>
  <c r="AT70" i="33"/>
  <c r="AU70" i="33"/>
  <c r="AU55" i="33"/>
  <c r="AT55" i="33"/>
  <c r="AT35" i="33"/>
  <c r="AU35" i="33"/>
  <c r="AT38" i="33"/>
  <c r="AU38" i="33"/>
  <c r="AT41" i="33"/>
  <c r="AU41" i="33"/>
  <c r="AT44" i="33"/>
  <c r="AU44" i="33"/>
  <c r="AT47" i="33"/>
  <c r="AU47" i="33"/>
  <c r="AT32" i="33"/>
  <c r="AU32" i="33"/>
  <c r="AT18" i="33"/>
  <c r="AU18" i="33"/>
  <c r="AU21" i="33"/>
  <c r="AU24" i="33"/>
  <c r="AT21" i="33"/>
  <c r="AT24" i="33"/>
  <c r="AU15" i="33"/>
  <c r="AT15" i="33"/>
  <c r="AU12" i="33"/>
  <c r="AT12" i="33"/>
  <c r="BN148" i="33"/>
  <c r="AR139" i="33"/>
  <c r="AR136" i="33"/>
  <c r="AR133" i="33"/>
  <c r="AR130" i="33"/>
  <c r="AR127" i="33"/>
  <c r="AR124" i="33"/>
  <c r="AR116" i="33"/>
  <c r="AR113" i="33"/>
  <c r="AR110" i="33"/>
  <c r="AR107" i="33"/>
  <c r="AR104" i="33"/>
  <c r="AR101" i="33"/>
  <c r="AR93" i="33"/>
  <c r="AR90" i="33"/>
  <c r="AR87" i="33"/>
  <c r="AR84" i="33"/>
  <c r="AR81" i="33"/>
  <c r="AR78" i="33"/>
  <c r="AR55" i="33"/>
  <c r="AR70" i="33"/>
  <c r="AR67" i="33"/>
  <c r="AR64" i="33"/>
  <c r="AR61" i="33"/>
  <c r="AR58" i="33"/>
  <c r="AR32" i="33"/>
  <c r="AS32" i="33"/>
  <c r="AS55" i="33"/>
  <c r="AR35" i="33"/>
  <c r="AR38" i="33"/>
  <c r="AR41" i="33"/>
  <c r="AR44" i="33"/>
  <c r="AR47" i="33"/>
  <c r="AS12" i="33"/>
  <c r="AS35" i="33"/>
  <c r="AO9" i="33"/>
  <c r="AP9" i="33"/>
  <c r="AR9" i="33"/>
  <c r="AW9" i="33"/>
  <c r="AW10" i="33"/>
  <c r="BB10" i="33"/>
  <c r="AX9" i="33"/>
  <c r="BB9" i="33"/>
  <c r="BF9" i="33"/>
  <c r="BN9" i="33"/>
  <c r="BO9" i="33"/>
  <c r="BP9" i="33"/>
  <c r="BN10" i="33"/>
  <c r="AX10" i="33"/>
  <c r="BF10" i="33"/>
  <c r="BP10" i="33"/>
  <c r="BM11" i="33"/>
  <c r="BQ11" i="33"/>
  <c r="BP11" i="33"/>
  <c r="BZ75" i="29"/>
  <c r="BY76" i="29"/>
  <c r="BU76" i="29"/>
  <c r="BU75" i="29"/>
  <c r="BR205" i="29"/>
  <c r="BR206" i="29"/>
  <c r="BR202" i="29"/>
  <c r="BR203" i="29"/>
  <c r="BR199" i="29"/>
  <c r="BR200" i="29"/>
  <c r="BR197" i="29"/>
  <c r="BR196" i="29"/>
  <c r="BR193" i="29"/>
  <c r="BR194" i="29"/>
  <c r="BR190" i="29"/>
  <c r="BR191" i="29"/>
  <c r="BR182" i="29"/>
  <c r="BR183" i="29"/>
  <c r="BR179" i="29"/>
  <c r="BR180" i="29"/>
  <c r="BR176" i="29"/>
  <c r="BR177" i="29"/>
  <c r="BR174" i="29"/>
  <c r="BR173" i="29"/>
  <c r="BR170" i="29"/>
  <c r="BR171" i="29"/>
  <c r="BR167" i="29"/>
  <c r="BR168" i="29"/>
  <c r="BR159" i="29"/>
  <c r="BR160" i="29"/>
  <c r="BR156" i="29"/>
  <c r="BR157" i="29"/>
  <c r="BR153" i="29"/>
  <c r="BR154" i="29"/>
  <c r="BR151" i="29"/>
  <c r="BR150" i="29"/>
  <c r="BR147" i="29"/>
  <c r="BR148" i="29"/>
  <c r="BR144" i="29"/>
  <c r="BR145" i="29"/>
  <c r="BR136" i="29"/>
  <c r="BR137" i="29"/>
  <c r="BR133" i="29"/>
  <c r="BR134" i="29"/>
  <c r="BR130" i="29"/>
  <c r="BR131" i="29"/>
  <c r="BR128" i="29"/>
  <c r="BR127" i="29"/>
  <c r="BR124" i="29"/>
  <c r="BR125" i="29"/>
  <c r="BR121" i="29"/>
  <c r="BR122" i="29"/>
  <c r="BR113" i="29"/>
  <c r="BR114" i="29"/>
  <c r="BR110" i="29"/>
  <c r="BR111" i="29"/>
  <c r="BR107" i="29"/>
  <c r="BR108" i="29"/>
  <c r="BR105" i="29"/>
  <c r="BR104" i="29"/>
  <c r="BR101" i="29"/>
  <c r="BR102" i="29"/>
  <c r="BR98" i="29"/>
  <c r="BR99" i="29"/>
  <c r="BR90" i="29"/>
  <c r="BR91" i="29"/>
  <c r="BR87" i="29"/>
  <c r="BR88" i="29"/>
  <c r="BR84" i="29"/>
  <c r="BR85" i="29"/>
  <c r="BR82" i="29"/>
  <c r="BR81" i="29"/>
  <c r="BR78" i="29"/>
  <c r="BR79" i="29"/>
  <c r="BR75" i="29"/>
  <c r="BR76" i="29"/>
  <c r="BR67" i="29"/>
  <c r="BR68" i="29"/>
  <c r="BR64" i="29"/>
  <c r="BR65" i="29"/>
  <c r="BR61" i="29"/>
  <c r="BR62" i="29"/>
  <c r="BR59" i="29"/>
  <c r="BR58" i="29"/>
  <c r="BR55" i="29"/>
  <c r="BR56" i="29"/>
  <c r="BR52" i="29"/>
  <c r="BR53" i="29"/>
  <c r="BR32" i="29"/>
  <c r="BR33" i="29"/>
  <c r="BR35" i="29"/>
  <c r="BR36" i="29"/>
  <c r="BR38" i="29"/>
  <c r="BR39" i="29"/>
  <c r="BR41" i="29"/>
  <c r="BR42" i="29"/>
  <c r="BR44" i="29"/>
  <c r="BR45" i="29"/>
  <c r="BR9" i="29"/>
  <c r="BR10" i="29"/>
  <c r="BR12" i="29"/>
  <c r="BR13" i="29"/>
  <c r="BR15" i="29"/>
  <c r="BR16" i="29"/>
  <c r="BR18" i="29"/>
  <c r="BR19" i="29"/>
  <c r="BR21" i="29"/>
  <c r="BR22" i="29"/>
  <c r="BQ8" i="29"/>
  <c r="BM8" i="29"/>
  <c r="AS15" i="29"/>
  <c r="AS18" i="29"/>
  <c r="AS12" i="29"/>
  <c r="AS9" i="29"/>
  <c r="AT190" i="29"/>
  <c r="AT193" i="29"/>
  <c r="AT167" i="29"/>
  <c r="AT170" i="29"/>
  <c r="AT144" i="29"/>
  <c r="AT147" i="29"/>
  <c r="AT121" i="29"/>
  <c r="AT124" i="29"/>
  <c r="AT98" i="29"/>
  <c r="AT101" i="29"/>
  <c r="AT75" i="29"/>
  <c r="AT78" i="29"/>
  <c r="AT52" i="29"/>
  <c r="AT55" i="29"/>
  <c r="AT35" i="29"/>
  <c r="AT38" i="29"/>
  <c r="AT41" i="29"/>
  <c r="AT32" i="29"/>
  <c r="AT29" i="29"/>
  <c r="AT15" i="29"/>
  <c r="AT18" i="29"/>
  <c r="AT21" i="29"/>
  <c r="AT12" i="29"/>
  <c r="AT9" i="29"/>
  <c r="BU79" i="22"/>
  <c r="BU78" i="22"/>
  <c r="BR118" i="32"/>
  <c r="BR6" i="22"/>
  <c r="BR78" i="32"/>
  <c r="BR210" i="32"/>
  <c r="BR208" i="32"/>
  <c r="BR209" i="32"/>
  <c r="BR207" i="32"/>
  <c r="BR205" i="32"/>
  <c r="BR206" i="32"/>
  <c r="BR204" i="32"/>
  <c r="BR203" i="32"/>
  <c r="BR202" i="32"/>
  <c r="BR201" i="32"/>
  <c r="BR200" i="32"/>
  <c r="BR199" i="32"/>
  <c r="BR198" i="32"/>
  <c r="BR196" i="32"/>
  <c r="BR197" i="32"/>
  <c r="BR195" i="32"/>
  <c r="BR193" i="32"/>
  <c r="BR194" i="32"/>
  <c r="BR187" i="32"/>
  <c r="BR185" i="32"/>
  <c r="BR186" i="32"/>
  <c r="BR184" i="32"/>
  <c r="BR182" i="32"/>
  <c r="BR183" i="32"/>
  <c r="BR181" i="32"/>
  <c r="BR180" i="32"/>
  <c r="BR179" i="32"/>
  <c r="BR178" i="32"/>
  <c r="BR177" i="32"/>
  <c r="BR176" i="32"/>
  <c r="BR175" i="32"/>
  <c r="BR173" i="32"/>
  <c r="BR174" i="32"/>
  <c r="BR172" i="32"/>
  <c r="BR170" i="32"/>
  <c r="BR171" i="32"/>
  <c r="BR164" i="32"/>
  <c r="BR162" i="32"/>
  <c r="BR163" i="32"/>
  <c r="BR161" i="32"/>
  <c r="BR159" i="32"/>
  <c r="BR160" i="32"/>
  <c r="BR158" i="32"/>
  <c r="BR157" i="32"/>
  <c r="BR156" i="32"/>
  <c r="BR155" i="32"/>
  <c r="BR154" i="32"/>
  <c r="BR153" i="32"/>
  <c r="BR152" i="32"/>
  <c r="BR150" i="32"/>
  <c r="BR151" i="32"/>
  <c r="BR149" i="32"/>
  <c r="BR147" i="32"/>
  <c r="BR148" i="32"/>
  <c r="BR141" i="32"/>
  <c r="BR139" i="32"/>
  <c r="BR140" i="32"/>
  <c r="BR138" i="32"/>
  <c r="BR136" i="32"/>
  <c r="BR137" i="32"/>
  <c r="BR135" i="32"/>
  <c r="BR133" i="32"/>
  <c r="BR134" i="32"/>
  <c r="BR132" i="32"/>
  <c r="BR131" i="32"/>
  <c r="BR130" i="32"/>
  <c r="BR129" i="32"/>
  <c r="BR127" i="32"/>
  <c r="BR128" i="32"/>
  <c r="BR126" i="32"/>
  <c r="BR124" i="32"/>
  <c r="BR125" i="32"/>
  <c r="BR116" i="32"/>
  <c r="BR117" i="32"/>
  <c r="BR115" i="32"/>
  <c r="BR113" i="32"/>
  <c r="BR114" i="32"/>
  <c r="BR112" i="32"/>
  <c r="BR110" i="32"/>
  <c r="BR111" i="32"/>
  <c r="BR109" i="32"/>
  <c r="BR108" i="32"/>
  <c r="BR107" i="32"/>
  <c r="BR106" i="32"/>
  <c r="BR104" i="32"/>
  <c r="BR105" i="32"/>
  <c r="BR103" i="32"/>
  <c r="BR101" i="32"/>
  <c r="BR102" i="32"/>
  <c r="BR95" i="32"/>
  <c r="BR93" i="32"/>
  <c r="BR94" i="32"/>
  <c r="BR92" i="32"/>
  <c r="BR90" i="32"/>
  <c r="BR91" i="32"/>
  <c r="BR89" i="32"/>
  <c r="BR87" i="32"/>
  <c r="BR88" i="32"/>
  <c r="BR86" i="32"/>
  <c r="BR85" i="32"/>
  <c r="BR84" i="32"/>
  <c r="BR83" i="32"/>
  <c r="BR81" i="32"/>
  <c r="BR82" i="32"/>
  <c r="BR80" i="32"/>
  <c r="BR79" i="32"/>
  <c r="BR72" i="32"/>
  <c r="BR70" i="32"/>
  <c r="BR71" i="32"/>
  <c r="BR69" i="32"/>
  <c r="BR67" i="32"/>
  <c r="BR68" i="32"/>
  <c r="BR66" i="32"/>
  <c r="BR64" i="32"/>
  <c r="BR65" i="32"/>
  <c r="BR63" i="32"/>
  <c r="BR62" i="32"/>
  <c r="BR61" i="32"/>
  <c r="BR60" i="32"/>
  <c r="BR58" i="32"/>
  <c r="BR59" i="32"/>
  <c r="BR34" i="32"/>
  <c r="BR32" i="32"/>
  <c r="BR35" i="32"/>
  <c r="BR36" i="32"/>
  <c r="BR37" i="32"/>
  <c r="BR38" i="32"/>
  <c r="BR39" i="32"/>
  <c r="BR40" i="32"/>
  <c r="BR41" i="32"/>
  <c r="BR42" i="32"/>
  <c r="BR43" i="32"/>
  <c r="BR44" i="32"/>
  <c r="BR45" i="32"/>
  <c r="BR46" i="32"/>
  <c r="BR47" i="32"/>
  <c r="BR48" i="32"/>
  <c r="BR49" i="32"/>
  <c r="BR33" i="32"/>
  <c r="BR9" i="32"/>
  <c r="BR10" i="32"/>
  <c r="BR11" i="32"/>
  <c r="BR12" i="32"/>
  <c r="BR13" i="32"/>
  <c r="BR14" i="32"/>
  <c r="BR15" i="32"/>
  <c r="BR16" i="32"/>
  <c r="BR17" i="32"/>
  <c r="BS17" i="32"/>
  <c r="BR18" i="32"/>
  <c r="BR19" i="32"/>
  <c r="BR20" i="32"/>
  <c r="BR21" i="32"/>
  <c r="BR22" i="32"/>
  <c r="BR23" i="32"/>
  <c r="BR24" i="32"/>
  <c r="BR25" i="32"/>
  <c r="BR26" i="32"/>
  <c r="BR8" i="32"/>
  <c r="BR7" i="32"/>
  <c r="BR6" i="32"/>
  <c r="BW78" i="22"/>
  <c r="AX71" i="22"/>
  <c r="AX7" i="22"/>
  <c r="AX13" i="22"/>
  <c r="AY12" i="22"/>
  <c r="AY6" i="22"/>
  <c r="AX6" i="22"/>
  <c r="AS12" i="22"/>
  <c r="AS15" i="22"/>
  <c r="AP6" i="32"/>
  <c r="AP6" i="22"/>
  <c r="BU6" i="22"/>
  <c r="CC124" i="32"/>
  <c r="CC78" i="32"/>
  <c r="CC208" i="32"/>
  <c r="CA208" i="32"/>
  <c r="BY208" i="32"/>
  <c r="BY209" i="32"/>
  <c r="BY78" i="32"/>
  <c r="BU209" i="32"/>
  <c r="BU102" i="32"/>
  <c r="BU101" i="32"/>
  <c r="BW79" i="32"/>
  <c r="BY79" i="32"/>
  <c r="BW78" i="32"/>
  <c r="BU82" i="32"/>
  <c r="AT87" i="32"/>
  <c r="AU87" i="32"/>
  <c r="AU90" i="32"/>
  <c r="AU93" i="32"/>
  <c r="AU101" i="32"/>
  <c r="AU104" i="32"/>
  <c r="AU107" i="32"/>
  <c r="AU110" i="32"/>
  <c r="AU113" i="32"/>
  <c r="AU116" i="32"/>
  <c r="AU124" i="32"/>
  <c r="AT90" i="32"/>
  <c r="AT93" i="32"/>
  <c r="AT84" i="32"/>
  <c r="BV81" i="32"/>
  <c r="BV78" i="32"/>
  <c r="AW208" i="32"/>
  <c r="AW209" i="32"/>
  <c r="AW205" i="32"/>
  <c r="AW206" i="32"/>
  <c r="AW186" i="32"/>
  <c r="AW182" i="32"/>
  <c r="AW183" i="32"/>
  <c r="BB183" i="32"/>
  <c r="AW162" i="32"/>
  <c r="AW163" i="32"/>
  <c r="AW159" i="32"/>
  <c r="AW160" i="32"/>
  <c r="AW139" i="32"/>
  <c r="BB139" i="32"/>
  <c r="AW140" i="32"/>
  <c r="AW136" i="32"/>
  <c r="AW137" i="32"/>
  <c r="AW116" i="32"/>
  <c r="AW117" i="32"/>
  <c r="AW113" i="32"/>
  <c r="AW114" i="32"/>
  <c r="AW93" i="32"/>
  <c r="AW94" i="32"/>
  <c r="AW90" i="32"/>
  <c r="AW91" i="32"/>
  <c r="AW70" i="32"/>
  <c r="AW71" i="32"/>
  <c r="AW67" i="32"/>
  <c r="AW68" i="32"/>
  <c r="AW47" i="32"/>
  <c r="AW48" i="32"/>
  <c r="AW44" i="32"/>
  <c r="AW45" i="32"/>
  <c r="AW24" i="32"/>
  <c r="AW25" i="32"/>
  <c r="AW21" i="32"/>
  <c r="AW22" i="32"/>
  <c r="AR147" i="32"/>
  <c r="AR150" i="32"/>
  <c r="AR153" i="32"/>
  <c r="AR156" i="32"/>
  <c r="AR159" i="32"/>
  <c r="AR162" i="32"/>
  <c r="AR124" i="32"/>
  <c r="AR127" i="32"/>
  <c r="AR130" i="32"/>
  <c r="AR133" i="32"/>
  <c r="AR136" i="32"/>
  <c r="AR139" i="32"/>
  <c r="AR101" i="32"/>
  <c r="AR104" i="32"/>
  <c r="AR107" i="32"/>
  <c r="AR110" i="32"/>
  <c r="AR113" i="32"/>
  <c r="AR116" i="32"/>
  <c r="AR78" i="32"/>
  <c r="AR81" i="32"/>
  <c r="AR84" i="32"/>
  <c r="AR87" i="32"/>
  <c r="AR90" i="32"/>
  <c r="AR93" i="32"/>
  <c r="BN95" i="32"/>
  <c r="AR55" i="32"/>
  <c r="AR58" i="32"/>
  <c r="AR61" i="32"/>
  <c r="AR64" i="32"/>
  <c r="AR67" i="32"/>
  <c r="AR70" i="32"/>
  <c r="AR32" i="32"/>
  <c r="AR38" i="32"/>
  <c r="AR41" i="32"/>
  <c r="AL193" i="32"/>
  <c r="AL196" i="32"/>
  <c r="AL199" i="32"/>
  <c r="AL202" i="32"/>
  <c r="AL205" i="32"/>
  <c r="AL208" i="32"/>
  <c r="AL170" i="32"/>
  <c r="AL173" i="32"/>
  <c r="AL176" i="32"/>
  <c r="AL179" i="32"/>
  <c r="AL182" i="32"/>
  <c r="AL185" i="32"/>
  <c r="AL147" i="32"/>
  <c r="AL150" i="32"/>
  <c r="AL153" i="32"/>
  <c r="AL156" i="32"/>
  <c r="AL159" i="32"/>
  <c r="AL162" i="32"/>
  <c r="AL124" i="32"/>
  <c r="AL127" i="32"/>
  <c r="AL130" i="32"/>
  <c r="AL133" i="32"/>
  <c r="AL136" i="32"/>
  <c r="AL139" i="32"/>
  <c r="AL101" i="32"/>
  <c r="BF102" i="32"/>
  <c r="BI102" i="32"/>
  <c r="AL104" i="32"/>
  <c r="BF104" i="32"/>
  <c r="BI104" i="32"/>
  <c r="AL107" i="32"/>
  <c r="AL110" i="32"/>
  <c r="AL113" i="32"/>
  <c r="AL116" i="32"/>
  <c r="AL78" i="32"/>
  <c r="AL81" i="32"/>
  <c r="AL84" i="32"/>
  <c r="AL87" i="32"/>
  <c r="AL90" i="32"/>
  <c r="AL93" i="32"/>
  <c r="AL55" i="32"/>
  <c r="AL58" i="32"/>
  <c r="AL61" i="32"/>
  <c r="AL64" i="32"/>
  <c r="AL67" i="32"/>
  <c r="AL70" i="32"/>
  <c r="AL12" i="32"/>
  <c r="AL15" i="32"/>
  <c r="AL18" i="32"/>
  <c r="AL21" i="32"/>
  <c r="AL24" i="32"/>
  <c r="AL32" i="32"/>
  <c r="AL35" i="32"/>
  <c r="AL38" i="32"/>
  <c r="AL41" i="32"/>
  <c r="AL44" i="32"/>
  <c r="AL47" i="32"/>
  <c r="AU81" i="32"/>
  <c r="AU84" i="32"/>
  <c r="AU78" i="32"/>
  <c r="AT78" i="32"/>
  <c r="AU55" i="32"/>
  <c r="AT55" i="32"/>
  <c r="AT58" i="32"/>
  <c r="AT38" i="32"/>
  <c r="AT41" i="32"/>
  <c r="AU38" i="32"/>
  <c r="AU41" i="32"/>
  <c r="AU44" i="32"/>
  <c r="AU47" i="32"/>
  <c r="AU35" i="32"/>
  <c r="AT35" i="32"/>
  <c r="AU32" i="32"/>
  <c r="AT32" i="32"/>
  <c r="AU15" i="32"/>
  <c r="AT15" i="32"/>
  <c r="AT21" i="32"/>
  <c r="AU24" i="32"/>
  <c r="AU21" i="32"/>
  <c r="AU18" i="32"/>
  <c r="AT18" i="32"/>
  <c r="AT24" i="32"/>
  <c r="AT12" i="32"/>
  <c r="AU12" i="32"/>
  <c r="BP210" i="33"/>
  <c r="BP209" i="33"/>
  <c r="BP208" i="33"/>
  <c r="BN208" i="33"/>
  <c r="BF208" i="33"/>
  <c r="BI208" i="33"/>
  <c r="BP207" i="33"/>
  <c r="BP206" i="33"/>
  <c r="BP205" i="33"/>
  <c r="BN205" i="33"/>
  <c r="BF205" i="33"/>
  <c r="BI205" i="33"/>
  <c r="BP204" i="33"/>
  <c r="BP203" i="33"/>
  <c r="BP202" i="33"/>
  <c r="BN202" i="33"/>
  <c r="BF202" i="33"/>
  <c r="BI202" i="33"/>
  <c r="BP201" i="33"/>
  <c r="BP200" i="33"/>
  <c r="BP199" i="33"/>
  <c r="BN199" i="33"/>
  <c r="BF199" i="33"/>
  <c r="BI199" i="33"/>
  <c r="BP198" i="33"/>
  <c r="BP197" i="33"/>
  <c r="BP196" i="33"/>
  <c r="BN196" i="33"/>
  <c r="BF196" i="33"/>
  <c r="BI196" i="33"/>
  <c r="AN196" i="33"/>
  <c r="BF197" i="33"/>
  <c r="BI197" i="33"/>
  <c r="BP195" i="33"/>
  <c r="BP194" i="33"/>
  <c r="BF194" i="33"/>
  <c r="BI194" i="33"/>
  <c r="BV193" i="33"/>
  <c r="BW194" i="33"/>
  <c r="BU194" i="33"/>
  <c r="BY194" i="33"/>
  <c r="BP193" i="33"/>
  <c r="BN193" i="33"/>
  <c r="BF193" i="33"/>
  <c r="BI193" i="33"/>
  <c r="AO193" i="33"/>
  <c r="BP187" i="33"/>
  <c r="BP186" i="33"/>
  <c r="BP185" i="33"/>
  <c r="BN185" i="33"/>
  <c r="BF185" i="33"/>
  <c r="BI185" i="33"/>
  <c r="BP184" i="33"/>
  <c r="BP183" i="33"/>
  <c r="BP182" i="33"/>
  <c r="BN182" i="33"/>
  <c r="BF182" i="33"/>
  <c r="BI182" i="33"/>
  <c r="BP181" i="33"/>
  <c r="BP180" i="33"/>
  <c r="BP179" i="33"/>
  <c r="BN179" i="33"/>
  <c r="BF179" i="33"/>
  <c r="BI179" i="33"/>
  <c r="BP178" i="33"/>
  <c r="BP177" i="33"/>
  <c r="BP176" i="33"/>
  <c r="BN176" i="33"/>
  <c r="BF176" i="33"/>
  <c r="BI176" i="33"/>
  <c r="BP175" i="33"/>
  <c r="BP174" i="33"/>
  <c r="BP173" i="33"/>
  <c r="BN173" i="33"/>
  <c r="BF173" i="33"/>
  <c r="BI173" i="33"/>
  <c r="AN173" i="33"/>
  <c r="AN176" i="33"/>
  <c r="BP172" i="33"/>
  <c r="BP171" i="33"/>
  <c r="BF171" i="33"/>
  <c r="BI171" i="33"/>
  <c r="BV170" i="33"/>
  <c r="BP170" i="33"/>
  <c r="BN170" i="33"/>
  <c r="BF170" i="33"/>
  <c r="BI170" i="33"/>
  <c r="AO170" i="33"/>
  <c r="BP164" i="33"/>
  <c r="BP163" i="33"/>
  <c r="BP162" i="33"/>
  <c r="BN162" i="33"/>
  <c r="BF162" i="33"/>
  <c r="BI162" i="33"/>
  <c r="BP161" i="33"/>
  <c r="BP160" i="33"/>
  <c r="BP159" i="33"/>
  <c r="BN159" i="33"/>
  <c r="BF159" i="33"/>
  <c r="BI159" i="33"/>
  <c r="BP158" i="33"/>
  <c r="BP157" i="33"/>
  <c r="BP156" i="33"/>
  <c r="BN156" i="33"/>
  <c r="BF156" i="33"/>
  <c r="BI156" i="33"/>
  <c r="BN157" i="33"/>
  <c r="BP155" i="33"/>
  <c r="BP154" i="33"/>
  <c r="BP153" i="33"/>
  <c r="BN153" i="33"/>
  <c r="BF153" i="33"/>
  <c r="BI153" i="33"/>
  <c r="BN155" i="33"/>
  <c r="BP152" i="33"/>
  <c r="BP151" i="33"/>
  <c r="BP150" i="33"/>
  <c r="BN150" i="33"/>
  <c r="BF150" i="33"/>
  <c r="BI150" i="33"/>
  <c r="AO150" i="33"/>
  <c r="AN150" i="33"/>
  <c r="BF151" i="33"/>
  <c r="BI151" i="33"/>
  <c r="BP149" i="33"/>
  <c r="BP148" i="33"/>
  <c r="BF148" i="33"/>
  <c r="BI148" i="33"/>
  <c r="BW147" i="33"/>
  <c r="BV147" i="33"/>
  <c r="BW148" i="33"/>
  <c r="BP147" i="33"/>
  <c r="BN147" i="33"/>
  <c r="BF147" i="33"/>
  <c r="BI147" i="33"/>
  <c r="AO147" i="33"/>
  <c r="BP141" i="33"/>
  <c r="BP140" i="33"/>
  <c r="BP139" i="33"/>
  <c r="BN139" i="33"/>
  <c r="BF139" i="33"/>
  <c r="BI139" i="33"/>
  <c r="BP138" i="33"/>
  <c r="BP137" i="33"/>
  <c r="BP136" i="33"/>
  <c r="BN136" i="33"/>
  <c r="BF136" i="33"/>
  <c r="BI136" i="33"/>
  <c r="BP135" i="33"/>
  <c r="BP134" i="33"/>
  <c r="BP133" i="33"/>
  <c r="BN133" i="33"/>
  <c r="BF133" i="33"/>
  <c r="BI133" i="33"/>
  <c r="BP132" i="33"/>
  <c r="BP131" i="33"/>
  <c r="BP130" i="33"/>
  <c r="BN130" i="33"/>
  <c r="BF130" i="33"/>
  <c r="BI130" i="33"/>
  <c r="AN130" i="33"/>
  <c r="BP129" i="33"/>
  <c r="BP128" i="33"/>
  <c r="BV127" i="33"/>
  <c r="BW127" i="33"/>
  <c r="BU127" i="33"/>
  <c r="BY127" i="33"/>
  <c r="BP127" i="33"/>
  <c r="BN127" i="33"/>
  <c r="BF127" i="33"/>
  <c r="BI127" i="33"/>
  <c r="AO127" i="33"/>
  <c r="AN127" i="33"/>
  <c r="BP126" i="33"/>
  <c r="BP125" i="33"/>
  <c r="BF125" i="33"/>
  <c r="BI125" i="33"/>
  <c r="BV124" i="33"/>
  <c r="BW125" i="33"/>
  <c r="BP124" i="33"/>
  <c r="BN124" i="33"/>
  <c r="BF124" i="33"/>
  <c r="BI124" i="33"/>
  <c r="AO124" i="33"/>
  <c r="BP118" i="33"/>
  <c r="BP117" i="33"/>
  <c r="BP116" i="33"/>
  <c r="BN116" i="33"/>
  <c r="BF116" i="33"/>
  <c r="BI116" i="33"/>
  <c r="BP115" i="33"/>
  <c r="BP114" i="33"/>
  <c r="BP113" i="33"/>
  <c r="BN113" i="33"/>
  <c r="BF113" i="33"/>
  <c r="BI113" i="33"/>
  <c r="BP112" i="33"/>
  <c r="BP111" i="33"/>
  <c r="BP110" i="33"/>
  <c r="BN110" i="33"/>
  <c r="BF110" i="33"/>
  <c r="BI110" i="33"/>
  <c r="BP109" i="33"/>
  <c r="BP108" i="33"/>
  <c r="BP107" i="33"/>
  <c r="BN107" i="33"/>
  <c r="BF107" i="33"/>
  <c r="BI107" i="33"/>
  <c r="BN108" i="33"/>
  <c r="BP106" i="33"/>
  <c r="BP105" i="33"/>
  <c r="BP104" i="33"/>
  <c r="BN104" i="33"/>
  <c r="BF104" i="33"/>
  <c r="BI104" i="33"/>
  <c r="AN104" i="33"/>
  <c r="BP103" i="33"/>
  <c r="BP102" i="33"/>
  <c r="BF102" i="33"/>
  <c r="BI102" i="33"/>
  <c r="BV101" i="33"/>
  <c r="BP101" i="33"/>
  <c r="BN101" i="33"/>
  <c r="BF101" i="33"/>
  <c r="BI101" i="33"/>
  <c r="AO101" i="33"/>
  <c r="BP95" i="33"/>
  <c r="BP94" i="33"/>
  <c r="BP93" i="33"/>
  <c r="BN93" i="33"/>
  <c r="BF93" i="33"/>
  <c r="BI93" i="33"/>
  <c r="BP92" i="33"/>
  <c r="BP91" i="33"/>
  <c r="BP90" i="33"/>
  <c r="BN91" i="33"/>
  <c r="BN90" i="33"/>
  <c r="BF90" i="33"/>
  <c r="BI90" i="33"/>
  <c r="BP89" i="33"/>
  <c r="BP88" i="33"/>
  <c r="BP87" i="33"/>
  <c r="BN87" i="33"/>
  <c r="BF87" i="33"/>
  <c r="BI87" i="33"/>
  <c r="BP86" i="33"/>
  <c r="BP85" i="33"/>
  <c r="BP84" i="33"/>
  <c r="BN84" i="33"/>
  <c r="BF84" i="33"/>
  <c r="BI84" i="33"/>
  <c r="BP83" i="33"/>
  <c r="BP82" i="33"/>
  <c r="BV81" i="33"/>
  <c r="BW81" i="33"/>
  <c r="BU81" i="33"/>
  <c r="BY81" i="33"/>
  <c r="BP81" i="33"/>
  <c r="BN81" i="33"/>
  <c r="BF81" i="33"/>
  <c r="BI81" i="33"/>
  <c r="AN81" i="33"/>
  <c r="BP80" i="33"/>
  <c r="BW79" i="33"/>
  <c r="BZ79" i="33"/>
  <c r="BP79" i="33"/>
  <c r="BF79" i="33"/>
  <c r="BI79" i="33"/>
  <c r="BZ78" i="33"/>
  <c r="BP78" i="33"/>
  <c r="BN78" i="33"/>
  <c r="BF78" i="33"/>
  <c r="BI78" i="33"/>
  <c r="AO78" i="33"/>
  <c r="BP72" i="33"/>
  <c r="BP71" i="33"/>
  <c r="BP70" i="33"/>
  <c r="BN70" i="33"/>
  <c r="BF70" i="33"/>
  <c r="BI70" i="33"/>
  <c r="BP69" i="33"/>
  <c r="BP68" i="33"/>
  <c r="BP67" i="33"/>
  <c r="BN67" i="33"/>
  <c r="BF67" i="33"/>
  <c r="BI67" i="33"/>
  <c r="BN68" i="33"/>
  <c r="BP66" i="33"/>
  <c r="BP65" i="33"/>
  <c r="BP64" i="33"/>
  <c r="BN64" i="33"/>
  <c r="BF64" i="33"/>
  <c r="BI64" i="33"/>
  <c r="BP63" i="33"/>
  <c r="BP62" i="33"/>
  <c r="BP61" i="33"/>
  <c r="BN61" i="33"/>
  <c r="BF61" i="33"/>
  <c r="BI61" i="33"/>
  <c r="BP60" i="33"/>
  <c r="BP59" i="33"/>
  <c r="BP58" i="33"/>
  <c r="BN58" i="33"/>
  <c r="BF58" i="33"/>
  <c r="BI58" i="33"/>
  <c r="AN58" i="33"/>
  <c r="AO58" i="33"/>
  <c r="BP57" i="33"/>
  <c r="BP56" i="33"/>
  <c r="BF56" i="33"/>
  <c r="BI56" i="33"/>
  <c r="BP55" i="33"/>
  <c r="BN55" i="33"/>
  <c r="BF55" i="33"/>
  <c r="BI55" i="33"/>
  <c r="AO55" i="33"/>
  <c r="BP49" i="33"/>
  <c r="BP48" i="33"/>
  <c r="BP47" i="33"/>
  <c r="BN47" i="33"/>
  <c r="BF47" i="33"/>
  <c r="BI47" i="33"/>
  <c r="AX47" i="33"/>
  <c r="BB47" i="33"/>
  <c r="BP46" i="33"/>
  <c r="BP45" i="33"/>
  <c r="BB45" i="33"/>
  <c r="BP44" i="33"/>
  <c r="BN44" i="33"/>
  <c r="BF44" i="33"/>
  <c r="BI44" i="33"/>
  <c r="AX44" i="33"/>
  <c r="BB44" i="33"/>
  <c r="BP43" i="33"/>
  <c r="BP42" i="33"/>
  <c r="BP41" i="33"/>
  <c r="BN41" i="33"/>
  <c r="BF41" i="33"/>
  <c r="BI41" i="33"/>
  <c r="AX41" i="33"/>
  <c r="BB41" i="33"/>
  <c r="BP40" i="33"/>
  <c r="BP39" i="33"/>
  <c r="BP38" i="33"/>
  <c r="BN38" i="33"/>
  <c r="BF38" i="33"/>
  <c r="BI38" i="33"/>
  <c r="AX38" i="33"/>
  <c r="BB38" i="33"/>
  <c r="BP37" i="33"/>
  <c r="BP36" i="33"/>
  <c r="BP35" i="33"/>
  <c r="BN35" i="33"/>
  <c r="BF35" i="33"/>
  <c r="BI35" i="33"/>
  <c r="AX35" i="33"/>
  <c r="BB35" i="33"/>
  <c r="AN35" i="33"/>
  <c r="AN38" i="33"/>
  <c r="AO38" i="33"/>
  <c r="BP34" i="33"/>
  <c r="BP33" i="33"/>
  <c r="BF33" i="33"/>
  <c r="BI33" i="33"/>
  <c r="AX33" i="33"/>
  <c r="BP32" i="33"/>
  <c r="BN32" i="33"/>
  <c r="BF32" i="33"/>
  <c r="BI32" i="33"/>
  <c r="AX32" i="33"/>
  <c r="BC32" i="33"/>
  <c r="BB32" i="33"/>
  <c r="AO32" i="33"/>
  <c r="AP32" i="33"/>
  <c r="AK32" i="33"/>
  <c r="AK55" i="33"/>
  <c r="AK78" i="33"/>
  <c r="AK101" i="33"/>
  <c r="AK124" i="33"/>
  <c r="AK147" i="33"/>
  <c r="AK170" i="33"/>
  <c r="AK193" i="33"/>
  <c r="AJ32" i="33"/>
  <c r="AJ55" i="33"/>
  <c r="AJ78" i="33"/>
  <c r="AJ101" i="33"/>
  <c r="AJ124" i="33"/>
  <c r="AJ147" i="33"/>
  <c r="AJ170" i="33"/>
  <c r="AJ193" i="33"/>
  <c r="BP26" i="33"/>
  <c r="BP25" i="33"/>
  <c r="BF25" i="33"/>
  <c r="BI25" i="33"/>
  <c r="BB25" i="33"/>
  <c r="AX25" i="33"/>
  <c r="BP24" i="33"/>
  <c r="BN24" i="33"/>
  <c r="BF24" i="33"/>
  <c r="BI24" i="33"/>
  <c r="AX24" i="33"/>
  <c r="BB24" i="33"/>
  <c r="AO24" i="33"/>
  <c r="BP23" i="33"/>
  <c r="BP22" i="33"/>
  <c r="BF22" i="33"/>
  <c r="BI22" i="33"/>
  <c r="BB22" i="33"/>
  <c r="AX22" i="33"/>
  <c r="BP21" i="33"/>
  <c r="BN21" i="33"/>
  <c r="BF21" i="33"/>
  <c r="BI21" i="33"/>
  <c r="AX21" i="33"/>
  <c r="BB21" i="33"/>
  <c r="AO21" i="33"/>
  <c r="BP20" i="33"/>
  <c r="BP19" i="33"/>
  <c r="BF19" i="33"/>
  <c r="BI19" i="33"/>
  <c r="AX19" i="33"/>
  <c r="BP18" i="33"/>
  <c r="BN18" i="33"/>
  <c r="BF18" i="33"/>
  <c r="BI18" i="33"/>
  <c r="AX18" i="33"/>
  <c r="BB18" i="33"/>
  <c r="AO18" i="33"/>
  <c r="BP17" i="33"/>
  <c r="BP16" i="33"/>
  <c r="BF16" i="33"/>
  <c r="BI16" i="33"/>
  <c r="AX16" i="33"/>
  <c r="BP15" i="33"/>
  <c r="BN15" i="33"/>
  <c r="BF15" i="33"/>
  <c r="BI15" i="33"/>
  <c r="AX15" i="33"/>
  <c r="BB16" i="33"/>
  <c r="AO15" i="33"/>
  <c r="BP14" i="33"/>
  <c r="BP13" i="33"/>
  <c r="BF13" i="33"/>
  <c r="BI13" i="33"/>
  <c r="AX13" i="33"/>
  <c r="BP12" i="33"/>
  <c r="BN12" i="33"/>
  <c r="BF12" i="33"/>
  <c r="BI12" i="33"/>
  <c r="AX12" i="33"/>
  <c r="BB13" i="33"/>
  <c r="AO12" i="33"/>
  <c r="AP12" i="33"/>
  <c r="AZ12" i="33"/>
  <c r="BP8" i="33"/>
  <c r="BP7" i="33"/>
  <c r="BF7" i="33"/>
  <c r="BI7" i="33"/>
  <c r="AX7" i="33"/>
  <c r="BR7" i="33"/>
  <c r="BP6" i="33"/>
  <c r="BN6" i="33"/>
  <c r="BF6" i="33"/>
  <c r="BI6" i="33"/>
  <c r="AX6" i="33"/>
  <c r="AW7" i="33"/>
  <c r="BB7" i="33"/>
  <c r="AO6" i="33"/>
  <c r="AP6" i="33"/>
  <c r="A1" i="33"/>
  <c r="AK193" i="32"/>
  <c r="AJ193" i="32"/>
  <c r="AK170" i="32"/>
  <c r="AJ170" i="32"/>
  <c r="AK147" i="32"/>
  <c r="AJ147" i="32"/>
  <c r="AK124" i="32"/>
  <c r="AJ124" i="32"/>
  <c r="AK101" i="32"/>
  <c r="AJ101" i="32"/>
  <c r="AK78" i="32"/>
  <c r="AJ78" i="32"/>
  <c r="AK55" i="32"/>
  <c r="AJ55" i="32"/>
  <c r="AK32" i="32"/>
  <c r="AJ32" i="32"/>
  <c r="BP210" i="32"/>
  <c r="BP209" i="32"/>
  <c r="BB209" i="32"/>
  <c r="BP208" i="32"/>
  <c r="BN208" i="32"/>
  <c r="BF208" i="32"/>
  <c r="BI208" i="32"/>
  <c r="BB208" i="32"/>
  <c r="BM210" i="32"/>
  <c r="AX208" i="32"/>
  <c r="BN210" i="32"/>
  <c r="BP207" i="32"/>
  <c r="BP206" i="32"/>
  <c r="BN206" i="32"/>
  <c r="BB206" i="32"/>
  <c r="BP205" i="32"/>
  <c r="BN205" i="32"/>
  <c r="BF205" i="32"/>
  <c r="BI205" i="32"/>
  <c r="BB205" i="32"/>
  <c r="AX205" i="32"/>
  <c r="BP204" i="32"/>
  <c r="BP203" i="32"/>
  <c r="BP202" i="32"/>
  <c r="BN204" i="32"/>
  <c r="BQ204" i="32"/>
  <c r="BS204" i="32"/>
  <c r="BN202" i="32"/>
  <c r="BF202" i="32"/>
  <c r="BI202" i="32"/>
  <c r="AX202" i="32"/>
  <c r="AW202" i="32"/>
  <c r="BP201" i="32"/>
  <c r="BP200" i="32"/>
  <c r="BN200" i="32"/>
  <c r="AW200" i="32"/>
  <c r="BB200" i="32"/>
  <c r="BP199" i="32"/>
  <c r="BN199" i="32"/>
  <c r="BF199" i="32"/>
  <c r="BI199" i="32"/>
  <c r="AY199" i="32"/>
  <c r="AY200" i="32"/>
  <c r="BC200" i="32"/>
  <c r="BD200" i="32"/>
  <c r="AX199" i="32"/>
  <c r="AW199" i="32"/>
  <c r="BB199" i="32"/>
  <c r="BP198" i="32"/>
  <c r="BP197" i="32"/>
  <c r="AW197" i="32"/>
  <c r="BB197" i="32"/>
  <c r="BP196" i="32"/>
  <c r="BN198" i="32"/>
  <c r="BQ198" i="32"/>
  <c r="BS198" i="32"/>
  <c r="BN196" i="32"/>
  <c r="BF196" i="32"/>
  <c r="BI196" i="32"/>
  <c r="BB196" i="32"/>
  <c r="BM198" i="32"/>
  <c r="AX196" i="32"/>
  <c r="AW196" i="32"/>
  <c r="AN196" i="32"/>
  <c r="BF197" i="32"/>
  <c r="BI197" i="32"/>
  <c r="BP195" i="32"/>
  <c r="BP194" i="32"/>
  <c r="BF194" i="32"/>
  <c r="BI194" i="32"/>
  <c r="AX194" i="32"/>
  <c r="BV193" i="32"/>
  <c r="BW194" i="32"/>
  <c r="BP193" i="32"/>
  <c r="BN195" i="32"/>
  <c r="BN193" i="32"/>
  <c r="BF193" i="32"/>
  <c r="BI193" i="32"/>
  <c r="AX193" i="32"/>
  <c r="AW193" i="32"/>
  <c r="BN194" i="32"/>
  <c r="AP193" i="32"/>
  <c r="AO193" i="32"/>
  <c r="BP187" i="32"/>
  <c r="BN187" i="32"/>
  <c r="BP186" i="32"/>
  <c r="BB186" i="32"/>
  <c r="BP185" i="32"/>
  <c r="AY185" i="32"/>
  <c r="AY186" i="32"/>
  <c r="BC186" i="32"/>
  <c r="BD186" i="32"/>
  <c r="BN185" i="32"/>
  <c r="BF185" i="32"/>
  <c r="BI185" i="32"/>
  <c r="AX185" i="32"/>
  <c r="BB185" i="32"/>
  <c r="BM187" i="32"/>
  <c r="BQ187" i="32"/>
  <c r="BP184" i="32"/>
  <c r="BP183" i="32"/>
  <c r="BP182" i="32"/>
  <c r="BN182" i="32"/>
  <c r="BF182" i="32"/>
  <c r="BI182" i="32"/>
  <c r="BB182" i="32"/>
  <c r="BM184" i="32"/>
  <c r="AX182" i="32"/>
  <c r="BP181" i="32"/>
  <c r="BP180" i="32"/>
  <c r="BB180" i="32"/>
  <c r="AW180" i="32"/>
  <c r="BP179" i="32"/>
  <c r="BN179" i="32"/>
  <c r="BF179" i="32"/>
  <c r="BI179" i="32"/>
  <c r="BB179" i="32"/>
  <c r="BM181" i="32"/>
  <c r="AX179" i="32"/>
  <c r="AW179" i="32"/>
  <c r="BN181" i="32"/>
  <c r="BQ181" i="32"/>
  <c r="BS181" i="32"/>
  <c r="BP178" i="32"/>
  <c r="BP177" i="32"/>
  <c r="BN177" i="32"/>
  <c r="AW177" i="32"/>
  <c r="BB177" i="32"/>
  <c r="BP176" i="32"/>
  <c r="BN178" i="32"/>
  <c r="BN176" i="32"/>
  <c r="BF176" i="32"/>
  <c r="BI176" i="32"/>
  <c r="BB176" i="32"/>
  <c r="AY176" i="32"/>
  <c r="AY177" i="32"/>
  <c r="BC177" i="32"/>
  <c r="BD177" i="32"/>
  <c r="AX176" i="32"/>
  <c r="AW176" i="32"/>
  <c r="BP175" i="32"/>
  <c r="BP174" i="32"/>
  <c r="BN174" i="32"/>
  <c r="AW174" i="32"/>
  <c r="BB174" i="32"/>
  <c r="BP173" i="32"/>
  <c r="BN173" i="32"/>
  <c r="BF173" i="32"/>
  <c r="BI173" i="32"/>
  <c r="BB173" i="32"/>
  <c r="BM175" i="32"/>
  <c r="AX173" i="32"/>
  <c r="AW173" i="32"/>
  <c r="AO173" i="32"/>
  <c r="AP173" i="32"/>
  <c r="AN173" i="32"/>
  <c r="BP172" i="32"/>
  <c r="BN172" i="32"/>
  <c r="BP171" i="32"/>
  <c r="BF171" i="32"/>
  <c r="BI171" i="32"/>
  <c r="AX171" i="32"/>
  <c r="BV170" i="32"/>
  <c r="BP170" i="32"/>
  <c r="BN170" i="32"/>
  <c r="BF170" i="32"/>
  <c r="BI170" i="32"/>
  <c r="AX170" i="32"/>
  <c r="AW170" i="32"/>
  <c r="BN171" i="32"/>
  <c r="BQ171" i="32"/>
  <c r="BS171" i="32"/>
  <c r="AO170" i="32"/>
  <c r="AP170" i="32"/>
  <c r="AZ170" i="32"/>
  <c r="BP164" i="32"/>
  <c r="BN164" i="32"/>
  <c r="BP163" i="32"/>
  <c r="BB163" i="32"/>
  <c r="BP162" i="32"/>
  <c r="BN163" i="32"/>
  <c r="BN162" i="32"/>
  <c r="BF162" i="32"/>
  <c r="BI162" i="32"/>
  <c r="AX162" i="32"/>
  <c r="BB162" i="32"/>
  <c r="BM164" i="32"/>
  <c r="BP161" i="32"/>
  <c r="BP160" i="32"/>
  <c r="BN160" i="32"/>
  <c r="BB160" i="32"/>
  <c r="BP159" i="32"/>
  <c r="BN159" i="32"/>
  <c r="BF159" i="32"/>
  <c r="BI159" i="32"/>
  <c r="BB159" i="32"/>
  <c r="BM161" i="32"/>
  <c r="AX159" i="32"/>
  <c r="BP158" i="32"/>
  <c r="BN158" i="32"/>
  <c r="BP157" i="32"/>
  <c r="BP156" i="32"/>
  <c r="BN156" i="32"/>
  <c r="BF156" i="32"/>
  <c r="BI156" i="32"/>
  <c r="AX156" i="32"/>
  <c r="AW156" i="32"/>
  <c r="BP155" i="32"/>
  <c r="BP154" i="32"/>
  <c r="BP153" i="32"/>
  <c r="BN153" i="32"/>
  <c r="BF153" i="32"/>
  <c r="BI153" i="32"/>
  <c r="AX153" i="32"/>
  <c r="AW153" i="32"/>
  <c r="BP152" i="32"/>
  <c r="BP151" i="32"/>
  <c r="BP150" i="32"/>
  <c r="BN150" i="32"/>
  <c r="BF150" i="32"/>
  <c r="BI150" i="32"/>
  <c r="BB150" i="32"/>
  <c r="BM152" i="32"/>
  <c r="AX150" i="32"/>
  <c r="AW150" i="32"/>
  <c r="AW151" i="32"/>
  <c r="BB151" i="32"/>
  <c r="AN150" i="32"/>
  <c r="BP149" i="32"/>
  <c r="BP148" i="32"/>
  <c r="AY147" i="32"/>
  <c r="AY148" i="32"/>
  <c r="BF148" i="32"/>
  <c r="BI148" i="32"/>
  <c r="BB148" i="32"/>
  <c r="AX148" i="32"/>
  <c r="BV147" i="32"/>
  <c r="BP147" i="32"/>
  <c r="BN147" i="32"/>
  <c r="BF147" i="32"/>
  <c r="BI147" i="32"/>
  <c r="BB147" i="32"/>
  <c r="BM149" i="32"/>
  <c r="AX147" i="32"/>
  <c r="AW147" i="32"/>
  <c r="AW148" i="32"/>
  <c r="BN148" i="32"/>
  <c r="AO147" i="32"/>
  <c r="AP147" i="32"/>
  <c r="AZ147" i="32"/>
  <c r="BJ147" i="32"/>
  <c r="BP141" i="32"/>
  <c r="BP140" i="32"/>
  <c r="BB140" i="32"/>
  <c r="BP139" i="32"/>
  <c r="BN140" i="32"/>
  <c r="BN139" i="32"/>
  <c r="BF139" i="32"/>
  <c r="BI139" i="32"/>
  <c r="AX139" i="32"/>
  <c r="BP138" i="32"/>
  <c r="BP137" i="32"/>
  <c r="BN137" i="32"/>
  <c r="BB137" i="32"/>
  <c r="BP136" i="32"/>
  <c r="BN136" i="32"/>
  <c r="BF136" i="32"/>
  <c r="BI136" i="32"/>
  <c r="BB136" i="32"/>
  <c r="BM138" i="32"/>
  <c r="AX136" i="32"/>
  <c r="BP135" i="32"/>
  <c r="BP134" i="32"/>
  <c r="BP133" i="32"/>
  <c r="BN133" i="32"/>
  <c r="BF133" i="32"/>
  <c r="BI133" i="32"/>
  <c r="AX133" i="32"/>
  <c r="AW133" i="32"/>
  <c r="BN134" i="32"/>
  <c r="BP132" i="32"/>
  <c r="BP131" i="32"/>
  <c r="BN131" i="32"/>
  <c r="AW131" i="32"/>
  <c r="BB131" i="32"/>
  <c r="BP130" i="32"/>
  <c r="BN130" i="32"/>
  <c r="BF130" i="32"/>
  <c r="BI130" i="32"/>
  <c r="BB130" i="32"/>
  <c r="BM132" i="32"/>
  <c r="AX130" i="32"/>
  <c r="AW130" i="32"/>
  <c r="AN130" i="32"/>
  <c r="BF131" i="32"/>
  <c r="BI131" i="32"/>
  <c r="BP129" i="32"/>
  <c r="BU128" i="32"/>
  <c r="BY128" i="32"/>
  <c r="CA128" i="32"/>
  <c r="BP128" i="32"/>
  <c r="BV127" i="32"/>
  <c r="BW128" i="32"/>
  <c r="BZ128" i="32"/>
  <c r="BP127" i="32"/>
  <c r="BN127" i="32"/>
  <c r="BF127" i="32"/>
  <c r="BI127" i="32"/>
  <c r="AX127" i="32"/>
  <c r="AW127" i="32"/>
  <c r="BB127" i="32"/>
  <c r="AN127" i="32"/>
  <c r="BP126" i="32"/>
  <c r="BP125" i="32"/>
  <c r="BF125" i="32"/>
  <c r="BI125" i="32"/>
  <c r="BB125" i="32"/>
  <c r="AX125" i="32"/>
  <c r="BV124" i="32"/>
  <c r="BP124" i="32"/>
  <c r="BN126" i="32"/>
  <c r="BN124" i="32"/>
  <c r="BF124" i="32"/>
  <c r="BI124" i="32"/>
  <c r="AX124" i="32"/>
  <c r="AW124" i="32"/>
  <c r="AW125" i="32"/>
  <c r="AO124" i="32"/>
  <c r="AP124" i="32"/>
  <c r="BP118" i="32"/>
  <c r="BP117" i="32"/>
  <c r="BB117" i="32"/>
  <c r="BP116" i="32"/>
  <c r="BN116" i="32"/>
  <c r="BF116" i="32"/>
  <c r="BI116" i="32"/>
  <c r="AX116" i="32"/>
  <c r="BB116" i="32"/>
  <c r="BM118" i="32"/>
  <c r="BN118" i="32"/>
  <c r="BP115" i="32"/>
  <c r="BP114" i="32"/>
  <c r="BB114" i="32"/>
  <c r="BP113" i="32"/>
  <c r="BN113" i="32"/>
  <c r="BF113" i="32"/>
  <c r="BI113" i="32"/>
  <c r="AX113" i="32"/>
  <c r="BB113" i="32"/>
  <c r="BM115" i="32"/>
  <c r="AY113" i="32"/>
  <c r="AY114" i="32"/>
  <c r="BP112" i="32"/>
  <c r="BP111" i="32"/>
  <c r="BP110" i="32"/>
  <c r="BN110" i="32"/>
  <c r="BF110" i="32"/>
  <c r="BI110" i="32"/>
  <c r="AX110" i="32"/>
  <c r="AW110" i="32"/>
  <c r="AN110" i="32"/>
  <c r="BV110" i="32"/>
  <c r="BP109" i="32"/>
  <c r="BP108" i="32"/>
  <c r="BB108" i="32"/>
  <c r="AW108" i="32"/>
  <c r="BP107" i="32"/>
  <c r="BN107" i="32"/>
  <c r="BF107" i="32"/>
  <c r="BI107" i="32"/>
  <c r="BB107" i="32"/>
  <c r="AX107" i="32"/>
  <c r="AW107" i="32"/>
  <c r="AY107" i="32"/>
  <c r="BP106" i="32"/>
  <c r="BP105" i="32"/>
  <c r="BF105" i="32"/>
  <c r="BI105" i="32"/>
  <c r="AX105" i="32"/>
  <c r="BP104" i="32"/>
  <c r="BN104" i="32"/>
  <c r="BB104" i="32"/>
  <c r="BM106" i="32"/>
  <c r="AW104" i="32"/>
  <c r="AW105" i="32"/>
  <c r="BB105" i="32"/>
  <c r="AN104" i="32"/>
  <c r="AN107" i="32"/>
  <c r="BP103" i="32"/>
  <c r="BW102" i="32"/>
  <c r="BZ102" i="32"/>
  <c r="BP102" i="32"/>
  <c r="AY101" i="32"/>
  <c r="BN102" i="32"/>
  <c r="AW102" i="32"/>
  <c r="BB102" i="32"/>
  <c r="BW101" i="32"/>
  <c r="BV101" i="32"/>
  <c r="BP101" i="32"/>
  <c r="BN101" i="32"/>
  <c r="AX101" i="32"/>
  <c r="AW101" i="32"/>
  <c r="BB101" i="32"/>
  <c r="BP95" i="32"/>
  <c r="BP94" i="32"/>
  <c r="BB94" i="32"/>
  <c r="BP93" i="32"/>
  <c r="BN93" i="32"/>
  <c r="BF93" i="32"/>
  <c r="BI93" i="32"/>
  <c r="BB93" i="32"/>
  <c r="BM95" i="32"/>
  <c r="AX93" i="32"/>
  <c r="BP92" i="32"/>
  <c r="BM92" i="32"/>
  <c r="BP91" i="32"/>
  <c r="BB91" i="32"/>
  <c r="BP90" i="32"/>
  <c r="BN90" i="32"/>
  <c r="BF90" i="32"/>
  <c r="BI90" i="32"/>
  <c r="BB90" i="32"/>
  <c r="AY90" i="32"/>
  <c r="AY91" i="32"/>
  <c r="AX90" i="32"/>
  <c r="BP89" i="32"/>
  <c r="BP88" i="32"/>
  <c r="AW88" i="32"/>
  <c r="BB88" i="32"/>
  <c r="BP87" i="32"/>
  <c r="BN88" i="32"/>
  <c r="BN87" i="32"/>
  <c r="BI87" i="32"/>
  <c r="BF87" i="32"/>
  <c r="AY87" i="32"/>
  <c r="AY88" i="32"/>
  <c r="AX87" i="32"/>
  <c r="AW87" i="32"/>
  <c r="BB87" i="32"/>
  <c r="BP86" i="32"/>
  <c r="BP85" i="32"/>
  <c r="BN85" i="32"/>
  <c r="BP84" i="32"/>
  <c r="BN84" i="32"/>
  <c r="BF84" i="32"/>
  <c r="BI84" i="32"/>
  <c r="AX84" i="32"/>
  <c r="AW84" i="32"/>
  <c r="BB84" i="32"/>
  <c r="BM86" i="32"/>
  <c r="AN84" i="32"/>
  <c r="BP83" i="32"/>
  <c r="BP82" i="32"/>
  <c r="AY81" i="32"/>
  <c r="AX82" i="32"/>
  <c r="BP81" i="32"/>
  <c r="BN81" i="32"/>
  <c r="BF81" i="32"/>
  <c r="BI81" i="32"/>
  <c r="AX81" i="32"/>
  <c r="AW81" i="32"/>
  <c r="BB81" i="32"/>
  <c r="BM83" i="32"/>
  <c r="AN81" i="32"/>
  <c r="BF82" i="32"/>
  <c r="BI82" i="32"/>
  <c r="BP80" i="32"/>
  <c r="BN80" i="32"/>
  <c r="BP79" i="32"/>
  <c r="BN79" i="32"/>
  <c r="BF79" i="32"/>
  <c r="BI79" i="32"/>
  <c r="BB79" i="32"/>
  <c r="AX79" i="32"/>
  <c r="AW79" i="32"/>
  <c r="BZ78" i="32"/>
  <c r="BP78" i="32"/>
  <c r="BN78" i="32"/>
  <c r="BF78" i="32"/>
  <c r="BI78" i="32"/>
  <c r="BB78" i="32"/>
  <c r="BM80" i="32"/>
  <c r="AY78" i="32"/>
  <c r="AY79" i="32"/>
  <c r="AX78" i="32"/>
  <c r="BC78" i="32"/>
  <c r="AW78" i="32"/>
  <c r="AO78" i="32"/>
  <c r="AP78" i="32"/>
  <c r="BP72" i="32"/>
  <c r="BP71" i="32"/>
  <c r="BB71" i="32"/>
  <c r="BP70" i="32"/>
  <c r="BN70" i="32"/>
  <c r="BI70" i="32"/>
  <c r="BF70" i="32"/>
  <c r="AX70" i="32"/>
  <c r="BB70" i="32"/>
  <c r="BM72" i="32"/>
  <c r="BP69" i="32"/>
  <c r="BP68" i="32"/>
  <c r="BB68" i="32"/>
  <c r="BP67" i="32"/>
  <c r="BN67" i="32"/>
  <c r="BF67" i="32"/>
  <c r="BI67" i="32"/>
  <c r="BB67" i="32"/>
  <c r="BM69" i="32"/>
  <c r="AX67" i="32"/>
  <c r="BP66" i="32"/>
  <c r="BN66" i="32"/>
  <c r="BP65" i="32"/>
  <c r="AW65" i="32"/>
  <c r="BB65" i="32"/>
  <c r="BP64" i="32"/>
  <c r="BN64" i="32"/>
  <c r="BF64" i="32"/>
  <c r="BI64" i="32"/>
  <c r="BB64" i="32"/>
  <c r="AX64" i="32"/>
  <c r="AW64" i="32"/>
  <c r="AY64" i="32"/>
  <c r="BP63" i="32"/>
  <c r="BN63" i="32"/>
  <c r="BP62" i="32"/>
  <c r="AW62" i="32"/>
  <c r="BB62" i="32"/>
  <c r="BP61" i="32"/>
  <c r="BN61" i="32"/>
  <c r="BF61" i="32"/>
  <c r="BI61" i="32"/>
  <c r="BB61" i="32"/>
  <c r="BM63" i="32"/>
  <c r="AX61" i="32"/>
  <c r="AW61" i="32"/>
  <c r="BN62" i="32"/>
  <c r="BP60" i="32"/>
  <c r="BN60" i="32"/>
  <c r="BP59" i="32"/>
  <c r="BF59" i="32"/>
  <c r="BI59" i="32"/>
  <c r="AW59" i="32"/>
  <c r="BB59" i="32"/>
  <c r="BP58" i="32"/>
  <c r="BN58" i="32"/>
  <c r="BF58" i="32"/>
  <c r="BI58" i="32"/>
  <c r="BB58" i="32"/>
  <c r="AX58" i="32"/>
  <c r="AW58" i="32"/>
  <c r="AY58" i="32"/>
  <c r="AO58" i="32"/>
  <c r="AP58" i="32"/>
  <c r="AN58" i="32"/>
  <c r="AX59" i="32"/>
  <c r="BP57" i="32"/>
  <c r="BP56" i="32"/>
  <c r="BN56" i="32"/>
  <c r="BF56" i="32"/>
  <c r="BI56" i="32"/>
  <c r="AX56" i="32"/>
  <c r="AW56" i="32"/>
  <c r="BB56" i="32"/>
  <c r="BP55" i="32"/>
  <c r="BN55" i="32"/>
  <c r="BF55" i="32"/>
  <c r="BI55" i="32"/>
  <c r="BB55" i="32"/>
  <c r="AY55" i="32"/>
  <c r="AX55" i="32"/>
  <c r="AW55" i="32"/>
  <c r="BN57" i="32"/>
  <c r="AO55" i="32"/>
  <c r="AP55" i="32"/>
  <c r="AZ55" i="32"/>
  <c r="BP49" i="32"/>
  <c r="BN49" i="32"/>
  <c r="BP48" i="32"/>
  <c r="BB48" i="32"/>
  <c r="BP47" i="32"/>
  <c r="BN47" i="32"/>
  <c r="BF47" i="32"/>
  <c r="BI47" i="32"/>
  <c r="AX47" i="32"/>
  <c r="BB47" i="32"/>
  <c r="BM49" i="32"/>
  <c r="BN48" i="32"/>
  <c r="BP46" i="32"/>
  <c r="BP45" i="32"/>
  <c r="BB45" i="32"/>
  <c r="BP44" i="32"/>
  <c r="BN44" i="32"/>
  <c r="BF44" i="32"/>
  <c r="BI44" i="32"/>
  <c r="AX44" i="32"/>
  <c r="BB44" i="32"/>
  <c r="BM46" i="32"/>
  <c r="BN46" i="32"/>
  <c r="BP43" i="32"/>
  <c r="BM43" i="32"/>
  <c r="BP42" i="32"/>
  <c r="BN42" i="32"/>
  <c r="AW42" i="32"/>
  <c r="BB42" i="32"/>
  <c r="BP41" i="32"/>
  <c r="BN41" i="32"/>
  <c r="BF41" i="32"/>
  <c r="BI41" i="32"/>
  <c r="BB41" i="32"/>
  <c r="AY41" i="32"/>
  <c r="AY42" i="32"/>
  <c r="AX41" i="32"/>
  <c r="AW41" i="32"/>
  <c r="BN43" i="32"/>
  <c r="BP40" i="32"/>
  <c r="BM40" i="32"/>
  <c r="BP39" i="32"/>
  <c r="BB39" i="32"/>
  <c r="AW39" i="32"/>
  <c r="BP38" i="32"/>
  <c r="AY38" i="32"/>
  <c r="AY39" i="32"/>
  <c r="BN38" i="32"/>
  <c r="BF38" i="32"/>
  <c r="BI38" i="32"/>
  <c r="BB38" i="32"/>
  <c r="AX38" i="32"/>
  <c r="AW38" i="32"/>
  <c r="BN39" i="32"/>
  <c r="BP37" i="32"/>
  <c r="BM37" i="32"/>
  <c r="BP36" i="32"/>
  <c r="BF36" i="32"/>
  <c r="BI36" i="32"/>
  <c r="AX36" i="32"/>
  <c r="BP35" i="32"/>
  <c r="BN37" i="32"/>
  <c r="BN35" i="32"/>
  <c r="BF35" i="32"/>
  <c r="BI35" i="32"/>
  <c r="BB35" i="32"/>
  <c r="AX35" i="32"/>
  <c r="AW35" i="32"/>
  <c r="AW36" i="32"/>
  <c r="BB36" i="32"/>
  <c r="BN36" i="32"/>
  <c r="AN35" i="32"/>
  <c r="AO35" i="32"/>
  <c r="AP35" i="32"/>
  <c r="BP34" i="32"/>
  <c r="BM34" i="32"/>
  <c r="BP33" i="32"/>
  <c r="BF33" i="32"/>
  <c r="BI33" i="32"/>
  <c r="AX33" i="32"/>
  <c r="BP32" i="32"/>
  <c r="BN34" i="32"/>
  <c r="BN32" i="32"/>
  <c r="BF32" i="32"/>
  <c r="BI32" i="32"/>
  <c r="BB32" i="32"/>
  <c r="AX32" i="32"/>
  <c r="AW32" i="32"/>
  <c r="AW33" i="32"/>
  <c r="BB33" i="32"/>
  <c r="BN33" i="32"/>
  <c r="AO32" i="32"/>
  <c r="AP32" i="32"/>
  <c r="AQ32" i="32"/>
  <c r="BA33" i="32"/>
  <c r="BJ33" i="32"/>
  <c r="BP26" i="32"/>
  <c r="BP25" i="32"/>
  <c r="BN25" i="32"/>
  <c r="BF25" i="32"/>
  <c r="BI25" i="32"/>
  <c r="BB25" i="32"/>
  <c r="AX25" i="32"/>
  <c r="BP24" i="32"/>
  <c r="BN26" i="32"/>
  <c r="BN24" i="32"/>
  <c r="BF24" i="32"/>
  <c r="BI24" i="32"/>
  <c r="AX24" i="32"/>
  <c r="BB24" i="32"/>
  <c r="BM26" i="32"/>
  <c r="AO24" i="32"/>
  <c r="AP24" i="32"/>
  <c r="BP23" i="32"/>
  <c r="BP22" i="32"/>
  <c r="BF22" i="32"/>
  <c r="BI22" i="32"/>
  <c r="BB22" i="32"/>
  <c r="AX22" i="32"/>
  <c r="BP21" i="32"/>
  <c r="BN21" i="32"/>
  <c r="BF21" i="32"/>
  <c r="BI21" i="32"/>
  <c r="AX21" i="32"/>
  <c r="BB21" i="32"/>
  <c r="BM23" i="32"/>
  <c r="AP21" i="32"/>
  <c r="AO21" i="32"/>
  <c r="BP20" i="32"/>
  <c r="BP19" i="32"/>
  <c r="BN19" i="32"/>
  <c r="BI19" i="32"/>
  <c r="BF19" i="32"/>
  <c r="AX19" i="32"/>
  <c r="AW19" i="32"/>
  <c r="BB19" i="32"/>
  <c r="BP18" i="32"/>
  <c r="BN18" i="32"/>
  <c r="BI18" i="32"/>
  <c r="BF18" i="32"/>
  <c r="BB18" i="32"/>
  <c r="BM20" i="32"/>
  <c r="AX18" i="32"/>
  <c r="AW18" i="32"/>
  <c r="BN20" i="32"/>
  <c r="AO18" i="32"/>
  <c r="AP18" i="32"/>
  <c r="BP17" i="32"/>
  <c r="BP16" i="32"/>
  <c r="BN16" i="32"/>
  <c r="BF16" i="32"/>
  <c r="BI16" i="32"/>
  <c r="AX16" i="32"/>
  <c r="AW16" i="32"/>
  <c r="BB16" i="32"/>
  <c r="BP15" i="32"/>
  <c r="AY15" i="32"/>
  <c r="BN15" i="32"/>
  <c r="BF15" i="32"/>
  <c r="BI15" i="32"/>
  <c r="BB15" i="32"/>
  <c r="BM17" i="32"/>
  <c r="AX15" i="32"/>
  <c r="AW15" i="32"/>
  <c r="BN17" i="32"/>
  <c r="AO15" i="32"/>
  <c r="AP15" i="32"/>
  <c r="AZ15" i="32"/>
  <c r="BJ15" i="32"/>
  <c r="BP14" i="32"/>
  <c r="BN14" i="32"/>
  <c r="BP13" i="32"/>
  <c r="BN13" i="32"/>
  <c r="BF13" i="32"/>
  <c r="BI13" i="32"/>
  <c r="AX13" i="32"/>
  <c r="AW13" i="32"/>
  <c r="BB13" i="32"/>
  <c r="BP12" i="32"/>
  <c r="BN12" i="32"/>
  <c r="BF12" i="32"/>
  <c r="BI12" i="32"/>
  <c r="BB12" i="32"/>
  <c r="BM14" i="32"/>
  <c r="AY12" i="32"/>
  <c r="AY13" i="32"/>
  <c r="AX12" i="32"/>
  <c r="AW12" i="32"/>
  <c r="AO12" i="32"/>
  <c r="AP12" i="32"/>
  <c r="BP11" i="32"/>
  <c r="BM11" i="32"/>
  <c r="BQ11" i="32"/>
  <c r="BP10" i="32"/>
  <c r="BF10" i="32"/>
  <c r="AX10" i="32"/>
  <c r="AW10" i="32"/>
  <c r="BB10" i="32"/>
  <c r="BP9" i="32"/>
  <c r="BO9" i="32"/>
  <c r="BN9" i="32"/>
  <c r="BF9" i="32"/>
  <c r="BB9" i="32"/>
  <c r="AZ9" i="32"/>
  <c r="BJ9" i="32"/>
  <c r="AX9" i="32"/>
  <c r="AW9" i="32"/>
  <c r="AR9" i="32"/>
  <c r="AY9" i="32"/>
  <c r="AP9" i="32"/>
  <c r="AO9" i="32"/>
  <c r="BP8" i="32"/>
  <c r="BN8" i="32"/>
  <c r="BP7" i="32"/>
  <c r="BN7" i="32"/>
  <c r="BF7" i="32"/>
  <c r="BI7" i="32"/>
  <c r="AX7" i="32"/>
  <c r="AW7" i="32"/>
  <c r="BB7" i="32"/>
  <c r="BP6" i="32"/>
  <c r="BN6" i="32"/>
  <c r="BF6" i="32"/>
  <c r="BI6" i="32"/>
  <c r="BB6" i="32"/>
  <c r="BM8" i="32"/>
  <c r="AY6" i="32"/>
  <c r="AY7" i="32"/>
  <c r="AX6" i="32"/>
  <c r="BC6" i="32"/>
  <c r="AW6" i="32"/>
  <c r="AO6" i="32"/>
  <c r="A1" i="32"/>
  <c r="BP205" i="31"/>
  <c r="BP206" i="31"/>
  <c r="BP207" i="31"/>
  <c r="BN205" i="31"/>
  <c r="BP202" i="31"/>
  <c r="BP203" i="31"/>
  <c r="BP204" i="31"/>
  <c r="BN202" i="31"/>
  <c r="BP199" i="31"/>
  <c r="BP200" i="31"/>
  <c r="BP201" i="31"/>
  <c r="BN199" i="31"/>
  <c r="BP196" i="31"/>
  <c r="BP197" i="31"/>
  <c r="BP198" i="31"/>
  <c r="BN196" i="31"/>
  <c r="BP193" i="31"/>
  <c r="BP194" i="31"/>
  <c r="BP195" i="31"/>
  <c r="BN193" i="31"/>
  <c r="BP190" i="31"/>
  <c r="BP191" i="31"/>
  <c r="BP192" i="31"/>
  <c r="BN190" i="31"/>
  <c r="BP182" i="31"/>
  <c r="BP183" i="31"/>
  <c r="BP184" i="31"/>
  <c r="BN182" i="31"/>
  <c r="BP179" i="31"/>
  <c r="BP180" i="31"/>
  <c r="BP181" i="31"/>
  <c r="BN179" i="31"/>
  <c r="BP176" i="31"/>
  <c r="BP177" i="31"/>
  <c r="BP178" i="31"/>
  <c r="BN176" i="31"/>
  <c r="BP173" i="31"/>
  <c r="BP174" i="31"/>
  <c r="BP175" i="31"/>
  <c r="BN173" i="31"/>
  <c r="BP170" i="31"/>
  <c r="BP171" i="31"/>
  <c r="BP172" i="31"/>
  <c r="BN170" i="31"/>
  <c r="BP167" i="31"/>
  <c r="BP168" i="31"/>
  <c r="BP169" i="31"/>
  <c r="BN167" i="31"/>
  <c r="BP159" i="31"/>
  <c r="BP160" i="31"/>
  <c r="BP161" i="31"/>
  <c r="BN159" i="31"/>
  <c r="BP156" i="31"/>
  <c r="BP157" i="31"/>
  <c r="BP158" i="31"/>
  <c r="BN156" i="31"/>
  <c r="BP153" i="31"/>
  <c r="BP154" i="31"/>
  <c r="BP155" i="31"/>
  <c r="BN153" i="31"/>
  <c r="BP150" i="31"/>
  <c r="BP151" i="31"/>
  <c r="BP152" i="31"/>
  <c r="BN150" i="31"/>
  <c r="BP147" i="31"/>
  <c r="BP148" i="31"/>
  <c r="BP149" i="31"/>
  <c r="BN147" i="31"/>
  <c r="BP144" i="31"/>
  <c r="BP145" i="31"/>
  <c r="BP146" i="31"/>
  <c r="BN144" i="31"/>
  <c r="BP136" i="31"/>
  <c r="BP137" i="31"/>
  <c r="BP138" i="31"/>
  <c r="BN136" i="31"/>
  <c r="BP133" i="31"/>
  <c r="BP134" i="31"/>
  <c r="BP135" i="31"/>
  <c r="BN133" i="31"/>
  <c r="BP130" i="31"/>
  <c r="BP131" i="31"/>
  <c r="BP132" i="31"/>
  <c r="BN130" i="31"/>
  <c r="BP127" i="31"/>
  <c r="BP128" i="31"/>
  <c r="BP129" i="31"/>
  <c r="BN127" i="31"/>
  <c r="BP124" i="31"/>
  <c r="BP125" i="31"/>
  <c r="BP126" i="31"/>
  <c r="BN124" i="31"/>
  <c r="BP121" i="31"/>
  <c r="BP122" i="31"/>
  <c r="BP123" i="31"/>
  <c r="BN121" i="31"/>
  <c r="BP113" i="31"/>
  <c r="BP114" i="31"/>
  <c r="BP115" i="31"/>
  <c r="BN113" i="31"/>
  <c r="BP110" i="31"/>
  <c r="BP111" i="31"/>
  <c r="BP112" i="31"/>
  <c r="BN110" i="31"/>
  <c r="BP107" i="31"/>
  <c r="BP108" i="31"/>
  <c r="BP109" i="31"/>
  <c r="BN107" i="31"/>
  <c r="BP104" i="31"/>
  <c r="BP105" i="31"/>
  <c r="BP106" i="31"/>
  <c r="BN104" i="31"/>
  <c r="BP101" i="31"/>
  <c r="BP102" i="31"/>
  <c r="BP103" i="31"/>
  <c r="BN101" i="31"/>
  <c r="BP98" i="31"/>
  <c r="BP99" i="31"/>
  <c r="BP100" i="31"/>
  <c r="BN98" i="31"/>
  <c r="BP90" i="31"/>
  <c r="BP91" i="31"/>
  <c r="BP92" i="31"/>
  <c r="BN90" i="31"/>
  <c r="BP87" i="31"/>
  <c r="BP88" i="31"/>
  <c r="BP89" i="31"/>
  <c r="BN87" i="31"/>
  <c r="BP84" i="31"/>
  <c r="BP85" i="31"/>
  <c r="BP86" i="31"/>
  <c r="BN84" i="31"/>
  <c r="BP81" i="31"/>
  <c r="BP82" i="31"/>
  <c r="BP83" i="31"/>
  <c r="BN81" i="31"/>
  <c r="BP78" i="31"/>
  <c r="BP79" i="31"/>
  <c r="BP80" i="31"/>
  <c r="BN78" i="31"/>
  <c r="BP75" i="31"/>
  <c r="BP76" i="31"/>
  <c r="BP77" i="31"/>
  <c r="BN75" i="31"/>
  <c r="BP67" i="31"/>
  <c r="BP68" i="31"/>
  <c r="BP69" i="31"/>
  <c r="BN67" i="31"/>
  <c r="BP64" i="31"/>
  <c r="BP65" i="31"/>
  <c r="BP66" i="31"/>
  <c r="BN64" i="31"/>
  <c r="BP61" i="31"/>
  <c r="BP62" i="31"/>
  <c r="BP63" i="31"/>
  <c r="BN61" i="31"/>
  <c r="BP58" i="31"/>
  <c r="BP59" i="31"/>
  <c r="BP60" i="31"/>
  <c r="BN58" i="31"/>
  <c r="BP55" i="31"/>
  <c r="BP56" i="31"/>
  <c r="BP57" i="31"/>
  <c r="BN55" i="31"/>
  <c r="BP52" i="31"/>
  <c r="BP53" i="31"/>
  <c r="BP54" i="31"/>
  <c r="BN52" i="31"/>
  <c r="BP44" i="31"/>
  <c r="BP45" i="31"/>
  <c r="BP46" i="31"/>
  <c r="BN44" i="31"/>
  <c r="BP41" i="31"/>
  <c r="BP42" i="31"/>
  <c r="BP43" i="31"/>
  <c r="BN41" i="31"/>
  <c r="BP38" i="31"/>
  <c r="BP39" i="31"/>
  <c r="BP40" i="31"/>
  <c r="BN38" i="31"/>
  <c r="BP35" i="31"/>
  <c r="BP36" i="31"/>
  <c r="BP37" i="31"/>
  <c r="BN35" i="31"/>
  <c r="BP32" i="31"/>
  <c r="BP33" i="31"/>
  <c r="BP34" i="31"/>
  <c r="BN32" i="31"/>
  <c r="BP29" i="31"/>
  <c r="BP30" i="31"/>
  <c r="BP31" i="31"/>
  <c r="BN29" i="31"/>
  <c r="BP21" i="31"/>
  <c r="BP22" i="31"/>
  <c r="BP23" i="31"/>
  <c r="BN21" i="31"/>
  <c r="BP18" i="31"/>
  <c r="BP19" i="31"/>
  <c r="BP20" i="31"/>
  <c r="BN18" i="31"/>
  <c r="BP15" i="31"/>
  <c r="BP16" i="31"/>
  <c r="BP17" i="31"/>
  <c r="BN15" i="31"/>
  <c r="BP12" i="31"/>
  <c r="BP13" i="31"/>
  <c r="BP14" i="31"/>
  <c r="BN12" i="31"/>
  <c r="BP9" i="31"/>
  <c r="BP10" i="31"/>
  <c r="BP11" i="31"/>
  <c r="BN9" i="31"/>
  <c r="BP6" i="31"/>
  <c r="BP7" i="31"/>
  <c r="BP8" i="31"/>
  <c r="BN6" i="31"/>
  <c r="BP205" i="29"/>
  <c r="BP206" i="29"/>
  <c r="BP207" i="29"/>
  <c r="BN205" i="29"/>
  <c r="BP202" i="29"/>
  <c r="BP203" i="29"/>
  <c r="BP204" i="29"/>
  <c r="BN202" i="29"/>
  <c r="BP199" i="29"/>
  <c r="BP200" i="29"/>
  <c r="BP201" i="29"/>
  <c r="BN199" i="29"/>
  <c r="BP196" i="29"/>
  <c r="BP197" i="29"/>
  <c r="BP198" i="29"/>
  <c r="BN196" i="29"/>
  <c r="BP193" i="29"/>
  <c r="BP194" i="29"/>
  <c r="BP195" i="29"/>
  <c r="BN193" i="29"/>
  <c r="BP190" i="29"/>
  <c r="BP191" i="29"/>
  <c r="BP192" i="29"/>
  <c r="BN190" i="29"/>
  <c r="BP182" i="29"/>
  <c r="BP183" i="29"/>
  <c r="BP184" i="29"/>
  <c r="BN182" i="29"/>
  <c r="BP179" i="29"/>
  <c r="BP180" i="29"/>
  <c r="BP181" i="29"/>
  <c r="BN179" i="29"/>
  <c r="BP176" i="29"/>
  <c r="BP177" i="29"/>
  <c r="BP178" i="29"/>
  <c r="BN176" i="29"/>
  <c r="BP173" i="29"/>
  <c r="BP174" i="29"/>
  <c r="BP175" i="29"/>
  <c r="BN173" i="29"/>
  <c r="BP170" i="29"/>
  <c r="BP171" i="29"/>
  <c r="BP172" i="29"/>
  <c r="BN170" i="29"/>
  <c r="BP167" i="29"/>
  <c r="BP168" i="29"/>
  <c r="BP169" i="29"/>
  <c r="BN167" i="29"/>
  <c r="BP159" i="29"/>
  <c r="BP160" i="29"/>
  <c r="BP161" i="29"/>
  <c r="BN159" i="29"/>
  <c r="BP156" i="29"/>
  <c r="BP157" i="29"/>
  <c r="BP158" i="29"/>
  <c r="BN156" i="29"/>
  <c r="BP153" i="29"/>
  <c r="BP154" i="29"/>
  <c r="BP155" i="29"/>
  <c r="BN153" i="29"/>
  <c r="BP150" i="29"/>
  <c r="BP151" i="29"/>
  <c r="BP152" i="29"/>
  <c r="BN150" i="29"/>
  <c r="BP147" i="29"/>
  <c r="BP148" i="29"/>
  <c r="BP149" i="29"/>
  <c r="BN147" i="29"/>
  <c r="BP144" i="29"/>
  <c r="BP145" i="29"/>
  <c r="BP146" i="29"/>
  <c r="BN144" i="29"/>
  <c r="BP136" i="29"/>
  <c r="BP137" i="29"/>
  <c r="BP138" i="29"/>
  <c r="BN136" i="29"/>
  <c r="BP133" i="29"/>
  <c r="BP134" i="29"/>
  <c r="BP135" i="29"/>
  <c r="BN133" i="29"/>
  <c r="BP130" i="29"/>
  <c r="BP131" i="29"/>
  <c r="BP132" i="29"/>
  <c r="BN130" i="29"/>
  <c r="BP127" i="29"/>
  <c r="BP128" i="29"/>
  <c r="BP129" i="29"/>
  <c r="BN127" i="29"/>
  <c r="BP124" i="29"/>
  <c r="BP125" i="29"/>
  <c r="BP126" i="29"/>
  <c r="BN124" i="29"/>
  <c r="BP121" i="29"/>
  <c r="BP122" i="29"/>
  <c r="BP123" i="29"/>
  <c r="BN121" i="29"/>
  <c r="BP113" i="29"/>
  <c r="BP114" i="29"/>
  <c r="BP115" i="29"/>
  <c r="BN113" i="29"/>
  <c r="BP110" i="29"/>
  <c r="BP111" i="29"/>
  <c r="BP112" i="29"/>
  <c r="BN110" i="29"/>
  <c r="BP107" i="29"/>
  <c r="BP108" i="29"/>
  <c r="BP109" i="29"/>
  <c r="BN107" i="29"/>
  <c r="BP104" i="29"/>
  <c r="BP105" i="29"/>
  <c r="BP106" i="29"/>
  <c r="BN104" i="29"/>
  <c r="BP101" i="29"/>
  <c r="BP102" i="29"/>
  <c r="BP103" i="29"/>
  <c r="BN101" i="29"/>
  <c r="BP98" i="29"/>
  <c r="BP99" i="29"/>
  <c r="BP100" i="29"/>
  <c r="BN98" i="29"/>
  <c r="BP90" i="29"/>
  <c r="BP91" i="29"/>
  <c r="BP92" i="29"/>
  <c r="BN90" i="29"/>
  <c r="BP87" i="29"/>
  <c r="BP88" i="29"/>
  <c r="BP89" i="29"/>
  <c r="BN87" i="29"/>
  <c r="BP84" i="29"/>
  <c r="BP85" i="29"/>
  <c r="BP86" i="29"/>
  <c r="BN84" i="29"/>
  <c r="BP81" i="29"/>
  <c r="BP82" i="29"/>
  <c r="BP83" i="29"/>
  <c r="BN81" i="29"/>
  <c r="BP78" i="29"/>
  <c r="BP79" i="29"/>
  <c r="BP80" i="29"/>
  <c r="BN78" i="29"/>
  <c r="BP75" i="29"/>
  <c r="BP76" i="29"/>
  <c r="BP77" i="29"/>
  <c r="BN75" i="29"/>
  <c r="BP67" i="29"/>
  <c r="BP68" i="29"/>
  <c r="BP69" i="29"/>
  <c r="BN67" i="29"/>
  <c r="BP64" i="29"/>
  <c r="BP65" i="29"/>
  <c r="BP66" i="29"/>
  <c r="BN64" i="29"/>
  <c r="BP61" i="29"/>
  <c r="BP62" i="29"/>
  <c r="BP63" i="29"/>
  <c r="BN61" i="29"/>
  <c r="BP58" i="29"/>
  <c r="BP59" i="29"/>
  <c r="BP60" i="29"/>
  <c r="BN58" i="29"/>
  <c r="BP55" i="29"/>
  <c r="BP56" i="29"/>
  <c r="BP57" i="29"/>
  <c r="BN55" i="29"/>
  <c r="BP52" i="29"/>
  <c r="BP53" i="29"/>
  <c r="BP54" i="29"/>
  <c r="BN52" i="29"/>
  <c r="BP44" i="29"/>
  <c r="BP45" i="29"/>
  <c r="BP46" i="29"/>
  <c r="BN44" i="29"/>
  <c r="BP41" i="29"/>
  <c r="BP42" i="29"/>
  <c r="BP43" i="29"/>
  <c r="BN41" i="29"/>
  <c r="BP38" i="29"/>
  <c r="BP39" i="29"/>
  <c r="BP40" i="29"/>
  <c r="BN38" i="29"/>
  <c r="BP35" i="29"/>
  <c r="BP36" i="29"/>
  <c r="BP37" i="29"/>
  <c r="BN35" i="29"/>
  <c r="BP32" i="29"/>
  <c r="BP33" i="29"/>
  <c r="BP34" i="29"/>
  <c r="BN32" i="29"/>
  <c r="BP29" i="29"/>
  <c r="BP30" i="29"/>
  <c r="BP31" i="29"/>
  <c r="BN29" i="29"/>
  <c r="BP21" i="29"/>
  <c r="BP22" i="29"/>
  <c r="BP23" i="29"/>
  <c r="BN21" i="29"/>
  <c r="BP18" i="29"/>
  <c r="BP19" i="29"/>
  <c r="BP20" i="29"/>
  <c r="BN18" i="29"/>
  <c r="BP15" i="29"/>
  <c r="BP16" i="29"/>
  <c r="BP17" i="29"/>
  <c r="BN15" i="29"/>
  <c r="BP12" i="29"/>
  <c r="BP13" i="29"/>
  <c r="BP14" i="29"/>
  <c r="BN12" i="29"/>
  <c r="BP9" i="29"/>
  <c r="BP10" i="29"/>
  <c r="BP11" i="29"/>
  <c r="BN9" i="29"/>
  <c r="BP6" i="29"/>
  <c r="BP7" i="29"/>
  <c r="BP8" i="29"/>
  <c r="BN6" i="29"/>
  <c r="BP208" i="22"/>
  <c r="BP209" i="22"/>
  <c r="BP210" i="22"/>
  <c r="BN208" i="22"/>
  <c r="BP205" i="22"/>
  <c r="BP206" i="22"/>
  <c r="BP207" i="22"/>
  <c r="BN205" i="22"/>
  <c r="BP202" i="22"/>
  <c r="BP203" i="22"/>
  <c r="BP204" i="22"/>
  <c r="BN202" i="22"/>
  <c r="BP199" i="22"/>
  <c r="BP200" i="22"/>
  <c r="BP201" i="22"/>
  <c r="BN199" i="22"/>
  <c r="BP196" i="22"/>
  <c r="BP197" i="22"/>
  <c r="BP198" i="22"/>
  <c r="BN196" i="22"/>
  <c r="BP193" i="22"/>
  <c r="BP194" i="22"/>
  <c r="BP195" i="22"/>
  <c r="BN193" i="22"/>
  <c r="BP185" i="22"/>
  <c r="BP186" i="22"/>
  <c r="BP187" i="22"/>
  <c r="BN185" i="22"/>
  <c r="BP182" i="22"/>
  <c r="BP183" i="22"/>
  <c r="BP184" i="22"/>
  <c r="BN182" i="22"/>
  <c r="BP179" i="22"/>
  <c r="BP180" i="22"/>
  <c r="BP181" i="22"/>
  <c r="BN179" i="22"/>
  <c r="BP176" i="22"/>
  <c r="BP177" i="22"/>
  <c r="BP178" i="22"/>
  <c r="BN176" i="22"/>
  <c r="BP173" i="22"/>
  <c r="BP174" i="22"/>
  <c r="BP175" i="22"/>
  <c r="BN173" i="22"/>
  <c r="BP170" i="22"/>
  <c r="BP171" i="22"/>
  <c r="BP172" i="22"/>
  <c r="BN170" i="22"/>
  <c r="BP162" i="22"/>
  <c r="BP163" i="22"/>
  <c r="BP164" i="22"/>
  <c r="BN162" i="22"/>
  <c r="BP159" i="22"/>
  <c r="BP160" i="22"/>
  <c r="BP161" i="22"/>
  <c r="BN159" i="22"/>
  <c r="BP156" i="22"/>
  <c r="BP157" i="22"/>
  <c r="BP158" i="22"/>
  <c r="BN156" i="22"/>
  <c r="BP153" i="22"/>
  <c r="BP154" i="22"/>
  <c r="BP155" i="22"/>
  <c r="BN153" i="22"/>
  <c r="BP150" i="22"/>
  <c r="BP151" i="22"/>
  <c r="BP152" i="22"/>
  <c r="BN150" i="22"/>
  <c r="BP147" i="22"/>
  <c r="BP148" i="22"/>
  <c r="BP149" i="22"/>
  <c r="BN147" i="22"/>
  <c r="BP139" i="22"/>
  <c r="BP140" i="22"/>
  <c r="BP141" i="22"/>
  <c r="BN139" i="22"/>
  <c r="BP136" i="22"/>
  <c r="BP137" i="22"/>
  <c r="BP138" i="22"/>
  <c r="BN136" i="22"/>
  <c r="BP133" i="22"/>
  <c r="BP134" i="22"/>
  <c r="BP135" i="22"/>
  <c r="BN133" i="22"/>
  <c r="BP130" i="22"/>
  <c r="BP131" i="22"/>
  <c r="BP132" i="22"/>
  <c r="BN130" i="22"/>
  <c r="BP127" i="22"/>
  <c r="BP128" i="22"/>
  <c r="BP129" i="22"/>
  <c r="BN127" i="22"/>
  <c r="BP124" i="22"/>
  <c r="BP125" i="22"/>
  <c r="BP126" i="22"/>
  <c r="BN124" i="22"/>
  <c r="BP116" i="22"/>
  <c r="BP117" i="22"/>
  <c r="BP118" i="22"/>
  <c r="BN116" i="22"/>
  <c r="BP113" i="22"/>
  <c r="BP114" i="22"/>
  <c r="BP115" i="22"/>
  <c r="BN113" i="22"/>
  <c r="BP110" i="22"/>
  <c r="BP111" i="22"/>
  <c r="BP112" i="22"/>
  <c r="BN110" i="22"/>
  <c r="BP107" i="22"/>
  <c r="BP108" i="22"/>
  <c r="BP109" i="22"/>
  <c r="BN107" i="22"/>
  <c r="BP104" i="22"/>
  <c r="BP105" i="22"/>
  <c r="BP106" i="22"/>
  <c r="BN104" i="22"/>
  <c r="BP101" i="22"/>
  <c r="BP102" i="22"/>
  <c r="BP103" i="22"/>
  <c r="BN101" i="22"/>
  <c r="BP93" i="22"/>
  <c r="BP94" i="22"/>
  <c r="BP95" i="22"/>
  <c r="BN93" i="22"/>
  <c r="BP90" i="22"/>
  <c r="BP91" i="22"/>
  <c r="BP92" i="22"/>
  <c r="BN90" i="22"/>
  <c r="BP87" i="22"/>
  <c r="BP88" i="22"/>
  <c r="BP89" i="22"/>
  <c r="BN87" i="22"/>
  <c r="BP84" i="22"/>
  <c r="BP85" i="22"/>
  <c r="BP86" i="22"/>
  <c r="BN84" i="22"/>
  <c r="BP81" i="22"/>
  <c r="BP82" i="22"/>
  <c r="BP83" i="22"/>
  <c r="BN81" i="22"/>
  <c r="BP78" i="22"/>
  <c r="BP79" i="22"/>
  <c r="BP80" i="22"/>
  <c r="BN78" i="22"/>
  <c r="BP70" i="22"/>
  <c r="BP71" i="22"/>
  <c r="BP72" i="22"/>
  <c r="BN70" i="22"/>
  <c r="BP67" i="22"/>
  <c r="BP68" i="22"/>
  <c r="BP69" i="22"/>
  <c r="BN67" i="22"/>
  <c r="BP64" i="22"/>
  <c r="BP65" i="22"/>
  <c r="BP66" i="22"/>
  <c r="BN64" i="22"/>
  <c r="BP61" i="22"/>
  <c r="BP62" i="22"/>
  <c r="BP63" i="22"/>
  <c r="BN61" i="22"/>
  <c r="BP58" i="22"/>
  <c r="BP59" i="22"/>
  <c r="BP60" i="22"/>
  <c r="BN58" i="22"/>
  <c r="BP55" i="22"/>
  <c r="BP56" i="22"/>
  <c r="BP57" i="22"/>
  <c r="BN55" i="22"/>
  <c r="BP47" i="22"/>
  <c r="BP48" i="22"/>
  <c r="BP49" i="22"/>
  <c r="BN47" i="22"/>
  <c r="BP44" i="22"/>
  <c r="BP45" i="22"/>
  <c r="BP46" i="22"/>
  <c r="BN44" i="22"/>
  <c r="BP41" i="22"/>
  <c r="BP42" i="22"/>
  <c r="BP43" i="22"/>
  <c r="BN41" i="22"/>
  <c r="BP38" i="22"/>
  <c r="BP39" i="22"/>
  <c r="BP40" i="22"/>
  <c r="BN38" i="22"/>
  <c r="BP35" i="22"/>
  <c r="BP36" i="22"/>
  <c r="BP37" i="22"/>
  <c r="BN35" i="22"/>
  <c r="BP32" i="22"/>
  <c r="BP33" i="22"/>
  <c r="BP34" i="22"/>
  <c r="BN32" i="22"/>
  <c r="BP24" i="22"/>
  <c r="BP25" i="22"/>
  <c r="BP26" i="22"/>
  <c r="BP21" i="22"/>
  <c r="BP22" i="22"/>
  <c r="BP23" i="22"/>
  <c r="BP18" i="22"/>
  <c r="BP19" i="22"/>
  <c r="BP20" i="22"/>
  <c r="BP15" i="22"/>
  <c r="BP16" i="22"/>
  <c r="BP17" i="22"/>
  <c r="BP12" i="22"/>
  <c r="BP13" i="22"/>
  <c r="BP14" i="22"/>
  <c r="BP6" i="22"/>
  <c r="BP7" i="22"/>
  <c r="BP8" i="22"/>
  <c r="BF90" i="29"/>
  <c r="BF87" i="29"/>
  <c r="BF84" i="29"/>
  <c r="BF67" i="29"/>
  <c r="BF64" i="29"/>
  <c r="BI64" i="29"/>
  <c r="BF61" i="29"/>
  <c r="BF44" i="29"/>
  <c r="BF41" i="29"/>
  <c r="BF38" i="29"/>
  <c r="BF21" i="29"/>
  <c r="BF18" i="29"/>
  <c r="BF15" i="29"/>
  <c r="BF107" i="29"/>
  <c r="BF110" i="29"/>
  <c r="BF113" i="29"/>
  <c r="BF130" i="29"/>
  <c r="BF133" i="29"/>
  <c r="BI133" i="29"/>
  <c r="BF136" i="29"/>
  <c r="BF153" i="29"/>
  <c r="BF156" i="29"/>
  <c r="BF159" i="29"/>
  <c r="BF176" i="29"/>
  <c r="BF179" i="29"/>
  <c r="BF182" i="29"/>
  <c r="BF29" i="29"/>
  <c r="BF30" i="29"/>
  <c r="BI18" i="29"/>
  <c r="BI21" i="29"/>
  <c r="BB209" i="22"/>
  <c r="BF208" i="22"/>
  <c r="BI208" i="22"/>
  <c r="BB206" i="22"/>
  <c r="BF205" i="22"/>
  <c r="BI205" i="22"/>
  <c r="BF202" i="22"/>
  <c r="BI202" i="22"/>
  <c r="BF199" i="22"/>
  <c r="BI199" i="22"/>
  <c r="BF196" i="22"/>
  <c r="BI196" i="22"/>
  <c r="BF194" i="22"/>
  <c r="BI194" i="22"/>
  <c r="BF193" i="22"/>
  <c r="BI193" i="22"/>
  <c r="BB186" i="22"/>
  <c r="BF185" i="22"/>
  <c r="BI185" i="22"/>
  <c r="BB183" i="22"/>
  <c r="BF182" i="22"/>
  <c r="BI182" i="22"/>
  <c r="BF179" i="22"/>
  <c r="BI179" i="22"/>
  <c r="BF176" i="22"/>
  <c r="BI176" i="22"/>
  <c r="BF173" i="22"/>
  <c r="BI173" i="22"/>
  <c r="BF171" i="22"/>
  <c r="BI171" i="22"/>
  <c r="BF170" i="22"/>
  <c r="BI170" i="22"/>
  <c r="BB163" i="22"/>
  <c r="BF162" i="22"/>
  <c r="BI162" i="22"/>
  <c r="BB160" i="22"/>
  <c r="BF159" i="22"/>
  <c r="BI159" i="22"/>
  <c r="BF156" i="22"/>
  <c r="BI156" i="22"/>
  <c r="BF153" i="22"/>
  <c r="BI153" i="22"/>
  <c r="BF150" i="22"/>
  <c r="BI150" i="22"/>
  <c r="BF148" i="22"/>
  <c r="BI148" i="22"/>
  <c r="BF147" i="22"/>
  <c r="BI147" i="22"/>
  <c r="BB140" i="22"/>
  <c r="BF139" i="22"/>
  <c r="BI139" i="22"/>
  <c r="BB137" i="22"/>
  <c r="BF136" i="22"/>
  <c r="BI136" i="22"/>
  <c r="BF133" i="22"/>
  <c r="BI133" i="22"/>
  <c r="BF130" i="22"/>
  <c r="BI130" i="22"/>
  <c r="BF127" i="22"/>
  <c r="BI127" i="22"/>
  <c r="BF125" i="22"/>
  <c r="BI125" i="22"/>
  <c r="BF124" i="22"/>
  <c r="BI124" i="22"/>
  <c r="BB117" i="22"/>
  <c r="BF116" i="22"/>
  <c r="BI116" i="22"/>
  <c r="BB114" i="22"/>
  <c r="BF113" i="22"/>
  <c r="BI113" i="22"/>
  <c r="BF110" i="22"/>
  <c r="BI110" i="22"/>
  <c r="BF107" i="22"/>
  <c r="BI107" i="22"/>
  <c r="BF104" i="22"/>
  <c r="BI104" i="22"/>
  <c r="BF102" i="22"/>
  <c r="BI102" i="22"/>
  <c r="BF101" i="22"/>
  <c r="BI101" i="22"/>
  <c r="BB94" i="22"/>
  <c r="BF93" i="22"/>
  <c r="BI93" i="22"/>
  <c r="BB91" i="22"/>
  <c r="BF90" i="22"/>
  <c r="BI90" i="22"/>
  <c r="BF87" i="22"/>
  <c r="BI87" i="22"/>
  <c r="BF84" i="22"/>
  <c r="BI84" i="22"/>
  <c r="BF81" i="22"/>
  <c r="BI81" i="22"/>
  <c r="BF79" i="22"/>
  <c r="BI79" i="22"/>
  <c r="BF78" i="22"/>
  <c r="BI78" i="22"/>
  <c r="BB71" i="22"/>
  <c r="BF70" i="22"/>
  <c r="BI70" i="22"/>
  <c r="BB68" i="22"/>
  <c r="BF67" i="22"/>
  <c r="BI67" i="22"/>
  <c r="BF64" i="22"/>
  <c r="BI64" i="22"/>
  <c r="BF61" i="22"/>
  <c r="BI61" i="22"/>
  <c r="BF58" i="22"/>
  <c r="BI58" i="22"/>
  <c r="BF56" i="22"/>
  <c r="BI56" i="22"/>
  <c r="BF55" i="22"/>
  <c r="BI55" i="22"/>
  <c r="BB48" i="22"/>
  <c r="BF47" i="22"/>
  <c r="BI47" i="22"/>
  <c r="BB45" i="22"/>
  <c r="BF44" i="22"/>
  <c r="BI44" i="22"/>
  <c r="BF41" i="22"/>
  <c r="BI41" i="22"/>
  <c r="BF38" i="22"/>
  <c r="BI38" i="22"/>
  <c r="BF35" i="22"/>
  <c r="BI35" i="22"/>
  <c r="BF33" i="22"/>
  <c r="BI33" i="22"/>
  <c r="BF32" i="22"/>
  <c r="BI32" i="22"/>
  <c r="BF25" i="22"/>
  <c r="BI25" i="22"/>
  <c r="BB25" i="22"/>
  <c r="BF24" i="22"/>
  <c r="BI24" i="22"/>
  <c r="BF22" i="22"/>
  <c r="BI22" i="22"/>
  <c r="BB22" i="22"/>
  <c r="BF21" i="22"/>
  <c r="BI21" i="22"/>
  <c r="BF19" i="22"/>
  <c r="BI19" i="22"/>
  <c r="BF18" i="22"/>
  <c r="BI18" i="22"/>
  <c r="BF16" i="22"/>
  <c r="BI16" i="22"/>
  <c r="BF15" i="22"/>
  <c r="BI15" i="22"/>
  <c r="BF13" i="22"/>
  <c r="BI13" i="22"/>
  <c r="BF12" i="22"/>
  <c r="BI12" i="22"/>
  <c r="BF191" i="31"/>
  <c r="BI191" i="31"/>
  <c r="BF190" i="31"/>
  <c r="BI190" i="31"/>
  <c r="BF168" i="31"/>
  <c r="BI168" i="31"/>
  <c r="BF167" i="31"/>
  <c r="BI167" i="31"/>
  <c r="BF145" i="31"/>
  <c r="BI145" i="31"/>
  <c r="BF144" i="31"/>
  <c r="BI144" i="31"/>
  <c r="BF122" i="31"/>
  <c r="BI122" i="31"/>
  <c r="BF121" i="31"/>
  <c r="BI121" i="31"/>
  <c r="BF99" i="31"/>
  <c r="BI99" i="31"/>
  <c r="BF98" i="31"/>
  <c r="BI98" i="31"/>
  <c r="BF76" i="31"/>
  <c r="BI76" i="31"/>
  <c r="BF75" i="31"/>
  <c r="BI75" i="31"/>
  <c r="BF53" i="31"/>
  <c r="BI53" i="31"/>
  <c r="BF52" i="31"/>
  <c r="BI52" i="31"/>
  <c r="BF30" i="31"/>
  <c r="BI30" i="31"/>
  <c r="BF29" i="31"/>
  <c r="BI29" i="31"/>
  <c r="BF7" i="31"/>
  <c r="BI7" i="31"/>
  <c r="BF6" i="31"/>
  <c r="BI6" i="31"/>
  <c r="BF205" i="29"/>
  <c r="BI205" i="29"/>
  <c r="BF202" i="29"/>
  <c r="BI202" i="29"/>
  <c r="BF199" i="29"/>
  <c r="BI199" i="29"/>
  <c r="BF196" i="29"/>
  <c r="BI196" i="29"/>
  <c r="BF193" i="29"/>
  <c r="BI193" i="29"/>
  <c r="BF191" i="29"/>
  <c r="BI191" i="29"/>
  <c r="BF190" i="29"/>
  <c r="BI190" i="29"/>
  <c r="BI182" i="29"/>
  <c r="BI179" i="29"/>
  <c r="BI176" i="29"/>
  <c r="BF173" i="29"/>
  <c r="BI173" i="29"/>
  <c r="BF170" i="29"/>
  <c r="BI170" i="29"/>
  <c r="BF168" i="29"/>
  <c r="BI168" i="29"/>
  <c r="BF167" i="29"/>
  <c r="BI167" i="29"/>
  <c r="BI159" i="29"/>
  <c r="BI156" i="29"/>
  <c r="BI153" i="29"/>
  <c r="BF150" i="29"/>
  <c r="BI150" i="29"/>
  <c r="BF147" i="29"/>
  <c r="BI147" i="29"/>
  <c r="BF145" i="29"/>
  <c r="BI145" i="29"/>
  <c r="BF144" i="29"/>
  <c r="BI144" i="29"/>
  <c r="BI136" i="29"/>
  <c r="BI130" i="29"/>
  <c r="BF127" i="29"/>
  <c r="BI127" i="29"/>
  <c r="BF124" i="29"/>
  <c r="BI124" i="29"/>
  <c r="BF122" i="29"/>
  <c r="BI122" i="29"/>
  <c r="BF121" i="29"/>
  <c r="BI121" i="29"/>
  <c r="BI113" i="29"/>
  <c r="BI110" i="29"/>
  <c r="BI107" i="29"/>
  <c r="BF104" i="29"/>
  <c r="BI104" i="29"/>
  <c r="BF101" i="29"/>
  <c r="BI101" i="29"/>
  <c r="BF99" i="29"/>
  <c r="BI99" i="29"/>
  <c r="BF98" i="29"/>
  <c r="BI98" i="29"/>
  <c r="BI90" i="29"/>
  <c r="BI87" i="29"/>
  <c r="BI84" i="29"/>
  <c r="BF81" i="29"/>
  <c r="BI81" i="29"/>
  <c r="BF78" i="29"/>
  <c r="BI78" i="29"/>
  <c r="BF76" i="29"/>
  <c r="BI76" i="29"/>
  <c r="BF75" i="29"/>
  <c r="BI75" i="29"/>
  <c r="BI67" i="29"/>
  <c r="BI61" i="29"/>
  <c r="BF58" i="29"/>
  <c r="BI58" i="29"/>
  <c r="BF55" i="29"/>
  <c r="BI55" i="29"/>
  <c r="BF53" i="29"/>
  <c r="BI53" i="29"/>
  <c r="BF52" i="29"/>
  <c r="BI52" i="29"/>
  <c r="BI44" i="29"/>
  <c r="BI41" i="29"/>
  <c r="BI38" i="29"/>
  <c r="BF35" i="29"/>
  <c r="BI35" i="29"/>
  <c r="BF32" i="29"/>
  <c r="BI32" i="29"/>
  <c r="BI30" i="29"/>
  <c r="BI29" i="29"/>
  <c r="BI15" i="29"/>
  <c r="BF12" i="29"/>
  <c r="BI12" i="29"/>
  <c r="BF9" i="29"/>
  <c r="BI9" i="29"/>
  <c r="AR6" i="22"/>
  <c r="AN35" i="22"/>
  <c r="BF36" i="22"/>
  <c r="BI36" i="22"/>
  <c r="AN38" i="22"/>
  <c r="BF39" i="22"/>
  <c r="BI39" i="22"/>
  <c r="BR205" i="31"/>
  <c r="BR206" i="31"/>
  <c r="BR202" i="31"/>
  <c r="BR203" i="31"/>
  <c r="BR199" i="31"/>
  <c r="BR200" i="31"/>
  <c r="BR196" i="31"/>
  <c r="BR197" i="31"/>
  <c r="BR193" i="31"/>
  <c r="BR194" i="31"/>
  <c r="BR190" i="31"/>
  <c r="BR191" i="31"/>
  <c r="BR182" i="31"/>
  <c r="BR183" i="31"/>
  <c r="BR179" i="31"/>
  <c r="BR180" i="31"/>
  <c r="BR176" i="31"/>
  <c r="BR177" i="31"/>
  <c r="BR173" i="31"/>
  <c r="BR174" i="31"/>
  <c r="BR170" i="31"/>
  <c r="BR171" i="31"/>
  <c r="BR167" i="31"/>
  <c r="BR168" i="31"/>
  <c r="BR159" i="31"/>
  <c r="BR160" i="31"/>
  <c r="BR156" i="31"/>
  <c r="BR157" i="31"/>
  <c r="BR153" i="31"/>
  <c r="BR154" i="31"/>
  <c r="BR150" i="31"/>
  <c r="BR151" i="31"/>
  <c r="BR147" i="31"/>
  <c r="BR148" i="31"/>
  <c r="BR144" i="31"/>
  <c r="BR145" i="31"/>
  <c r="BR136" i="31"/>
  <c r="BR137" i="31"/>
  <c r="BR133" i="31"/>
  <c r="BR134" i="31"/>
  <c r="BR130" i="31"/>
  <c r="BR131" i="31"/>
  <c r="BR127" i="31"/>
  <c r="BR128" i="31"/>
  <c r="BR124" i="31"/>
  <c r="BR125" i="31"/>
  <c r="BR121" i="31"/>
  <c r="BR122" i="31"/>
  <c r="BR113" i="31"/>
  <c r="BR114" i="31"/>
  <c r="BR110" i="31"/>
  <c r="BR111" i="31"/>
  <c r="BR107" i="31"/>
  <c r="BR108" i="31"/>
  <c r="BR104" i="31"/>
  <c r="BR105" i="31"/>
  <c r="BR101" i="31"/>
  <c r="BR102" i="31"/>
  <c r="BR98" i="31"/>
  <c r="BR99" i="31"/>
  <c r="BR90" i="31"/>
  <c r="BR91" i="31"/>
  <c r="BR87" i="31"/>
  <c r="BR88" i="31"/>
  <c r="BR84" i="31"/>
  <c r="BR85" i="31"/>
  <c r="BR81" i="31"/>
  <c r="BR82" i="31"/>
  <c r="BR78" i="31"/>
  <c r="BR79" i="31"/>
  <c r="BR75" i="31"/>
  <c r="BR76" i="31"/>
  <c r="BR67" i="31"/>
  <c r="BR68" i="31"/>
  <c r="BR64" i="31"/>
  <c r="BR65" i="31"/>
  <c r="BR61" i="31"/>
  <c r="BR62" i="31"/>
  <c r="BR58" i="31"/>
  <c r="BR59" i="31"/>
  <c r="BR55" i="31"/>
  <c r="BR56" i="31"/>
  <c r="BR52" i="31"/>
  <c r="BR53" i="31"/>
  <c r="BR44" i="31"/>
  <c r="BR45" i="31"/>
  <c r="BR41" i="31"/>
  <c r="BR42" i="31"/>
  <c r="BR38" i="31"/>
  <c r="BR39" i="31"/>
  <c r="BR35" i="31"/>
  <c r="BR36" i="31"/>
  <c r="BR32" i="31"/>
  <c r="BR33" i="31"/>
  <c r="BR29" i="31"/>
  <c r="BR30" i="31"/>
  <c r="BR29" i="29"/>
  <c r="BR30" i="29"/>
  <c r="AN196" i="22"/>
  <c r="BF197" i="22"/>
  <c r="BI197" i="22"/>
  <c r="BR208" i="22"/>
  <c r="BR209" i="22"/>
  <c r="BR205" i="22"/>
  <c r="BR206" i="22"/>
  <c r="BR202" i="22"/>
  <c r="BR203" i="22"/>
  <c r="BR199" i="22"/>
  <c r="BR200" i="22"/>
  <c r="BR196" i="22"/>
  <c r="BR197" i="22"/>
  <c r="AO193" i="22"/>
  <c r="BR193" i="22"/>
  <c r="BR194" i="22"/>
  <c r="AN173" i="22"/>
  <c r="BF174" i="22"/>
  <c r="BI174" i="22"/>
  <c r="AN176" i="22"/>
  <c r="BF177" i="22"/>
  <c r="BI177" i="22"/>
  <c r="BR185" i="22"/>
  <c r="BR186" i="22"/>
  <c r="BR182" i="22"/>
  <c r="BR183" i="22"/>
  <c r="BR179" i="22"/>
  <c r="BR180" i="22"/>
  <c r="BR176" i="22"/>
  <c r="BR177" i="22"/>
  <c r="AO173" i="22"/>
  <c r="BR173" i="22"/>
  <c r="BR174" i="22"/>
  <c r="AO170" i="22"/>
  <c r="BR170" i="22"/>
  <c r="BR171" i="22"/>
  <c r="AN150" i="22"/>
  <c r="BF151" i="22"/>
  <c r="BI151" i="22"/>
  <c r="BR162" i="22"/>
  <c r="BR163" i="22"/>
  <c r="BR159" i="22"/>
  <c r="BR160" i="22"/>
  <c r="BR156" i="22"/>
  <c r="BR157" i="22"/>
  <c r="BR153" i="22"/>
  <c r="BR154" i="22"/>
  <c r="BR150" i="22"/>
  <c r="BR151" i="22"/>
  <c r="AO147" i="22"/>
  <c r="BR147" i="22"/>
  <c r="BR148" i="22"/>
  <c r="AN127" i="22"/>
  <c r="BF128" i="22"/>
  <c r="BI128" i="22"/>
  <c r="AN130" i="22"/>
  <c r="BF131" i="22"/>
  <c r="BI131" i="22"/>
  <c r="BR139" i="22"/>
  <c r="BR140" i="22"/>
  <c r="BR136" i="22"/>
  <c r="BR137" i="22"/>
  <c r="BR133" i="22"/>
  <c r="BR134" i="22"/>
  <c r="BR130" i="22"/>
  <c r="BR131" i="22"/>
  <c r="AO127" i="22"/>
  <c r="BR127" i="22"/>
  <c r="BR128" i="22"/>
  <c r="AO124" i="22"/>
  <c r="BR124" i="22"/>
  <c r="BR125" i="22"/>
  <c r="AN104" i="22"/>
  <c r="BF105" i="22"/>
  <c r="BI105" i="22"/>
  <c r="BR116" i="22"/>
  <c r="BR117" i="22"/>
  <c r="BR113" i="22"/>
  <c r="BR114" i="22"/>
  <c r="BR110" i="22"/>
  <c r="BR111" i="22"/>
  <c r="BR107" i="22"/>
  <c r="BR108" i="22"/>
  <c r="BR104" i="22"/>
  <c r="BR105" i="22"/>
  <c r="AO101" i="22"/>
  <c r="BR101" i="22"/>
  <c r="BR102" i="22"/>
  <c r="AN81" i="22"/>
  <c r="BR93" i="22"/>
  <c r="BR94" i="22"/>
  <c r="BR90" i="22"/>
  <c r="BR91" i="22"/>
  <c r="BR87" i="22"/>
  <c r="BR88" i="22"/>
  <c r="BR84" i="22"/>
  <c r="BR85" i="22"/>
  <c r="BR81" i="22"/>
  <c r="BR82" i="22"/>
  <c r="AO78" i="22"/>
  <c r="BR78" i="22"/>
  <c r="BR79" i="22"/>
  <c r="AN58" i="22"/>
  <c r="BF59" i="22"/>
  <c r="BI59" i="22"/>
  <c r="AO38" i="22"/>
  <c r="AO35" i="22"/>
  <c r="AO21" i="22"/>
  <c r="AO6" i="22"/>
  <c r="AO18" i="22"/>
  <c r="AO12" i="22"/>
  <c r="AP12" i="22"/>
  <c r="AZ12" i="22"/>
  <c r="AO55" i="22"/>
  <c r="AL193" i="31"/>
  <c r="AL196" i="31"/>
  <c r="AX196" i="31"/>
  <c r="AN193" i="31"/>
  <c r="BF194" i="31"/>
  <c r="BI194" i="31"/>
  <c r="AW205" i="31"/>
  <c r="AR205" i="31"/>
  <c r="AW202" i="31"/>
  <c r="BB202" i="31"/>
  <c r="BM204" i="31"/>
  <c r="AR202" i="31"/>
  <c r="AW199" i="31"/>
  <c r="AR199" i="31"/>
  <c r="AW196" i="31"/>
  <c r="BB196" i="31"/>
  <c r="BM198" i="31"/>
  <c r="AR196" i="31"/>
  <c r="AW193" i="31"/>
  <c r="AR193" i="31"/>
  <c r="AX193" i="31"/>
  <c r="AX191" i="31"/>
  <c r="AW190" i="31"/>
  <c r="BB190" i="31"/>
  <c r="BM192" i="31"/>
  <c r="AR190" i="31"/>
  <c r="AO190" i="31"/>
  <c r="AP190" i="31"/>
  <c r="AX190" i="31"/>
  <c r="AL170" i="31"/>
  <c r="AL173" i="31"/>
  <c r="AX173" i="31"/>
  <c r="AN170" i="31"/>
  <c r="AW182" i="31"/>
  <c r="AR182" i="31"/>
  <c r="AW179" i="31"/>
  <c r="BB179" i="31"/>
  <c r="BM181" i="31"/>
  <c r="AR179" i="31"/>
  <c r="AW176" i="31"/>
  <c r="AR176" i="31"/>
  <c r="AW173" i="31"/>
  <c r="BB173" i="31"/>
  <c r="BM175" i="31"/>
  <c r="AR173" i="31"/>
  <c r="AW170" i="31"/>
  <c r="AR170" i="31"/>
  <c r="AX170" i="31"/>
  <c r="AX168" i="31"/>
  <c r="AW167" i="31"/>
  <c r="AR167" i="31"/>
  <c r="AO167" i="31"/>
  <c r="AP167" i="31"/>
  <c r="AZ167" i="31"/>
  <c r="AX167" i="31"/>
  <c r="AL147" i="31"/>
  <c r="AO147" i="31"/>
  <c r="AP147" i="31"/>
  <c r="AL150" i="31"/>
  <c r="AX150" i="31"/>
  <c r="AN147" i="31"/>
  <c r="AN150" i="31"/>
  <c r="AW159" i="31"/>
  <c r="AR159" i="31"/>
  <c r="AW156" i="31"/>
  <c r="AR156" i="31"/>
  <c r="AW153" i="31"/>
  <c r="AR153" i="31"/>
  <c r="AW150" i="31"/>
  <c r="AR150" i="31"/>
  <c r="AW147" i="31"/>
  <c r="AR147" i="31"/>
  <c r="AX145" i="31"/>
  <c r="AW144" i="31"/>
  <c r="AR144" i="31"/>
  <c r="AO144" i="31"/>
  <c r="AP144" i="31"/>
  <c r="AZ144" i="31"/>
  <c r="AX144" i="31"/>
  <c r="AL124" i="31"/>
  <c r="AL127" i="31"/>
  <c r="AX127" i="31"/>
  <c r="AN124" i="31"/>
  <c r="AN127" i="31"/>
  <c r="AW136" i="31"/>
  <c r="AR136" i="31"/>
  <c r="AW133" i="31"/>
  <c r="AR133" i="31"/>
  <c r="AW130" i="31"/>
  <c r="AR130" i="31"/>
  <c r="AW127" i="31"/>
  <c r="AR127" i="31"/>
  <c r="AW124" i="31"/>
  <c r="AR124" i="31"/>
  <c r="AX122" i="31"/>
  <c r="AW121" i="31"/>
  <c r="AR121" i="31"/>
  <c r="AO121" i="31"/>
  <c r="AP121" i="31"/>
  <c r="AZ121" i="31"/>
  <c r="AX121" i="31"/>
  <c r="AL101" i="31"/>
  <c r="AL104" i="31"/>
  <c r="AN101" i="31"/>
  <c r="AN104" i="31"/>
  <c r="AW113" i="31"/>
  <c r="AR113" i="31"/>
  <c r="AW110" i="31"/>
  <c r="AR110" i="31"/>
  <c r="AW107" i="31"/>
  <c r="AR107" i="31"/>
  <c r="AW104" i="31"/>
  <c r="AR104" i="31"/>
  <c r="AX104" i="31"/>
  <c r="AW101" i="31"/>
  <c r="AR101" i="31"/>
  <c r="AX101" i="31"/>
  <c r="AX99" i="31"/>
  <c r="AW98" i="31"/>
  <c r="AR98" i="31"/>
  <c r="AO98" i="31"/>
  <c r="AP98" i="31"/>
  <c r="AZ98" i="31"/>
  <c r="AX98" i="31"/>
  <c r="AL78" i="31"/>
  <c r="AL81" i="31"/>
  <c r="AX81" i="31"/>
  <c r="AN78" i="31"/>
  <c r="AN81" i="31"/>
  <c r="AW90" i="31"/>
  <c r="AR90" i="31"/>
  <c r="AW87" i="31"/>
  <c r="AR87" i="31"/>
  <c r="AW84" i="31"/>
  <c r="AR84" i="31"/>
  <c r="AW81" i="31"/>
  <c r="AR81" i="31"/>
  <c r="AW78" i="31"/>
  <c r="AR78" i="31"/>
  <c r="AO78" i="31"/>
  <c r="AP78" i="31"/>
  <c r="AX78" i="31"/>
  <c r="AX76" i="31"/>
  <c r="AW75" i="31"/>
  <c r="AR75" i="31"/>
  <c r="AO75" i="31"/>
  <c r="AP75" i="31"/>
  <c r="AZ75" i="31"/>
  <c r="AX75" i="31"/>
  <c r="AL55" i="31"/>
  <c r="AX55" i="31"/>
  <c r="AN55" i="31"/>
  <c r="AN58" i="31"/>
  <c r="AW67" i="31"/>
  <c r="AR67" i="31"/>
  <c r="AW64" i="31"/>
  <c r="AR64" i="31"/>
  <c r="AW61" i="31"/>
  <c r="AR61" i="31"/>
  <c r="AW58" i="31"/>
  <c r="AR58" i="31"/>
  <c r="AW55" i="31"/>
  <c r="AR55" i="31"/>
  <c r="AO55" i="31"/>
  <c r="AP55" i="31"/>
  <c r="AX53" i="31"/>
  <c r="AW52" i="31"/>
  <c r="AR52" i="31"/>
  <c r="AO52" i="31"/>
  <c r="AP52" i="31"/>
  <c r="AZ52" i="31"/>
  <c r="AX52" i="31"/>
  <c r="AL32" i="31"/>
  <c r="AL35" i="31"/>
  <c r="AX35" i="31"/>
  <c r="AN32" i="31"/>
  <c r="AW44" i="31"/>
  <c r="AR44" i="31"/>
  <c r="AW41" i="31"/>
  <c r="AR41" i="31"/>
  <c r="AW38" i="31"/>
  <c r="AR38" i="31"/>
  <c r="AW35" i="31"/>
  <c r="AR35" i="31"/>
  <c r="AW32" i="31"/>
  <c r="AR32" i="31"/>
  <c r="AX32" i="31"/>
  <c r="AX30" i="31"/>
  <c r="AW29" i="31"/>
  <c r="AR29" i="31"/>
  <c r="AO29" i="31"/>
  <c r="AP29" i="31"/>
  <c r="AZ29" i="31"/>
  <c r="AX29" i="31"/>
  <c r="AR21" i="31"/>
  <c r="AW21" i="31"/>
  <c r="AR18" i="31"/>
  <c r="AW18" i="31"/>
  <c r="AR15" i="31"/>
  <c r="AW15" i="31"/>
  <c r="AR12" i="31"/>
  <c r="AW12" i="31"/>
  <c r="AR9" i="31"/>
  <c r="AW9" i="31"/>
  <c r="AR6" i="31"/>
  <c r="AW6" i="31"/>
  <c r="AN193" i="29"/>
  <c r="AN196" i="29"/>
  <c r="BF194" i="29"/>
  <c r="BI194" i="29"/>
  <c r="AW205" i="29"/>
  <c r="AR205" i="29"/>
  <c r="AX205" i="29"/>
  <c r="AW202" i="29"/>
  <c r="AR202" i="29"/>
  <c r="AX202" i="29"/>
  <c r="AW199" i="29"/>
  <c r="AR199" i="29"/>
  <c r="AX199" i="29"/>
  <c r="AW196" i="29"/>
  <c r="AR196" i="29"/>
  <c r="AX196" i="29"/>
  <c r="AX194" i="29"/>
  <c r="AW193" i="29"/>
  <c r="AR193" i="29"/>
  <c r="AO193" i="29"/>
  <c r="AX193" i="29"/>
  <c r="AX191" i="29"/>
  <c r="AW190" i="29"/>
  <c r="AR190" i="29"/>
  <c r="AO190" i="29"/>
  <c r="AX190" i="29"/>
  <c r="AN170" i="29"/>
  <c r="BF171" i="29"/>
  <c r="BI171" i="29"/>
  <c r="AW182" i="29"/>
  <c r="AR182" i="29"/>
  <c r="AX182" i="29"/>
  <c r="AW179" i="29"/>
  <c r="AR179" i="29"/>
  <c r="AX179" i="29"/>
  <c r="AW176" i="29"/>
  <c r="AR176" i="29"/>
  <c r="AX176" i="29"/>
  <c r="AW173" i="29"/>
  <c r="AR173" i="29"/>
  <c r="AX173" i="29"/>
  <c r="AW170" i="29"/>
  <c r="AR170" i="29"/>
  <c r="AO170" i="29"/>
  <c r="AX170" i="29"/>
  <c r="AX168" i="29"/>
  <c r="AW167" i="29"/>
  <c r="AR167" i="29"/>
  <c r="AO167" i="29"/>
  <c r="AX167" i="29"/>
  <c r="AN147" i="29"/>
  <c r="BF148" i="29"/>
  <c r="BI148" i="29"/>
  <c r="AN150" i="29"/>
  <c r="BF151" i="29"/>
  <c r="BI151" i="29"/>
  <c r="AW159" i="29"/>
  <c r="AR159" i="29"/>
  <c r="AX159" i="29"/>
  <c r="AW156" i="29"/>
  <c r="AR156" i="29"/>
  <c r="AX156" i="29"/>
  <c r="AW153" i="29"/>
  <c r="AR153" i="29"/>
  <c r="AX153" i="29"/>
  <c r="AW150" i="29"/>
  <c r="AR150" i="29"/>
  <c r="AO150" i="29"/>
  <c r="AX150" i="29"/>
  <c r="AX148" i="29"/>
  <c r="AW147" i="29"/>
  <c r="AR147" i="29"/>
  <c r="AO147" i="29"/>
  <c r="AX147" i="29"/>
  <c r="AX145" i="29"/>
  <c r="AW144" i="29"/>
  <c r="AR144" i="29"/>
  <c r="AO144" i="29"/>
  <c r="AX144" i="29"/>
  <c r="AN124" i="29"/>
  <c r="BF125" i="29"/>
  <c r="BI125" i="29"/>
  <c r="AW136" i="29"/>
  <c r="AR136" i="29"/>
  <c r="AX136" i="29"/>
  <c r="AW133" i="29"/>
  <c r="AR133" i="29"/>
  <c r="AX133" i="29"/>
  <c r="AW130" i="29"/>
  <c r="AR130" i="29"/>
  <c r="AX130" i="29"/>
  <c r="AW127" i="29"/>
  <c r="AR127" i="29"/>
  <c r="AX127" i="29"/>
  <c r="AW124" i="29"/>
  <c r="AR124" i="29"/>
  <c r="AO124" i="29"/>
  <c r="AX124" i="29"/>
  <c r="AX122" i="29"/>
  <c r="AW121" i="29"/>
  <c r="AR121" i="29"/>
  <c r="AO121" i="29"/>
  <c r="AX121" i="29"/>
  <c r="AN101" i="29"/>
  <c r="BF102" i="29"/>
  <c r="BI102" i="29"/>
  <c r="AN104" i="29"/>
  <c r="BF105" i="29"/>
  <c r="BI105" i="29"/>
  <c r="AW113" i="29"/>
  <c r="AR113" i="29"/>
  <c r="AX113" i="29"/>
  <c r="AW110" i="29"/>
  <c r="AR110" i="29"/>
  <c r="AX110" i="29"/>
  <c r="AW107" i="29"/>
  <c r="AR107" i="29"/>
  <c r="AX107" i="29"/>
  <c r="AW104" i="29"/>
  <c r="AR104" i="29"/>
  <c r="AO104" i="29"/>
  <c r="AX104" i="29"/>
  <c r="AX102" i="29"/>
  <c r="AW101" i="29"/>
  <c r="AR101" i="29"/>
  <c r="AO101" i="29"/>
  <c r="AX101" i="29"/>
  <c r="AX99" i="29"/>
  <c r="AW98" i="29"/>
  <c r="AR98" i="29"/>
  <c r="AO98" i="29"/>
  <c r="AX98" i="29"/>
  <c r="AN78" i="29"/>
  <c r="BF79" i="29"/>
  <c r="BI79" i="29"/>
  <c r="AW90" i="29"/>
  <c r="AR90" i="29"/>
  <c r="AX90" i="29"/>
  <c r="AW87" i="29"/>
  <c r="AR87" i="29"/>
  <c r="AX87" i="29"/>
  <c r="AW84" i="29"/>
  <c r="AR84" i="29"/>
  <c r="AX84" i="29"/>
  <c r="AW81" i="29"/>
  <c r="AR81" i="29"/>
  <c r="AX81" i="29"/>
  <c r="AW78" i="29"/>
  <c r="AR78" i="29"/>
  <c r="AO78" i="29"/>
  <c r="AX78" i="29"/>
  <c r="AX76" i="29"/>
  <c r="AW75" i="29"/>
  <c r="AR75" i="29"/>
  <c r="AO75" i="29"/>
  <c r="AX75" i="29"/>
  <c r="AN55" i="29"/>
  <c r="AN58" i="29"/>
  <c r="BF56" i="29"/>
  <c r="BI56" i="29"/>
  <c r="AW67" i="29"/>
  <c r="AR67" i="29"/>
  <c r="AX67" i="29"/>
  <c r="AW64" i="29"/>
  <c r="AR64" i="29"/>
  <c r="AX64" i="29"/>
  <c r="AW61" i="29"/>
  <c r="AR61" i="29"/>
  <c r="AX61" i="29"/>
  <c r="AW58" i="29"/>
  <c r="AR58" i="29"/>
  <c r="AX58" i="29"/>
  <c r="AX56" i="29"/>
  <c r="AW55" i="29"/>
  <c r="AR55" i="29"/>
  <c r="AO55" i="29"/>
  <c r="AX55" i="29"/>
  <c r="AX53" i="29"/>
  <c r="AW52" i="29"/>
  <c r="AR52" i="29"/>
  <c r="AO52" i="29"/>
  <c r="AX52" i="29"/>
  <c r="AN32" i="29"/>
  <c r="BF33" i="29"/>
  <c r="BI33" i="29"/>
  <c r="AN35" i="29"/>
  <c r="AW44" i="29"/>
  <c r="AR44" i="29"/>
  <c r="AX44" i="29"/>
  <c r="AW41" i="29"/>
  <c r="AR41" i="29"/>
  <c r="AX41" i="29"/>
  <c r="AW38" i="29"/>
  <c r="AR38" i="29"/>
  <c r="AX38" i="29"/>
  <c r="AW35" i="29"/>
  <c r="AR35" i="29"/>
  <c r="AX35" i="29"/>
  <c r="AX33" i="29"/>
  <c r="AW32" i="29"/>
  <c r="AR32" i="29"/>
  <c r="AO32" i="29"/>
  <c r="AX32" i="29"/>
  <c r="AX30" i="29"/>
  <c r="AW29" i="29"/>
  <c r="AR29" i="29"/>
  <c r="AO29" i="29"/>
  <c r="AX29" i="29"/>
  <c r="AR21" i="29"/>
  <c r="AW21" i="29"/>
  <c r="AR18" i="29"/>
  <c r="AW18" i="29"/>
  <c r="AR15" i="29"/>
  <c r="AW15" i="29"/>
  <c r="AR12" i="29"/>
  <c r="AW12" i="29"/>
  <c r="AR9" i="29"/>
  <c r="AW9" i="29"/>
  <c r="AR6" i="29"/>
  <c r="AW6" i="29"/>
  <c r="BB6" i="29"/>
  <c r="AR208" i="22"/>
  <c r="AW208" i="22"/>
  <c r="BB208" i="22"/>
  <c r="AR205" i="22"/>
  <c r="AW205" i="22"/>
  <c r="BB205" i="22"/>
  <c r="AR202" i="22"/>
  <c r="AW202" i="22"/>
  <c r="AR199" i="22"/>
  <c r="AR196" i="22"/>
  <c r="AW196" i="22"/>
  <c r="AR193" i="22"/>
  <c r="AW193" i="22"/>
  <c r="AR185" i="22"/>
  <c r="AW185" i="22"/>
  <c r="BB185" i="22"/>
  <c r="AR182" i="22"/>
  <c r="AW182" i="22"/>
  <c r="BB182" i="22"/>
  <c r="AR179" i="22"/>
  <c r="AW179" i="22"/>
  <c r="AR176" i="22"/>
  <c r="AW176" i="22"/>
  <c r="AR173" i="22"/>
  <c r="AW173" i="22"/>
  <c r="AR170" i="22"/>
  <c r="AW170" i="22"/>
  <c r="AR162" i="22"/>
  <c r="AW162" i="22"/>
  <c r="BB162" i="22"/>
  <c r="AR159" i="22"/>
  <c r="BB159" i="22"/>
  <c r="AR156" i="22"/>
  <c r="AW156" i="22"/>
  <c r="AR153" i="22"/>
  <c r="AW153" i="22"/>
  <c r="AR150" i="22"/>
  <c r="AW150" i="22"/>
  <c r="AR147" i="22"/>
  <c r="AW147" i="22"/>
  <c r="AR139" i="22"/>
  <c r="AW139" i="22"/>
  <c r="BB139" i="22"/>
  <c r="AR136" i="22"/>
  <c r="AW136" i="22"/>
  <c r="BB136" i="22"/>
  <c r="AR133" i="22"/>
  <c r="AW133" i="22"/>
  <c r="AR130" i="22"/>
  <c r="AW130" i="22"/>
  <c r="AR127" i="22"/>
  <c r="AW127" i="22"/>
  <c r="AR124" i="22"/>
  <c r="AW124" i="22"/>
  <c r="AR116" i="22"/>
  <c r="AW116" i="22"/>
  <c r="BB116" i="22"/>
  <c r="AR113" i="22"/>
  <c r="AW113" i="22"/>
  <c r="BB113" i="22"/>
  <c r="AR110" i="22"/>
  <c r="AW110" i="22"/>
  <c r="AR107" i="22"/>
  <c r="AW107" i="22"/>
  <c r="AR104" i="22"/>
  <c r="AW104" i="22"/>
  <c r="AR101" i="22"/>
  <c r="AW101" i="22"/>
  <c r="AR93" i="22"/>
  <c r="AW93" i="22"/>
  <c r="BB93" i="22"/>
  <c r="AR90" i="22"/>
  <c r="AW90" i="22"/>
  <c r="BB90" i="22"/>
  <c r="AR87" i="22"/>
  <c r="AW87" i="22"/>
  <c r="AR84" i="22"/>
  <c r="AW84" i="22"/>
  <c r="AR81" i="22"/>
  <c r="AW81" i="22"/>
  <c r="AR78" i="22"/>
  <c r="AW78" i="22"/>
  <c r="AR70" i="22"/>
  <c r="AW70" i="22"/>
  <c r="BB70" i="22"/>
  <c r="AR67" i="22"/>
  <c r="AW67" i="22"/>
  <c r="BB67" i="22"/>
  <c r="AR64" i="22"/>
  <c r="AR61" i="22"/>
  <c r="AW61" i="22"/>
  <c r="AR58" i="22"/>
  <c r="AW58" i="22"/>
  <c r="AR55" i="22"/>
  <c r="AW55" i="22"/>
  <c r="AR47" i="22"/>
  <c r="AW47" i="22"/>
  <c r="BB47" i="22"/>
  <c r="AR44" i="22"/>
  <c r="AW44" i="22"/>
  <c r="BB44" i="22"/>
  <c r="AR41" i="22"/>
  <c r="AW41" i="22"/>
  <c r="AR38" i="22"/>
  <c r="AW38" i="22"/>
  <c r="AR35" i="22"/>
  <c r="AW35" i="22"/>
  <c r="AR32" i="22"/>
  <c r="AW32" i="22"/>
  <c r="AR24" i="22"/>
  <c r="AW24" i="22"/>
  <c r="BB24" i="22"/>
  <c r="AR21" i="22"/>
  <c r="AW21" i="22"/>
  <c r="BB21" i="22"/>
  <c r="AR18" i="22"/>
  <c r="AW18" i="22"/>
  <c r="AR15" i="22"/>
  <c r="AW15" i="22"/>
  <c r="AR12" i="22"/>
  <c r="AW12" i="22"/>
  <c r="AW6" i="22"/>
  <c r="BB6" i="22"/>
  <c r="BM8" i="22"/>
  <c r="AL9" i="31"/>
  <c r="AL12" i="31"/>
  <c r="AX12" i="31"/>
  <c r="A1" i="31"/>
  <c r="AO6" i="31"/>
  <c r="AP6" i="31"/>
  <c r="AZ6" i="31"/>
  <c r="AX6" i="31"/>
  <c r="BR6" i="31"/>
  <c r="AX7" i="31"/>
  <c r="BR7" i="31"/>
  <c r="AN9" i="31"/>
  <c r="AO9" i="31"/>
  <c r="AP9" i="31"/>
  <c r="AX9" i="31"/>
  <c r="BR9" i="31"/>
  <c r="BR10" i="31"/>
  <c r="AX10" i="31"/>
  <c r="AN12" i="31"/>
  <c r="AN15" i="31"/>
  <c r="AN18" i="31"/>
  <c r="AN21" i="31"/>
  <c r="BR12" i="31"/>
  <c r="BR13" i="31"/>
  <c r="BR15" i="31"/>
  <c r="BR16" i="31"/>
  <c r="BR18" i="31"/>
  <c r="BR19" i="31"/>
  <c r="BR21" i="31"/>
  <c r="BR22" i="31"/>
  <c r="BV75" i="31"/>
  <c r="BW75" i="31"/>
  <c r="BW76" i="31"/>
  <c r="BZ76" i="31"/>
  <c r="BV78" i="31"/>
  <c r="BW78" i="31"/>
  <c r="BV98" i="31"/>
  <c r="BW98" i="31"/>
  <c r="BU98" i="31"/>
  <c r="BY98" i="31"/>
  <c r="BW99" i="31"/>
  <c r="BZ99" i="31"/>
  <c r="BU99" i="31"/>
  <c r="BY99" i="31"/>
  <c r="BV101" i="31"/>
  <c r="BW101" i="31"/>
  <c r="BV121" i="31"/>
  <c r="BW121" i="31"/>
  <c r="BV124" i="31"/>
  <c r="BW125" i="31"/>
  <c r="BW124" i="31"/>
  <c r="BU124" i="31"/>
  <c r="BY124" i="31"/>
  <c r="CA124" i="31"/>
  <c r="BZ124" i="31"/>
  <c r="BV144" i="31"/>
  <c r="BV147" i="31"/>
  <c r="BW147" i="31"/>
  <c r="BU147" i="31"/>
  <c r="BY147" i="31"/>
  <c r="BZ147" i="31"/>
  <c r="BW148" i="31"/>
  <c r="BU148" i="31"/>
  <c r="BY148" i="31"/>
  <c r="CA148" i="31"/>
  <c r="BZ148" i="31"/>
  <c r="BV167" i="31"/>
  <c r="BW167" i="31"/>
  <c r="BV190" i="31"/>
  <c r="BW191" i="31"/>
  <c r="BW190" i="31"/>
  <c r="BV193" i="31"/>
  <c r="BW193" i="31"/>
  <c r="BW194" i="31"/>
  <c r="BU194" i="31"/>
  <c r="BY194" i="31"/>
  <c r="AN9" i="29"/>
  <c r="BF10" i="29"/>
  <c r="BI10" i="29"/>
  <c r="A1" i="29"/>
  <c r="AO6" i="29"/>
  <c r="AP6" i="29"/>
  <c r="BU6" i="29"/>
  <c r="AX6" i="29"/>
  <c r="BF6" i="29"/>
  <c r="BI6" i="29"/>
  <c r="BR6" i="29"/>
  <c r="BR7" i="29"/>
  <c r="AX7" i="29"/>
  <c r="AW7" i="29"/>
  <c r="BB7" i="29"/>
  <c r="BF7" i="29"/>
  <c r="BI7" i="29"/>
  <c r="AX9" i="29"/>
  <c r="AX10" i="29"/>
  <c r="AX12" i="29"/>
  <c r="AX15" i="29"/>
  <c r="AX18" i="29"/>
  <c r="AX21" i="29"/>
  <c r="BV75" i="29"/>
  <c r="BV78" i="29"/>
  <c r="BW78" i="29"/>
  <c r="BU78" i="29"/>
  <c r="BY78" i="29"/>
  <c r="BW79" i="29"/>
  <c r="BU79" i="29"/>
  <c r="BY79" i="29"/>
  <c r="BV98" i="29"/>
  <c r="BV101" i="29"/>
  <c r="BW101" i="29"/>
  <c r="BU101" i="29"/>
  <c r="BY101" i="29"/>
  <c r="BW102" i="29"/>
  <c r="BZ102" i="29"/>
  <c r="BU102" i="29"/>
  <c r="BY102" i="29"/>
  <c r="BV104" i="29"/>
  <c r="BV121" i="29"/>
  <c r="BV124" i="29"/>
  <c r="BW124" i="29"/>
  <c r="BU124" i="29"/>
  <c r="BY124" i="29"/>
  <c r="BW125" i="29"/>
  <c r="BU125" i="29"/>
  <c r="BY125" i="29"/>
  <c r="BZ125" i="29"/>
  <c r="BV144" i="29"/>
  <c r="BV147" i="29"/>
  <c r="BW147" i="29"/>
  <c r="BU147" i="29"/>
  <c r="BY147" i="29"/>
  <c r="BW148" i="29"/>
  <c r="BU148" i="29"/>
  <c r="BY148" i="29"/>
  <c r="BV150" i="29"/>
  <c r="BV167" i="29"/>
  <c r="BW167" i="29"/>
  <c r="BV170" i="29"/>
  <c r="BW170" i="29"/>
  <c r="BU170" i="29"/>
  <c r="BY170" i="29"/>
  <c r="CA170" i="29"/>
  <c r="BZ170" i="29"/>
  <c r="BW171" i="29"/>
  <c r="BU171" i="29"/>
  <c r="BY171" i="29"/>
  <c r="CA171" i="29"/>
  <c r="BZ171" i="29"/>
  <c r="BV190" i="29"/>
  <c r="BW190" i="29"/>
  <c r="BV193" i="29"/>
  <c r="BW193" i="29"/>
  <c r="BW194" i="29"/>
  <c r="BU194" i="29"/>
  <c r="BY194" i="29"/>
  <c r="CA194" i="29"/>
  <c r="BZ194" i="29"/>
  <c r="AX93" i="22"/>
  <c r="AX90" i="22"/>
  <c r="AX87" i="22"/>
  <c r="AX84" i="22"/>
  <c r="AX81" i="22"/>
  <c r="BV81" i="22"/>
  <c r="BW81" i="22"/>
  <c r="AX78" i="22"/>
  <c r="AX79" i="22"/>
  <c r="BV78" i="22"/>
  <c r="BW79" i="22"/>
  <c r="BY79" i="22"/>
  <c r="CA79" i="22"/>
  <c r="BZ79" i="22"/>
  <c r="AX116" i="22"/>
  <c r="AX113" i="22"/>
  <c r="AX110" i="22"/>
  <c r="AX107" i="22"/>
  <c r="AX104" i="22"/>
  <c r="AX105" i="22"/>
  <c r="BV104" i="22"/>
  <c r="BW104" i="22"/>
  <c r="AX101" i="22"/>
  <c r="AX102" i="22"/>
  <c r="BV101" i="22"/>
  <c r="BW101" i="22"/>
  <c r="BU101" i="22"/>
  <c r="BY101" i="22"/>
  <c r="CA101" i="22"/>
  <c r="BZ101" i="22"/>
  <c r="BW102" i="22"/>
  <c r="BU102" i="22"/>
  <c r="BY102" i="22"/>
  <c r="CA102" i="22"/>
  <c r="BZ102" i="22"/>
  <c r="AX139" i="22"/>
  <c r="AX136" i="22"/>
  <c r="AX133" i="22"/>
  <c r="AX130" i="22"/>
  <c r="AX131" i="22"/>
  <c r="BV130" i="22"/>
  <c r="BW130" i="22"/>
  <c r="AX127" i="22"/>
  <c r="AX128" i="22"/>
  <c r="BV127" i="22"/>
  <c r="BW127" i="22"/>
  <c r="AX124" i="22"/>
  <c r="AX125" i="22"/>
  <c r="BV124" i="22"/>
  <c r="BW124" i="22"/>
  <c r="BU124" i="22"/>
  <c r="BY124" i="22"/>
  <c r="CA124" i="22"/>
  <c r="BZ124" i="22"/>
  <c r="BW125" i="22"/>
  <c r="BU125" i="22"/>
  <c r="BY125" i="22"/>
  <c r="CA125" i="22"/>
  <c r="BZ125" i="22"/>
  <c r="AX162" i="22"/>
  <c r="AX159" i="22"/>
  <c r="AX156" i="22"/>
  <c r="AX153" i="22"/>
  <c r="AX150" i="22"/>
  <c r="AX151" i="22"/>
  <c r="BV150" i="22"/>
  <c r="BW150" i="22"/>
  <c r="AX147" i="22"/>
  <c r="AX148" i="22"/>
  <c r="BV147" i="22"/>
  <c r="BW148" i="22"/>
  <c r="BW147" i="22"/>
  <c r="BZ147" i="22"/>
  <c r="BU147" i="22"/>
  <c r="BY147" i="22"/>
  <c r="AX185" i="22"/>
  <c r="AX182" i="22"/>
  <c r="AX179" i="22"/>
  <c r="AX176" i="22"/>
  <c r="AX177" i="22"/>
  <c r="BV176" i="22"/>
  <c r="BW176" i="22"/>
  <c r="AX173" i="22"/>
  <c r="AX174" i="22"/>
  <c r="BV173" i="22"/>
  <c r="AX170" i="22"/>
  <c r="AX171" i="22"/>
  <c r="BV170" i="22"/>
  <c r="BW171" i="22"/>
  <c r="BW170" i="22"/>
  <c r="BU170" i="22"/>
  <c r="BY170" i="22"/>
  <c r="CA170" i="22"/>
  <c r="BZ170" i="22"/>
  <c r="AX208" i="22"/>
  <c r="AX205" i="22"/>
  <c r="AX202" i="22"/>
  <c r="AX199" i="22"/>
  <c r="BV196" i="22"/>
  <c r="AX197" i="22"/>
  <c r="AX196" i="22"/>
  <c r="BV193" i="22"/>
  <c r="BW194" i="22"/>
  <c r="AX194" i="22"/>
  <c r="AX193" i="22"/>
  <c r="AO15" i="22"/>
  <c r="BR70" i="22"/>
  <c r="BR71" i="22"/>
  <c r="AX70" i="22"/>
  <c r="BR67" i="22"/>
  <c r="BR68" i="22"/>
  <c r="AX67" i="22"/>
  <c r="BR64" i="22"/>
  <c r="BR65" i="22"/>
  <c r="AX64" i="22"/>
  <c r="BR61" i="22"/>
  <c r="BR62" i="22"/>
  <c r="AX61" i="22"/>
  <c r="BR58" i="22"/>
  <c r="BR59" i="22"/>
  <c r="AX59" i="22"/>
  <c r="AX58" i="22"/>
  <c r="BR55" i="22"/>
  <c r="BR56" i="22"/>
  <c r="AX56" i="22"/>
  <c r="AX55" i="22"/>
  <c r="BR47" i="22"/>
  <c r="BR48" i="22"/>
  <c r="AX47" i="22"/>
  <c r="BR44" i="22"/>
  <c r="BR45" i="22"/>
  <c r="AX44" i="22"/>
  <c r="BR41" i="22"/>
  <c r="BR42" i="22"/>
  <c r="AX41" i="22"/>
  <c r="BR38" i="22"/>
  <c r="BR39" i="22"/>
  <c r="AX39" i="22"/>
  <c r="AX38" i="22"/>
  <c r="BR35" i="22"/>
  <c r="BR36" i="22"/>
  <c r="AX36" i="22"/>
  <c r="AX35" i="22"/>
  <c r="AO32" i="22"/>
  <c r="BR32" i="22"/>
  <c r="BR33" i="22"/>
  <c r="AX33" i="22"/>
  <c r="AX32" i="22"/>
  <c r="AO24" i="22"/>
  <c r="BR24" i="22"/>
  <c r="BR25" i="22"/>
  <c r="AX25" i="22"/>
  <c r="AX24" i="22"/>
  <c r="BN24" i="22"/>
  <c r="BR21" i="22"/>
  <c r="BR22" i="22"/>
  <c r="AX22" i="22"/>
  <c r="AX21" i="22"/>
  <c r="BN21" i="22"/>
  <c r="BR18" i="22"/>
  <c r="BR19" i="22"/>
  <c r="AX19" i="22"/>
  <c r="AX18" i="22"/>
  <c r="BN18" i="22"/>
  <c r="BR15" i="22"/>
  <c r="BR16" i="22"/>
  <c r="AX16" i="22"/>
  <c r="AX15" i="22"/>
  <c r="BN15" i="22"/>
  <c r="BR12" i="22"/>
  <c r="BR13" i="22"/>
  <c r="AX12" i="22"/>
  <c r="BN12" i="22"/>
  <c r="AR9" i="22"/>
  <c r="BM11" i="22"/>
  <c r="BQ11" i="22"/>
  <c r="AO9" i="22"/>
  <c r="AP9" i="22"/>
  <c r="BP11" i="22"/>
  <c r="BO9" i="22"/>
  <c r="BP9" i="22"/>
  <c r="BP10" i="22"/>
  <c r="AW9" i="22"/>
  <c r="AW10" i="22"/>
  <c r="BB10" i="22"/>
  <c r="BB9" i="22"/>
  <c r="BR9" i="22"/>
  <c r="BR10" i="22"/>
  <c r="BF10" i="22"/>
  <c r="AX10" i="22"/>
  <c r="AX9" i="22"/>
  <c r="BF9" i="22"/>
  <c r="BN9" i="22"/>
  <c r="BF6" i="22"/>
  <c r="BI6" i="22"/>
  <c r="AW7" i="22"/>
  <c r="BF7" i="22"/>
  <c r="BI7" i="22"/>
  <c r="BR7" i="22"/>
  <c r="BN6" i="22"/>
  <c r="H53" i="5"/>
  <c r="H54" i="5"/>
  <c r="H55" i="5"/>
  <c r="H56" i="5"/>
  <c r="H57" i="5"/>
  <c r="H58" i="5"/>
  <c r="H59" i="5"/>
  <c r="H60" i="5"/>
  <c r="H61" i="5"/>
  <c r="H62" i="5"/>
  <c r="H63" i="5"/>
  <c r="H64" i="5"/>
  <c r="H52" i="5"/>
  <c r="A1" i="27"/>
  <c r="AL6" i="27"/>
  <c r="AO6" i="27"/>
  <c r="AP6" i="27"/>
  <c r="AR6" i="27"/>
  <c r="AW6" i="27"/>
  <c r="AU6" i="27"/>
  <c r="AU7" i="27"/>
  <c r="AZ7" i="27"/>
  <c r="AZ6" i="27"/>
  <c r="BC6" i="27"/>
  <c r="BE6" i="27"/>
  <c r="BH6" i="27"/>
  <c r="BF6" i="27"/>
  <c r="BM6" i="27"/>
  <c r="BN6" i="27"/>
  <c r="BO6" i="27"/>
  <c r="BS6" i="27"/>
  <c r="BQ6" i="27"/>
  <c r="AW7" i="27"/>
  <c r="BC7" i="27"/>
  <c r="BE7" i="27"/>
  <c r="BH7" i="27"/>
  <c r="BF7" i="27"/>
  <c r="BM7" i="27"/>
  <c r="BP7" i="27"/>
  <c r="BO7" i="27"/>
  <c r="AL8" i="27"/>
  <c r="AV8" i="27"/>
  <c r="BA8" i="27"/>
  <c r="AR8" i="27"/>
  <c r="AW8" i="27"/>
  <c r="AU8" i="27"/>
  <c r="BC8" i="27"/>
  <c r="BE8" i="27"/>
  <c r="BM8" i="27"/>
  <c r="BN8" i="27"/>
  <c r="BO8" i="27"/>
  <c r="BS8" i="27"/>
  <c r="BQ8" i="27"/>
  <c r="BC9" i="27"/>
  <c r="BE9" i="27"/>
  <c r="BM9" i="27"/>
  <c r="BP9" i="27"/>
  <c r="BO9" i="27"/>
  <c r="AL10" i="27"/>
  <c r="AO10" i="27"/>
  <c r="AP10" i="27"/>
  <c r="AR10" i="27"/>
  <c r="AU10" i="27"/>
  <c r="AU11" i="27"/>
  <c r="AZ11" i="27"/>
  <c r="AW10" i="27"/>
  <c r="BC10" i="27"/>
  <c r="BE10" i="27"/>
  <c r="BH10" i="27"/>
  <c r="BF10" i="27"/>
  <c r="BM10" i="27"/>
  <c r="BN10" i="27"/>
  <c r="BO10" i="27"/>
  <c r="BS10" i="27"/>
  <c r="BQ10" i="27"/>
  <c r="AW11" i="27"/>
  <c r="BC11" i="27"/>
  <c r="BE11" i="27"/>
  <c r="BH11" i="27"/>
  <c r="BF11" i="27"/>
  <c r="BM11" i="27"/>
  <c r="BP11" i="27"/>
  <c r="BO11" i="27"/>
  <c r="AL12" i="27"/>
  <c r="AV12" i="27"/>
  <c r="AR12" i="27"/>
  <c r="AW12" i="27"/>
  <c r="AU12" i="27"/>
  <c r="AU13" i="27"/>
  <c r="AZ13" i="27"/>
  <c r="AZ12" i="27"/>
  <c r="BC12" i="27"/>
  <c r="BE12" i="27"/>
  <c r="BM12" i="27"/>
  <c r="BN12" i="27"/>
  <c r="BO12" i="27"/>
  <c r="BS12" i="27"/>
  <c r="BQ12" i="27"/>
  <c r="BC13" i="27"/>
  <c r="BE13" i="27"/>
  <c r="BM13" i="27"/>
  <c r="BP13" i="27"/>
  <c r="BO13" i="27"/>
  <c r="AL14" i="27"/>
  <c r="AO14" i="27"/>
  <c r="AP14" i="27"/>
  <c r="AR14" i="27"/>
  <c r="AU14" i="27"/>
  <c r="AU15" i="27"/>
  <c r="AZ15" i="27"/>
  <c r="AW14" i="27"/>
  <c r="BC14" i="27"/>
  <c r="BE14" i="27"/>
  <c r="BH14" i="27"/>
  <c r="BF14" i="27"/>
  <c r="BM14" i="27"/>
  <c r="BN14" i="27"/>
  <c r="BO14" i="27"/>
  <c r="BS14" i="27"/>
  <c r="BQ14" i="27"/>
  <c r="AW15" i="27"/>
  <c r="BC15" i="27"/>
  <c r="BE15" i="27"/>
  <c r="BH15" i="27"/>
  <c r="BF15" i="27"/>
  <c r="BM15" i="27"/>
  <c r="BP15" i="27"/>
  <c r="BO15" i="27"/>
  <c r="AL16" i="27"/>
  <c r="AV16" i="27"/>
  <c r="AR16" i="27"/>
  <c r="AW16" i="27"/>
  <c r="AU16" i="27"/>
  <c r="AU17" i="27"/>
  <c r="AZ17" i="27"/>
  <c r="AZ16" i="27"/>
  <c r="BC16" i="27"/>
  <c r="BE16" i="27"/>
  <c r="BM16" i="27"/>
  <c r="BN16" i="27"/>
  <c r="BO16" i="27"/>
  <c r="BS16" i="27"/>
  <c r="BQ16" i="27"/>
  <c r="BC17" i="27"/>
  <c r="BE17" i="27"/>
  <c r="BM17" i="27"/>
  <c r="BP17" i="27"/>
  <c r="BO17" i="27"/>
  <c r="AL18" i="27"/>
  <c r="AO18" i="27"/>
  <c r="AP18" i="27"/>
  <c r="AR18" i="27"/>
  <c r="AW18" i="27"/>
  <c r="AU18" i="27"/>
  <c r="AU19" i="27"/>
  <c r="AZ19" i="27"/>
  <c r="AZ18" i="27"/>
  <c r="BC18" i="27"/>
  <c r="BE18" i="27"/>
  <c r="BH18" i="27"/>
  <c r="BF18" i="27"/>
  <c r="BM18" i="27"/>
  <c r="BN18" i="27"/>
  <c r="BO18" i="27"/>
  <c r="BS18" i="27"/>
  <c r="BQ18" i="27"/>
  <c r="AW19" i="27"/>
  <c r="BC19" i="27"/>
  <c r="BE19" i="27"/>
  <c r="BH19" i="27"/>
  <c r="BF19" i="27"/>
  <c r="BM19" i="27"/>
  <c r="BP19" i="27"/>
  <c r="BO19" i="27"/>
  <c r="AL20" i="27"/>
  <c r="AV20" i="27"/>
  <c r="AR20" i="27"/>
  <c r="AW20" i="27"/>
  <c r="AU20" i="27"/>
  <c r="AU21" i="27"/>
  <c r="AZ21" i="27"/>
  <c r="AZ20" i="27"/>
  <c r="BC20" i="27"/>
  <c r="BE20" i="27"/>
  <c r="BH20" i="27"/>
  <c r="BF20" i="27"/>
  <c r="BM20" i="27"/>
  <c r="BN20" i="27"/>
  <c r="BO20" i="27"/>
  <c r="BS20" i="27"/>
  <c r="BQ20" i="27"/>
  <c r="AW21" i="27"/>
  <c r="BC21" i="27"/>
  <c r="BE21" i="27"/>
  <c r="BH21" i="27"/>
  <c r="BF21" i="27"/>
  <c r="BM21" i="27"/>
  <c r="BP21" i="27"/>
  <c r="BO21" i="27"/>
  <c r="AL22" i="27"/>
  <c r="AO22" i="27"/>
  <c r="AP22" i="27"/>
  <c r="AR22" i="27"/>
  <c r="AW22" i="27"/>
  <c r="AU22" i="27"/>
  <c r="AU23" i="27"/>
  <c r="AZ23" i="27"/>
  <c r="AZ22" i="27"/>
  <c r="BC22" i="27"/>
  <c r="BE22" i="27"/>
  <c r="BH22" i="27"/>
  <c r="BF22" i="27"/>
  <c r="BM22" i="27"/>
  <c r="BN22" i="27"/>
  <c r="BO22" i="27"/>
  <c r="BS22" i="27"/>
  <c r="BQ22" i="27"/>
  <c r="AW23" i="27"/>
  <c r="BC23" i="27"/>
  <c r="BE23" i="27"/>
  <c r="BH23" i="27"/>
  <c r="BF23" i="27"/>
  <c r="BM23" i="27"/>
  <c r="BP23" i="27"/>
  <c r="BO23" i="27"/>
  <c r="AL24" i="27"/>
  <c r="AV24" i="27"/>
  <c r="BA24" i="27"/>
  <c r="AR24" i="27"/>
  <c r="AW24" i="27"/>
  <c r="AU24" i="27"/>
  <c r="AU25" i="27"/>
  <c r="AZ25" i="27"/>
  <c r="AZ24" i="27"/>
  <c r="BC24" i="27"/>
  <c r="BE24" i="27"/>
  <c r="BH24" i="27"/>
  <c r="BF24" i="27"/>
  <c r="BM24" i="27"/>
  <c r="BN24" i="27"/>
  <c r="BO24" i="27"/>
  <c r="BS24" i="27"/>
  <c r="BQ24" i="27"/>
  <c r="AW25" i="27"/>
  <c r="BC25" i="27"/>
  <c r="BE25" i="27"/>
  <c r="BH25" i="27"/>
  <c r="BF25" i="27"/>
  <c r="BM25" i="27"/>
  <c r="BP25" i="27"/>
  <c r="BO25" i="27"/>
  <c r="AL31" i="27"/>
  <c r="AO31" i="27"/>
  <c r="AP31" i="27"/>
  <c r="AR31" i="27"/>
  <c r="AW31" i="27"/>
  <c r="AU31" i="27"/>
  <c r="AU32" i="27"/>
  <c r="AZ32" i="27"/>
  <c r="AZ31" i="27"/>
  <c r="BC31" i="27"/>
  <c r="BE31" i="27"/>
  <c r="BH31" i="27"/>
  <c r="BF31" i="27"/>
  <c r="BM31" i="27"/>
  <c r="BN31" i="27"/>
  <c r="BO31" i="27"/>
  <c r="BS31" i="27"/>
  <c r="BQ31" i="27"/>
  <c r="AW32" i="27"/>
  <c r="BC32" i="27"/>
  <c r="BE32" i="27"/>
  <c r="BH32" i="27"/>
  <c r="BF32" i="27"/>
  <c r="BM32" i="27"/>
  <c r="BP32" i="27"/>
  <c r="BO32" i="27"/>
  <c r="AL33" i="27"/>
  <c r="AV33" i="27"/>
  <c r="BA33" i="27"/>
  <c r="AR33" i="27"/>
  <c r="AU33" i="27"/>
  <c r="AU34" i="27"/>
  <c r="AZ34" i="27"/>
  <c r="AW33" i="27"/>
  <c r="BC33" i="27"/>
  <c r="BE33" i="27"/>
  <c r="BH33" i="27"/>
  <c r="BF33" i="27"/>
  <c r="BM33" i="27"/>
  <c r="BN33" i="27"/>
  <c r="BO33" i="27"/>
  <c r="BS33" i="27"/>
  <c r="BQ33" i="27"/>
  <c r="AW34" i="27"/>
  <c r="BC34" i="27"/>
  <c r="BE34" i="27"/>
  <c r="BH34" i="27"/>
  <c r="BF34" i="27"/>
  <c r="BM34" i="27"/>
  <c r="BP34" i="27"/>
  <c r="BO34" i="27"/>
  <c r="AL35" i="27"/>
  <c r="AR35" i="27"/>
  <c r="AU35" i="27"/>
  <c r="AU36" i="27"/>
  <c r="AZ36" i="27"/>
  <c r="AW35" i="27"/>
  <c r="AZ35" i="27"/>
  <c r="BC35" i="27"/>
  <c r="BE35" i="27"/>
  <c r="BH35" i="27"/>
  <c r="BF35" i="27"/>
  <c r="BM35" i="27"/>
  <c r="BN35" i="27"/>
  <c r="BO35" i="27"/>
  <c r="BS35" i="27"/>
  <c r="AW36" i="27"/>
  <c r="BC36" i="27"/>
  <c r="BE36" i="27"/>
  <c r="BH36" i="27"/>
  <c r="BF36" i="27"/>
  <c r="BM36" i="27"/>
  <c r="BP36" i="27"/>
  <c r="BO36" i="27"/>
  <c r="AL37" i="27"/>
  <c r="AO37" i="27"/>
  <c r="AP37" i="27"/>
  <c r="AR37" i="27"/>
  <c r="AU37" i="27"/>
  <c r="AU38" i="27"/>
  <c r="AZ38" i="27"/>
  <c r="AW37" i="27"/>
  <c r="AZ37" i="27"/>
  <c r="BC37" i="27"/>
  <c r="BF37" i="27"/>
  <c r="BM37" i="27"/>
  <c r="BN37" i="27"/>
  <c r="BO37" i="27"/>
  <c r="BS37" i="27"/>
  <c r="BQ37" i="27"/>
  <c r="AW38" i="27"/>
  <c r="BC38" i="27"/>
  <c r="BF38" i="27"/>
  <c r="BM38" i="27"/>
  <c r="BP38" i="27"/>
  <c r="BO38" i="27"/>
  <c r="AL39" i="27"/>
  <c r="AO39" i="27"/>
  <c r="AP39" i="27"/>
  <c r="AR39" i="27"/>
  <c r="AU39" i="27"/>
  <c r="AZ39" i="27"/>
  <c r="AU40" i="27"/>
  <c r="AZ40" i="27"/>
  <c r="AV39" i="27"/>
  <c r="BA39" i="27"/>
  <c r="AW39" i="27"/>
  <c r="BC39" i="27"/>
  <c r="BE39" i="27"/>
  <c r="BH39" i="27"/>
  <c r="BF39" i="27"/>
  <c r="BM39" i="27"/>
  <c r="BN39" i="27"/>
  <c r="BO39" i="27"/>
  <c r="BS39" i="27"/>
  <c r="BQ39" i="27"/>
  <c r="AW40" i="27"/>
  <c r="BC40" i="27"/>
  <c r="BE40" i="27"/>
  <c r="BH40" i="27"/>
  <c r="BF40" i="27"/>
  <c r="BM40" i="27"/>
  <c r="BO40" i="27"/>
  <c r="BP40" i="27"/>
  <c r="AL41" i="27"/>
  <c r="AV41" i="27"/>
  <c r="BA41" i="27"/>
  <c r="AO41" i="27"/>
  <c r="AP41" i="27"/>
  <c r="AR41" i="27"/>
  <c r="AW41" i="27"/>
  <c r="AU41" i="27"/>
  <c r="AU42" i="27"/>
  <c r="AZ42" i="27"/>
  <c r="AZ41" i="27"/>
  <c r="BC41" i="27"/>
  <c r="BE41" i="27"/>
  <c r="BH41" i="27"/>
  <c r="BF41" i="27"/>
  <c r="BM41" i="27"/>
  <c r="BN41" i="27"/>
  <c r="BO41" i="27"/>
  <c r="BS41" i="27"/>
  <c r="BQ41" i="27"/>
  <c r="BC42" i="27"/>
  <c r="BE42" i="27"/>
  <c r="BH42" i="27"/>
  <c r="BF42" i="27"/>
  <c r="BM42" i="27"/>
  <c r="BP42" i="27"/>
  <c r="BO42" i="27"/>
  <c r="AL43" i="27"/>
  <c r="AO43" i="27"/>
  <c r="AP43" i="27"/>
  <c r="AR43" i="27"/>
  <c r="AU43" i="27"/>
  <c r="AZ43" i="27"/>
  <c r="AU44" i="27"/>
  <c r="AZ44" i="27"/>
  <c r="AV43" i="27"/>
  <c r="BA43" i="27"/>
  <c r="AW43" i="27"/>
  <c r="BC43" i="27"/>
  <c r="BE43" i="27"/>
  <c r="BH43" i="27"/>
  <c r="BF43" i="27"/>
  <c r="BM43" i="27"/>
  <c r="BN43" i="27"/>
  <c r="BO43" i="27"/>
  <c r="BS43" i="27"/>
  <c r="BQ43" i="27"/>
  <c r="AW44" i="27"/>
  <c r="BC44" i="27"/>
  <c r="BE44" i="27"/>
  <c r="BH44" i="27"/>
  <c r="BF44" i="27"/>
  <c r="BM44" i="27"/>
  <c r="BO44" i="27"/>
  <c r="BP44" i="27"/>
  <c r="AL45" i="27"/>
  <c r="AV45" i="27"/>
  <c r="BA45" i="27"/>
  <c r="AO45" i="27"/>
  <c r="AP45" i="27"/>
  <c r="AR45" i="27"/>
  <c r="AW45" i="27"/>
  <c r="AU45" i="27"/>
  <c r="AU46" i="27"/>
  <c r="AZ46" i="27"/>
  <c r="AZ45" i="27"/>
  <c r="BC45" i="27"/>
  <c r="BE45" i="27"/>
  <c r="BH45" i="27"/>
  <c r="BF45" i="27"/>
  <c r="BM45" i="27"/>
  <c r="BN45" i="27"/>
  <c r="BO45" i="27"/>
  <c r="BS45" i="27"/>
  <c r="BQ45" i="27"/>
  <c r="BC46" i="27"/>
  <c r="BE46" i="27"/>
  <c r="BH46" i="27"/>
  <c r="BF46" i="27"/>
  <c r="BM46" i="27"/>
  <c r="BP46" i="27"/>
  <c r="BO46" i="27"/>
  <c r="AL47" i="27"/>
  <c r="AO47" i="27"/>
  <c r="AP47" i="27"/>
  <c r="AR47" i="27"/>
  <c r="AU47" i="27"/>
  <c r="AZ47" i="27"/>
  <c r="AU48" i="27"/>
  <c r="AZ48" i="27"/>
  <c r="AV47" i="27"/>
  <c r="BA47" i="27"/>
  <c r="AW47" i="27"/>
  <c r="BC47" i="27"/>
  <c r="BE47" i="27"/>
  <c r="BH47" i="27"/>
  <c r="BF47" i="27"/>
  <c r="BM47" i="27"/>
  <c r="BN47" i="27"/>
  <c r="BO47" i="27"/>
  <c r="BS47" i="27"/>
  <c r="BQ47" i="27"/>
  <c r="AW48" i="27"/>
  <c r="BC48" i="27"/>
  <c r="BE48" i="27"/>
  <c r="BH48" i="27"/>
  <c r="BF48" i="27"/>
  <c r="BM48" i="27"/>
  <c r="BO48" i="27"/>
  <c r="BP48" i="27"/>
  <c r="AL49" i="27"/>
  <c r="AV49" i="27"/>
  <c r="BA49" i="27"/>
  <c r="AO49" i="27"/>
  <c r="AP49" i="27"/>
  <c r="AR49" i="27"/>
  <c r="AW49" i="27"/>
  <c r="AU49" i="27"/>
  <c r="AU50" i="27"/>
  <c r="AZ50" i="27"/>
  <c r="AZ49" i="27"/>
  <c r="BC49" i="27"/>
  <c r="BE49" i="27"/>
  <c r="BH49" i="27"/>
  <c r="BF49" i="27"/>
  <c r="BM49" i="27"/>
  <c r="BN49" i="27"/>
  <c r="BO49" i="27"/>
  <c r="BS49" i="27"/>
  <c r="BQ49" i="27"/>
  <c r="BC50" i="27"/>
  <c r="BE50" i="27"/>
  <c r="BH50" i="27"/>
  <c r="BF50" i="27"/>
  <c r="BM50" i="27"/>
  <c r="BP50" i="27"/>
  <c r="BO50" i="27"/>
  <c r="AL56" i="27"/>
  <c r="AO56" i="27"/>
  <c r="AP56" i="27"/>
  <c r="AR56" i="27"/>
  <c r="AU56" i="27"/>
  <c r="AZ56" i="27"/>
  <c r="AU57" i="27"/>
  <c r="AZ57" i="27"/>
  <c r="AV56" i="27"/>
  <c r="BA56" i="27"/>
  <c r="AW56" i="27"/>
  <c r="BC56" i="27"/>
  <c r="BE56" i="27"/>
  <c r="BH56" i="27"/>
  <c r="BF56" i="27"/>
  <c r="BM56" i="27"/>
  <c r="BN56" i="27"/>
  <c r="BO56" i="27"/>
  <c r="BS56" i="27"/>
  <c r="BQ56" i="27"/>
  <c r="AW57" i="27"/>
  <c r="BC57" i="27"/>
  <c r="BE57" i="27"/>
  <c r="BH57" i="27"/>
  <c r="BF57" i="27"/>
  <c r="BM57" i="27"/>
  <c r="BO57" i="27"/>
  <c r="BP57" i="27"/>
  <c r="AL58" i="27"/>
  <c r="AV58" i="27"/>
  <c r="BA58" i="27"/>
  <c r="AO58" i="27"/>
  <c r="AP58" i="27"/>
  <c r="AR58" i="27"/>
  <c r="AW58" i="27"/>
  <c r="AU58" i="27"/>
  <c r="AU59" i="27"/>
  <c r="AZ59" i="27"/>
  <c r="AZ58" i="27"/>
  <c r="BC58" i="27"/>
  <c r="BE58" i="27"/>
  <c r="BH58" i="27"/>
  <c r="BF58" i="27"/>
  <c r="BM58" i="27"/>
  <c r="BN58" i="27"/>
  <c r="BO58" i="27"/>
  <c r="BS58" i="27"/>
  <c r="BQ58" i="27"/>
  <c r="BC59" i="27"/>
  <c r="BE59" i="27"/>
  <c r="BH59" i="27"/>
  <c r="BF59" i="27"/>
  <c r="BM59" i="27"/>
  <c r="BP59" i="27"/>
  <c r="BO59" i="27"/>
  <c r="AL60" i="27"/>
  <c r="AO60" i="27"/>
  <c r="AP60" i="27"/>
  <c r="AR60" i="27"/>
  <c r="AU60" i="27"/>
  <c r="AZ60" i="27"/>
  <c r="AU61" i="27"/>
  <c r="AZ61" i="27"/>
  <c r="AV60" i="27"/>
  <c r="BA60" i="27"/>
  <c r="AW60" i="27"/>
  <c r="BC60" i="27"/>
  <c r="BE60" i="27"/>
  <c r="BH60" i="27"/>
  <c r="BF60" i="27"/>
  <c r="BM60" i="27"/>
  <c r="BN60" i="27"/>
  <c r="BO60" i="27"/>
  <c r="BS60" i="27"/>
  <c r="BQ60" i="27"/>
  <c r="AW61" i="27"/>
  <c r="BC61" i="27"/>
  <c r="BE61" i="27"/>
  <c r="BH61" i="27"/>
  <c r="BF61" i="27"/>
  <c r="BM61" i="27"/>
  <c r="BO61" i="27"/>
  <c r="BP61" i="27"/>
  <c r="AL62" i="27"/>
  <c r="AV62" i="27"/>
  <c r="AO62" i="27"/>
  <c r="AP62" i="27"/>
  <c r="AR62" i="27"/>
  <c r="AW62" i="27"/>
  <c r="AU62" i="27"/>
  <c r="AU63" i="27"/>
  <c r="AZ63" i="27"/>
  <c r="AZ62" i="27"/>
  <c r="BC62" i="27"/>
  <c r="BE62" i="27"/>
  <c r="BH62" i="27"/>
  <c r="BF62" i="27"/>
  <c r="BM62" i="27"/>
  <c r="BN62" i="27"/>
  <c r="BO62" i="27"/>
  <c r="BS62" i="27"/>
  <c r="BQ62" i="27"/>
  <c r="BC63" i="27"/>
  <c r="BE63" i="27"/>
  <c r="BH63" i="27"/>
  <c r="BF63" i="27"/>
  <c r="BM63" i="27"/>
  <c r="BP63" i="27"/>
  <c r="BO63" i="27"/>
  <c r="AL64" i="27"/>
  <c r="AO64" i="27"/>
  <c r="AP64" i="27"/>
  <c r="AR64" i="27"/>
  <c r="AU64" i="27"/>
  <c r="AZ64" i="27"/>
  <c r="AU65" i="27"/>
  <c r="AZ65" i="27"/>
  <c r="AV64" i="27"/>
  <c r="BA64" i="27"/>
  <c r="AW64" i="27"/>
  <c r="BC64" i="27"/>
  <c r="BE64" i="27"/>
  <c r="BH64" i="27"/>
  <c r="BF64" i="27"/>
  <c r="BM64" i="27"/>
  <c r="BN64" i="27"/>
  <c r="BO64" i="27"/>
  <c r="BS64" i="27"/>
  <c r="BQ64" i="27"/>
  <c r="AW65" i="27"/>
  <c r="BC65" i="27"/>
  <c r="BE65" i="27"/>
  <c r="BH65" i="27"/>
  <c r="BF65" i="27"/>
  <c r="BM65" i="27"/>
  <c r="BO65" i="27"/>
  <c r="BP65" i="27"/>
  <c r="AL66" i="27"/>
  <c r="AV66" i="27"/>
  <c r="BA66" i="27"/>
  <c r="AO66" i="27"/>
  <c r="AP66" i="27"/>
  <c r="AR66" i="27"/>
  <c r="AW66" i="27"/>
  <c r="AU66" i="27"/>
  <c r="AU67" i="27"/>
  <c r="AZ67" i="27"/>
  <c r="BC66" i="27"/>
  <c r="BE66" i="27"/>
  <c r="BF66" i="27"/>
  <c r="BM66" i="27"/>
  <c r="BN66" i="27"/>
  <c r="BO66" i="27"/>
  <c r="BS66" i="27"/>
  <c r="BQ66" i="27"/>
  <c r="BC67" i="27"/>
  <c r="BE67" i="27"/>
  <c r="BF67" i="27"/>
  <c r="BM67" i="27"/>
  <c r="BP67" i="27"/>
  <c r="BO67" i="27"/>
  <c r="AL68" i="27"/>
  <c r="AO68" i="27"/>
  <c r="AP68" i="27"/>
  <c r="AR68" i="27"/>
  <c r="AU68" i="27"/>
  <c r="AU69" i="27"/>
  <c r="AZ69" i="27"/>
  <c r="AV68" i="27"/>
  <c r="BA68" i="27"/>
  <c r="AW68" i="27"/>
  <c r="AZ68" i="27"/>
  <c r="BC68" i="27"/>
  <c r="BE68" i="27"/>
  <c r="BH68" i="27"/>
  <c r="BF68" i="27"/>
  <c r="BM68" i="27"/>
  <c r="BN68" i="27"/>
  <c r="BO68" i="27"/>
  <c r="BS68" i="27"/>
  <c r="BQ68" i="27"/>
  <c r="AW69" i="27"/>
  <c r="BC69" i="27"/>
  <c r="BE69" i="27"/>
  <c r="BH69" i="27"/>
  <c r="BF69" i="27"/>
  <c r="BM69" i="27"/>
  <c r="BO69" i="27"/>
  <c r="BP69" i="27"/>
  <c r="AL70" i="27"/>
  <c r="AV70" i="27"/>
  <c r="BA70" i="27"/>
  <c r="AO70" i="27"/>
  <c r="AP70" i="27"/>
  <c r="AR70" i="27"/>
  <c r="AW70" i="27"/>
  <c r="AU70" i="27"/>
  <c r="AU71" i="27"/>
  <c r="AZ71" i="27"/>
  <c r="BC70" i="27"/>
  <c r="BE70" i="27"/>
  <c r="BH70" i="27"/>
  <c r="BF70" i="27"/>
  <c r="BM70" i="27"/>
  <c r="BN70" i="27"/>
  <c r="BO70" i="27"/>
  <c r="BS70" i="27"/>
  <c r="BQ70" i="27"/>
  <c r="BC71" i="27"/>
  <c r="BE71" i="27"/>
  <c r="BF71" i="27"/>
  <c r="BM71" i="27"/>
  <c r="BP71" i="27"/>
  <c r="BO71" i="27"/>
  <c r="AL72" i="27"/>
  <c r="AO72" i="27"/>
  <c r="AP72" i="27"/>
  <c r="AR72" i="27"/>
  <c r="AU72" i="27"/>
  <c r="AU73" i="27"/>
  <c r="AZ73" i="27"/>
  <c r="AV72" i="27"/>
  <c r="BA72" i="27"/>
  <c r="AW72" i="27"/>
  <c r="AZ72" i="27"/>
  <c r="BC72" i="27"/>
  <c r="BE72" i="27"/>
  <c r="BH72" i="27"/>
  <c r="BF72" i="27"/>
  <c r="BM72" i="27"/>
  <c r="BN72" i="27"/>
  <c r="BO72" i="27"/>
  <c r="BS72" i="27"/>
  <c r="BQ72" i="27"/>
  <c r="AW73" i="27"/>
  <c r="BC73" i="27"/>
  <c r="BE73" i="27"/>
  <c r="BH73" i="27"/>
  <c r="BF73" i="27"/>
  <c r="BM73" i="27"/>
  <c r="BO73" i="27"/>
  <c r="BP73" i="27"/>
  <c r="AL74" i="27"/>
  <c r="AV74" i="27"/>
  <c r="BA74" i="27"/>
  <c r="AO74" i="27"/>
  <c r="AP74" i="27"/>
  <c r="AR74" i="27"/>
  <c r="AW74" i="27"/>
  <c r="AU74" i="27"/>
  <c r="AU75" i="27"/>
  <c r="AZ75" i="27"/>
  <c r="BC74" i="27"/>
  <c r="BE74" i="27"/>
  <c r="BF74" i="27"/>
  <c r="BM74" i="27"/>
  <c r="BN74" i="27"/>
  <c r="BO74" i="27"/>
  <c r="BS74" i="27"/>
  <c r="BQ74" i="27"/>
  <c r="BC75" i="27"/>
  <c r="BE75" i="27"/>
  <c r="BH75" i="27"/>
  <c r="BF75" i="27"/>
  <c r="BM75" i="27"/>
  <c r="BP75" i="27"/>
  <c r="BO75" i="27"/>
  <c r="AL81" i="27"/>
  <c r="AV82" i="27"/>
  <c r="BA82" i="27"/>
  <c r="AR81" i="27"/>
  <c r="AU81" i="27"/>
  <c r="AU82" i="27"/>
  <c r="AZ82" i="27"/>
  <c r="AV81" i="27"/>
  <c r="BA81" i="27"/>
  <c r="AW81" i="27"/>
  <c r="AZ81" i="27"/>
  <c r="BC81" i="27"/>
  <c r="BE81" i="27"/>
  <c r="BH81" i="27"/>
  <c r="BF81" i="27"/>
  <c r="BM81" i="27"/>
  <c r="BN81" i="27"/>
  <c r="BO81" i="27"/>
  <c r="BS81" i="27"/>
  <c r="BQ81" i="27"/>
  <c r="BX81" i="27"/>
  <c r="BY81" i="27"/>
  <c r="AW82" i="27"/>
  <c r="BC82" i="27"/>
  <c r="BF82" i="27"/>
  <c r="BM82" i="27"/>
  <c r="BO82" i="27"/>
  <c r="BP82" i="27"/>
  <c r="BY82" i="27"/>
  <c r="BW82" i="27"/>
  <c r="CA82" i="27"/>
  <c r="CC82" i="27"/>
  <c r="CB82" i="27"/>
  <c r="AL83" i="27"/>
  <c r="AO83" i="27"/>
  <c r="AP83" i="27"/>
  <c r="AR83" i="27"/>
  <c r="AW83" i="27"/>
  <c r="BA83" i="27"/>
  <c r="AU83" i="27"/>
  <c r="AV83" i="27"/>
  <c r="BC83" i="27"/>
  <c r="BC84" i="27"/>
  <c r="BF83" i="27"/>
  <c r="BN83" i="27"/>
  <c r="BO83" i="27"/>
  <c r="BS83" i="27"/>
  <c r="BQ83" i="27"/>
  <c r="BX83" i="27"/>
  <c r="BY83" i="27"/>
  <c r="CB83" i="27"/>
  <c r="BW83" i="27"/>
  <c r="CA83" i="27"/>
  <c r="CC83" i="27"/>
  <c r="AW84" i="27"/>
  <c r="BE84" i="27"/>
  <c r="BO84" i="27"/>
  <c r="BY84" i="27"/>
  <c r="BW84" i="27"/>
  <c r="CA84" i="27"/>
  <c r="CB84" i="27"/>
  <c r="AL85" i="27"/>
  <c r="BE86" i="27"/>
  <c r="BH86" i="27"/>
  <c r="AO85" i="27"/>
  <c r="AP85" i="27"/>
  <c r="AR85" i="27"/>
  <c r="BF85" i="27"/>
  <c r="AU85" i="27"/>
  <c r="AU86" i="27"/>
  <c r="AZ86" i="27"/>
  <c r="AW85" i="27"/>
  <c r="AZ85" i="27"/>
  <c r="BC85" i="27"/>
  <c r="BE85" i="27"/>
  <c r="BM85" i="27"/>
  <c r="BN85" i="27"/>
  <c r="BO85" i="27"/>
  <c r="BS85" i="27"/>
  <c r="BQ85" i="27"/>
  <c r="BX85" i="27"/>
  <c r="BY85" i="27"/>
  <c r="AV86" i="27"/>
  <c r="BC86" i="27"/>
  <c r="BF86" i="27"/>
  <c r="BO86" i="27"/>
  <c r="BY86" i="27"/>
  <c r="CB86" i="27"/>
  <c r="AL87" i="27"/>
  <c r="AO87" i="27"/>
  <c r="AP87" i="27"/>
  <c r="AR87" i="27"/>
  <c r="AW87" i="27"/>
  <c r="AU87" i="27"/>
  <c r="AV87" i="27"/>
  <c r="BA87" i="27"/>
  <c r="AZ87" i="27"/>
  <c r="BC87" i="27"/>
  <c r="BC88" i="27"/>
  <c r="BF87" i="27"/>
  <c r="BN87" i="27"/>
  <c r="BO87" i="27"/>
  <c r="BS87" i="27"/>
  <c r="BQ87" i="27"/>
  <c r="BX87" i="27"/>
  <c r="BY87" i="27"/>
  <c r="BW87" i="27"/>
  <c r="CA87" i="27"/>
  <c r="CC87" i="27"/>
  <c r="CB87" i="27"/>
  <c r="AU88" i="27"/>
  <c r="AW88" i="27"/>
  <c r="AZ88" i="27"/>
  <c r="BO88" i="27"/>
  <c r="BW88" i="27"/>
  <c r="BY88" i="27"/>
  <c r="CA88" i="27"/>
  <c r="CB88" i="27"/>
  <c r="CC88" i="27"/>
  <c r="AL89" i="27"/>
  <c r="AV89" i="27"/>
  <c r="AO89" i="27"/>
  <c r="AP89" i="27"/>
  <c r="AR89" i="27"/>
  <c r="BM90" i="27"/>
  <c r="BP90" i="27"/>
  <c r="AU89" i="27"/>
  <c r="AU90" i="27"/>
  <c r="AZ90" i="27"/>
  <c r="BC89" i="27"/>
  <c r="BE89" i="27"/>
  <c r="BH89" i="27"/>
  <c r="BF89" i="27"/>
  <c r="BM89" i="27"/>
  <c r="BN89" i="27"/>
  <c r="BO89" i="27"/>
  <c r="BS89" i="27"/>
  <c r="BQ89" i="27"/>
  <c r="BX89" i="27"/>
  <c r="BY89" i="27"/>
  <c r="AW90" i="27"/>
  <c r="BC90" i="27"/>
  <c r="BF90" i="27"/>
  <c r="BO90" i="27"/>
  <c r="BY90" i="27"/>
  <c r="BW90" i="27"/>
  <c r="CA90" i="27"/>
  <c r="CC90" i="27"/>
  <c r="CB90" i="27"/>
  <c r="AL91" i="27"/>
  <c r="AR91" i="27"/>
  <c r="AW91" i="27"/>
  <c r="AU91" i="27"/>
  <c r="AZ91" i="27"/>
  <c r="BC91" i="27"/>
  <c r="BC92" i="27"/>
  <c r="BF91" i="27"/>
  <c r="BN91" i="27"/>
  <c r="BO91" i="27"/>
  <c r="BS91" i="27"/>
  <c r="BX91" i="27"/>
  <c r="BY91" i="27"/>
  <c r="BW91" i="27"/>
  <c r="CA91" i="27"/>
  <c r="AU92" i="27"/>
  <c r="AW92" i="27"/>
  <c r="AZ92" i="27"/>
  <c r="BO92" i="27"/>
  <c r="BW92" i="27"/>
  <c r="BY92" i="27"/>
  <c r="CA92" i="27"/>
  <c r="CC92" i="27"/>
  <c r="CB92" i="27"/>
  <c r="AL93" i="27"/>
  <c r="AV94" i="27"/>
  <c r="AR93" i="27"/>
  <c r="AW93" i="27"/>
  <c r="BA93" i="27"/>
  <c r="AU93" i="27"/>
  <c r="AV93" i="27"/>
  <c r="BC93" i="27"/>
  <c r="BE93" i="27"/>
  <c r="BM93" i="27"/>
  <c r="BN93" i="27"/>
  <c r="BO93" i="27"/>
  <c r="BS93" i="27"/>
  <c r="BQ93" i="27"/>
  <c r="BX93" i="27"/>
  <c r="BY93" i="27"/>
  <c r="BC94" i="27"/>
  <c r="BE94" i="27"/>
  <c r="BF94" i="27"/>
  <c r="BH94" i="27"/>
  <c r="BO94" i="27"/>
  <c r="BY94" i="27"/>
  <c r="BW94" i="27"/>
  <c r="CA94" i="27"/>
  <c r="CC94" i="27"/>
  <c r="CB94" i="27"/>
  <c r="AL95" i="27"/>
  <c r="AO95" i="27"/>
  <c r="AP95" i="27"/>
  <c r="AR95" i="27"/>
  <c r="AU95" i="27"/>
  <c r="AU96" i="27"/>
  <c r="AZ96" i="27"/>
  <c r="AV95" i="27"/>
  <c r="AZ95" i="27"/>
  <c r="BC95" i="27"/>
  <c r="BC96" i="27"/>
  <c r="BN95" i="27"/>
  <c r="BO95" i="27"/>
  <c r="BS95" i="27"/>
  <c r="BQ95" i="27"/>
  <c r="BX95" i="27"/>
  <c r="BY95" i="27"/>
  <c r="CB95" i="27"/>
  <c r="BW95" i="27"/>
  <c r="CA95" i="27"/>
  <c r="BE96" i="27"/>
  <c r="BO96" i="27"/>
  <c r="BW96" i="27"/>
  <c r="CA96" i="27"/>
  <c r="CC96" i="27"/>
  <c r="BY96" i="27"/>
  <c r="CB96" i="27"/>
  <c r="AL97" i="27"/>
  <c r="AV98" i="27"/>
  <c r="BA98" i="27"/>
  <c r="AR97" i="27"/>
  <c r="AW98" i="27"/>
  <c r="AU97" i="27"/>
  <c r="AU98" i="27"/>
  <c r="AZ98" i="27"/>
  <c r="AV97" i="27"/>
  <c r="AZ97" i="27"/>
  <c r="BC97" i="27"/>
  <c r="BE97" i="27"/>
  <c r="BM97" i="27"/>
  <c r="BN97" i="27"/>
  <c r="BO97" i="27"/>
  <c r="BS97" i="27"/>
  <c r="BQ97" i="27"/>
  <c r="BX97" i="27"/>
  <c r="BY97" i="27"/>
  <c r="BC98" i="27"/>
  <c r="BF98" i="27"/>
  <c r="BM98" i="27"/>
  <c r="BO98" i="27"/>
  <c r="BP98" i="27"/>
  <c r="BY98" i="27"/>
  <c r="BW98" i="27"/>
  <c r="CA98" i="27"/>
  <c r="CC98" i="27"/>
  <c r="CB98" i="27"/>
  <c r="AL99" i="27"/>
  <c r="AO99" i="27"/>
  <c r="AP99" i="27"/>
  <c r="AR99" i="27"/>
  <c r="AW99" i="27"/>
  <c r="BA99" i="27"/>
  <c r="AU99" i="27"/>
  <c r="AV99" i="27"/>
  <c r="BC99" i="27"/>
  <c r="BC100" i="27"/>
  <c r="BF99" i="27"/>
  <c r="BN99" i="27"/>
  <c r="BO99" i="27"/>
  <c r="BS99" i="27"/>
  <c r="BQ99" i="27"/>
  <c r="BX99" i="27"/>
  <c r="BY99" i="27"/>
  <c r="CB99" i="27"/>
  <c r="BW99" i="27"/>
  <c r="CA99" i="27"/>
  <c r="CC99" i="27"/>
  <c r="AW100" i="27"/>
  <c r="BE100" i="27"/>
  <c r="BO100" i="27"/>
  <c r="BY100" i="27"/>
  <c r="BW100" i="27"/>
  <c r="CA100" i="27"/>
  <c r="CB100" i="27"/>
  <c r="AL107" i="27"/>
  <c r="BE108" i="27"/>
  <c r="BH108" i="27"/>
  <c r="AO107" i="27"/>
  <c r="AP107" i="27"/>
  <c r="AR107" i="27"/>
  <c r="BF107" i="27"/>
  <c r="AU107" i="27"/>
  <c r="AU108" i="27"/>
  <c r="AZ108" i="27"/>
  <c r="AW107" i="27"/>
  <c r="AZ107" i="27"/>
  <c r="BC107" i="27"/>
  <c r="BE107" i="27"/>
  <c r="BM107" i="27"/>
  <c r="BN107" i="27"/>
  <c r="BO107" i="27"/>
  <c r="BS107" i="27"/>
  <c r="BQ107" i="27"/>
  <c r="BX107" i="27"/>
  <c r="BY107" i="27"/>
  <c r="AV108" i="27"/>
  <c r="BC108" i="27"/>
  <c r="BF108" i="27"/>
  <c r="BO108" i="27"/>
  <c r="BY108" i="27"/>
  <c r="CB108" i="27"/>
  <c r="AL109" i="27"/>
  <c r="AO109" i="27"/>
  <c r="AP109" i="27"/>
  <c r="AR109" i="27"/>
  <c r="AW109" i="27"/>
  <c r="AU109" i="27"/>
  <c r="AV109" i="27"/>
  <c r="AZ109" i="27"/>
  <c r="BC109" i="27"/>
  <c r="BC110" i="27"/>
  <c r="BF109" i="27"/>
  <c r="BN109" i="27"/>
  <c r="BO109" i="27"/>
  <c r="BS109" i="27"/>
  <c r="BQ109" i="27"/>
  <c r="BX109" i="27"/>
  <c r="BY109" i="27"/>
  <c r="BW109" i="27"/>
  <c r="CA109" i="27"/>
  <c r="CC109" i="27"/>
  <c r="CB109" i="27"/>
  <c r="AU110" i="27"/>
  <c r="AW110" i="27"/>
  <c r="AZ110" i="27"/>
  <c r="BO110" i="27"/>
  <c r="BW110" i="27"/>
  <c r="BY110" i="27"/>
  <c r="CA110" i="27"/>
  <c r="CB110" i="27"/>
  <c r="CC110" i="27"/>
  <c r="AL111" i="27"/>
  <c r="AV111" i="27"/>
  <c r="AO111" i="27"/>
  <c r="AP111" i="27"/>
  <c r="AR111" i="27"/>
  <c r="BM112" i="27"/>
  <c r="BP112" i="27"/>
  <c r="AU111" i="27"/>
  <c r="AU112" i="27"/>
  <c r="AZ112" i="27"/>
  <c r="BC111" i="27"/>
  <c r="BE111" i="27"/>
  <c r="BF111" i="27"/>
  <c r="BM111" i="27"/>
  <c r="BN111" i="27"/>
  <c r="BO111" i="27"/>
  <c r="BS111" i="27"/>
  <c r="BQ111" i="27"/>
  <c r="BX111" i="27"/>
  <c r="BY111" i="27"/>
  <c r="AW112" i="27"/>
  <c r="BC112" i="27"/>
  <c r="BF112" i="27"/>
  <c r="BO112" i="27"/>
  <c r="BY112" i="27"/>
  <c r="BW112" i="27"/>
  <c r="CA112" i="27"/>
  <c r="CC112" i="27"/>
  <c r="CB112" i="27"/>
  <c r="AL113" i="27"/>
  <c r="AR113" i="27"/>
  <c r="AW113" i="27"/>
  <c r="AU113" i="27"/>
  <c r="AZ113" i="27"/>
  <c r="BC113" i="27"/>
  <c r="BC114" i="27"/>
  <c r="BN113" i="27"/>
  <c r="BO113" i="27"/>
  <c r="BS113" i="27"/>
  <c r="BX113" i="27"/>
  <c r="BY113" i="27"/>
  <c r="BW113" i="27"/>
  <c r="CA113" i="27"/>
  <c r="AU114" i="27"/>
  <c r="AZ114" i="27"/>
  <c r="BO114" i="27"/>
  <c r="BW114" i="27"/>
  <c r="BY114" i="27"/>
  <c r="CA114" i="27"/>
  <c r="CC114" i="27"/>
  <c r="CB114" i="27"/>
  <c r="AL115" i="27"/>
  <c r="AV116" i="27"/>
  <c r="AR115" i="27"/>
  <c r="AW115" i="27"/>
  <c r="BA115" i="27"/>
  <c r="AU115" i="27"/>
  <c r="AV115" i="27"/>
  <c r="BC115" i="27"/>
  <c r="BE115" i="27"/>
  <c r="BM115" i="27"/>
  <c r="BN115" i="27"/>
  <c r="BO115" i="27"/>
  <c r="BS115" i="27"/>
  <c r="BQ115" i="27"/>
  <c r="BX115" i="27"/>
  <c r="BY115" i="27"/>
  <c r="BC116" i="27"/>
  <c r="BE116" i="27"/>
  <c r="BF116" i="27"/>
  <c r="BH116" i="27"/>
  <c r="BO116" i="27"/>
  <c r="BY116" i="27"/>
  <c r="BW116" i="27"/>
  <c r="CA116" i="27"/>
  <c r="CC116" i="27"/>
  <c r="CB116" i="27"/>
  <c r="AL117" i="27"/>
  <c r="AO117" i="27"/>
  <c r="AP117" i="27"/>
  <c r="AR117" i="27"/>
  <c r="AU117" i="27"/>
  <c r="AU118" i="27"/>
  <c r="AZ118" i="27"/>
  <c r="AV117" i="27"/>
  <c r="AZ117" i="27"/>
  <c r="BC117" i="27"/>
  <c r="BC118" i="27"/>
  <c r="BN117" i="27"/>
  <c r="BO117" i="27"/>
  <c r="BS117" i="27"/>
  <c r="BQ117" i="27"/>
  <c r="BX117" i="27"/>
  <c r="BY117" i="27"/>
  <c r="CB117" i="27"/>
  <c r="BW117" i="27"/>
  <c r="CA117" i="27"/>
  <c r="BE118" i="27"/>
  <c r="BO118" i="27"/>
  <c r="BW118" i="27"/>
  <c r="CA118" i="27"/>
  <c r="CC118" i="27"/>
  <c r="BY118" i="27"/>
  <c r="CB118" i="27"/>
  <c r="AL119" i="27"/>
  <c r="AV120" i="27"/>
  <c r="AR119" i="27"/>
  <c r="AW120" i="27"/>
  <c r="AU119" i="27"/>
  <c r="AU120" i="27"/>
  <c r="AZ120" i="27"/>
  <c r="AV119" i="27"/>
  <c r="AZ119" i="27"/>
  <c r="BC119" i="27"/>
  <c r="BE119" i="27"/>
  <c r="BM119" i="27"/>
  <c r="BN119" i="27"/>
  <c r="BO119" i="27"/>
  <c r="BS119" i="27"/>
  <c r="BQ119" i="27"/>
  <c r="BX119" i="27"/>
  <c r="BY119" i="27"/>
  <c r="BA120" i="27"/>
  <c r="BC120" i="27"/>
  <c r="BF120" i="27"/>
  <c r="BM120" i="27"/>
  <c r="BO120" i="27"/>
  <c r="BP120" i="27"/>
  <c r="BY120" i="27"/>
  <c r="BW120" i="27"/>
  <c r="CA120" i="27"/>
  <c r="CB120" i="27"/>
  <c r="AL121" i="27"/>
  <c r="AO121" i="27"/>
  <c r="AP121" i="27"/>
  <c r="AR121" i="27"/>
  <c r="AW121" i="27"/>
  <c r="BA121" i="27"/>
  <c r="AU121" i="27"/>
  <c r="AV121" i="27"/>
  <c r="BC121" i="27"/>
  <c r="BC122" i="27"/>
  <c r="BF121" i="27"/>
  <c r="BN121" i="27"/>
  <c r="BO121" i="27"/>
  <c r="BS121" i="27"/>
  <c r="BQ121" i="27"/>
  <c r="BX121" i="27"/>
  <c r="BY121" i="27"/>
  <c r="BW121" i="27"/>
  <c r="CA121" i="27"/>
  <c r="CC121" i="27"/>
  <c r="CB121" i="27"/>
  <c r="AW122" i="27"/>
  <c r="BO122" i="27"/>
  <c r="BY122" i="27"/>
  <c r="BW122" i="27"/>
  <c r="CA122" i="27"/>
  <c r="AL123" i="27"/>
  <c r="BE124" i="27"/>
  <c r="AO123" i="27"/>
  <c r="AP123" i="27"/>
  <c r="AR123" i="27"/>
  <c r="AU123" i="27"/>
  <c r="AU124" i="27"/>
  <c r="AZ124" i="27"/>
  <c r="AW123" i="27"/>
  <c r="AZ123" i="27"/>
  <c r="BC123" i="27"/>
  <c r="BE123" i="27"/>
  <c r="BF123" i="27"/>
  <c r="BN123" i="27"/>
  <c r="BO123" i="27"/>
  <c r="BS123" i="27"/>
  <c r="BQ123" i="27"/>
  <c r="BX123" i="27"/>
  <c r="BY123" i="27"/>
  <c r="AV124" i="27"/>
  <c r="BC124" i="27"/>
  <c r="BF124" i="27"/>
  <c r="BO124" i="27"/>
  <c r="AL125" i="27"/>
  <c r="AV125" i="27"/>
  <c r="BA125" i="27"/>
  <c r="AR125" i="27"/>
  <c r="AW125" i="27"/>
  <c r="AU125" i="27"/>
  <c r="AZ125" i="27"/>
  <c r="BC125" i="27"/>
  <c r="BC126" i="27"/>
  <c r="BF125" i="27"/>
  <c r="BN125" i="27"/>
  <c r="BO125" i="27"/>
  <c r="BS125" i="27"/>
  <c r="BQ125" i="27"/>
  <c r="BX125" i="27"/>
  <c r="BY125" i="27"/>
  <c r="BW125" i="27"/>
  <c r="CA125" i="27"/>
  <c r="CB125" i="27"/>
  <c r="AU126" i="27"/>
  <c r="AW126" i="27"/>
  <c r="AZ126" i="27"/>
  <c r="BO126" i="27"/>
  <c r="BW126" i="27"/>
  <c r="BY126" i="27"/>
  <c r="CA126" i="27"/>
  <c r="CB126" i="27"/>
  <c r="CC126" i="27"/>
  <c r="AL132" i="27"/>
  <c r="AV132" i="27"/>
  <c r="AO132" i="27"/>
  <c r="AP132" i="27"/>
  <c r="AR132" i="27"/>
  <c r="BM133" i="27"/>
  <c r="BP133" i="27"/>
  <c r="AU132" i="27"/>
  <c r="BC132" i="27"/>
  <c r="BE132" i="27"/>
  <c r="BH132" i="27"/>
  <c r="BF132" i="27"/>
  <c r="BM132" i="27"/>
  <c r="BN132" i="27"/>
  <c r="BO132" i="27"/>
  <c r="BS132" i="27"/>
  <c r="BQ132" i="27"/>
  <c r="BX132" i="27"/>
  <c r="BY132" i="27"/>
  <c r="AW133" i="27"/>
  <c r="BC133" i="27"/>
  <c r="BF133" i="27"/>
  <c r="BO133" i="27"/>
  <c r="BY133" i="27"/>
  <c r="BW133" i="27"/>
  <c r="CA133" i="27"/>
  <c r="CB133" i="27"/>
  <c r="CC133" i="27"/>
  <c r="AL134" i="27"/>
  <c r="AR134" i="27"/>
  <c r="AW134" i="27"/>
  <c r="AU134" i="27"/>
  <c r="AZ134" i="27"/>
  <c r="BC134" i="27"/>
  <c r="BC135" i="27"/>
  <c r="BF134" i="27"/>
  <c r="BN134" i="27"/>
  <c r="BO134" i="27"/>
  <c r="BS134" i="27"/>
  <c r="BQ134" i="27"/>
  <c r="BX134" i="27"/>
  <c r="BY134" i="27"/>
  <c r="AU135" i="27"/>
  <c r="AZ135" i="27"/>
  <c r="AW135" i="27"/>
  <c r="BO135" i="27"/>
  <c r="BW135" i="27"/>
  <c r="BY135" i="27"/>
  <c r="CA135" i="27"/>
  <c r="CC135" i="27"/>
  <c r="CB135" i="27"/>
  <c r="AL136" i="27"/>
  <c r="AR136" i="27"/>
  <c r="AU136" i="27"/>
  <c r="BC136" i="27"/>
  <c r="BM136" i="27"/>
  <c r="BN136" i="27"/>
  <c r="BO136" i="27"/>
  <c r="BS136" i="27"/>
  <c r="BQ136" i="27"/>
  <c r="BX136" i="27"/>
  <c r="BY136" i="27"/>
  <c r="BC137" i="27"/>
  <c r="BF137" i="27"/>
  <c r="BO137" i="27"/>
  <c r="BY137" i="27"/>
  <c r="BW137" i="27"/>
  <c r="CA137" i="27"/>
  <c r="CC137" i="27"/>
  <c r="CB137" i="27"/>
  <c r="AL138" i="27"/>
  <c r="AO138" i="27"/>
  <c r="AP138" i="27"/>
  <c r="AR138" i="27"/>
  <c r="AW138" i="27"/>
  <c r="AU138" i="27"/>
  <c r="AU139" i="27"/>
  <c r="AV138" i="27"/>
  <c r="BA138" i="27"/>
  <c r="BC138" i="27"/>
  <c r="BC139" i="27"/>
  <c r="BF138" i="27"/>
  <c r="BN138" i="27"/>
  <c r="BO138" i="27"/>
  <c r="BS138" i="27"/>
  <c r="BQ138" i="27"/>
  <c r="BX138" i="27"/>
  <c r="BY138" i="27"/>
  <c r="BW138" i="27"/>
  <c r="CA138" i="27"/>
  <c r="AW139" i="27"/>
  <c r="AZ139" i="27"/>
  <c r="BE139" i="27"/>
  <c r="BO139" i="27"/>
  <c r="BW139" i="27"/>
  <c r="CA139" i="27"/>
  <c r="CC139" i="27"/>
  <c r="BY139" i="27"/>
  <c r="CB139" i="27"/>
  <c r="AL140" i="27"/>
  <c r="AV140" i="27"/>
  <c r="BA140" i="27"/>
  <c r="AR140" i="27"/>
  <c r="AU140" i="27"/>
  <c r="AZ140" i="27"/>
  <c r="AW140" i="27"/>
  <c r="BC140" i="27"/>
  <c r="BF140" i="27"/>
  <c r="BM140" i="27"/>
  <c r="BN140" i="27"/>
  <c r="BO140" i="27"/>
  <c r="BS140" i="27"/>
  <c r="BQ140" i="27"/>
  <c r="BX140" i="27"/>
  <c r="BY140" i="27"/>
  <c r="AW141" i="27"/>
  <c r="BC141" i="27"/>
  <c r="BF141" i="27"/>
  <c r="BM141" i="27"/>
  <c r="BP141" i="27"/>
  <c r="BO141" i="27"/>
  <c r="BY141" i="27"/>
  <c r="BW141" i="27"/>
  <c r="CA141" i="27"/>
  <c r="AL142" i="27"/>
  <c r="AV142" i="27"/>
  <c r="AR142" i="27"/>
  <c r="BF142" i="27"/>
  <c r="AU142" i="27"/>
  <c r="AZ142" i="27"/>
  <c r="BC142" i="27"/>
  <c r="BC143" i="27"/>
  <c r="BN142" i="27"/>
  <c r="BO142" i="27"/>
  <c r="BS142" i="27"/>
  <c r="BQ142" i="27"/>
  <c r="BX142" i="27"/>
  <c r="BY142" i="27"/>
  <c r="AU143" i="27"/>
  <c r="AZ143" i="27"/>
  <c r="BO143" i="27"/>
  <c r="BW143" i="27"/>
  <c r="CA143" i="27"/>
  <c r="BY143" i="27"/>
  <c r="CB143" i="27"/>
  <c r="AL144" i="27"/>
  <c r="AV145" i="27"/>
  <c r="BA145" i="27"/>
  <c r="AR144" i="27"/>
  <c r="AU144" i="27"/>
  <c r="AZ144" i="27"/>
  <c r="AV144" i="27"/>
  <c r="BA144" i="27"/>
  <c r="AW144" i="27"/>
  <c r="BC144" i="27"/>
  <c r="BC145" i="27"/>
  <c r="BE144" i="27"/>
  <c r="BF144" i="27"/>
  <c r="BH144" i="27"/>
  <c r="BM144" i="27"/>
  <c r="BN144" i="27"/>
  <c r="BO144" i="27"/>
  <c r="BS144" i="27"/>
  <c r="BQ144" i="27"/>
  <c r="BX144" i="27"/>
  <c r="BY144" i="27"/>
  <c r="AW145" i="27"/>
  <c r="BE145" i="27"/>
  <c r="BF145" i="27"/>
  <c r="BH145" i="27"/>
  <c r="BM145" i="27"/>
  <c r="BO145" i="27"/>
  <c r="BP145" i="27"/>
  <c r="BY145" i="27"/>
  <c r="BW145" i="27"/>
  <c r="CA145" i="27"/>
  <c r="AL146" i="27"/>
  <c r="AO146" i="27"/>
  <c r="AP146" i="27"/>
  <c r="AR146" i="27"/>
  <c r="BF146" i="27"/>
  <c r="AU146" i="27"/>
  <c r="AZ146" i="27"/>
  <c r="AV146" i="27"/>
  <c r="BC146" i="27"/>
  <c r="BC147" i="27"/>
  <c r="BN146" i="27"/>
  <c r="BO146" i="27"/>
  <c r="BS146" i="27"/>
  <c r="BQ146" i="27"/>
  <c r="BX146" i="27"/>
  <c r="BY146" i="27"/>
  <c r="BE147" i="27"/>
  <c r="BO147" i="27"/>
  <c r="BW147" i="27"/>
  <c r="CA147" i="27"/>
  <c r="CC147" i="27"/>
  <c r="BY147" i="27"/>
  <c r="CB147" i="27"/>
  <c r="AL148" i="27"/>
  <c r="AO148" i="27"/>
  <c r="AP148" i="27"/>
  <c r="AR148" i="27"/>
  <c r="BF148" i="27"/>
  <c r="BH148" i="27"/>
  <c r="AU148" i="27"/>
  <c r="AU149" i="27"/>
  <c r="AZ149" i="27"/>
  <c r="AV148" i="27"/>
  <c r="BA148" i="27"/>
  <c r="AW148" i="27"/>
  <c r="AZ148" i="27"/>
  <c r="BC148" i="27"/>
  <c r="BC149" i="27"/>
  <c r="BE148" i="27"/>
  <c r="BM148" i="27"/>
  <c r="BN148" i="27"/>
  <c r="BO148" i="27"/>
  <c r="BS148" i="27"/>
  <c r="BQ148" i="27"/>
  <c r="BX148" i="27"/>
  <c r="BY148" i="27"/>
  <c r="AV149" i="27"/>
  <c r="BA149" i="27"/>
  <c r="AW149" i="27"/>
  <c r="BE149" i="27"/>
  <c r="BH149" i="27"/>
  <c r="BF149" i="27"/>
  <c r="BM149" i="27"/>
  <c r="BO149" i="27"/>
  <c r="BP149" i="27"/>
  <c r="BY149" i="27"/>
  <c r="CB149" i="27"/>
  <c r="AL150" i="27"/>
  <c r="AO150" i="27"/>
  <c r="AP150" i="27"/>
  <c r="AR150" i="27"/>
  <c r="AW150" i="27"/>
  <c r="AU150" i="27"/>
  <c r="AZ150" i="27"/>
  <c r="AV150" i="27"/>
  <c r="BA150" i="27"/>
  <c r="BC150" i="27"/>
  <c r="BC151" i="27"/>
  <c r="BF150" i="27"/>
  <c r="BN150" i="27"/>
  <c r="BO150" i="27"/>
  <c r="BS150" i="27"/>
  <c r="BQ150" i="27"/>
  <c r="BX150" i="27"/>
  <c r="BY150" i="27"/>
  <c r="AU151" i="27"/>
  <c r="AZ151" i="27"/>
  <c r="AW151" i="27"/>
  <c r="BE151" i="27"/>
  <c r="BO151" i="27"/>
  <c r="BY151" i="27"/>
  <c r="BW151" i="27"/>
  <c r="CA151" i="27"/>
  <c r="CC151" i="27"/>
  <c r="CB151" i="27"/>
  <c r="AL157" i="27"/>
  <c r="AV157" i="27"/>
  <c r="BA157" i="27"/>
  <c r="AO157" i="27"/>
  <c r="AP157" i="27"/>
  <c r="AR157" i="27"/>
  <c r="AU157" i="27"/>
  <c r="AU158" i="27"/>
  <c r="AZ158" i="27"/>
  <c r="AW157" i="27"/>
  <c r="AZ157" i="27"/>
  <c r="BC157" i="27"/>
  <c r="BE157" i="27"/>
  <c r="BF157" i="27"/>
  <c r="BH157" i="27"/>
  <c r="BM157" i="27"/>
  <c r="BN157" i="27"/>
  <c r="BO157" i="27"/>
  <c r="BS157" i="27"/>
  <c r="BQ157" i="27"/>
  <c r="BX157" i="27"/>
  <c r="BY157" i="27"/>
  <c r="AV158" i="27"/>
  <c r="BA158" i="27"/>
  <c r="AW158" i="27"/>
  <c r="BC158" i="27"/>
  <c r="BE158" i="27"/>
  <c r="BH158" i="27"/>
  <c r="BF158" i="27"/>
  <c r="BM158" i="27"/>
  <c r="BP158" i="27"/>
  <c r="BO158" i="27"/>
  <c r="BY158" i="27"/>
  <c r="BW158" i="27"/>
  <c r="CA158" i="27"/>
  <c r="AL159" i="27"/>
  <c r="AV159" i="27"/>
  <c r="BA159" i="27"/>
  <c r="AR159" i="27"/>
  <c r="AW159" i="27"/>
  <c r="AU159" i="27"/>
  <c r="AZ159" i="27"/>
  <c r="BC159" i="27"/>
  <c r="BC160" i="27"/>
  <c r="BF159" i="27"/>
  <c r="BN159" i="27"/>
  <c r="BO159" i="27"/>
  <c r="BS159" i="27"/>
  <c r="BQ159" i="27"/>
  <c r="BX159" i="27"/>
  <c r="BY159" i="27"/>
  <c r="AU160" i="27"/>
  <c r="AW160" i="27"/>
  <c r="AZ160" i="27"/>
  <c r="BO160" i="27"/>
  <c r="BY160" i="27"/>
  <c r="BW160" i="27"/>
  <c r="CA160" i="27"/>
  <c r="AL161" i="27"/>
  <c r="AV161" i="27"/>
  <c r="BA161" i="27"/>
  <c r="AO161" i="27"/>
  <c r="AP161" i="27"/>
  <c r="AR161" i="27"/>
  <c r="BF161" i="27"/>
  <c r="BH161" i="27"/>
  <c r="AU161" i="27"/>
  <c r="AU162" i="27"/>
  <c r="AZ162" i="27"/>
  <c r="AW161" i="27"/>
  <c r="BC161" i="27"/>
  <c r="BC162" i="27"/>
  <c r="BE161" i="27"/>
  <c r="BM161" i="27"/>
  <c r="BN161" i="27"/>
  <c r="BO161" i="27"/>
  <c r="BS161" i="27"/>
  <c r="BQ161" i="27"/>
  <c r="BX161" i="27"/>
  <c r="BY161" i="27"/>
  <c r="AV162" i="27"/>
  <c r="BA162" i="27"/>
  <c r="AW162" i="27"/>
  <c r="BE162" i="27"/>
  <c r="BH162" i="27"/>
  <c r="BF162" i="27"/>
  <c r="BM162" i="27"/>
  <c r="BP162" i="27"/>
  <c r="BO162" i="27"/>
  <c r="BY162" i="27"/>
  <c r="BW162" i="27"/>
  <c r="CA162" i="27"/>
  <c r="AL163" i="27"/>
  <c r="AR163" i="27"/>
  <c r="BF163" i="27"/>
  <c r="AU163" i="27"/>
  <c r="AZ163" i="27"/>
  <c r="AV163" i="27"/>
  <c r="BC163" i="27"/>
  <c r="BC164" i="27"/>
  <c r="BN163" i="27"/>
  <c r="BO163" i="27"/>
  <c r="BS163" i="27"/>
  <c r="BX163" i="27"/>
  <c r="BY163" i="27"/>
  <c r="BE164" i="27"/>
  <c r="BO164" i="27"/>
  <c r="BY164" i="27"/>
  <c r="BW164" i="27"/>
  <c r="CA164" i="27"/>
  <c r="AL165" i="27"/>
  <c r="AO165" i="27"/>
  <c r="AP165" i="27"/>
  <c r="AR165" i="27"/>
  <c r="BF166" i="27"/>
  <c r="AU165" i="27"/>
  <c r="AU166" i="27"/>
  <c r="AZ166" i="27"/>
  <c r="AV165" i="27"/>
  <c r="BC165" i="27"/>
  <c r="BE165" i="27"/>
  <c r="BM165" i="27"/>
  <c r="BN165" i="27"/>
  <c r="BO165" i="27"/>
  <c r="BS165" i="27"/>
  <c r="BQ165" i="27"/>
  <c r="BX165" i="27"/>
  <c r="BY165" i="27"/>
  <c r="AV166" i="27"/>
  <c r="BC166" i="27"/>
  <c r="BE166" i="27"/>
  <c r="BH166" i="27"/>
  <c r="BM166" i="27"/>
  <c r="BP166" i="27"/>
  <c r="BO166" i="27"/>
  <c r="BY166" i="27"/>
  <c r="BW166" i="27"/>
  <c r="CA166" i="27"/>
  <c r="AL167" i="27"/>
  <c r="AV167" i="27"/>
  <c r="AR167" i="27"/>
  <c r="BF167" i="27"/>
  <c r="AU167" i="27"/>
  <c r="AZ167" i="27"/>
  <c r="BC167" i="27"/>
  <c r="BC168" i="27"/>
  <c r="BN167" i="27"/>
  <c r="BO167" i="27"/>
  <c r="BS167" i="27"/>
  <c r="BX167" i="27"/>
  <c r="BY168" i="27"/>
  <c r="BO168" i="27"/>
  <c r="AL169" i="27"/>
  <c r="BE170" i="27"/>
  <c r="AR169" i="27"/>
  <c r="BF169" i="27"/>
  <c r="AU169" i="27"/>
  <c r="AU170" i="27"/>
  <c r="AZ170" i="27"/>
  <c r="AW169" i="27"/>
  <c r="BC169" i="27"/>
  <c r="BC170" i="27"/>
  <c r="BM169" i="27"/>
  <c r="BN169" i="27"/>
  <c r="BO169" i="27"/>
  <c r="BS169" i="27"/>
  <c r="BQ169" i="27"/>
  <c r="BX169" i="27"/>
  <c r="BY169" i="27"/>
  <c r="BO170" i="27"/>
  <c r="AL171" i="27"/>
  <c r="AV171" i="27"/>
  <c r="AR171" i="27"/>
  <c r="BF171" i="27"/>
  <c r="AU171" i="27"/>
  <c r="AZ171" i="27"/>
  <c r="BC171" i="27"/>
  <c r="BC172" i="27"/>
  <c r="BN171" i="27"/>
  <c r="BO171" i="27"/>
  <c r="BS171" i="27"/>
  <c r="BX171" i="27"/>
  <c r="BY171" i="27"/>
  <c r="AU172" i="27"/>
  <c r="AZ172" i="27"/>
  <c r="BE172" i="27"/>
  <c r="BO172" i="27"/>
  <c r="BY172" i="27"/>
  <c r="CB172" i="27"/>
  <c r="AL173" i="27"/>
  <c r="AV174" i="27"/>
  <c r="AR173" i="27"/>
  <c r="AW173" i="27"/>
  <c r="AU173" i="27"/>
  <c r="AU174" i="27"/>
  <c r="AZ174" i="27"/>
  <c r="AV173" i="27"/>
  <c r="BC173" i="27"/>
  <c r="BC174" i="27"/>
  <c r="BN173" i="27"/>
  <c r="BO173" i="27"/>
  <c r="BS173" i="27"/>
  <c r="BQ173" i="27"/>
  <c r="BX173" i="27"/>
  <c r="BY173" i="27"/>
  <c r="BE174" i="27"/>
  <c r="BM174" i="27"/>
  <c r="BP174" i="27"/>
  <c r="BO174" i="27"/>
  <c r="AL175" i="27"/>
  <c r="AR175" i="27"/>
  <c r="BF175" i="27"/>
  <c r="AU175" i="27"/>
  <c r="AZ175" i="27"/>
  <c r="AV175" i="27"/>
  <c r="BC175" i="27"/>
  <c r="BC176" i="27"/>
  <c r="BN175" i="27"/>
  <c r="BO175" i="27"/>
  <c r="BS175" i="27"/>
  <c r="BX175" i="27"/>
  <c r="BY175" i="27"/>
  <c r="BE176" i="27"/>
  <c r="BO176" i="27"/>
  <c r="BY176" i="27"/>
  <c r="BW176" i="27"/>
  <c r="CA176" i="27"/>
  <c r="AL182" i="27"/>
  <c r="AO182" i="27"/>
  <c r="AP182" i="27"/>
  <c r="AR182" i="27"/>
  <c r="BF183" i="27"/>
  <c r="AU182" i="27"/>
  <c r="AU183" i="27"/>
  <c r="AZ183" i="27"/>
  <c r="AV182" i="27"/>
  <c r="BC182" i="27"/>
  <c r="BE182" i="27"/>
  <c r="BM182" i="27"/>
  <c r="BN182" i="27"/>
  <c r="BO182" i="27"/>
  <c r="BS182" i="27"/>
  <c r="BQ182" i="27"/>
  <c r="BX182" i="27"/>
  <c r="BY182" i="27"/>
  <c r="AV183" i="27"/>
  <c r="BC183" i="27"/>
  <c r="BE183" i="27"/>
  <c r="BH183" i="27"/>
  <c r="BM183" i="27"/>
  <c r="BP183" i="27"/>
  <c r="BO183" i="27"/>
  <c r="BY183" i="27"/>
  <c r="BW183" i="27"/>
  <c r="CA183" i="27"/>
  <c r="AL184" i="27"/>
  <c r="AV184" i="27"/>
  <c r="AR184" i="27"/>
  <c r="BF184" i="27"/>
  <c r="AU184" i="27"/>
  <c r="AZ184" i="27"/>
  <c r="BC184" i="27"/>
  <c r="BC185" i="27"/>
  <c r="BN184" i="27"/>
  <c r="BO184" i="27"/>
  <c r="BS184" i="27"/>
  <c r="BX184" i="27"/>
  <c r="BY185" i="27"/>
  <c r="BO185" i="27"/>
  <c r="AL186" i="27"/>
  <c r="BE187" i="27"/>
  <c r="AR186" i="27"/>
  <c r="BF186" i="27"/>
  <c r="AU186" i="27"/>
  <c r="AU187" i="27"/>
  <c r="AZ187" i="27"/>
  <c r="AW186" i="27"/>
  <c r="BC186" i="27"/>
  <c r="BC187" i="27"/>
  <c r="BM186" i="27"/>
  <c r="BN186" i="27"/>
  <c r="BO186" i="27"/>
  <c r="BS186" i="27"/>
  <c r="BQ186" i="27"/>
  <c r="BX186" i="27"/>
  <c r="BY186" i="27"/>
  <c r="BO187" i="27"/>
  <c r="AL188" i="27"/>
  <c r="BE189" i="27"/>
  <c r="AR188" i="27"/>
  <c r="BF188" i="27"/>
  <c r="AU188" i="27"/>
  <c r="AU189" i="27"/>
  <c r="AZ189" i="27"/>
  <c r="BC188" i="27"/>
  <c r="BN188" i="27"/>
  <c r="BO188" i="27"/>
  <c r="BS188" i="27"/>
  <c r="BX188" i="27"/>
  <c r="BY188" i="27"/>
  <c r="BC189" i="27"/>
  <c r="BM189" i="27"/>
  <c r="BP189" i="27"/>
  <c r="BO189" i="27"/>
  <c r="AL190" i="27"/>
  <c r="AO190" i="27"/>
  <c r="AP190" i="27"/>
  <c r="AR190" i="27"/>
  <c r="AW190" i="27"/>
  <c r="BA190" i="27"/>
  <c r="AU190" i="27"/>
  <c r="AV190" i="27"/>
  <c r="AZ190" i="27"/>
  <c r="BC190" i="27"/>
  <c r="BC191" i="27"/>
  <c r="BF190" i="27"/>
  <c r="BN190" i="27"/>
  <c r="BO190" i="27"/>
  <c r="BS190" i="27"/>
  <c r="BQ190" i="27"/>
  <c r="BX190" i="27"/>
  <c r="BY190" i="27"/>
  <c r="AU191" i="27"/>
  <c r="AZ191" i="27"/>
  <c r="AW191" i="27"/>
  <c r="BE191" i="27"/>
  <c r="BO191" i="27"/>
  <c r="BY191" i="27"/>
  <c r="CB191" i="27"/>
  <c r="AL192" i="27"/>
  <c r="AV193" i="27"/>
  <c r="AR192" i="27"/>
  <c r="AW193" i="27"/>
  <c r="AU192" i="27"/>
  <c r="AU193" i="27"/>
  <c r="AZ193" i="27"/>
  <c r="AW192" i="27"/>
  <c r="AZ192" i="27"/>
  <c r="BC192" i="27"/>
  <c r="BE192" i="27"/>
  <c r="BM192" i="27"/>
  <c r="BN192" i="27"/>
  <c r="BO192" i="27"/>
  <c r="BS192" i="27"/>
  <c r="BQ192" i="27"/>
  <c r="BX192" i="27"/>
  <c r="BY192" i="27"/>
  <c r="BC193" i="27"/>
  <c r="BF193" i="27"/>
  <c r="BM193" i="27"/>
  <c r="BP193" i="27"/>
  <c r="BO193" i="27"/>
  <c r="BY193" i="27"/>
  <c r="CB193" i="27"/>
  <c r="AL194" i="27"/>
  <c r="AO194" i="27"/>
  <c r="AP194" i="27"/>
  <c r="AR194" i="27"/>
  <c r="AW194" i="27"/>
  <c r="AU194" i="27"/>
  <c r="AU195" i="27"/>
  <c r="AZ195" i="27"/>
  <c r="AV194" i="27"/>
  <c r="BA194" i="27"/>
  <c r="AZ194" i="27"/>
  <c r="BC194" i="27"/>
  <c r="BC195" i="27"/>
  <c r="BF194" i="27"/>
  <c r="BN194" i="27"/>
  <c r="BO194" i="27"/>
  <c r="BS194" i="27"/>
  <c r="BQ194" i="27"/>
  <c r="BX194" i="27"/>
  <c r="BY194" i="27"/>
  <c r="AW195" i="27"/>
  <c r="BO195" i="27"/>
  <c r="BY195" i="27"/>
  <c r="BW195" i="27"/>
  <c r="CA195" i="27"/>
  <c r="AL196" i="27"/>
  <c r="AO196" i="27"/>
  <c r="AP196" i="27"/>
  <c r="AR196" i="27"/>
  <c r="BF196" i="27"/>
  <c r="AU196" i="27"/>
  <c r="AU197" i="27"/>
  <c r="AZ197" i="27"/>
  <c r="AW196" i="27"/>
  <c r="BC196" i="27"/>
  <c r="BC197" i="27"/>
  <c r="BE196" i="27"/>
  <c r="BH196" i="27"/>
  <c r="BM196" i="27"/>
  <c r="BN196" i="27"/>
  <c r="BO196" i="27"/>
  <c r="BS196" i="27"/>
  <c r="BQ196" i="27"/>
  <c r="BX196" i="27"/>
  <c r="BY196" i="27"/>
  <c r="AW197" i="27"/>
  <c r="BF197" i="27"/>
  <c r="BO197" i="27"/>
  <c r="BY197" i="27"/>
  <c r="BW197" i="27"/>
  <c r="CA197" i="27"/>
  <c r="AL198" i="27"/>
  <c r="AO198" i="27"/>
  <c r="AP198" i="27"/>
  <c r="AR198" i="27"/>
  <c r="AW198" i="27"/>
  <c r="AU198" i="27"/>
  <c r="AV198" i="27"/>
  <c r="BA198" i="27"/>
  <c r="AZ198" i="27"/>
  <c r="BC198" i="27"/>
  <c r="BC199" i="27"/>
  <c r="BF198" i="27"/>
  <c r="BN198" i="27"/>
  <c r="BO198" i="27"/>
  <c r="BS198" i="27"/>
  <c r="BQ198" i="27"/>
  <c r="BX198" i="27"/>
  <c r="BY198" i="27"/>
  <c r="BW198" i="27"/>
  <c r="CA198" i="27"/>
  <c r="AU199" i="27"/>
  <c r="AZ199" i="27"/>
  <c r="AW199" i="27"/>
  <c r="BE199" i="27"/>
  <c r="BO199" i="27"/>
  <c r="BY199" i="27"/>
  <c r="BW199" i="27"/>
  <c r="CA199" i="27"/>
  <c r="AL200" i="27"/>
  <c r="AV200" i="27"/>
  <c r="AR200" i="27"/>
  <c r="BM201" i="27"/>
  <c r="BP201" i="27"/>
  <c r="AU200" i="27"/>
  <c r="AU201" i="27"/>
  <c r="AZ201" i="27"/>
  <c r="BC200" i="27"/>
  <c r="BC201" i="27"/>
  <c r="BE200" i="27"/>
  <c r="BM200" i="27"/>
  <c r="BN200" i="27"/>
  <c r="BO200" i="27"/>
  <c r="BS200" i="27"/>
  <c r="BQ200" i="27"/>
  <c r="BX200" i="27"/>
  <c r="BY200" i="27"/>
  <c r="AW201" i="27"/>
  <c r="BE201" i="27"/>
  <c r="BH201" i="27"/>
  <c r="BF201" i="27"/>
  <c r="BO201" i="27"/>
  <c r="BY201" i="27"/>
  <c r="BW201" i="27"/>
  <c r="CA201" i="27"/>
  <c r="CC201" i="27"/>
  <c r="CB201" i="27"/>
  <c r="AL207" i="27"/>
  <c r="AO207" i="27"/>
  <c r="AP207" i="27"/>
  <c r="AR207" i="27"/>
  <c r="AW207" i="27"/>
  <c r="BA207" i="27"/>
  <c r="AU207" i="27"/>
  <c r="AV207" i="27"/>
  <c r="AZ207" i="27"/>
  <c r="BC207" i="27"/>
  <c r="BC208" i="27"/>
  <c r="BF207" i="27"/>
  <c r="BN207" i="27"/>
  <c r="BO207" i="27"/>
  <c r="BS207" i="27"/>
  <c r="BQ207" i="27"/>
  <c r="BX207" i="27"/>
  <c r="BY207" i="27"/>
  <c r="BW207" i="27"/>
  <c r="CA207" i="27"/>
  <c r="AU208" i="27"/>
  <c r="AZ208" i="27"/>
  <c r="AW208" i="27"/>
  <c r="BE208" i="27"/>
  <c r="BO208" i="27"/>
  <c r="BY208" i="27"/>
  <c r="BW208" i="27"/>
  <c r="CA208" i="27"/>
  <c r="AL209" i="27"/>
  <c r="AR209" i="27"/>
  <c r="AW209" i="27"/>
  <c r="AU209" i="27"/>
  <c r="AU210" i="27"/>
  <c r="AZ210" i="27"/>
  <c r="AZ209" i="27"/>
  <c r="BC209" i="27"/>
  <c r="BC210" i="27"/>
  <c r="BM209" i="27"/>
  <c r="BN209" i="27"/>
  <c r="BO209" i="27"/>
  <c r="BS209" i="27"/>
  <c r="BX209" i="27"/>
  <c r="BY209" i="27"/>
  <c r="BF210" i="27"/>
  <c r="BM210" i="27"/>
  <c r="BP210" i="27"/>
  <c r="BO210" i="27"/>
  <c r="BY210" i="27"/>
  <c r="BW210" i="27"/>
  <c r="CA210" i="27"/>
  <c r="CC210" i="27"/>
  <c r="CB210" i="27"/>
  <c r="AL211" i="27"/>
  <c r="AO211" i="27"/>
  <c r="AP211" i="27"/>
  <c r="AR211" i="27"/>
  <c r="AW211" i="27"/>
  <c r="BA211" i="27"/>
  <c r="AU211" i="27"/>
  <c r="AV211" i="27"/>
  <c r="AZ211" i="27"/>
  <c r="BC211" i="27"/>
  <c r="BC212" i="27"/>
  <c r="BF211" i="27"/>
  <c r="BN211" i="27"/>
  <c r="BO211" i="27"/>
  <c r="BS211" i="27"/>
  <c r="BQ211" i="27"/>
  <c r="BX211" i="27"/>
  <c r="BY212" i="27"/>
  <c r="AU212" i="27"/>
  <c r="AZ212" i="27"/>
  <c r="AW212" i="27"/>
  <c r="BE212" i="27"/>
  <c r="BO212" i="27"/>
  <c r="AL213" i="27"/>
  <c r="AR213" i="27"/>
  <c r="AU213" i="27"/>
  <c r="AU214" i="27"/>
  <c r="AZ214" i="27"/>
  <c r="AW213" i="27"/>
  <c r="AZ213" i="27"/>
  <c r="BC213" i="27"/>
  <c r="BE213" i="27"/>
  <c r="BM213" i="27"/>
  <c r="BN213" i="27"/>
  <c r="BO213" i="27"/>
  <c r="BS213" i="27"/>
  <c r="BQ213" i="27"/>
  <c r="BX213" i="27"/>
  <c r="BY213" i="27"/>
  <c r="BC214" i="27"/>
  <c r="BF214" i="27"/>
  <c r="BM214" i="27"/>
  <c r="BP214" i="27"/>
  <c r="BO214" i="27"/>
  <c r="BY214" i="27"/>
  <c r="AL215" i="27"/>
  <c r="AO215" i="27"/>
  <c r="AP215" i="27"/>
  <c r="AR215" i="27"/>
  <c r="AW215" i="27"/>
  <c r="AU215" i="27"/>
  <c r="AU216" i="27"/>
  <c r="AZ216" i="27"/>
  <c r="AV215" i="27"/>
  <c r="BA215" i="27"/>
  <c r="AZ215" i="27"/>
  <c r="BC215" i="27"/>
  <c r="BC216" i="27"/>
  <c r="BF215" i="27"/>
  <c r="BN215" i="27"/>
  <c r="BO215" i="27"/>
  <c r="BS215" i="27"/>
  <c r="BQ215" i="27"/>
  <c r="BX215" i="27"/>
  <c r="BY215" i="27"/>
  <c r="AW216" i="27"/>
  <c r="BE216" i="27"/>
  <c r="BO216" i="27"/>
  <c r="AL217" i="27"/>
  <c r="AR217" i="27"/>
  <c r="AW217" i="27"/>
  <c r="AU217" i="27"/>
  <c r="AU218" i="27"/>
  <c r="AZ218" i="27"/>
  <c r="AZ217" i="27"/>
  <c r="BC217" i="27"/>
  <c r="BC218" i="27"/>
  <c r="BM217" i="27"/>
  <c r="BN217" i="27"/>
  <c r="BO217" i="27"/>
  <c r="BS217" i="27"/>
  <c r="BQ217" i="27"/>
  <c r="BX217" i="27"/>
  <c r="BY217" i="27"/>
  <c r="AW218" i="27"/>
  <c r="BO218" i="27"/>
  <c r="BY218" i="27"/>
  <c r="BW218" i="27"/>
  <c r="CA218" i="27"/>
  <c r="AL219" i="27"/>
  <c r="AO219" i="27"/>
  <c r="AP219" i="27"/>
  <c r="AR219" i="27"/>
  <c r="AW219" i="27"/>
  <c r="BA219" i="27"/>
  <c r="AU219" i="27"/>
  <c r="AV219" i="27"/>
  <c r="AZ219" i="27"/>
  <c r="BC219" i="27"/>
  <c r="BC220" i="27"/>
  <c r="BF219" i="27"/>
  <c r="BN219" i="27"/>
  <c r="BO219" i="27"/>
  <c r="BS219" i="27"/>
  <c r="BQ219" i="27"/>
  <c r="BX219" i="27"/>
  <c r="BY219" i="27"/>
  <c r="AU220" i="27"/>
  <c r="AZ220" i="27"/>
  <c r="AW220" i="27"/>
  <c r="BE220" i="27"/>
  <c r="BO220" i="27"/>
  <c r="BY220" i="27"/>
  <c r="BW220" i="27"/>
  <c r="CA220" i="27"/>
  <c r="AL221" i="27"/>
  <c r="AR221" i="27"/>
  <c r="BM221" i="27"/>
  <c r="AU221" i="27"/>
  <c r="AU222" i="27"/>
  <c r="AZ222" i="27"/>
  <c r="BC221" i="27"/>
  <c r="BC222" i="27"/>
  <c r="BN221" i="27"/>
  <c r="BO221" i="27"/>
  <c r="BS221" i="27"/>
  <c r="BX221" i="27"/>
  <c r="BY221" i="27"/>
  <c r="AW222" i="27"/>
  <c r="BF222" i="27"/>
  <c r="BO222" i="27"/>
  <c r="BY222" i="27"/>
  <c r="BW222" i="27"/>
  <c r="CA222" i="27"/>
  <c r="CC222" i="27"/>
  <c r="CB222" i="27"/>
  <c r="AL223" i="27"/>
  <c r="AO223" i="27"/>
  <c r="AP223" i="27"/>
  <c r="AR223" i="27"/>
  <c r="AW223" i="27"/>
  <c r="AU223" i="27"/>
  <c r="AV223" i="27"/>
  <c r="BA223" i="27"/>
  <c r="AZ223" i="27"/>
  <c r="BC223" i="27"/>
  <c r="BC224" i="27"/>
  <c r="BF223" i="27"/>
  <c r="BN223" i="27"/>
  <c r="BO223" i="27"/>
  <c r="BS223" i="27"/>
  <c r="BQ223" i="27"/>
  <c r="BX223" i="27"/>
  <c r="BY223" i="27"/>
  <c r="AU224" i="27"/>
  <c r="AZ224" i="27"/>
  <c r="AW224" i="27"/>
  <c r="BE224" i="27"/>
  <c r="BO224" i="27"/>
  <c r="BW224" i="27"/>
  <c r="BY224" i="27"/>
  <c r="CA224" i="27"/>
  <c r="CB224" i="27"/>
  <c r="CC224" i="27"/>
  <c r="AL225" i="27"/>
  <c r="AO225" i="27"/>
  <c r="AP225" i="27"/>
  <c r="AR225" i="27"/>
  <c r="AU225" i="27"/>
  <c r="AU226" i="27"/>
  <c r="AZ226" i="27"/>
  <c r="AV225" i="27"/>
  <c r="AZ225" i="27"/>
  <c r="BC225" i="27"/>
  <c r="BE225" i="27"/>
  <c r="BN225" i="27"/>
  <c r="BO225" i="27"/>
  <c r="BS225" i="27"/>
  <c r="BQ225" i="27"/>
  <c r="BX225" i="27"/>
  <c r="BY225" i="27"/>
  <c r="AW226" i="27"/>
  <c r="BC226" i="27"/>
  <c r="BE226" i="27"/>
  <c r="BM226" i="27"/>
  <c r="BP226" i="27"/>
  <c r="BO226" i="27"/>
  <c r="BY226" i="27"/>
  <c r="BW226" i="27"/>
  <c r="CA226" i="27"/>
  <c r="CC226" i="27"/>
  <c r="CB226" i="27"/>
  <c r="A1" i="26"/>
  <c r="AL6" i="26"/>
  <c r="BE6" i="26"/>
  <c r="BH6" i="26"/>
  <c r="AR6" i="26"/>
  <c r="BF6" i="26"/>
  <c r="AU6" i="26"/>
  <c r="AU7" i="26"/>
  <c r="AZ7" i="26"/>
  <c r="BC6" i="26"/>
  <c r="BM6" i="26"/>
  <c r="BN6" i="26"/>
  <c r="BO6" i="26"/>
  <c r="BS6" i="26"/>
  <c r="AW7" i="26"/>
  <c r="BC7" i="26"/>
  <c r="BM7" i="26"/>
  <c r="BP7" i="26"/>
  <c r="BO7" i="26"/>
  <c r="AL8" i="26"/>
  <c r="AV9" i="26"/>
  <c r="AO8" i="26"/>
  <c r="AP8" i="26"/>
  <c r="AR8" i="26"/>
  <c r="AW8" i="26"/>
  <c r="BA8" i="26"/>
  <c r="AU8" i="26"/>
  <c r="AU9" i="26"/>
  <c r="AZ9" i="26"/>
  <c r="AV8" i="26"/>
  <c r="AZ8" i="26"/>
  <c r="BC8" i="26"/>
  <c r="BE8" i="26"/>
  <c r="BM8" i="26"/>
  <c r="BN8" i="26"/>
  <c r="BO8" i="26"/>
  <c r="BS8" i="26"/>
  <c r="BQ8" i="26"/>
  <c r="BC9" i="26"/>
  <c r="BE9" i="26"/>
  <c r="BM9" i="26"/>
  <c r="BO9" i="26"/>
  <c r="BP9" i="26"/>
  <c r="AL10" i="26"/>
  <c r="AR10" i="26"/>
  <c r="BF10" i="26"/>
  <c r="AU10" i="26"/>
  <c r="AU11" i="26"/>
  <c r="AZ11" i="26"/>
  <c r="BC10" i="26"/>
  <c r="BM10" i="26"/>
  <c r="BN10" i="26"/>
  <c r="BO10" i="26"/>
  <c r="BS10" i="26"/>
  <c r="AW11" i="26"/>
  <c r="BC11" i="26"/>
  <c r="BE11" i="26"/>
  <c r="BM11" i="26"/>
  <c r="BP11" i="26"/>
  <c r="BO11" i="26"/>
  <c r="AL12" i="26"/>
  <c r="AO12" i="26"/>
  <c r="AP12" i="26"/>
  <c r="AR12" i="26"/>
  <c r="BF12" i="26"/>
  <c r="AU12" i="26"/>
  <c r="AZ12" i="26"/>
  <c r="AV12" i="26"/>
  <c r="BA12" i="26"/>
  <c r="AW12" i="26"/>
  <c r="BC12" i="26"/>
  <c r="BE12" i="26"/>
  <c r="BM12" i="26"/>
  <c r="BO12" i="26"/>
  <c r="BS12" i="26"/>
  <c r="AU13" i="26"/>
  <c r="AZ13" i="26"/>
  <c r="AV13" i="26"/>
  <c r="BA13" i="26"/>
  <c r="AW13" i="26"/>
  <c r="BC13" i="26"/>
  <c r="BE13" i="26"/>
  <c r="BM13" i="26"/>
  <c r="BO13" i="26"/>
  <c r="BP13" i="26"/>
  <c r="AL14" i="26"/>
  <c r="AV14" i="26"/>
  <c r="AO14" i="26"/>
  <c r="AP14" i="26"/>
  <c r="AR14" i="26"/>
  <c r="AW14" i="26"/>
  <c r="AU14" i="26"/>
  <c r="AZ14" i="26"/>
  <c r="BC14" i="26"/>
  <c r="BC15" i="26"/>
  <c r="BO14" i="26"/>
  <c r="BS14" i="26"/>
  <c r="AU15" i="26"/>
  <c r="AZ15" i="26"/>
  <c r="AV15" i="26"/>
  <c r="BF15" i="26"/>
  <c r="BM15" i="26"/>
  <c r="BP15" i="26"/>
  <c r="BO15" i="26"/>
  <c r="AL16" i="26"/>
  <c r="BE16" i="26"/>
  <c r="AR16" i="26"/>
  <c r="AW16" i="26"/>
  <c r="AU16" i="26"/>
  <c r="AZ16" i="26"/>
  <c r="AV16" i="26"/>
  <c r="BC16" i="26"/>
  <c r="BO16" i="26"/>
  <c r="BS16" i="26"/>
  <c r="AU17" i="26"/>
  <c r="AZ17" i="26"/>
  <c r="AV17" i="26"/>
  <c r="BC17" i="26"/>
  <c r="BO17" i="26"/>
  <c r="AL18" i="26"/>
  <c r="AO18" i="26"/>
  <c r="AP18" i="26"/>
  <c r="AR18" i="26"/>
  <c r="AW18" i="26"/>
  <c r="AU18" i="26"/>
  <c r="AZ18" i="26"/>
  <c r="BC18" i="26"/>
  <c r="BC19" i="26"/>
  <c r="BF18" i="26"/>
  <c r="BN18" i="26"/>
  <c r="BO18" i="26"/>
  <c r="BS18" i="26"/>
  <c r="AU19" i="26"/>
  <c r="AZ19" i="26"/>
  <c r="AW19" i="26"/>
  <c r="BO19" i="26"/>
  <c r="AL20" i="26"/>
  <c r="AO20" i="26"/>
  <c r="AP20" i="26"/>
  <c r="AR20" i="26"/>
  <c r="AU20" i="26"/>
  <c r="AV20" i="26"/>
  <c r="AZ20" i="26"/>
  <c r="BC20" i="26"/>
  <c r="BC21" i="26"/>
  <c r="BN20" i="26"/>
  <c r="BO20" i="26"/>
  <c r="BS20" i="26"/>
  <c r="BQ20" i="26"/>
  <c r="AU21" i="26"/>
  <c r="AZ21" i="26"/>
  <c r="BE21" i="26"/>
  <c r="BO21" i="26"/>
  <c r="AL22" i="26"/>
  <c r="AO22" i="26"/>
  <c r="AP22" i="26"/>
  <c r="AR22" i="26"/>
  <c r="AW22" i="26"/>
  <c r="AU22" i="26"/>
  <c r="AV22" i="26"/>
  <c r="BA22" i="26"/>
  <c r="BC22" i="26"/>
  <c r="BF22" i="26"/>
  <c r="BO22" i="26"/>
  <c r="BS22" i="26"/>
  <c r="AV23" i="26"/>
  <c r="BC23" i="26"/>
  <c r="BF23" i="26"/>
  <c r="BM23" i="26"/>
  <c r="BP23" i="26"/>
  <c r="BO23" i="26"/>
  <c r="AL24" i="26"/>
  <c r="AO24" i="26"/>
  <c r="AP24" i="26"/>
  <c r="AR24" i="26"/>
  <c r="AW24" i="26"/>
  <c r="BA24" i="26"/>
  <c r="AU24" i="26"/>
  <c r="AV24" i="26"/>
  <c r="AZ24" i="26"/>
  <c r="BC24" i="26"/>
  <c r="BC25" i="26"/>
  <c r="BE24" i="26"/>
  <c r="BH24" i="26"/>
  <c r="BF24" i="26"/>
  <c r="BM24" i="26"/>
  <c r="BO24" i="26"/>
  <c r="BS24" i="26"/>
  <c r="AU25" i="26"/>
  <c r="AV25" i="26"/>
  <c r="AZ25" i="26"/>
  <c r="BE25" i="26"/>
  <c r="BH25" i="26"/>
  <c r="BF25" i="26"/>
  <c r="BM25" i="26"/>
  <c r="BP25" i="26"/>
  <c r="BO25" i="26"/>
  <c r="AL31" i="26"/>
  <c r="AO31" i="26"/>
  <c r="AP31" i="26"/>
  <c r="AR31" i="26"/>
  <c r="BF31" i="26"/>
  <c r="AU31" i="26"/>
  <c r="AV31" i="26"/>
  <c r="BC31" i="26"/>
  <c r="BC32" i="26"/>
  <c r="BN31" i="26"/>
  <c r="BO31" i="26"/>
  <c r="BS31" i="26"/>
  <c r="BQ31" i="26"/>
  <c r="AW32" i="26"/>
  <c r="BE32" i="26"/>
  <c r="BO32" i="26"/>
  <c r="AL33" i="26"/>
  <c r="AO33" i="26"/>
  <c r="AP33" i="26"/>
  <c r="AR33" i="26"/>
  <c r="BF33" i="26"/>
  <c r="AW33" i="26"/>
  <c r="AU33" i="26"/>
  <c r="AU34" i="26"/>
  <c r="AZ34" i="26"/>
  <c r="AZ33" i="26"/>
  <c r="BC33" i="26"/>
  <c r="BC34" i="26"/>
  <c r="BN33" i="26"/>
  <c r="BO33" i="26"/>
  <c r="BS33" i="26"/>
  <c r="BO34" i="26"/>
  <c r="AL35" i="26"/>
  <c r="AR35" i="26"/>
  <c r="AW35" i="26"/>
  <c r="AU35" i="26"/>
  <c r="AZ35" i="26"/>
  <c r="BC35" i="26"/>
  <c r="BC36" i="26"/>
  <c r="BF35" i="26"/>
  <c r="BN35" i="26"/>
  <c r="BO35" i="26"/>
  <c r="BS35" i="26"/>
  <c r="AU36" i="26"/>
  <c r="AZ36" i="26"/>
  <c r="BO36" i="26"/>
  <c r="AL37" i="26"/>
  <c r="AV37" i="26"/>
  <c r="AR37" i="26"/>
  <c r="AU37" i="26"/>
  <c r="AZ37" i="26"/>
  <c r="BC37" i="26"/>
  <c r="BC38" i="26"/>
  <c r="BO37" i="26"/>
  <c r="BS37" i="26"/>
  <c r="AV38" i="26"/>
  <c r="BO38" i="26"/>
  <c r="AL39" i="26"/>
  <c r="AO39" i="26"/>
  <c r="AP39" i="26"/>
  <c r="AR39" i="26"/>
  <c r="BF39" i="26"/>
  <c r="AU39" i="26"/>
  <c r="AZ39" i="26"/>
  <c r="AV39" i="26"/>
  <c r="AW39" i="26"/>
  <c r="BC39" i="26"/>
  <c r="BE39" i="26"/>
  <c r="BH39" i="26"/>
  <c r="BO39" i="26"/>
  <c r="BS39" i="26"/>
  <c r="AU40" i="26"/>
  <c r="AZ40" i="26"/>
  <c r="AV40" i="26"/>
  <c r="AW40" i="26"/>
  <c r="BC40" i="26"/>
  <c r="BE40" i="26"/>
  <c r="BO40" i="26"/>
  <c r="AL41" i="26"/>
  <c r="AV41" i="26"/>
  <c r="AO41" i="26"/>
  <c r="AP41" i="26"/>
  <c r="AR41" i="26"/>
  <c r="AW41" i="26"/>
  <c r="AU41" i="26"/>
  <c r="AZ41" i="26"/>
  <c r="BC41" i="26"/>
  <c r="BC42" i="26"/>
  <c r="BO41" i="26"/>
  <c r="BS41" i="26"/>
  <c r="AU42" i="26"/>
  <c r="AZ42" i="26"/>
  <c r="AV42" i="26"/>
  <c r="BF42" i="26"/>
  <c r="BM42" i="26"/>
  <c r="BP42" i="26"/>
  <c r="BO42" i="26"/>
  <c r="AL43" i="26"/>
  <c r="AV43" i="26"/>
  <c r="BA43" i="26"/>
  <c r="AR43" i="26"/>
  <c r="BF43" i="26"/>
  <c r="BH43" i="26"/>
  <c r="AU43" i="26"/>
  <c r="AZ43" i="26"/>
  <c r="AW43" i="26"/>
  <c r="BC43" i="26"/>
  <c r="BE43" i="26"/>
  <c r="BM43" i="26"/>
  <c r="BN43" i="26"/>
  <c r="BO43" i="26"/>
  <c r="BS43" i="26"/>
  <c r="BQ43" i="26"/>
  <c r="AW44" i="26"/>
  <c r="BC44" i="26"/>
  <c r="BE44" i="26"/>
  <c r="BM44" i="26"/>
  <c r="BO44" i="26"/>
  <c r="BP44" i="26"/>
  <c r="AL45" i="26"/>
  <c r="AO45" i="26"/>
  <c r="AP45" i="26"/>
  <c r="AR45" i="26"/>
  <c r="BF45" i="26"/>
  <c r="BH45" i="26"/>
  <c r="AU45" i="26"/>
  <c r="AU46" i="26"/>
  <c r="AZ46" i="26"/>
  <c r="AW45" i="26"/>
  <c r="AZ45" i="26"/>
  <c r="BC45" i="26"/>
  <c r="BC46" i="26"/>
  <c r="BE45" i="26"/>
  <c r="BM45" i="26"/>
  <c r="BN45" i="26"/>
  <c r="BO45" i="26"/>
  <c r="BS45" i="26"/>
  <c r="BQ45" i="26"/>
  <c r="AV46" i="26"/>
  <c r="BE46" i="26"/>
  <c r="BM46" i="26"/>
  <c r="BP46" i="26"/>
  <c r="BO46" i="26"/>
  <c r="AL47" i="26"/>
  <c r="BE47" i="26"/>
  <c r="AR47" i="26"/>
  <c r="AW47" i="26"/>
  <c r="AU47" i="26"/>
  <c r="AZ47" i="26"/>
  <c r="AV47" i="26"/>
  <c r="BA47" i="26"/>
  <c r="BC47" i="26"/>
  <c r="BO47" i="26"/>
  <c r="BS47" i="26"/>
  <c r="AV48" i="26"/>
  <c r="BC48" i="26"/>
  <c r="BO48" i="26"/>
  <c r="AL49" i="26"/>
  <c r="AO49" i="26"/>
  <c r="AP49" i="26"/>
  <c r="AR49" i="26"/>
  <c r="AW49" i="26"/>
  <c r="AU49" i="26"/>
  <c r="AZ49" i="26"/>
  <c r="BC49" i="26"/>
  <c r="BF49" i="26"/>
  <c r="BO49" i="26"/>
  <c r="BS49" i="26"/>
  <c r="AU50" i="26"/>
  <c r="AZ50" i="26"/>
  <c r="BC50" i="26"/>
  <c r="BF50" i="26"/>
  <c r="BM50" i="26"/>
  <c r="BO50" i="26"/>
  <c r="BP50" i="26"/>
  <c r="AL56" i="26"/>
  <c r="AO56" i="26"/>
  <c r="AP56" i="26"/>
  <c r="AR56" i="26"/>
  <c r="AU56" i="26"/>
  <c r="AV56" i="26"/>
  <c r="BC56" i="26"/>
  <c r="BE56" i="26"/>
  <c r="BM56" i="26"/>
  <c r="BN56" i="26"/>
  <c r="BO56" i="26"/>
  <c r="BS56" i="26"/>
  <c r="BQ56" i="26"/>
  <c r="AV57" i="26"/>
  <c r="BC57" i="26"/>
  <c r="BE57" i="26"/>
  <c r="BM57" i="26"/>
  <c r="BP57" i="26"/>
  <c r="BO57" i="26"/>
  <c r="AL58" i="26"/>
  <c r="AO58" i="26"/>
  <c r="AP58" i="26"/>
  <c r="AR58" i="26"/>
  <c r="AU58" i="26"/>
  <c r="AU59" i="26"/>
  <c r="AZ59" i="26"/>
  <c r="AV58" i="26"/>
  <c r="AW58" i="26"/>
  <c r="BA58" i="26"/>
  <c r="AZ58" i="26"/>
  <c r="BC58" i="26"/>
  <c r="BE58" i="26"/>
  <c r="BF58" i="26"/>
  <c r="BH58" i="26"/>
  <c r="BM58" i="26"/>
  <c r="BN58" i="26"/>
  <c r="BO58" i="26"/>
  <c r="BS58" i="26"/>
  <c r="BQ58" i="26"/>
  <c r="AV59" i="26"/>
  <c r="AW59" i="26"/>
  <c r="BA59" i="26"/>
  <c r="BC59" i="26"/>
  <c r="BE59" i="26"/>
  <c r="BF59" i="26"/>
  <c r="BH59" i="26"/>
  <c r="BM59" i="26"/>
  <c r="BO59" i="26"/>
  <c r="BP59" i="26"/>
  <c r="AL60" i="26"/>
  <c r="AO60" i="26"/>
  <c r="AP60" i="26"/>
  <c r="AR60" i="26"/>
  <c r="BM60" i="26"/>
  <c r="AU60" i="26"/>
  <c r="AV60" i="26"/>
  <c r="BC60" i="26"/>
  <c r="BE60" i="26"/>
  <c r="BN60" i="26"/>
  <c r="BO60" i="26"/>
  <c r="BS60" i="26"/>
  <c r="BQ60" i="26"/>
  <c r="AV61" i="26"/>
  <c r="BC61" i="26"/>
  <c r="BE61" i="26"/>
  <c r="BM61" i="26"/>
  <c r="BP61" i="26"/>
  <c r="BO61" i="26"/>
  <c r="AL62" i="26"/>
  <c r="AO62" i="26"/>
  <c r="AP62" i="26"/>
  <c r="AR62" i="26"/>
  <c r="AU62" i="26"/>
  <c r="AV62" i="26"/>
  <c r="AW62" i="26"/>
  <c r="BA62" i="26"/>
  <c r="AZ62" i="26"/>
  <c r="BC62" i="26"/>
  <c r="BC63" i="26"/>
  <c r="BE62" i="26"/>
  <c r="BH62" i="26"/>
  <c r="BF62" i="26"/>
  <c r="BM62" i="26"/>
  <c r="BO62" i="26"/>
  <c r="BS62" i="26"/>
  <c r="AU63" i="26"/>
  <c r="AV63" i="26"/>
  <c r="AW63" i="26"/>
  <c r="BA63" i="26"/>
  <c r="AZ63" i="26"/>
  <c r="BE63" i="26"/>
  <c r="BH63" i="26"/>
  <c r="BF63" i="26"/>
  <c r="BM63" i="26"/>
  <c r="BP63" i="26"/>
  <c r="BO63" i="26"/>
  <c r="AL64" i="26"/>
  <c r="AV65" i="26"/>
  <c r="AO64" i="26"/>
  <c r="AP64" i="26"/>
  <c r="AR64" i="26"/>
  <c r="BF64" i="26"/>
  <c r="AU64" i="26"/>
  <c r="AV64" i="26"/>
  <c r="BC64" i="26"/>
  <c r="BC65" i="26"/>
  <c r="BO64" i="26"/>
  <c r="BS64" i="26"/>
  <c r="BF65" i="26"/>
  <c r="BM65" i="26"/>
  <c r="BP65" i="26"/>
  <c r="BO65" i="26"/>
  <c r="AL66" i="26"/>
  <c r="BE66" i="26"/>
  <c r="AR66" i="26"/>
  <c r="BF66" i="26"/>
  <c r="AU66" i="26"/>
  <c r="AW66" i="26"/>
  <c r="AZ66" i="26"/>
  <c r="BC66" i="26"/>
  <c r="BC67" i="26"/>
  <c r="BM66" i="26"/>
  <c r="BO66" i="26"/>
  <c r="BS66" i="26"/>
  <c r="AU67" i="26"/>
  <c r="AW67" i="26"/>
  <c r="AZ67" i="26"/>
  <c r="BM67" i="26"/>
  <c r="BP67" i="26"/>
  <c r="BO67" i="26"/>
  <c r="AL68" i="26"/>
  <c r="AV68" i="26"/>
  <c r="AR68" i="26"/>
  <c r="BF68" i="26"/>
  <c r="AW68" i="26"/>
  <c r="BA68" i="26"/>
  <c r="AU68" i="26"/>
  <c r="AZ68" i="26"/>
  <c r="BC68" i="26"/>
  <c r="BC69" i="26"/>
  <c r="BN68" i="26"/>
  <c r="BO68" i="26"/>
  <c r="BS68" i="26"/>
  <c r="BQ68" i="26"/>
  <c r="AU69" i="26"/>
  <c r="AZ69" i="26"/>
  <c r="AW69" i="26"/>
  <c r="BO69" i="26"/>
  <c r="AL70" i="26"/>
  <c r="AO70" i="26"/>
  <c r="AP70" i="26"/>
  <c r="AR70" i="26"/>
  <c r="BF70" i="26"/>
  <c r="AU70" i="26"/>
  <c r="AU71" i="26"/>
  <c r="AZ71" i="26"/>
  <c r="AV70" i="26"/>
  <c r="AZ70" i="26"/>
  <c r="BC70" i="26"/>
  <c r="BC71" i="26"/>
  <c r="BN70" i="26"/>
  <c r="BO70" i="26"/>
  <c r="BS70" i="26"/>
  <c r="BQ70" i="26"/>
  <c r="AW71" i="26"/>
  <c r="BE71" i="26"/>
  <c r="BO71" i="26"/>
  <c r="AL72" i="26"/>
  <c r="AO72" i="26"/>
  <c r="AP72" i="26"/>
  <c r="AR72" i="26"/>
  <c r="AW72" i="26"/>
  <c r="AU72" i="26"/>
  <c r="AU73" i="26"/>
  <c r="AZ73" i="26"/>
  <c r="AZ72" i="26"/>
  <c r="BC72" i="26"/>
  <c r="BC73" i="26"/>
  <c r="BF72" i="26"/>
  <c r="BO72" i="26"/>
  <c r="BS72" i="26"/>
  <c r="AV73" i="26"/>
  <c r="BM73" i="26"/>
  <c r="BO73" i="26"/>
  <c r="BP73" i="26"/>
  <c r="AL74" i="26"/>
  <c r="BE74" i="26"/>
  <c r="AO74" i="26"/>
  <c r="AP74" i="26"/>
  <c r="AR74" i="26"/>
  <c r="AU74" i="26"/>
  <c r="AV74" i="26"/>
  <c r="BA74" i="26"/>
  <c r="AW74" i="26"/>
  <c r="AZ74" i="26"/>
  <c r="BC74" i="26"/>
  <c r="BF74" i="26"/>
  <c r="BM74" i="26"/>
  <c r="BO74" i="26"/>
  <c r="BS74" i="26"/>
  <c r="AU75" i="26"/>
  <c r="AV75" i="26"/>
  <c r="BA75" i="26"/>
  <c r="AW75" i="26"/>
  <c r="AZ75" i="26"/>
  <c r="BC75" i="26"/>
  <c r="BF75" i="26"/>
  <c r="BM75" i="26"/>
  <c r="BP75" i="26"/>
  <c r="BO75" i="26"/>
  <c r="AL81" i="26"/>
  <c r="AO81" i="26"/>
  <c r="AP81" i="26"/>
  <c r="AR81" i="26"/>
  <c r="AW81" i="26"/>
  <c r="AU81" i="26"/>
  <c r="AV81" i="26"/>
  <c r="BA81" i="26"/>
  <c r="AZ81" i="26"/>
  <c r="BC81" i="26"/>
  <c r="BC82" i="26"/>
  <c r="BF81" i="26"/>
  <c r="BN81" i="26"/>
  <c r="BO81" i="26"/>
  <c r="BS81" i="26"/>
  <c r="BQ81" i="26"/>
  <c r="BX81" i="26"/>
  <c r="BY81" i="26"/>
  <c r="BW81" i="26"/>
  <c r="CA81" i="26"/>
  <c r="CB81" i="26"/>
  <c r="AU82" i="26"/>
  <c r="AZ82" i="26"/>
  <c r="AW82" i="26"/>
  <c r="BE82" i="26"/>
  <c r="BO82" i="26"/>
  <c r="BY82" i="26"/>
  <c r="BW82" i="26"/>
  <c r="CA82" i="26"/>
  <c r="AL83" i="26"/>
  <c r="AV83" i="26"/>
  <c r="BA83" i="26"/>
  <c r="AO83" i="26"/>
  <c r="AP83" i="26"/>
  <c r="AR83" i="26"/>
  <c r="AU83" i="26"/>
  <c r="AU84" i="26"/>
  <c r="AZ84" i="26"/>
  <c r="AW83" i="26"/>
  <c r="AZ83" i="26"/>
  <c r="BC83" i="26"/>
  <c r="BE83" i="26"/>
  <c r="BF83" i="26"/>
  <c r="BH83" i="26"/>
  <c r="BM83" i="26"/>
  <c r="BN83" i="26"/>
  <c r="BO83" i="26"/>
  <c r="BS83" i="26"/>
  <c r="BQ83" i="26"/>
  <c r="BX83" i="26"/>
  <c r="BY83" i="26"/>
  <c r="AW84" i="26"/>
  <c r="BC84" i="26"/>
  <c r="BE84" i="26"/>
  <c r="BH84" i="26"/>
  <c r="BF84" i="26"/>
  <c r="BM84" i="26"/>
  <c r="BP84" i="26"/>
  <c r="BO84" i="26"/>
  <c r="BY84" i="26"/>
  <c r="BW84" i="26"/>
  <c r="CA84" i="26"/>
  <c r="CC84" i="26"/>
  <c r="CB84" i="26"/>
  <c r="AL85" i="26"/>
  <c r="AR85" i="26"/>
  <c r="AW85" i="26"/>
  <c r="AU85" i="26"/>
  <c r="AZ85" i="26"/>
  <c r="BC85" i="26"/>
  <c r="BC86" i="26"/>
  <c r="BF85" i="26"/>
  <c r="BN85" i="26"/>
  <c r="BO85" i="26"/>
  <c r="BS85" i="26"/>
  <c r="BX85" i="26"/>
  <c r="BY85" i="26"/>
  <c r="AU86" i="26"/>
  <c r="AZ86" i="26"/>
  <c r="AW86" i="26"/>
  <c r="BO86" i="26"/>
  <c r="BY86" i="26"/>
  <c r="BW86" i="26"/>
  <c r="CA86" i="26"/>
  <c r="AL87" i="26"/>
  <c r="BE88" i="26"/>
  <c r="BH88" i="26"/>
  <c r="AR87" i="26"/>
  <c r="AW87" i="26"/>
  <c r="AU87" i="26"/>
  <c r="AV87" i="26"/>
  <c r="BA87" i="26"/>
  <c r="BC87" i="26"/>
  <c r="BO87" i="26"/>
  <c r="BS87" i="26"/>
  <c r="BX87" i="26"/>
  <c r="BY88" i="26"/>
  <c r="BY87" i="26"/>
  <c r="AW88" i="26"/>
  <c r="BC88" i="26"/>
  <c r="BF88" i="26"/>
  <c r="BO88" i="26"/>
  <c r="AL89" i="26"/>
  <c r="BE90" i="26"/>
  <c r="BH90" i="26"/>
  <c r="AO89" i="26"/>
  <c r="AP89" i="26"/>
  <c r="AR89" i="26"/>
  <c r="AU89" i="26"/>
  <c r="AU90" i="26"/>
  <c r="AZ90" i="26"/>
  <c r="AV89" i="26"/>
  <c r="BA89" i="26"/>
  <c r="AW89" i="26"/>
  <c r="AZ89" i="26"/>
  <c r="BC89" i="26"/>
  <c r="BC90" i="26"/>
  <c r="BF89" i="26"/>
  <c r="BM89" i="26"/>
  <c r="BO89" i="26"/>
  <c r="BS89" i="26"/>
  <c r="BX89" i="26"/>
  <c r="BY89" i="26"/>
  <c r="BW89" i="26"/>
  <c r="CA89" i="26"/>
  <c r="CC89" i="26"/>
  <c r="CB89" i="26"/>
  <c r="AV90" i="26"/>
  <c r="BA90" i="26"/>
  <c r="AW90" i="26"/>
  <c r="BF90" i="26"/>
  <c r="BM90" i="26"/>
  <c r="BO90" i="26"/>
  <c r="BP90" i="26"/>
  <c r="BY90" i="26"/>
  <c r="AL91" i="26"/>
  <c r="AO91" i="26"/>
  <c r="AP91" i="26"/>
  <c r="AR91" i="26"/>
  <c r="AW92" i="26"/>
  <c r="AU91" i="26"/>
  <c r="AV91" i="26"/>
  <c r="AW91" i="26"/>
  <c r="AZ91" i="26"/>
  <c r="BC91" i="26"/>
  <c r="BE91" i="26"/>
  <c r="BF91" i="26"/>
  <c r="BO91" i="26"/>
  <c r="BS91" i="26"/>
  <c r="BX91" i="26"/>
  <c r="BY91" i="26"/>
  <c r="CB91" i="26"/>
  <c r="AU92" i="26"/>
  <c r="AZ92" i="26"/>
  <c r="AV92" i="26"/>
  <c r="BC92" i="26"/>
  <c r="BE92" i="26"/>
  <c r="BO92" i="26"/>
  <c r="BY92" i="26"/>
  <c r="AL93" i="26"/>
  <c r="AV94" i="26"/>
  <c r="AR93" i="26"/>
  <c r="AW93" i="26"/>
  <c r="AU93" i="26"/>
  <c r="AU94" i="26"/>
  <c r="AZ94" i="26"/>
  <c r="AV93" i="26"/>
  <c r="AZ93" i="26"/>
  <c r="BC93" i="26"/>
  <c r="BC94" i="26"/>
  <c r="BE93" i="26"/>
  <c r="BN93" i="26"/>
  <c r="BO93" i="26"/>
  <c r="BS93" i="26"/>
  <c r="BQ93" i="26"/>
  <c r="BX93" i="26"/>
  <c r="BY93" i="26"/>
  <c r="BF94" i="26"/>
  <c r="BM94" i="26"/>
  <c r="BP94" i="26"/>
  <c r="BO94" i="26"/>
  <c r="BY94" i="26"/>
  <c r="AL95" i="26"/>
  <c r="AO95" i="26"/>
  <c r="AP95" i="26"/>
  <c r="AR95" i="26"/>
  <c r="AW95" i="26"/>
  <c r="AU95" i="26"/>
  <c r="AV95" i="26"/>
  <c r="BC95" i="26"/>
  <c r="BC96" i="26"/>
  <c r="BF95" i="26"/>
  <c r="BN95" i="26"/>
  <c r="BO95" i="26"/>
  <c r="BS95" i="26"/>
  <c r="BQ95" i="26"/>
  <c r="BX95" i="26"/>
  <c r="BY95" i="26"/>
  <c r="CB95" i="26"/>
  <c r="BW95" i="26"/>
  <c r="CA95" i="26"/>
  <c r="CC95" i="26"/>
  <c r="AW96" i="26"/>
  <c r="BO96" i="26"/>
  <c r="AL97" i="26"/>
  <c r="AV97" i="26"/>
  <c r="BA97" i="26"/>
  <c r="AO97" i="26"/>
  <c r="AP97" i="26"/>
  <c r="AR97" i="26"/>
  <c r="AW98" i="26"/>
  <c r="AU97" i="26"/>
  <c r="AW97" i="26"/>
  <c r="AZ97" i="26"/>
  <c r="BC97" i="26"/>
  <c r="BE97" i="26"/>
  <c r="BH97" i="26"/>
  <c r="BF97" i="26"/>
  <c r="BO97" i="26"/>
  <c r="BS97" i="26"/>
  <c r="BX97" i="26"/>
  <c r="BY97" i="26"/>
  <c r="AU98" i="26"/>
  <c r="AZ98" i="26"/>
  <c r="AV98" i="26"/>
  <c r="BA98" i="26"/>
  <c r="BC98" i="26"/>
  <c r="BE98" i="26"/>
  <c r="BO98" i="26"/>
  <c r="BY98" i="26"/>
  <c r="CB98" i="26"/>
  <c r="AL99" i="26"/>
  <c r="BE99" i="26"/>
  <c r="AR99" i="26"/>
  <c r="AU99" i="26"/>
  <c r="AV99" i="26"/>
  <c r="AZ99" i="26"/>
  <c r="BC99" i="26"/>
  <c r="BO99" i="26"/>
  <c r="BS99" i="26"/>
  <c r="BX99" i="26"/>
  <c r="BY99" i="26"/>
  <c r="AU100" i="26"/>
  <c r="AZ100" i="26"/>
  <c r="AV100" i="26"/>
  <c r="BC100" i="26"/>
  <c r="BO100" i="26"/>
  <c r="BY100" i="26"/>
  <c r="BW100" i="26"/>
  <c r="CA100" i="26"/>
  <c r="AL107" i="26"/>
  <c r="AR107" i="26"/>
  <c r="AW108" i="26"/>
  <c r="AU107" i="26"/>
  <c r="AZ107" i="26"/>
  <c r="AW107" i="26"/>
  <c r="BC107" i="26"/>
  <c r="BM107" i="26"/>
  <c r="BN107" i="26"/>
  <c r="BO107" i="26"/>
  <c r="BS107" i="26"/>
  <c r="BX107" i="26"/>
  <c r="BC108" i="26"/>
  <c r="BF108" i="26"/>
  <c r="BM108" i="26"/>
  <c r="BP108" i="26"/>
  <c r="BO108" i="26"/>
  <c r="AL109" i="26"/>
  <c r="AO109" i="26"/>
  <c r="AP109" i="26"/>
  <c r="AR109" i="26"/>
  <c r="AU109" i="26"/>
  <c r="AZ109" i="26"/>
  <c r="AV109" i="26"/>
  <c r="BC109" i="26"/>
  <c r="BC110" i="26"/>
  <c r="BN109" i="26"/>
  <c r="BO109" i="26"/>
  <c r="BS109" i="26"/>
  <c r="BQ109" i="26"/>
  <c r="BX109" i="26"/>
  <c r="BY109" i="26"/>
  <c r="AW110" i="26"/>
  <c r="BE110" i="26"/>
  <c r="BO110" i="26"/>
  <c r="BY110" i="26"/>
  <c r="AL111" i="26"/>
  <c r="AO111" i="26"/>
  <c r="AP111" i="26"/>
  <c r="AR111" i="26"/>
  <c r="BF111" i="26"/>
  <c r="AU111" i="26"/>
  <c r="AU112" i="26"/>
  <c r="AZ112" i="26"/>
  <c r="AV111" i="26"/>
  <c r="AW111" i="26"/>
  <c r="AZ111" i="26"/>
  <c r="BC111" i="26"/>
  <c r="BC112" i="26"/>
  <c r="BE111" i="26"/>
  <c r="BH111" i="26"/>
  <c r="BM111" i="26"/>
  <c r="BN111" i="26"/>
  <c r="BO111" i="26"/>
  <c r="BS111" i="26"/>
  <c r="BQ111" i="26"/>
  <c r="BX111" i="26"/>
  <c r="BY111" i="26"/>
  <c r="AV112" i="26"/>
  <c r="BA112" i="26"/>
  <c r="AW112" i="26"/>
  <c r="BF112" i="26"/>
  <c r="BM112" i="26"/>
  <c r="BP112" i="26"/>
  <c r="BO112" i="26"/>
  <c r="AL113" i="26"/>
  <c r="AO113" i="26"/>
  <c r="AP113" i="26"/>
  <c r="AR113" i="26"/>
  <c r="AW113" i="26"/>
  <c r="AU113" i="26"/>
  <c r="AV113" i="26"/>
  <c r="BC113" i="26"/>
  <c r="BF113" i="26"/>
  <c r="BO113" i="26"/>
  <c r="BS113" i="26"/>
  <c r="BX113" i="26"/>
  <c r="BY113" i="26"/>
  <c r="AV114" i="26"/>
  <c r="BC114" i="26"/>
  <c r="BF114" i="26"/>
  <c r="BM114" i="26"/>
  <c r="BO114" i="26"/>
  <c r="BP114" i="26"/>
  <c r="BY114" i="26"/>
  <c r="BW114" i="26"/>
  <c r="CA114" i="26"/>
  <c r="AL115" i="26"/>
  <c r="AR115" i="26"/>
  <c r="BF115" i="26"/>
  <c r="AU115" i="26"/>
  <c r="BC115" i="26"/>
  <c r="BO115" i="26"/>
  <c r="BS115" i="26"/>
  <c r="BX115" i="26"/>
  <c r="BY116" i="26"/>
  <c r="BY115" i="26"/>
  <c r="BC116" i="26"/>
  <c r="BO116" i="26"/>
  <c r="AL117" i="26"/>
  <c r="AO117" i="26"/>
  <c r="AP117" i="26"/>
  <c r="AR117" i="26"/>
  <c r="AW117" i="26"/>
  <c r="AU117" i="26"/>
  <c r="AU118" i="26"/>
  <c r="AZ118" i="26"/>
  <c r="AV117" i="26"/>
  <c r="AZ117" i="26"/>
  <c r="BC117" i="26"/>
  <c r="BF117" i="26"/>
  <c r="BO117" i="26"/>
  <c r="BS117" i="26"/>
  <c r="BX117" i="26"/>
  <c r="BY117" i="26"/>
  <c r="AV118" i="26"/>
  <c r="BC118" i="26"/>
  <c r="BF118" i="26"/>
  <c r="BM118" i="26"/>
  <c r="BO118" i="26"/>
  <c r="BP118" i="26"/>
  <c r="BY118" i="26"/>
  <c r="AL119" i="26"/>
  <c r="AO119" i="26"/>
  <c r="AP119" i="26"/>
  <c r="AR119" i="26"/>
  <c r="AW119" i="26"/>
  <c r="AU119" i="26"/>
  <c r="AZ119" i="26"/>
  <c r="AV119" i="26"/>
  <c r="BA119" i="26"/>
  <c r="BC119" i="26"/>
  <c r="BC120" i="26"/>
  <c r="BF119" i="26"/>
  <c r="BN119" i="26"/>
  <c r="BO119" i="26"/>
  <c r="BS119" i="26"/>
  <c r="BQ119" i="26"/>
  <c r="BX119" i="26"/>
  <c r="BY119" i="26"/>
  <c r="CB119" i="26"/>
  <c r="AU120" i="26"/>
  <c r="AZ120" i="26"/>
  <c r="AW120" i="26"/>
  <c r="BO120" i="26"/>
  <c r="BY120" i="26"/>
  <c r="BW120" i="26"/>
  <c r="CA120" i="26"/>
  <c r="CC120" i="26"/>
  <c r="CB120" i="26"/>
  <c r="AL121" i="26"/>
  <c r="AO121" i="26"/>
  <c r="AP121" i="26"/>
  <c r="AR121" i="26"/>
  <c r="BM122" i="26"/>
  <c r="BP122" i="26"/>
  <c r="AU121" i="26"/>
  <c r="AU122" i="26"/>
  <c r="AZ122" i="26"/>
  <c r="AV121" i="26"/>
  <c r="BA121" i="26"/>
  <c r="AW121" i="26"/>
  <c r="AZ121" i="26"/>
  <c r="BC121" i="26"/>
  <c r="BC122" i="26"/>
  <c r="BE121" i="26"/>
  <c r="BF121" i="26"/>
  <c r="BH121" i="26"/>
  <c r="BM121" i="26"/>
  <c r="BN121" i="26"/>
  <c r="BO121" i="26"/>
  <c r="BS121" i="26"/>
  <c r="BQ121" i="26"/>
  <c r="BX121" i="26"/>
  <c r="BY121" i="26"/>
  <c r="AV122" i="26"/>
  <c r="BA122" i="26"/>
  <c r="AW122" i="26"/>
  <c r="BE122" i="26"/>
  <c r="BH122" i="26"/>
  <c r="BF122" i="26"/>
  <c r="BO122" i="26"/>
  <c r="BY122" i="26"/>
  <c r="AL123" i="26"/>
  <c r="AV124" i="26"/>
  <c r="AR123" i="26"/>
  <c r="AU123" i="26"/>
  <c r="AZ123" i="26"/>
  <c r="BC123" i="26"/>
  <c r="BC124" i="26"/>
  <c r="BO123" i="26"/>
  <c r="BS123" i="26"/>
  <c r="BX123" i="26"/>
  <c r="BY124" i="26"/>
  <c r="BY123" i="26"/>
  <c r="AU124" i="26"/>
  <c r="AZ124" i="26"/>
  <c r="BO124" i="26"/>
  <c r="BW124" i="26"/>
  <c r="CA124" i="26"/>
  <c r="CC124" i="26"/>
  <c r="CB124" i="26"/>
  <c r="AL125" i="26"/>
  <c r="AO125" i="26"/>
  <c r="AP125" i="26"/>
  <c r="AR125" i="26"/>
  <c r="AW125" i="26"/>
  <c r="BA125" i="26"/>
  <c r="AU125" i="26"/>
  <c r="AU126" i="26"/>
  <c r="AZ126" i="26"/>
  <c r="AV125" i="26"/>
  <c r="BC125" i="26"/>
  <c r="BC126" i="26"/>
  <c r="BF125" i="26"/>
  <c r="BO125" i="26"/>
  <c r="BS125" i="26"/>
  <c r="BX125" i="26"/>
  <c r="BY126" i="26"/>
  <c r="BY125" i="26"/>
  <c r="AV126" i="26"/>
  <c r="BF126" i="26"/>
  <c r="BO126" i="26"/>
  <c r="AL132" i="26"/>
  <c r="AO132" i="26"/>
  <c r="AP132" i="26"/>
  <c r="AR132" i="26"/>
  <c r="AU132" i="26"/>
  <c r="AZ132" i="26"/>
  <c r="AV132" i="26"/>
  <c r="BC132" i="26"/>
  <c r="BC133" i="26"/>
  <c r="BN132" i="26"/>
  <c r="BO132" i="26"/>
  <c r="BS132" i="26"/>
  <c r="BQ132" i="26"/>
  <c r="BX132" i="26"/>
  <c r="BY132" i="26"/>
  <c r="CB132" i="26"/>
  <c r="BW132" i="26"/>
  <c r="CA132" i="26"/>
  <c r="BE133" i="26"/>
  <c r="BO133" i="26"/>
  <c r="BW133" i="26"/>
  <c r="CA133" i="26"/>
  <c r="CC133" i="26"/>
  <c r="BY133" i="26"/>
  <c r="CB133" i="26"/>
  <c r="AL134" i="26"/>
  <c r="AO134" i="26"/>
  <c r="AP134" i="26"/>
  <c r="AR134" i="26"/>
  <c r="AW135" i="26"/>
  <c r="AU134" i="26"/>
  <c r="AU135" i="26"/>
  <c r="AZ135" i="26"/>
  <c r="AV134" i="26"/>
  <c r="AZ134" i="26"/>
  <c r="BC134" i="26"/>
  <c r="BE134" i="26"/>
  <c r="BM134" i="26"/>
  <c r="BN134" i="26"/>
  <c r="BO134" i="26"/>
  <c r="BS134" i="26"/>
  <c r="BQ134" i="26"/>
  <c r="BX134" i="26"/>
  <c r="BY134" i="26"/>
  <c r="AV135" i="26"/>
  <c r="BC135" i="26"/>
  <c r="BE135" i="26"/>
  <c r="BH135" i="26"/>
  <c r="BF135" i="26"/>
  <c r="BO135" i="26"/>
  <c r="BY135" i="26"/>
  <c r="BW135" i="26"/>
  <c r="CA135" i="26"/>
  <c r="CC135" i="26"/>
  <c r="CB135" i="26"/>
  <c r="AL136" i="26"/>
  <c r="AO136" i="26"/>
  <c r="AP136" i="26"/>
  <c r="AR136" i="26"/>
  <c r="AW136" i="26"/>
  <c r="BA136" i="26"/>
  <c r="AU136" i="26"/>
  <c r="AV136" i="26"/>
  <c r="BC136" i="26"/>
  <c r="BC137" i="26"/>
  <c r="BF136" i="26"/>
  <c r="BN136" i="26"/>
  <c r="BO136" i="26"/>
  <c r="BS136" i="26"/>
  <c r="BQ136" i="26"/>
  <c r="BX136" i="26"/>
  <c r="BY136" i="26"/>
  <c r="BW136" i="26"/>
  <c r="CA136" i="26"/>
  <c r="CB136" i="26"/>
  <c r="AW137" i="26"/>
  <c r="BE137" i="26"/>
  <c r="BO137" i="26"/>
  <c r="BY137" i="26"/>
  <c r="BW137" i="26"/>
  <c r="CA137" i="26"/>
  <c r="CB137" i="26"/>
  <c r="AL138" i="26"/>
  <c r="BE139" i="26"/>
  <c r="AO138" i="26"/>
  <c r="AP138" i="26"/>
  <c r="AR138" i="26"/>
  <c r="BM139" i="26"/>
  <c r="BP139" i="26"/>
  <c r="AU138" i="26"/>
  <c r="AV138" i="26"/>
  <c r="BA138" i="26"/>
  <c r="AW138" i="26"/>
  <c r="AZ138" i="26"/>
  <c r="BC138" i="26"/>
  <c r="BC139" i="26"/>
  <c r="BE138" i="26"/>
  <c r="BM138" i="26"/>
  <c r="BO138" i="26"/>
  <c r="BS138" i="26"/>
  <c r="BX138" i="26"/>
  <c r="BY138" i="26"/>
  <c r="AU139" i="26"/>
  <c r="AZ139" i="26"/>
  <c r="AW139" i="26"/>
  <c r="BF139" i="26"/>
  <c r="BO139" i="26"/>
  <c r="BW139" i="26"/>
  <c r="CA139" i="26"/>
  <c r="BY139" i="26"/>
  <c r="CB139" i="26"/>
  <c r="AL140" i="26"/>
  <c r="AV141" i="26"/>
  <c r="AR140" i="26"/>
  <c r="BF140" i="26"/>
  <c r="AU140" i="26"/>
  <c r="AW140" i="26"/>
  <c r="AZ140" i="26"/>
  <c r="BC140" i="26"/>
  <c r="BC141" i="26"/>
  <c r="BE140" i="26"/>
  <c r="BH140" i="26"/>
  <c r="BO140" i="26"/>
  <c r="BS140" i="26"/>
  <c r="BX140" i="26"/>
  <c r="BY140" i="26"/>
  <c r="BW140" i="26"/>
  <c r="CA140" i="26"/>
  <c r="CC140" i="26"/>
  <c r="CB140" i="26"/>
  <c r="AU141" i="26"/>
  <c r="AZ141" i="26"/>
  <c r="BM141" i="26"/>
  <c r="BP141" i="26"/>
  <c r="BO141" i="26"/>
  <c r="BW141" i="26"/>
  <c r="CA141" i="26"/>
  <c r="CC141" i="26"/>
  <c r="BY141" i="26"/>
  <c r="CB141" i="26"/>
  <c r="AL142" i="26"/>
  <c r="BE142" i="26"/>
  <c r="AR142" i="26"/>
  <c r="AW143" i="26"/>
  <c r="AU142" i="26"/>
  <c r="BC142" i="26"/>
  <c r="BF142" i="26"/>
  <c r="BO142" i="26"/>
  <c r="BS142" i="26"/>
  <c r="BX142" i="26"/>
  <c r="BY142" i="26"/>
  <c r="AV143" i="26"/>
  <c r="BA143" i="26"/>
  <c r="BC143" i="26"/>
  <c r="BE143" i="26"/>
  <c r="BM143" i="26"/>
  <c r="BP143" i="26"/>
  <c r="BO143" i="26"/>
  <c r="AL144" i="26"/>
  <c r="AV144" i="26"/>
  <c r="BA144" i="26"/>
  <c r="AO144" i="26"/>
  <c r="AP144" i="26"/>
  <c r="AR144" i="26"/>
  <c r="BM145" i="26"/>
  <c r="BP145" i="26"/>
  <c r="AU144" i="26"/>
  <c r="AW144" i="26"/>
  <c r="BC144" i="26"/>
  <c r="BE144" i="26"/>
  <c r="BF144" i="26"/>
  <c r="BM144" i="26"/>
  <c r="BN144" i="26"/>
  <c r="BO144" i="26"/>
  <c r="BS144" i="26"/>
  <c r="BQ144" i="26"/>
  <c r="BX144" i="26"/>
  <c r="BY144" i="26"/>
  <c r="BC145" i="26"/>
  <c r="BF145" i="26"/>
  <c r="BO145" i="26"/>
  <c r="BY145" i="26"/>
  <c r="AL146" i="26"/>
  <c r="AV146" i="26"/>
  <c r="AR146" i="26"/>
  <c r="AU146" i="26"/>
  <c r="AZ146" i="26"/>
  <c r="BC146" i="26"/>
  <c r="BC147" i="26"/>
  <c r="BN146" i="26"/>
  <c r="BO146" i="26"/>
  <c r="BS146" i="26"/>
  <c r="BX146" i="26"/>
  <c r="BY146" i="26"/>
  <c r="BW146" i="26"/>
  <c r="CA146" i="26"/>
  <c r="AU147" i="26"/>
  <c r="AZ147" i="26"/>
  <c r="BO147" i="26"/>
  <c r="BW147" i="26"/>
  <c r="CA147" i="26"/>
  <c r="BY147" i="26"/>
  <c r="CB147" i="26"/>
  <c r="CC147" i="26"/>
  <c r="AL148" i="26"/>
  <c r="BE148" i="26"/>
  <c r="AR148" i="26"/>
  <c r="AW149" i="26"/>
  <c r="AU148" i="26"/>
  <c r="AW148" i="26"/>
  <c r="BC148" i="26"/>
  <c r="BF148" i="26"/>
  <c r="BO148" i="26"/>
  <c r="BS148" i="26"/>
  <c r="BX148" i="26"/>
  <c r="BY148" i="26"/>
  <c r="AV149" i="26"/>
  <c r="BA149" i="26"/>
  <c r="BC149" i="26"/>
  <c r="BE149" i="26"/>
  <c r="BM149" i="26"/>
  <c r="BP149" i="26"/>
  <c r="BO149" i="26"/>
  <c r="BY149" i="26"/>
  <c r="AL150" i="26"/>
  <c r="AV150" i="26"/>
  <c r="AO150" i="26"/>
  <c r="AP150" i="26"/>
  <c r="AR150" i="26"/>
  <c r="BF151" i="26"/>
  <c r="AU150" i="26"/>
  <c r="AU151" i="26"/>
  <c r="AZ151" i="26"/>
  <c r="BC150" i="26"/>
  <c r="BM150" i="26"/>
  <c r="BO150" i="26"/>
  <c r="BS150" i="26"/>
  <c r="BX150" i="26"/>
  <c r="AW151" i="26"/>
  <c r="BC151" i="26"/>
  <c r="BE151" i="26"/>
  <c r="BH151" i="26"/>
  <c r="BO151" i="26"/>
  <c r="AL157" i="26"/>
  <c r="BE158" i="26"/>
  <c r="BH158" i="26"/>
  <c r="AO157" i="26"/>
  <c r="AP157" i="26"/>
  <c r="AR157" i="26"/>
  <c r="AW157" i="26"/>
  <c r="AU157" i="26"/>
  <c r="AU158" i="26"/>
  <c r="AZ158" i="26"/>
  <c r="AZ157" i="26"/>
  <c r="BC157" i="26"/>
  <c r="BE157" i="26"/>
  <c r="BF157" i="26"/>
  <c r="BM157" i="26"/>
  <c r="BN157" i="26"/>
  <c r="BO157" i="26"/>
  <c r="BS157" i="26"/>
  <c r="BQ157" i="26"/>
  <c r="BX157" i="26"/>
  <c r="BY157" i="26"/>
  <c r="AV158" i="26"/>
  <c r="BC158" i="26"/>
  <c r="BF158" i="26"/>
  <c r="BM158" i="26"/>
  <c r="BP158" i="26"/>
  <c r="BO158" i="26"/>
  <c r="BY158" i="26"/>
  <c r="BW158" i="26"/>
  <c r="CA158" i="26"/>
  <c r="CC158" i="26"/>
  <c r="CB158" i="26"/>
  <c r="AL159" i="26"/>
  <c r="AR159" i="26"/>
  <c r="AW159" i="26"/>
  <c r="AU159" i="26"/>
  <c r="AZ159" i="26"/>
  <c r="BC159" i="26"/>
  <c r="BC160" i="26"/>
  <c r="BF159" i="26"/>
  <c r="BN159" i="26"/>
  <c r="BO159" i="26"/>
  <c r="BS159" i="26"/>
  <c r="BQ159" i="26"/>
  <c r="BX159" i="26"/>
  <c r="BY159" i="26"/>
  <c r="BW159" i="26"/>
  <c r="CA159" i="26"/>
  <c r="CB159" i="26"/>
  <c r="AU160" i="26"/>
  <c r="AW160" i="26"/>
  <c r="AZ160" i="26"/>
  <c r="BO160" i="26"/>
  <c r="BY160" i="26"/>
  <c r="AL161" i="26"/>
  <c r="AV161" i="26"/>
  <c r="AO161" i="26"/>
  <c r="AP161" i="26"/>
  <c r="AR161" i="26"/>
  <c r="BM162" i="26"/>
  <c r="BP162" i="26"/>
  <c r="AU161" i="26"/>
  <c r="AW161" i="26"/>
  <c r="BC161" i="26"/>
  <c r="BE161" i="26"/>
  <c r="BH161" i="26"/>
  <c r="BF161" i="26"/>
  <c r="BM161" i="26"/>
  <c r="BN161" i="26"/>
  <c r="BO161" i="26"/>
  <c r="BS161" i="26"/>
  <c r="BQ161" i="26"/>
  <c r="BX161" i="26"/>
  <c r="BY161" i="26"/>
  <c r="BC162" i="26"/>
  <c r="BF162" i="26"/>
  <c r="BO162" i="26"/>
  <c r="BY162" i="26"/>
  <c r="AL163" i="26"/>
  <c r="AR163" i="26"/>
  <c r="AU163" i="26"/>
  <c r="AV163" i="26"/>
  <c r="AZ163" i="26"/>
  <c r="BC163" i="26"/>
  <c r="BO163" i="26"/>
  <c r="BS163" i="26"/>
  <c r="BX163" i="26"/>
  <c r="BY163" i="26"/>
  <c r="AU164" i="26"/>
  <c r="AZ164" i="26"/>
  <c r="BC164" i="26"/>
  <c r="BO164" i="26"/>
  <c r="BY164" i="26"/>
  <c r="BW164" i="26"/>
  <c r="CA164" i="26"/>
  <c r="CB164" i="26"/>
  <c r="AL165" i="26"/>
  <c r="AO165" i="26"/>
  <c r="AP165" i="26"/>
  <c r="AR165" i="26"/>
  <c r="AU165" i="26"/>
  <c r="AV165" i="26"/>
  <c r="AZ165" i="26"/>
  <c r="BC165" i="26"/>
  <c r="BO165" i="26"/>
  <c r="BS165" i="26"/>
  <c r="BX165" i="26"/>
  <c r="BY165" i="26"/>
  <c r="AU166" i="26"/>
  <c r="AZ166" i="26"/>
  <c r="AV166" i="26"/>
  <c r="BC166" i="26"/>
  <c r="BO166" i="26"/>
  <c r="BY166" i="26"/>
  <c r="BW166" i="26"/>
  <c r="CA166" i="26"/>
  <c r="AL167" i="26"/>
  <c r="AO167" i="26"/>
  <c r="AP167" i="26"/>
  <c r="AR167" i="26"/>
  <c r="BM168" i="26"/>
  <c r="BP168" i="26"/>
  <c r="AW167" i="26"/>
  <c r="AU167" i="26"/>
  <c r="AZ167" i="26"/>
  <c r="AV167" i="26"/>
  <c r="BA167" i="26"/>
  <c r="BC167" i="26"/>
  <c r="BO167" i="26"/>
  <c r="BS167" i="26"/>
  <c r="BX167" i="26"/>
  <c r="BY167" i="26"/>
  <c r="AU168" i="26"/>
  <c r="AZ168" i="26"/>
  <c r="AV168" i="26"/>
  <c r="BC168" i="26"/>
  <c r="BF168" i="26"/>
  <c r="BO168" i="26"/>
  <c r="BY168" i="26"/>
  <c r="AL169" i="26"/>
  <c r="AR169" i="26"/>
  <c r="AU169" i="26"/>
  <c r="AV169" i="26"/>
  <c r="AZ169" i="26"/>
  <c r="BC169" i="26"/>
  <c r="BC170" i="26"/>
  <c r="BN169" i="26"/>
  <c r="BO169" i="26"/>
  <c r="BS169" i="26"/>
  <c r="BQ169" i="26"/>
  <c r="BX169" i="26"/>
  <c r="BY169" i="26"/>
  <c r="BW169" i="26"/>
  <c r="CA169" i="26"/>
  <c r="AU170" i="26"/>
  <c r="AZ170" i="26"/>
  <c r="BO170" i="26"/>
  <c r="BW170" i="26"/>
  <c r="CA170" i="26"/>
  <c r="BY170" i="26"/>
  <c r="CB170" i="26"/>
  <c r="CC170" i="26"/>
  <c r="AL171" i="26"/>
  <c r="AV172" i="26"/>
  <c r="AR171" i="26"/>
  <c r="AW171" i="26"/>
  <c r="AU171" i="26"/>
  <c r="AV171" i="26"/>
  <c r="BC171" i="26"/>
  <c r="BC172" i="26"/>
  <c r="BE171" i="26"/>
  <c r="BM171" i="26"/>
  <c r="BN171" i="26"/>
  <c r="BO171" i="26"/>
  <c r="BS171" i="26"/>
  <c r="BQ171" i="26"/>
  <c r="BX171" i="26"/>
  <c r="BY171" i="26"/>
  <c r="AW172" i="26"/>
  <c r="BF172" i="26"/>
  <c r="BO172" i="26"/>
  <c r="BY172" i="26"/>
  <c r="BW172" i="26"/>
  <c r="CA172" i="26"/>
  <c r="CC172" i="26"/>
  <c r="CB172" i="26"/>
  <c r="AL173" i="26"/>
  <c r="AO173" i="26"/>
  <c r="AP173" i="26"/>
  <c r="AR173" i="26"/>
  <c r="AU173" i="26"/>
  <c r="AZ173" i="26"/>
  <c r="AV173" i="26"/>
  <c r="BC173" i="26"/>
  <c r="BF173" i="26"/>
  <c r="BO173" i="26"/>
  <c r="BS173" i="26"/>
  <c r="BX173" i="26"/>
  <c r="BY173" i="26"/>
  <c r="AU174" i="26"/>
  <c r="AZ174" i="26"/>
  <c r="AV174" i="26"/>
  <c r="BC174" i="26"/>
  <c r="BO174" i="26"/>
  <c r="BY174" i="26"/>
  <c r="BW174" i="26"/>
  <c r="CA174" i="26"/>
  <c r="CB174" i="26"/>
  <c r="CC174" i="26"/>
  <c r="AL175" i="26"/>
  <c r="AO175" i="26"/>
  <c r="AP175" i="26"/>
  <c r="AR175" i="26"/>
  <c r="AW175" i="26"/>
  <c r="AU175" i="26"/>
  <c r="AV175" i="26"/>
  <c r="BA175" i="26"/>
  <c r="BC175" i="26"/>
  <c r="BF175" i="26"/>
  <c r="BO175" i="26"/>
  <c r="BS175" i="26"/>
  <c r="BX175" i="26"/>
  <c r="AV176" i="26"/>
  <c r="BC176" i="26"/>
  <c r="BF176" i="26"/>
  <c r="BM176" i="26"/>
  <c r="BO176" i="26"/>
  <c r="BP176" i="26"/>
  <c r="AL182" i="26"/>
  <c r="AO182" i="26"/>
  <c r="AP182" i="26"/>
  <c r="AR182" i="26"/>
  <c r="BF182" i="26"/>
  <c r="AU182" i="26"/>
  <c r="AZ182" i="26"/>
  <c r="AV182" i="26"/>
  <c r="BC182" i="26"/>
  <c r="BC183" i="26"/>
  <c r="BN182" i="26"/>
  <c r="BO182" i="26"/>
  <c r="BS182" i="26"/>
  <c r="BQ182" i="26"/>
  <c r="BX182" i="26"/>
  <c r="BY182" i="26"/>
  <c r="BW182" i="26"/>
  <c r="CA182" i="26"/>
  <c r="CB182" i="26"/>
  <c r="AU183" i="26"/>
  <c r="AZ183" i="26"/>
  <c r="BO183" i="26"/>
  <c r="BW183" i="26"/>
  <c r="CA183" i="26"/>
  <c r="CC183" i="26"/>
  <c r="BY183" i="26"/>
  <c r="CB183" i="26"/>
  <c r="AL184" i="26"/>
  <c r="AO184" i="26"/>
  <c r="AP184" i="26"/>
  <c r="AR184" i="26"/>
  <c r="AU184" i="26"/>
  <c r="AU185" i="26"/>
  <c r="AZ185" i="26"/>
  <c r="AV184" i="26"/>
  <c r="BA184" i="26"/>
  <c r="AW184" i="26"/>
  <c r="AZ184" i="26"/>
  <c r="BC184" i="26"/>
  <c r="BE184" i="26"/>
  <c r="BF184" i="26"/>
  <c r="BH184" i="26"/>
  <c r="BM184" i="26"/>
  <c r="BN184" i="26"/>
  <c r="BO184" i="26"/>
  <c r="BS184" i="26"/>
  <c r="BQ184" i="26"/>
  <c r="BX184" i="26"/>
  <c r="BY184" i="26"/>
  <c r="AV185" i="26"/>
  <c r="AW185" i="26"/>
  <c r="BC185" i="26"/>
  <c r="BE185" i="26"/>
  <c r="BH185" i="26"/>
  <c r="BF185" i="26"/>
  <c r="BM185" i="26"/>
  <c r="BO185" i="26"/>
  <c r="BP185" i="26"/>
  <c r="BY185" i="26"/>
  <c r="BW185" i="26"/>
  <c r="CA185" i="26"/>
  <c r="CC185" i="26"/>
  <c r="CB185" i="26"/>
  <c r="AL186" i="26"/>
  <c r="AO186" i="26"/>
  <c r="AP186" i="26"/>
  <c r="AR186" i="26"/>
  <c r="AW186" i="26"/>
  <c r="AU186" i="26"/>
  <c r="AZ186" i="26"/>
  <c r="BC186" i="26"/>
  <c r="BC187" i="26"/>
  <c r="BN186" i="26"/>
  <c r="BO186" i="26"/>
  <c r="BS186" i="26"/>
  <c r="BX186" i="26"/>
  <c r="BY186" i="26"/>
  <c r="BW186" i="26"/>
  <c r="CA186" i="26"/>
  <c r="CB186" i="26"/>
  <c r="BE187" i="26"/>
  <c r="BO187" i="26"/>
  <c r="BW187" i="26"/>
  <c r="BY187" i="26"/>
  <c r="CA187" i="26"/>
  <c r="CB187" i="26"/>
  <c r="AL188" i="26"/>
  <c r="AV189" i="26"/>
  <c r="AO188" i="26"/>
  <c r="AP188" i="26"/>
  <c r="AR188" i="26"/>
  <c r="AW188" i="26"/>
  <c r="AU188" i="26"/>
  <c r="AZ188" i="26"/>
  <c r="AV188" i="26"/>
  <c r="BA188" i="26"/>
  <c r="BC188" i="26"/>
  <c r="BC189" i="26"/>
  <c r="BE188" i="26"/>
  <c r="BM188" i="26"/>
  <c r="BO188" i="26"/>
  <c r="BS188" i="26"/>
  <c r="BX188" i="26"/>
  <c r="BY189" i="26"/>
  <c r="BW189" i="26"/>
  <c r="CA189" i="26"/>
  <c r="AU189" i="26"/>
  <c r="AZ189" i="26"/>
  <c r="AW189" i="26"/>
  <c r="BA189" i="26"/>
  <c r="BE189" i="26"/>
  <c r="BH189" i="26"/>
  <c r="BF189" i="26"/>
  <c r="BM189" i="26"/>
  <c r="BP189" i="26"/>
  <c r="BO189" i="26"/>
  <c r="AL190" i="26"/>
  <c r="AO190" i="26"/>
  <c r="AP190" i="26"/>
  <c r="AR190" i="26"/>
  <c r="AU190" i="26"/>
  <c r="AZ190" i="26"/>
  <c r="AV190" i="26"/>
  <c r="AW190" i="26"/>
  <c r="BA190" i="26"/>
  <c r="BC190" i="26"/>
  <c r="BC191" i="26"/>
  <c r="BE190" i="26"/>
  <c r="BF190" i="26"/>
  <c r="BM190" i="26"/>
  <c r="BO190" i="26"/>
  <c r="BS190" i="26"/>
  <c r="BX190" i="26"/>
  <c r="BY190" i="26"/>
  <c r="CB190" i="26"/>
  <c r="AV191" i="26"/>
  <c r="BA191" i="26"/>
  <c r="AW191" i="26"/>
  <c r="BE191" i="26"/>
  <c r="BF191" i="26"/>
  <c r="BH191" i="26"/>
  <c r="BM191" i="26"/>
  <c r="BP191" i="26"/>
  <c r="BO191" i="26"/>
  <c r="AL192" i="26"/>
  <c r="AV192" i="26"/>
  <c r="AO192" i="26"/>
  <c r="AP192" i="26"/>
  <c r="AR192" i="26"/>
  <c r="BF192" i="26"/>
  <c r="AU192" i="26"/>
  <c r="AZ192" i="26"/>
  <c r="BC192" i="26"/>
  <c r="BE192" i="26"/>
  <c r="BM192" i="26"/>
  <c r="BO192" i="26"/>
  <c r="BS192" i="26"/>
  <c r="BX192" i="26"/>
  <c r="AU193" i="26"/>
  <c r="AZ193" i="26"/>
  <c r="AV193" i="26"/>
  <c r="BC193" i="26"/>
  <c r="BE193" i="26"/>
  <c r="BO193" i="26"/>
  <c r="AL194" i="26"/>
  <c r="BE195" i="26"/>
  <c r="BH195" i="26"/>
  <c r="AR194" i="26"/>
  <c r="AW195" i="26"/>
  <c r="AU194" i="26"/>
  <c r="AU195" i="26"/>
  <c r="AZ195" i="26"/>
  <c r="AW194" i="26"/>
  <c r="BC194" i="26"/>
  <c r="BF194" i="26"/>
  <c r="BM194" i="26"/>
  <c r="BN194" i="26"/>
  <c r="BO194" i="26"/>
  <c r="BS194" i="26"/>
  <c r="BQ194" i="26"/>
  <c r="BX194" i="26"/>
  <c r="BY194" i="26"/>
  <c r="BC195" i="26"/>
  <c r="BF195" i="26"/>
  <c r="BM195" i="26"/>
  <c r="BP195" i="26"/>
  <c r="BO195" i="26"/>
  <c r="AL196" i="26"/>
  <c r="AV196" i="26"/>
  <c r="AR196" i="26"/>
  <c r="AW196" i="26"/>
  <c r="AU196" i="26"/>
  <c r="BC196" i="26"/>
  <c r="BC197" i="26"/>
  <c r="BF196" i="26"/>
  <c r="BN196" i="26"/>
  <c r="BO196" i="26"/>
  <c r="BS196" i="26"/>
  <c r="BX196" i="26"/>
  <c r="BY196" i="26"/>
  <c r="BW196" i="26"/>
  <c r="CA196" i="26"/>
  <c r="CC196" i="26"/>
  <c r="CB196" i="26"/>
  <c r="BO197" i="26"/>
  <c r="BY197" i="26"/>
  <c r="AL198" i="26"/>
  <c r="AO198" i="26"/>
  <c r="AP198" i="26"/>
  <c r="AR198" i="26"/>
  <c r="AW198" i="26"/>
  <c r="BA198" i="26"/>
  <c r="AU198" i="26"/>
  <c r="AV198" i="26"/>
  <c r="AZ198" i="26"/>
  <c r="BC198" i="26"/>
  <c r="BE198" i="26"/>
  <c r="BH198" i="26"/>
  <c r="BF198" i="26"/>
  <c r="BO198" i="26"/>
  <c r="BS198" i="26"/>
  <c r="BX198" i="26"/>
  <c r="BY198" i="26"/>
  <c r="CB198" i="26"/>
  <c r="AU199" i="26"/>
  <c r="AZ199" i="26"/>
  <c r="AV199" i="26"/>
  <c r="BC199" i="26"/>
  <c r="BE199" i="26"/>
  <c r="BO199" i="26"/>
  <c r="AL200" i="26"/>
  <c r="AV201" i="26"/>
  <c r="AO200" i="26"/>
  <c r="AP200" i="26"/>
  <c r="AR200" i="26"/>
  <c r="AU200" i="26"/>
  <c r="AZ200" i="26"/>
  <c r="AV200" i="26"/>
  <c r="BC200" i="26"/>
  <c r="BE200" i="26"/>
  <c r="BO200" i="26"/>
  <c r="BS200" i="26"/>
  <c r="BX200" i="26"/>
  <c r="BY201" i="26"/>
  <c r="BC201" i="26"/>
  <c r="BE201" i="26"/>
  <c r="BM201" i="26"/>
  <c r="BP201" i="26"/>
  <c r="BO201" i="26"/>
  <c r="BW201" i="26"/>
  <c r="CA201" i="26"/>
  <c r="CC201" i="26"/>
  <c r="CB201" i="26"/>
  <c r="AL207" i="26"/>
  <c r="AR207" i="26"/>
  <c r="AW208" i="26"/>
  <c r="AU207" i="26"/>
  <c r="AU208" i="26"/>
  <c r="AZ208" i="26"/>
  <c r="AW207" i="26"/>
  <c r="BC207" i="26"/>
  <c r="BF207" i="26"/>
  <c r="BM207" i="26"/>
  <c r="BN207" i="26"/>
  <c r="BO207" i="26"/>
  <c r="BS207" i="26"/>
  <c r="BX207" i="26"/>
  <c r="BY207" i="26"/>
  <c r="BC208" i="26"/>
  <c r="BE208" i="26"/>
  <c r="BH208" i="26"/>
  <c r="BF208" i="26"/>
  <c r="BM208" i="26"/>
  <c r="BO208" i="26"/>
  <c r="BP208" i="26"/>
  <c r="BY208" i="26"/>
  <c r="BW208" i="26"/>
  <c r="CA208" i="26"/>
  <c r="CC208" i="26"/>
  <c r="CB208" i="26"/>
  <c r="AL209" i="26"/>
  <c r="AV209" i="26"/>
  <c r="AO209" i="26"/>
  <c r="AP209" i="26"/>
  <c r="AR209" i="26"/>
  <c r="AU209" i="26"/>
  <c r="AU210" i="26"/>
  <c r="AZ209" i="26"/>
  <c r="BC209" i="26"/>
  <c r="BC210" i="26"/>
  <c r="BN209" i="26"/>
  <c r="BO209" i="26"/>
  <c r="BS209" i="26"/>
  <c r="BQ209" i="26"/>
  <c r="BX209" i="26"/>
  <c r="BY209" i="26"/>
  <c r="BW209" i="26"/>
  <c r="CA209" i="26"/>
  <c r="CC209" i="26"/>
  <c r="CB209" i="26"/>
  <c r="AZ210" i="26"/>
  <c r="BE210" i="26"/>
  <c r="BO210" i="26"/>
  <c r="BY210" i="26"/>
  <c r="BW210" i="26"/>
  <c r="CA210" i="26"/>
  <c r="AL211" i="26"/>
  <c r="BE212" i="26"/>
  <c r="BH212" i="26"/>
  <c r="AR211" i="26"/>
  <c r="BF211" i="26"/>
  <c r="AU211" i="26"/>
  <c r="AW211" i="26"/>
  <c r="BC211" i="26"/>
  <c r="BE211" i="26"/>
  <c r="BN211" i="26"/>
  <c r="BO211" i="26"/>
  <c r="BS211" i="26"/>
  <c r="BX211" i="26"/>
  <c r="BY211" i="26"/>
  <c r="AW212" i="26"/>
  <c r="BC212" i="26"/>
  <c r="BF212" i="26"/>
  <c r="BO212" i="26"/>
  <c r="BY212" i="26"/>
  <c r="AL213" i="26"/>
  <c r="AO213" i="26"/>
  <c r="AP213" i="26"/>
  <c r="AR213" i="26"/>
  <c r="AW213" i="26"/>
  <c r="AU213" i="26"/>
  <c r="AU214" i="26"/>
  <c r="AZ214" i="26"/>
  <c r="AZ213" i="26"/>
  <c r="BC213" i="26"/>
  <c r="BC214" i="26"/>
  <c r="BF213" i="26"/>
  <c r="BO213" i="26"/>
  <c r="BS213" i="26"/>
  <c r="BX213" i="26"/>
  <c r="BY213" i="26"/>
  <c r="AV214" i="26"/>
  <c r="BF214" i="26"/>
  <c r="BM214" i="26"/>
  <c r="BP214" i="26"/>
  <c r="BO214" i="26"/>
  <c r="BY214" i="26"/>
  <c r="BW214" i="26"/>
  <c r="CA214" i="26"/>
  <c r="CC214" i="26"/>
  <c r="CB214" i="26"/>
  <c r="AL215" i="26"/>
  <c r="AV215" i="26"/>
  <c r="AR215" i="26"/>
  <c r="BF216" i="26"/>
  <c r="AW215" i="26"/>
  <c r="BA215" i="26"/>
  <c r="AU215" i="26"/>
  <c r="AZ215" i="26"/>
  <c r="BC215" i="26"/>
  <c r="BC216" i="26"/>
  <c r="BF215" i="26"/>
  <c r="BO215" i="26"/>
  <c r="BS215" i="26"/>
  <c r="BX215" i="26"/>
  <c r="BY215" i="26"/>
  <c r="BM216" i="26"/>
  <c r="BO216" i="26"/>
  <c r="BP216" i="26"/>
  <c r="BY216" i="26"/>
  <c r="BW216" i="26"/>
  <c r="CA216" i="26"/>
  <c r="CC216" i="26"/>
  <c r="CB216" i="26"/>
  <c r="AL217" i="26"/>
  <c r="AV218" i="26"/>
  <c r="AO217" i="26"/>
  <c r="AP217" i="26"/>
  <c r="AR217" i="26"/>
  <c r="AW217" i="26"/>
  <c r="AU217" i="26"/>
  <c r="AU218" i="26"/>
  <c r="AZ218" i="26"/>
  <c r="AZ217" i="26"/>
  <c r="BC217" i="26"/>
  <c r="BF217" i="26"/>
  <c r="BO217" i="26"/>
  <c r="BS217" i="26"/>
  <c r="BX217" i="26"/>
  <c r="BC218" i="26"/>
  <c r="BF218" i="26"/>
  <c r="BM218" i="26"/>
  <c r="BP218" i="26"/>
  <c r="BO218" i="26"/>
  <c r="AL219" i="26"/>
  <c r="AV219" i="26"/>
  <c r="BA219" i="26"/>
  <c r="AO219" i="26"/>
  <c r="AP219" i="26"/>
  <c r="AR219" i="26"/>
  <c r="BF219" i="26"/>
  <c r="AW219" i="26"/>
  <c r="AU219" i="26"/>
  <c r="AZ219" i="26"/>
  <c r="BC219" i="26"/>
  <c r="BC220" i="26"/>
  <c r="BN219" i="26"/>
  <c r="BO219" i="26"/>
  <c r="BS219" i="26"/>
  <c r="BQ219" i="26"/>
  <c r="BX219" i="26"/>
  <c r="BY219" i="26"/>
  <c r="BW219" i="26"/>
  <c r="CA219" i="26"/>
  <c r="AU220" i="26"/>
  <c r="AZ220" i="26"/>
  <c r="BE220" i="26"/>
  <c r="BO220" i="26"/>
  <c r="BY220" i="26"/>
  <c r="BW220" i="26"/>
  <c r="CA220" i="26"/>
  <c r="AL221" i="26"/>
  <c r="AV221" i="26"/>
  <c r="BA221" i="26"/>
  <c r="AO221" i="26"/>
  <c r="AP221" i="26"/>
  <c r="AR221" i="26"/>
  <c r="AU221" i="26"/>
  <c r="AU222" i="26"/>
  <c r="AZ222" i="26"/>
  <c r="AW221" i="26"/>
  <c r="AZ221" i="26"/>
  <c r="BC221" i="26"/>
  <c r="BE221" i="26"/>
  <c r="BH221" i="26"/>
  <c r="BJ221" i="26"/>
  <c r="BF221" i="26"/>
  <c r="BM221" i="26"/>
  <c r="BN221" i="26"/>
  <c r="BO221" i="26"/>
  <c r="BS221" i="26"/>
  <c r="BQ221" i="26"/>
  <c r="BX221" i="26"/>
  <c r="BY221" i="26"/>
  <c r="CB221" i="26"/>
  <c r="AW222" i="26"/>
  <c r="BC222" i="26"/>
  <c r="BF222" i="26"/>
  <c r="BM222" i="26"/>
  <c r="BP222" i="26"/>
  <c r="BO222" i="26"/>
  <c r="BY222" i="26"/>
  <c r="BW222" i="26"/>
  <c r="CA222" i="26"/>
  <c r="AL223" i="26"/>
  <c r="AR223" i="26"/>
  <c r="BM224" i="26"/>
  <c r="BP224" i="26"/>
  <c r="AW223" i="26"/>
  <c r="AU223" i="26"/>
  <c r="AZ223" i="26"/>
  <c r="BC223" i="26"/>
  <c r="BC224" i="26"/>
  <c r="BO223" i="26"/>
  <c r="BS223" i="26"/>
  <c r="BX223" i="26"/>
  <c r="BY223" i="26"/>
  <c r="AU224" i="26"/>
  <c r="AZ224" i="26"/>
  <c r="BF224" i="26"/>
  <c r="BO224" i="26"/>
  <c r="BY224" i="26"/>
  <c r="CB224" i="26"/>
  <c r="BW224" i="26"/>
  <c r="CA224" i="26"/>
  <c r="CC224" i="26"/>
  <c r="AL225" i="26"/>
  <c r="AO225" i="26"/>
  <c r="AP225" i="26"/>
  <c r="AX225" i="26"/>
  <c r="AR225" i="26"/>
  <c r="BF225" i="26"/>
  <c r="AU225" i="26"/>
  <c r="AZ225" i="26"/>
  <c r="BC225" i="26"/>
  <c r="BC226" i="26"/>
  <c r="BO225" i="26"/>
  <c r="BS225" i="26"/>
  <c r="BX225" i="26"/>
  <c r="BY226" i="26"/>
  <c r="AU226" i="26"/>
  <c r="AZ226" i="26"/>
  <c r="BM226" i="26"/>
  <c r="BP226" i="26"/>
  <c r="BO226" i="26"/>
  <c r="O57" i="6"/>
  <c r="O64" i="6"/>
  <c r="O63" i="6"/>
  <c r="W63" i="6"/>
  <c r="O62" i="6"/>
  <c r="W62" i="6"/>
  <c r="O61" i="6"/>
  <c r="O60" i="6"/>
  <c r="O59" i="6"/>
  <c r="O58" i="6"/>
  <c r="O56" i="6"/>
  <c r="L35" i="6"/>
  <c r="V35" i="6"/>
  <c r="P35" i="6"/>
  <c r="L36" i="6"/>
  <c r="P36" i="6"/>
  <c r="V36" i="6"/>
  <c r="L37" i="6"/>
  <c r="V37" i="6"/>
  <c r="P37" i="6"/>
  <c r="L38" i="6"/>
  <c r="P38" i="6"/>
  <c r="V38" i="6"/>
  <c r="L39" i="6"/>
  <c r="V39" i="6"/>
  <c r="P39" i="6"/>
  <c r="C34" i="6"/>
  <c r="G42" i="6"/>
  <c r="I42" i="6"/>
  <c r="C56" i="6"/>
  <c r="C47" i="6"/>
  <c r="G55" i="6"/>
  <c r="I55" i="6"/>
  <c r="M35" i="5"/>
  <c r="S35" i="5"/>
  <c r="M36" i="5"/>
  <c r="S36" i="5"/>
  <c r="M37" i="5"/>
  <c r="S37" i="5"/>
  <c r="M38" i="5"/>
  <c r="S38" i="5"/>
  <c r="M39" i="5"/>
  <c r="S39" i="5"/>
  <c r="M40" i="5"/>
  <c r="S40" i="5"/>
  <c r="M41" i="5"/>
  <c r="S41" i="5"/>
  <c r="M42" i="5"/>
  <c r="S42" i="5"/>
  <c r="M43" i="5"/>
  <c r="S43" i="5"/>
  <c r="M44" i="5"/>
  <c r="S44" i="5"/>
  <c r="M45" i="5"/>
  <c r="S45" i="5"/>
  <c r="M34" i="5"/>
  <c r="S34" i="5"/>
  <c r="J37" i="5"/>
  <c r="N37" i="5"/>
  <c r="R37" i="5"/>
  <c r="J38" i="5"/>
  <c r="R38" i="5"/>
  <c r="N38" i="5"/>
  <c r="J39" i="5"/>
  <c r="R39" i="5"/>
  <c r="N39" i="5"/>
  <c r="J40" i="5"/>
  <c r="R40" i="5"/>
  <c r="N40" i="5"/>
  <c r="J41" i="5"/>
  <c r="N41" i="5"/>
  <c r="R41" i="5"/>
  <c r="J42" i="5"/>
  <c r="R42" i="5"/>
  <c r="N42" i="5"/>
  <c r="J43" i="5"/>
  <c r="R43" i="5"/>
  <c r="N43" i="5"/>
  <c r="J44" i="5"/>
  <c r="R44" i="5"/>
  <c r="N44" i="5"/>
  <c r="J35" i="5"/>
  <c r="N35" i="5"/>
  <c r="R35" i="5"/>
  <c r="J36" i="5"/>
  <c r="R36" i="5"/>
  <c r="N36" i="5"/>
  <c r="J34" i="5"/>
  <c r="R34" i="5"/>
  <c r="N34" i="5"/>
  <c r="T22" i="5"/>
  <c r="T23" i="5"/>
  <c r="J22" i="5"/>
  <c r="N22" i="5"/>
  <c r="R22" i="5"/>
  <c r="J23" i="5"/>
  <c r="R23" i="5"/>
  <c r="N23" i="5"/>
  <c r="H24" i="5"/>
  <c r="H22" i="5"/>
  <c r="H23" i="5"/>
  <c r="H21" i="5"/>
  <c r="A1" i="22"/>
  <c r="BB7" i="22"/>
  <c r="B60" i="5"/>
  <c r="B56" i="5"/>
  <c r="F59" i="5"/>
  <c r="B52" i="5"/>
  <c r="C96" i="6"/>
  <c r="G104" i="6"/>
  <c r="I104" i="6"/>
  <c r="G103" i="6"/>
  <c r="I103" i="6"/>
  <c r="G102" i="6"/>
  <c r="I102" i="6"/>
  <c r="G101" i="6"/>
  <c r="I101" i="6"/>
  <c r="G100" i="6"/>
  <c r="I100" i="6"/>
  <c r="G99" i="6"/>
  <c r="I99" i="6"/>
  <c r="G98" i="6"/>
  <c r="I98" i="6"/>
  <c r="G97" i="6"/>
  <c r="I97" i="6"/>
  <c r="G96" i="6"/>
  <c r="I96" i="6"/>
  <c r="G95" i="6"/>
  <c r="I95" i="6"/>
  <c r="G94" i="6"/>
  <c r="I94" i="6"/>
  <c r="G93" i="6"/>
  <c r="I93" i="6"/>
  <c r="G92" i="6"/>
  <c r="I92" i="6"/>
  <c r="G91" i="6"/>
  <c r="I91" i="6"/>
  <c r="G90" i="6"/>
  <c r="I90" i="6"/>
  <c r="G89" i="6"/>
  <c r="I89" i="6"/>
  <c r="G88" i="6"/>
  <c r="I88" i="6"/>
  <c r="G87" i="6"/>
  <c r="I87" i="6"/>
  <c r="C78" i="6"/>
  <c r="G86" i="6"/>
  <c r="I86" i="6"/>
  <c r="C69" i="6"/>
  <c r="G72" i="6"/>
  <c r="I72" i="6"/>
  <c r="G73" i="6"/>
  <c r="I73" i="6"/>
  <c r="G74" i="6"/>
  <c r="I74" i="6"/>
  <c r="G75" i="6"/>
  <c r="I75" i="6"/>
  <c r="G76" i="6"/>
  <c r="I76" i="6"/>
  <c r="G77" i="6"/>
  <c r="I77" i="6"/>
  <c r="G70" i="6"/>
  <c r="I70" i="6"/>
  <c r="G71" i="6"/>
  <c r="I71" i="6"/>
  <c r="G69" i="6"/>
  <c r="I69" i="6"/>
  <c r="O87" i="6"/>
  <c r="W87" i="6"/>
  <c r="O88" i="6"/>
  <c r="W88" i="6"/>
  <c r="O89" i="6"/>
  <c r="W89" i="6"/>
  <c r="O90" i="6"/>
  <c r="W90" i="6"/>
  <c r="O91" i="6"/>
  <c r="W91" i="6"/>
  <c r="O92" i="6"/>
  <c r="W92" i="6"/>
  <c r="O93" i="6"/>
  <c r="W93" i="6"/>
  <c r="O94" i="6"/>
  <c r="W94" i="6"/>
  <c r="O95" i="6"/>
  <c r="W95" i="6"/>
  <c r="O96" i="6"/>
  <c r="W96" i="6"/>
  <c r="O97" i="6"/>
  <c r="W97" i="6"/>
  <c r="O98" i="6"/>
  <c r="W98" i="6"/>
  <c r="O99" i="6"/>
  <c r="W99" i="6"/>
  <c r="O100" i="6"/>
  <c r="W100" i="6"/>
  <c r="O101" i="6"/>
  <c r="W101" i="6"/>
  <c r="O102" i="6"/>
  <c r="W102" i="6"/>
  <c r="O103" i="6"/>
  <c r="W103" i="6"/>
  <c r="O70" i="6"/>
  <c r="W70" i="6"/>
  <c r="O71" i="6"/>
  <c r="W71" i="6"/>
  <c r="O72" i="6"/>
  <c r="W72" i="6"/>
  <c r="O73" i="6"/>
  <c r="W73" i="6"/>
  <c r="O74" i="6"/>
  <c r="W74" i="6"/>
  <c r="O75" i="6"/>
  <c r="W75" i="6"/>
  <c r="O76" i="6"/>
  <c r="W76" i="6"/>
  <c r="O77" i="6"/>
  <c r="W77" i="6"/>
  <c r="O78" i="6"/>
  <c r="W78" i="6"/>
  <c r="O79" i="6"/>
  <c r="W79" i="6"/>
  <c r="O80" i="6"/>
  <c r="W80" i="6"/>
  <c r="O81" i="6"/>
  <c r="W81" i="6"/>
  <c r="O82" i="6"/>
  <c r="W82" i="6"/>
  <c r="O83" i="6"/>
  <c r="W83" i="6"/>
  <c r="O84" i="6"/>
  <c r="W84" i="6"/>
  <c r="O85" i="6"/>
  <c r="W85" i="6"/>
  <c r="O86" i="6"/>
  <c r="W86" i="6"/>
  <c r="L103" i="6"/>
  <c r="P103" i="6"/>
  <c r="V103" i="6"/>
  <c r="L92" i="6"/>
  <c r="V92" i="6"/>
  <c r="P92" i="6"/>
  <c r="L93" i="6"/>
  <c r="P93" i="6"/>
  <c r="V93" i="6"/>
  <c r="L94" i="6"/>
  <c r="P94" i="6"/>
  <c r="L95" i="6"/>
  <c r="P95" i="6"/>
  <c r="V95" i="6"/>
  <c r="L96" i="6"/>
  <c r="V96" i="6"/>
  <c r="P96" i="6"/>
  <c r="L97" i="6"/>
  <c r="P97" i="6"/>
  <c r="V97" i="6"/>
  <c r="L98" i="6"/>
  <c r="V98" i="6"/>
  <c r="P98" i="6"/>
  <c r="L99" i="6"/>
  <c r="P99" i="6"/>
  <c r="V99" i="6"/>
  <c r="L100" i="6"/>
  <c r="V100" i="6"/>
  <c r="P100" i="6"/>
  <c r="L101" i="6"/>
  <c r="P101" i="6"/>
  <c r="V101" i="6"/>
  <c r="L102" i="6"/>
  <c r="P102" i="6"/>
  <c r="L88" i="6"/>
  <c r="P88" i="6"/>
  <c r="V88" i="6"/>
  <c r="L89" i="6"/>
  <c r="V89" i="6"/>
  <c r="P89" i="6"/>
  <c r="L90" i="6"/>
  <c r="P90" i="6"/>
  <c r="V90" i="6"/>
  <c r="L91" i="6"/>
  <c r="P91" i="6"/>
  <c r="L70" i="6"/>
  <c r="P70" i="6"/>
  <c r="V70" i="6"/>
  <c r="L71" i="6"/>
  <c r="V71" i="6"/>
  <c r="P71" i="6"/>
  <c r="L72" i="6"/>
  <c r="P72" i="6"/>
  <c r="V72" i="6"/>
  <c r="L73" i="6"/>
  <c r="P73" i="6"/>
  <c r="L74" i="6"/>
  <c r="P74" i="6"/>
  <c r="V74" i="6"/>
  <c r="L75" i="6"/>
  <c r="V75" i="6"/>
  <c r="P75" i="6"/>
  <c r="L76" i="6"/>
  <c r="P76" i="6"/>
  <c r="V76" i="6"/>
  <c r="L77" i="6"/>
  <c r="V77" i="6"/>
  <c r="P77" i="6"/>
  <c r="L78" i="6"/>
  <c r="P78" i="6"/>
  <c r="V78" i="6"/>
  <c r="L79" i="6"/>
  <c r="V79" i="6"/>
  <c r="P79" i="6"/>
  <c r="L80" i="6"/>
  <c r="P80" i="6"/>
  <c r="V80" i="6"/>
  <c r="L81" i="6"/>
  <c r="P81" i="6"/>
  <c r="L82" i="6"/>
  <c r="P82" i="6"/>
  <c r="V82" i="6"/>
  <c r="L83" i="6"/>
  <c r="V83" i="6"/>
  <c r="P83" i="6"/>
  <c r="L84" i="6"/>
  <c r="P84" i="6"/>
  <c r="V84" i="6"/>
  <c r="L85" i="6"/>
  <c r="P85" i="6"/>
  <c r="L86" i="6"/>
  <c r="P86" i="6"/>
  <c r="V86" i="6"/>
  <c r="L87" i="6"/>
  <c r="V87" i="6"/>
  <c r="P87" i="6"/>
  <c r="L69" i="6"/>
  <c r="P69" i="6"/>
  <c r="V69" i="6"/>
  <c r="X95" i="6"/>
  <c r="X94" i="6"/>
  <c r="X93" i="6"/>
  <c r="X92" i="6"/>
  <c r="X91" i="6"/>
  <c r="X90" i="6"/>
  <c r="X89" i="6"/>
  <c r="X88" i="6"/>
  <c r="Y87" i="6"/>
  <c r="X87" i="6"/>
  <c r="C87" i="6"/>
  <c r="N52" i="5"/>
  <c r="N53" i="5"/>
  <c r="N57" i="5"/>
  <c r="N60" i="5"/>
  <c r="H65" i="5"/>
  <c r="H35" i="5"/>
  <c r="H36" i="5"/>
  <c r="H37" i="5"/>
  <c r="H38" i="5"/>
  <c r="H39" i="5"/>
  <c r="H40" i="5"/>
  <c r="H41" i="5"/>
  <c r="H42" i="5"/>
  <c r="H43" i="5"/>
  <c r="H44" i="5"/>
  <c r="H45" i="5"/>
  <c r="H34" i="5"/>
  <c r="B34" i="5"/>
  <c r="F34" i="5"/>
  <c r="T61" i="5"/>
  <c r="T62" i="5"/>
  <c r="T60" i="5"/>
  <c r="T59" i="5"/>
  <c r="M62" i="5"/>
  <c r="S62" i="5"/>
  <c r="J62" i="5"/>
  <c r="R62" i="5"/>
  <c r="N62" i="5"/>
  <c r="F62" i="5"/>
  <c r="M61" i="5"/>
  <c r="S61" i="5"/>
  <c r="J61" i="5"/>
  <c r="R61" i="5"/>
  <c r="N61" i="5"/>
  <c r="F61" i="5"/>
  <c r="W60" i="5"/>
  <c r="V60" i="5"/>
  <c r="U60" i="5"/>
  <c r="M60" i="5"/>
  <c r="S60" i="5"/>
  <c r="J60" i="5"/>
  <c r="R60" i="5"/>
  <c r="F60" i="5"/>
  <c r="U21" i="5"/>
  <c r="N21" i="5"/>
  <c r="R21" i="5"/>
  <c r="J21" i="5"/>
  <c r="X34" i="6"/>
  <c r="L40" i="6"/>
  <c r="P40" i="6"/>
  <c r="V40" i="6"/>
  <c r="L41" i="6"/>
  <c r="P41" i="6"/>
  <c r="V41" i="6"/>
  <c r="L42" i="6"/>
  <c r="P42" i="6"/>
  <c r="O48" i="6"/>
  <c r="O49" i="6"/>
  <c r="O50" i="6"/>
  <c r="W50" i="6"/>
  <c r="O51" i="6"/>
  <c r="O52" i="6"/>
  <c r="O53" i="6"/>
  <c r="O54" i="6"/>
  <c r="O55" i="6"/>
  <c r="W55" i="6"/>
  <c r="L47" i="6"/>
  <c r="P54" i="6"/>
  <c r="V54" i="6"/>
  <c r="P55" i="6"/>
  <c r="X97" i="6"/>
  <c r="X98" i="6"/>
  <c r="X99" i="6"/>
  <c r="X100" i="6"/>
  <c r="X101" i="6"/>
  <c r="X102" i="6"/>
  <c r="X103" i="6"/>
  <c r="X104" i="6"/>
  <c r="X96" i="6"/>
  <c r="X79" i="6"/>
  <c r="X80" i="6"/>
  <c r="X81" i="6"/>
  <c r="X82" i="6"/>
  <c r="X83" i="6"/>
  <c r="X84" i="6"/>
  <c r="X85" i="6"/>
  <c r="X86" i="6"/>
  <c r="X78" i="6"/>
  <c r="X70" i="6"/>
  <c r="X71" i="6"/>
  <c r="X72" i="6"/>
  <c r="X73" i="6"/>
  <c r="X74" i="6"/>
  <c r="X75" i="6"/>
  <c r="X76" i="6"/>
  <c r="X77" i="6"/>
  <c r="X69" i="6"/>
  <c r="O47" i="6"/>
  <c r="O104" i="6"/>
  <c r="O69" i="6"/>
  <c r="T65" i="5"/>
  <c r="T64" i="5"/>
  <c r="T63" i="5"/>
  <c r="T57" i="5"/>
  <c r="T58" i="5"/>
  <c r="T56" i="5"/>
  <c r="T53" i="5"/>
  <c r="T54" i="5"/>
  <c r="T55" i="5"/>
  <c r="T52" i="5"/>
  <c r="B63" i="5"/>
  <c r="F57" i="5"/>
  <c r="F58" i="5"/>
  <c r="F56" i="5"/>
  <c r="B42" i="5"/>
  <c r="F44" i="5"/>
  <c r="M65" i="5"/>
  <c r="S65" i="5"/>
  <c r="J65" i="5"/>
  <c r="N65" i="5"/>
  <c r="R65" i="5"/>
  <c r="M64" i="5"/>
  <c r="S64" i="5"/>
  <c r="J64" i="5"/>
  <c r="R64" i="5"/>
  <c r="N64" i="5"/>
  <c r="W63" i="5"/>
  <c r="V63" i="5"/>
  <c r="U63" i="5"/>
  <c r="M63" i="5"/>
  <c r="S63" i="5"/>
  <c r="J63" i="5"/>
  <c r="N63" i="5"/>
  <c r="R63" i="5"/>
  <c r="M59" i="5"/>
  <c r="S59" i="5"/>
  <c r="J59" i="5"/>
  <c r="N59" i="5"/>
  <c r="R59" i="5"/>
  <c r="M58" i="5"/>
  <c r="S58" i="5"/>
  <c r="J58" i="5"/>
  <c r="R58" i="5"/>
  <c r="N58" i="5"/>
  <c r="M57" i="5"/>
  <c r="S57" i="5"/>
  <c r="J57" i="5"/>
  <c r="R57" i="5"/>
  <c r="W56" i="5"/>
  <c r="V56" i="5"/>
  <c r="U56" i="5"/>
  <c r="M56" i="5"/>
  <c r="S56" i="5"/>
  <c r="J56" i="5"/>
  <c r="R56" i="5"/>
  <c r="N56" i="5"/>
  <c r="B30" i="5"/>
  <c r="F37" i="5"/>
  <c r="B38" i="5"/>
  <c r="F38" i="5"/>
  <c r="M55" i="5"/>
  <c r="S55" i="5"/>
  <c r="J55" i="5"/>
  <c r="N55" i="5"/>
  <c r="R55" i="5"/>
  <c r="M54" i="5"/>
  <c r="S54" i="5"/>
  <c r="J54" i="5"/>
  <c r="N54" i="5"/>
  <c r="R54" i="5"/>
  <c r="M53" i="5"/>
  <c r="S53" i="5"/>
  <c r="J53" i="5"/>
  <c r="R53" i="5"/>
  <c r="W52" i="5"/>
  <c r="V52" i="5"/>
  <c r="U52" i="5"/>
  <c r="M52" i="5"/>
  <c r="S52" i="5"/>
  <c r="J52" i="5"/>
  <c r="R52" i="5"/>
  <c r="T44" i="5"/>
  <c r="M23" i="5"/>
  <c r="S23" i="5"/>
  <c r="F23" i="5"/>
  <c r="L54" i="6"/>
  <c r="W54" i="6"/>
  <c r="X54" i="6"/>
  <c r="L63" i="6"/>
  <c r="P63" i="6"/>
  <c r="V63" i="6"/>
  <c r="X63" i="6"/>
  <c r="O41" i="6"/>
  <c r="W41" i="6"/>
  <c r="X41" i="6"/>
  <c r="W104" i="6"/>
  <c r="L104" i="6"/>
  <c r="V104" i="6"/>
  <c r="P104" i="6"/>
  <c r="Y96" i="6"/>
  <c r="Y78" i="6"/>
  <c r="Y69" i="6"/>
  <c r="W69" i="6"/>
  <c r="T37" i="5"/>
  <c r="X22" i="6"/>
  <c r="X14" i="6"/>
  <c r="X6" i="6"/>
  <c r="T45" i="5"/>
  <c r="T43" i="5"/>
  <c r="T42" i="5"/>
  <c r="T39" i="5"/>
  <c r="T40" i="5"/>
  <c r="T41" i="5"/>
  <c r="T38" i="5"/>
  <c r="T35" i="5"/>
  <c r="T36" i="5"/>
  <c r="T34" i="5"/>
  <c r="T31" i="5"/>
  <c r="T32" i="5"/>
  <c r="T33" i="5"/>
  <c r="T30" i="5"/>
  <c r="T24" i="5"/>
  <c r="T21" i="5"/>
  <c r="T16" i="5"/>
  <c r="T14" i="5"/>
  <c r="T15" i="5"/>
  <c r="T13" i="5"/>
  <c r="T10" i="5"/>
  <c r="T11" i="5"/>
  <c r="T12" i="5"/>
  <c r="T9" i="5"/>
  <c r="X64" i="6"/>
  <c r="X62" i="6"/>
  <c r="X61" i="6"/>
  <c r="X60" i="6"/>
  <c r="X59" i="6"/>
  <c r="X58" i="6"/>
  <c r="X57" i="6"/>
  <c r="X56" i="6"/>
  <c r="X48" i="6"/>
  <c r="X49" i="6"/>
  <c r="X50" i="6"/>
  <c r="X51" i="6"/>
  <c r="X52" i="6"/>
  <c r="X53" i="6"/>
  <c r="X55" i="6"/>
  <c r="X47" i="6"/>
  <c r="X42" i="6"/>
  <c r="X35" i="6"/>
  <c r="X36" i="6"/>
  <c r="X37" i="6"/>
  <c r="X38" i="6"/>
  <c r="X39" i="6"/>
  <c r="X40" i="6"/>
  <c r="T5" i="5"/>
  <c r="X29" i="6"/>
  <c r="X28" i="6"/>
  <c r="X23" i="6"/>
  <c r="X24" i="6"/>
  <c r="X25" i="6"/>
  <c r="X26" i="6"/>
  <c r="X27" i="6"/>
  <c r="X15" i="6"/>
  <c r="X16" i="6"/>
  <c r="X17" i="6"/>
  <c r="X18" i="6"/>
  <c r="X19" i="6"/>
  <c r="X20" i="6"/>
  <c r="X21" i="6"/>
  <c r="X13" i="6"/>
  <c r="X12" i="6"/>
  <c r="X11" i="6"/>
  <c r="X10" i="6"/>
  <c r="X9" i="6"/>
  <c r="X8" i="6"/>
  <c r="X7" i="6"/>
  <c r="C6" i="6"/>
  <c r="G6" i="6"/>
  <c r="P64" i="6"/>
  <c r="V64" i="6"/>
  <c r="L64" i="6"/>
  <c r="P62" i="6"/>
  <c r="L62" i="6"/>
  <c r="P61" i="6"/>
  <c r="V61" i="6"/>
  <c r="L61" i="6"/>
  <c r="P60" i="6"/>
  <c r="L60" i="6"/>
  <c r="V60" i="6"/>
  <c r="P59" i="6"/>
  <c r="L59" i="6"/>
  <c r="P58" i="6"/>
  <c r="L58" i="6"/>
  <c r="V58" i="6"/>
  <c r="P57" i="6"/>
  <c r="L57" i="6"/>
  <c r="P56" i="6"/>
  <c r="L56" i="6"/>
  <c r="L55" i="6"/>
  <c r="V55" i="6"/>
  <c r="P53" i="6"/>
  <c r="L53" i="6"/>
  <c r="V53" i="6"/>
  <c r="P52" i="6"/>
  <c r="L52" i="6"/>
  <c r="V52" i="6"/>
  <c r="P51" i="6"/>
  <c r="L51" i="6"/>
  <c r="V51" i="6"/>
  <c r="P50" i="6"/>
  <c r="L50" i="6"/>
  <c r="V50" i="6"/>
  <c r="P49" i="6"/>
  <c r="L49" i="6"/>
  <c r="V49" i="6"/>
  <c r="P48" i="6"/>
  <c r="L48" i="6"/>
  <c r="V48" i="6"/>
  <c r="P47" i="6"/>
  <c r="O42" i="6"/>
  <c r="W42" i="6"/>
  <c r="O40" i="6"/>
  <c r="O39" i="6"/>
  <c r="W39" i="6"/>
  <c r="O38" i="6"/>
  <c r="O37" i="6"/>
  <c r="W37" i="6"/>
  <c r="O36" i="6"/>
  <c r="O35" i="6"/>
  <c r="W35" i="6"/>
  <c r="P34" i="6"/>
  <c r="V34" i="6"/>
  <c r="O34" i="6"/>
  <c r="W34" i="6"/>
  <c r="L34" i="6"/>
  <c r="P29" i="6"/>
  <c r="V29" i="6"/>
  <c r="O29" i="6"/>
  <c r="L29" i="6"/>
  <c r="C22" i="6"/>
  <c r="G29" i="6"/>
  <c r="P28" i="6"/>
  <c r="O28" i="6"/>
  <c r="W28" i="6"/>
  <c r="L28" i="6"/>
  <c r="V28" i="6"/>
  <c r="G28" i="6"/>
  <c r="P27" i="6"/>
  <c r="O27" i="6"/>
  <c r="L27" i="6"/>
  <c r="V27" i="6"/>
  <c r="G27" i="6"/>
  <c r="P26" i="6"/>
  <c r="O26" i="6"/>
  <c r="W26" i="6"/>
  <c r="L26" i="6"/>
  <c r="G26" i="6"/>
  <c r="P25" i="6"/>
  <c r="O25" i="6"/>
  <c r="L25" i="6"/>
  <c r="G25" i="6"/>
  <c r="P24" i="6"/>
  <c r="O24" i="6"/>
  <c r="L24" i="6"/>
  <c r="V24" i="6"/>
  <c r="G24" i="6"/>
  <c r="P23" i="6"/>
  <c r="O23" i="6"/>
  <c r="W23" i="6"/>
  <c r="L23" i="6"/>
  <c r="G23" i="6"/>
  <c r="P22" i="6"/>
  <c r="O22" i="6"/>
  <c r="W22" i="6"/>
  <c r="L22" i="6"/>
  <c r="G22" i="6"/>
  <c r="P21" i="6"/>
  <c r="O21" i="6"/>
  <c r="W21" i="6"/>
  <c r="L21" i="6"/>
  <c r="C14" i="6"/>
  <c r="G21" i="6"/>
  <c r="P20" i="6"/>
  <c r="O20" i="6"/>
  <c r="L20" i="6"/>
  <c r="V20" i="6"/>
  <c r="P19" i="6"/>
  <c r="V19" i="6"/>
  <c r="O19" i="6"/>
  <c r="L19" i="6"/>
  <c r="P18" i="6"/>
  <c r="O18" i="6"/>
  <c r="L18" i="6"/>
  <c r="P17" i="6"/>
  <c r="O17" i="6"/>
  <c r="W17" i="6"/>
  <c r="L17" i="6"/>
  <c r="P16" i="6"/>
  <c r="O16" i="6"/>
  <c r="L16" i="6"/>
  <c r="V16" i="6"/>
  <c r="P15" i="6"/>
  <c r="V15" i="6"/>
  <c r="O15" i="6"/>
  <c r="L15" i="6"/>
  <c r="P14" i="6"/>
  <c r="O14" i="6"/>
  <c r="W14" i="6"/>
  <c r="L14" i="6"/>
  <c r="V14" i="6"/>
  <c r="P13" i="6"/>
  <c r="O13" i="6"/>
  <c r="L13" i="6"/>
  <c r="P12" i="6"/>
  <c r="O12" i="6"/>
  <c r="W12" i="6"/>
  <c r="L12" i="6"/>
  <c r="V12" i="6"/>
  <c r="P11" i="6"/>
  <c r="O11" i="6"/>
  <c r="L11" i="6"/>
  <c r="V11" i="6"/>
  <c r="P10" i="6"/>
  <c r="O10" i="6"/>
  <c r="L10" i="6"/>
  <c r="P9" i="6"/>
  <c r="O9" i="6"/>
  <c r="W9" i="6"/>
  <c r="L9" i="6"/>
  <c r="P8" i="6"/>
  <c r="O8" i="6"/>
  <c r="W8" i="6"/>
  <c r="L8" i="6"/>
  <c r="V8" i="6"/>
  <c r="P7" i="6"/>
  <c r="O7" i="6"/>
  <c r="L7" i="6"/>
  <c r="P6" i="6"/>
  <c r="V6" i="6"/>
  <c r="O6" i="6"/>
  <c r="W6" i="6"/>
  <c r="L6" i="6"/>
  <c r="N45" i="5"/>
  <c r="J45" i="5"/>
  <c r="F43" i="5"/>
  <c r="F41" i="5"/>
  <c r="F40" i="5"/>
  <c r="F39" i="5"/>
  <c r="F36" i="5"/>
  <c r="F35" i="5"/>
  <c r="N33" i="5"/>
  <c r="M33" i="5"/>
  <c r="S33" i="5"/>
  <c r="J33" i="5"/>
  <c r="R33" i="5"/>
  <c r="F33" i="5"/>
  <c r="N32" i="5"/>
  <c r="M32" i="5"/>
  <c r="J32" i="5"/>
  <c r="F32" i="5"/>
  <c r="N31" i="5"/>
  <c r="M31" i="5"/>
  <c r="S31" i="5"/>
  <c r="J31" i="5"/>
  <c r="F31" i="5"/>
  <c r="N30" i="5"/>
  <c r="M30" i="5"/>
  <c r="S30" i="5"/>
  <c r="J30" i="5"/>
  <c r="R30" i="5"/>
  <c r="F30" i="5"/>
  <c r="N24" i="5"/>
  <c r="M24" i="5"/>
  <c r="J24" i="5"/>
  <c r="F24" i="5"/>
  <c r="M22" i="5"/>
  <c r="S22" i="5"/>
  <c r="F22" i="5"/>
  <c r="M21" i="5"/>
  <c r="F21" i="5"/>
  <c r="N16" i="5"/>
  <c r="R16" i="5"/>
  <c r="M16" i="5"/>
  <c r="J16" i="5"/>
  <c r="F16" i="5"/>
  <c r="N15" i="5"/>
  <c r="M15" i="5"/>
  <c r="J15" i="5"/>
  <c r="R15" i="5"/>
  <c r="F15" i="5"/>
  <c r="N14" i="5"/>
  <c r="M14" i="5"/>
  <c r="J14" i="5"/>
  <c r="R14" i="5"/>
  <c r="F14" i="5"/>
  <c r="N13" i="5"/>
  <c r="M13" i="5"/>
  <c r="S13" i="5"/>
  <c r="J13" i="5"/>
  <c r="R13" i="5"/>
  <c r="F13" i="5"/>
  <c r="N12" i="5"/>
  <c r="M12" i="5"/>
  <c r="J12" i="5"/>
  <c r="F12" i="5"/>
  <c r="N11" i="5"/>
  <c r="R11" i="5"/>
  <c r="M11" i="5"/>
  <c r="J11" i="5"/>
  <c r="F11" i="5"/>
  <c r="N10" i="5"/>
  <c r="R10" i="5"/>
  <c r="M10" i="5"/>
  <c r="J10" i="5"/>
  <c r="F10" i="5"/>
  <c r="N9" i="5"/>
  <c r="M9" i="5"/>
  <c r="J9" i="5"/>
  <c r="F9" i="5"/>
  <c r="N8" i="5"/>
  <c r="R8" i="5"/>
  <c r="M8" i="5"/>
  <c r="J8" i="5"/>
  <c r="F8" i="5"/>
  <c r="N7" i="5"/>
  <c r="M7" i="5"/>
  <c r="J7" i="5"/>
  <c r="F7" i="5"/>
  <c r="N6" i="5"/>
  <c r="M6" i="5"/>
  <c r="J6" i="5"/>
  <c r="F6" i="5"/>
  <c r="N5" i="5"/>
  <c r="R5" i="5"/>
  <c r="M5" i="5"/>
  <c r="J5" i="5"/>
  <c r="F5" i="5"/>
  <c r="W29" i="6"/>
  <c r="W27" i="6"/>
  <c r="V26" i="6"/>
  <c r="W25" i="6"/>
  <c r="V25" i="6"/>
  <c r="W24" i="6"/>
  <c r="V23" i="6"/>
  <c r="Y22" i="6"/>
  <c r="V22" i="6"/>
  <c r="V21" i="6"/>
  <c r="W20" i="6"/>
  <c r="W19" i="6"/>
  <c r="W18" i="6"/>
  <c r="V18" i="6"/>
  <c r="V17" i="6"/>
  <c r="W16" i="6"/>
  <c r="W15" i="6"/>
  <c r="Y14" i="6"/>
  <c r="W13" i="6"/>
  <c r="W11" i="6"/>
  <c r="W10" i="6"/>
  <c r="W7" i="6"/>
  <c r="Y6" i="6"/>
  <c r="W40" i="6"/>
  <c r="W38" i="6"/>
  <c r="W36" i="6"/>
  <c r="Y34" i="6"/>
  <c r="U42" i="5"/>
  <c r="U38" i="5"/>
  <c r="U34" i="5"/>
  <c r="U30" i="5"/>
  <c r="U13" i="5"/>
  <c r="U9" i="5"/>
  <c r="T6" i="5"/>
  <c r="T7" i="5"/>
  <c r="T8" i="5"/>
  <c r="Y56" i="6"/>
  <c r="Y47" i="6"/>
  <c r="U5" i="5"/>
  <c r="V9" i="5"/>
  <c r="V5" i="5"/>
  <c r="W64" i="6"/>
  <c r="V62" i="6"/>
  <c r="W61" i="6"/>
  <c r="W60" i="6"/>
  <c r="W59" i="6"/>
  <c r="V59" i="6"/>
  <c r="W58" i="6"/>
  <c r="W57" i="6"/>
  <c r="V57" i="6"/>
  <c r="W56" i="6"/>
  <c r="V56" i="6"/>
  <c r="W53" i="6"/>
  <c r="W52" i="6"/>
  <c r="W51" i="6"/>
  <c r="W49" i="6"/>
  <c r="W48" i="6"/>
  <c r="W47" i="6"/>
  <c r="W13" i="5"/>
  <c r="W9" i="5"/>
  <c r="W5" i="5"/>
  <c r="W21" i="5"/>
  <c r="W42" i="5"/>
  <c r="W38" i="5"/>
  <c r="W34" i="5"/>
  <c r="W30" i="5"/>
  <c r="S5" i="5"/>
  <c r="V42" i="5"/>
  <c r="V38" i="5"/>
  <c r="V34" i="5"/>
  <c r="S32" i="5"/>
  <c r="R32" i="5"/>
  <c r="R31" i="5"/>
  <c r="S12" i="5"/>
  <c r="R12" i="5"/>
  <c r="S11" i="5"/>
  <c r="S10" i="5"/>
  <c r="S8" i="5"/>
  <c r="S7" i="5"/>
  <c r="R7" i="5"/>
  <c r="S6" i="5"/>
  <c r="R6" i="5"/>
  <c r="V13" i="5"/>
  <c r="V21" i="5"/>
  <c r="S24" i="5"/>
  <c r="R24" i="5"/>
  <c r="R45" i="5"/>
  <c r="V30" i="5"/>
  <c r="S16" i="5"/>
  <c r="S15" i="5"/>
  <c r="S14" i="5"/>
  <c r="S9" i="5"/>
  <c r="S21" i="5"/>
  <c r="R9" i="5"/>
  <c r="BW223" i="26"/>
  <c r="CA223" i="26"/>
  <c r="CC223" i="26"/>
  <c r="CB223" i="26"/>
  <c r="AX217" i="26"/>
  <c r="BI217" i="26"/>
  <c r="AX213" i="26"/>
  <c r="BW211" i="26"/>
  <c r="CA211" i="26"/>
  <c r="CC211" i="26"/>
  <c r="CB211" i="26"/>
  <c r="AQ200" i="26"/>
  <c r="AX200" i="26"/>
  <c r="BI200" i="26"/>
  <c r="BU200" i="26"/>
  <c r="CE200" i="26"/>
  <c r="BW194" i="26"/>
  <c r="CA194" i="26"/>
  <c r="CB194" i="26"/>
  <c r="AQ190" i="26"/>
  <c r="AX190" i="26"/>
  <c r="BI190" i="26"/>
  <c r="CE190" i="26"/>
  <c r="AX186" i="26"/>
  <c r="BI186" i="26"/>
  <c r="AQ186" i="26"/>
  <c r="CE186" i="26"/>
  <c r="BW184" i="26"/>
  <c r="CA184" i="26"/>
  <c r="CB184" i="26"/>
  <c r="AQ184" i="26"/>
  <c r="BU184" i="26"/>
  <c r="CE184" i="26"/>
  <c r="AX184" i="26"/>
  <c r="BB184" i="26"/>
  <c r="BI184" i="26"/>
  <c r="BJ184" i="26"/>
  <c r="BW173" i="26"/>
  <c r="CA173" i="26"/>
  <c r="CB173" i="26"/>
  <c r="CC173" i="26"/>
  <c r="AX167" i="26"/>
  <c r="BI167" i="26"/>
  <c r="CE167" i="26"/>
  <c r="AQ167" i="26"/>
  <c r="AX165" i="26"/>
  <c r="BI165" i="26"/>
  <c r="AQ165" i="26"/>
  <c r="BW161" i="26"/>
  <c r="CA161" i="26"/>
  <c r="CB161" i="26"/>
  <c r="AQ161" i="26"/>
  <c r="CE161" i="26"/>
  <c r="AX161" i="26"/>
  <c r="BI161" i="26"/>
  <c r="BJ161" i="26"/>
  <c r="AQ150" i="26"/>
  <c r="BU150" i="26"/>
  <c r="AX150" i="26"/>
  <c r="BI150" i="26"/>
  <c r="BW144" i="26"/>
  <c r="CA144" i="26"/>
  <c r="CB144" i="26"/>
  <c r="AQ144" i="26"/>
  <c r="CE144" i="26"/>
  <c r="BU144" i="26"/>
  <c r="AX144" i="26"/>
  <c r="BI144" i="26"/>
  <c r="AX136" i="26"/>
  <c r="BI136" i="26"/>
  <c r="AQ136" i="26"/>
  <c r="CE136" i="26"/>
  <c r="BW134" i="26"/>
  <c r="CA134" i="26"/>
  <c r="CB134" i="26"/>
  <c r="AQ134" i="26"/>
  <c r="BU134" i="26"/>
  <c r="CE134" i="26"/>
  <c r="AX134" i="26"/>
  <c r="BI134" i="26"/>
  <c r="BW125" i="26"/>
  <c r="CA125" i="26"/>
  <c r="CC125" i="26"/>
  <c r="CB125" i="26"/>
  <c r="BW123" i="26"/>
  <c r="CA123" i="26"/>
  <c r="CC123" i="26"/>
  <c r="CB123" i="26"/>
  <c r="AX119" i="26"/>
  <c r="BI119" i="26"/>
  <c r="AQ119" i="26"/>
  <c r="CE119" i="26"/>
  <c r="AX117" i="26"/>
  <c r="BI117" i="26"/>
  <c r="AQ117" i="26"/>
  <c r="CE117" i="26"/>
  <c r="AX113" i="26"/>
  <c r="BI113" i="26"/>
  <c r="AQ113" i="26"/>
  <c r="BW111" i="26"/>
  <c r="CA111" i="26"/>
  <c r="CC111" i="26"/>
  <c r="CB111" i="26"/>
  <c r="AQ111" i="26"/>
  <c r="CE111" i="26"/>
  <c r="AX111" i="26"/>
  <c r="BI111" i="26"/>
  <c r="BJ111" i="26"/>
  <c r="AX95" i="26"/>
  <c r="BI95" i="26"/>
  <c r="AQ95" i="26"/>
  <c r="CE95" i="26"/>
  <c r="BW93" i="26"/>
  <c r="CA93" i="26"/>
  <c r="CB93" i="26"/>
  <c r="AQ89" i="26"/>
  <c r="BL89" i="26"/>
  <c r="BP89" i="26"/>
  <c r="AX89" i="26"/>
  <c r="BI89" i="26"/>
  <c r="BW83" i="26"/>
  <c r="CA83" i="26"/>
  <c r="CB83" i="26"/>
  <c r="AQ83" i="26"/>
  <c r="CE83" i="26"/>
  <c r="BU83" i="26"/>
  <c r="AX83" i="26"/>
  <c r="BI83" i="26"/>
  <c r="BJ83" i="26"/>
  <c r="AX223" i="27"/>
  <c r="BI223" i="27"/>
  <c r="AQ223" i="27"/>
  <c r="CE223" i="27"/>
  <c r="BW221" i="27"/>
  <c r="CA221" i="27"/>
  <c r="CB221" i="27"/>
  <c r="AX215" i="27"/>
  <c r="BB215" i="27"/>
  <c r="BI215" i="27"/>
  <c r="AQ215" i="27"/>
  <c r="BL215" i="27"/>
  <c r="BW213" i="27"/>
  <c r="CA213" i="27"/>
  <c r="CC213" i="27"/>
  <c r="CB213" i="27"/>
  <c r="AX207" i="27"/>
  <c r="BI207" i="27"/>
  <c r="AQ207" i="27"/>
  <c r="CE207" i="27"/>
  <c r="BW200" i="27"/>
  <c r="CA200" i="27"/>
  <c r="CB200" i="27"/>
  <c r="AX194" i="27"/>
  <c r="BI194" i="27"/>
  <c r="AQ194" i="27"/>
  <c r="CE194" i="27"/>
  <c r="BW192" i="27"/>
  <c r="CA192" i="27"/>
  <c r="CB192" i="27"/>
  <c r="BL200" i="26"/>
  <c r="BL190" i="26"/>
  <c r="BP190" i="26"/>
  <c r="BB190" i="26"/>
  <c r="BL167" i="26"/>
  <c r="BL165" i="26"/>
  <c r="BB144" i="26"/>
  <c r="BL117" i="26"/>
  <c r="BB89" i="26"/>
  <c r="BB83" i="26"/>
  <c r="AQ225" i="26"/>
  <c r="BW221" i="26"/>
  <c r="CA221" i="26"/>
  <c r="CC221" i="26"/>
  <c r="AQ221" i="26"/>
  <c r="CE221" i="26"/>
  <c r="AX221" i="26"/>
  <c r="BL221" i="26"/>
  <c r="BP221" i="26"/>
  <c r="BR221" i="26"/>
  <c r="BI221" i="26"/>
  <c r="BW215" i="26"/>
  <c r="CA215" i="26"/>
  <c r="CB215" i="26"/>
  <c r="BW213" i="26"/>
  <c r="CA213" i="26"/>
  <c r="CB213" i="26"/>
  <c r="AX209" i="26"/>
  <c r="BI209" i="26"/>
  <c r="AQ209" i="26"/>
  <c r="CE209" i="26"/>
  <c r="BW207" i="26"/>
  <c r="CA207" i="26"/>
  <c r="CB207" i="26"/>
  <c r="AQ198" i="26"/>
  <c r="AX198" i="26"/>
  <c r="BI198" i="26"/>
  <c r="BJ198" i="26"/>
  <c r="CE198" i="26"/>
  <c r="AQ192" i="26"/>
  <c r="AX192" i="26"/>
  <c r="BI192" i="26"/>
  <c r="BU192" i="26"/>
  <c r="CE192" i="26"/>
  <c r="AQ188" i="26"/>
  <c r="AX188" i="26"/>
  <c r="BI188" i="26"/>
  <c r="CE188" i="26"/>
  <c r="AX182" i="26"/>
  <c r="BI182" i="26"/>
  <c r="AQ182" i="26"/>
  <c r="CE182" i="26"/>
  <c r="AX175" i="26"/>
  <c r="BB175" i="26"/>
  <c r="BI175" i="26"/>
  <c r="AQ175" i="26"/>
  <c r="CE175" i="26"/>
  <c r="AX173" i="26"/>
  <c r="BI173" i="26"/>
  <c r="AQ173" i="26"/>
  <c r="BW171" i="26"/>
  <c r="CA171" i="26"/>
  <c r="CB171" i="26"/>
  <c r="BW167" i="26"/>
  <c r="CA167" i="26"/>
  <c r="CC167" i="26"/>
  <c r="CB167" i="26"/>
  <c r="BW165" i="26"/>
  <c r="CA165" i="26"/>
  <c r="CC165" i="26"/>
  <c r="CB165" i="26"/>
  <c r="BW163" i="26"/>
  <c r="CA163" i="26"/>
  <c r="CC163" i="26"/>
  <c r="CB163" i="26"/>
  <c r="BW157" i="26"/>
  <c r="CA157" i="26"/>
  <c r="CB157" i="26"/>
  <c r="AQ157" i="26"/>
  <c r="CE157" i="26"/>
  <c r="AX157" i="26"/>
  <c r="BI157" i="26"/>
  <c r="AQ138" i="26"/>
  <c r="CE138" i="26"/>
  <c r="AX138" i="26"/>
  <c r="BI138" i="26"/>
  <c r="BU138" i="26"/>
  <c r="AX132" i="26"/>
  <c r="BI132" i="26"/>
  <c r="AQ132" i="26"/>
  <c r="AX125" i="26"/>
  <c r="BB125" i="26"/>
  <c r="BI125" i="26"/>
  <c r="AQ125" i="26"/>
  <c r="BW121" i="26"/>
  <c r="CA121" i="26"/>
  <c r="CC121" i="26"/>
  <c r="CB121" i="26"/>
  <c r="AQ121" i="26"/>
  <c r="CE121" i="26"/>
  <c r="AX121" i="26"/>
  <c r="BI121" i="26"/>
  <c r="BJ121" i="26"/>
  <c r="BW117" i="26"/>
  <c r="CA117" i="26"/>
  <c r="CB117" i="26"/>
  <c r="BW115" i="26"/>
  <c r="CA115" i="26"/>
  <c r="CB115" i="26"/>
  <c r="BW113" i="26"/>
  <c r="CA113" i="26"/>
  <c r="CB113" i="26"/>
  <c r="AX109" i="26"/>
  <c r="BI109" i="26"/>
  <c r="AQ109" i="26"/>
  <c r="CE109" i="26"/>
  <c r="AQ97" i="26"/>
  <c r="AX97" i="26"/>
  <c r="BI97" i="26"/>
  <c r="BJ97" i="26"/>
  <c r="CE97" i="26"/>
  <c r="AQ91" i="26"/>
  <c r="AX91" i="26"/>
  <c r="BI91" i="26"/>
  <c r="BU91" i="26"/>
  <c r="CE91" i="26"/>
  <c r="AX81" i="26"/>
  <c r="BB81" i="26"/>
  <c r="BI81" i="26"/>
  <c r="AQ81" i="26"/>
  <c r="CE81" i="26"/>
  <c r="AQ74" i="26"/>
  <c r="AX74" i="26"/>
  <c r="BI74" i="26"/>
  <c r="BU74" i="26"/>
  <c r="AX72" i="26"/>
  <c r="BI72" i="26"/>
  <c r="AQ72" i="26"/>
  <c r="AX70" i="26"/>
  <c r="BI70" i="26"/>
  <c r="AQ70" i="26"/>
  <c r="BU70" i="26"/>
  <c r="AX64" i="26"/>
  <c r="BI64" i="26"/>
  <c r="AQ64" i="26"/>
  <c r="AQ62" i="26"/>
  <c r="AX62" i="26"/>
  <c r="BB62" i="26"/>
  <c r="BI62" i="26"/>
  <c r="BJ62" i="26"/>
  <c r="BU62" i="26"/>
  <c r="AQ60" i="26"/>
  <c r="BU60" i="26"/>
  <c r="AX60" i="26"/>
  <c r="BI60" i="26"/>
  <c r="AQ58" i="26"/>
  <c r="AX58" i="26"/>
  <c r="BB58" i="26"/>
  <c r="BI58" i="26"/>
  <c r="BJ58" i="26"/>
  <c r="AQ56" i="26"/>
  <c r="BU56" i="26"/>
  <c r="AX56" i="26"/>
  <c r="BI56" i="26"/>
  <c r="AX49" i="26"/>
  <c r="BL49" i="26"/>
  <c r="BI49" i="26"/>
  <c r="AQ49" i="26"/>
  <c r="AQ45" i="26"/>
  <c r="BU45" i="26"/>
  <c r="AX45" i="26"/>
  <c r="BI45" i="26"/>
  <c r="BJ45" i="26"/>
  <c r="AX41" i="26"/>
  <c r="BI41" i="26"/>
  <c r="AQ41" i="26"/>
  <c r="AQ39" i="26"/>
  <c r="BU39" i="26"/>
  <c r="AX39" i="26"/>
  <c r="BI39" i="26"/>
  <c r="BJ39" i="26"/>
  <c r="AX33" i="26"/>
  <c r="BI33" i="26"/>
  <c r="AQ33" i="26"/>
  <c r="BL33" i="26"/>
  <c r="BU33" i="26"/>
  <c r="AX31" i="26"/>
  <c r="BI31" i="26"/>
  <c r="AQ31" i="26"/>
  <c r="AQ24" i="26"/>
  <c r="AX24" i="26"/>
  <c r="BL24" i="26"/>
  <c r="BP24" i="26"/>
  <c r="BI24" i="26"/>
  <c r="BJ24" i="26"/>
  <c r="AX22" i="26"/>
  <c r="BI22" i="26"/>
  <c r="BU22" i="26"/>
  <c r="AQ22" i="26"/>
  <c r="AX20" i="26"/>
  <c r="BI20" i="26"/>
  <c r="AQ20" i="26"/>
  <c r="AX18" i="26"/>
  <c r="BI18" i="26"/>
  <c r="AQ18" i="26"/>
  <c r="AX14" i="26"/>
  <c r="BI14" i="26"/>
  <c r="BU14" i="26"/>
  <c r="AQ14" i="26"/>
  <c r="AQ12" i="26"/>
  <c r="AX12" i="26"/>
  <c r="BI12" i="26"/>
  <c r="AQ8" i="26"/>
  <c r="AX8" i="26"/>
  <c r="BB8" i="26"/>
  <c r="BI8" i="26"/>
  <c r="BW225" i="27"/>
  <c r="CA225" i="27"/>
  <c r="CC225" i="27"/>
  <c r="CB225" i="27"/>
  <c r="AQ225" i="27"/>
  <c r="CE225" i="27"/>
  <c r="AX225" i="27"/>
  <c r="BI225" i="27"/>
  <c r="AX219" i="27"/>
  <c r="BB219" i="27"/>
  <c r="BI219" i="27"/>
  <c r="AQ219" i="27"/>
  <c r="BW217" i="27"/>
  <c r="CA217" i="27"/>
  <c r="CB217" i="27"/>
  <c r="AX211" i="27"/>
  <c r="BB211" i="27"/>
  <c r="BI211" i="27"/>
  <c r="AQ211" i="27"/>
  <c r="CE211" i="27"/>
  <c r="BW209" i="27"/>
  <c r="CA209" i="27"/>
  <c r="CB209" i="27"/>
  <c r="AX198" i="27"/>
  <c r="BI198" i="27"/>
  <c r="AQ198" i="27"/>
  <c r="CE198" i="27"/>
  <c r="BW196" i="27"/>
  <c r="CA196" i="27"/>
  <c r="CB196" i="27"/>
  <c r="AQ196" i="27"/>
  <c r="CE196" i="27"/>
  <c r="BU196" i="27"/>
  <c r="AX196" i="27"/>
  <c r="BI196" i="27"/>
  <c r="BJ196" i="27"/>
  <c r="AX190" i="27"/>
  <c r="BB190" i="27"/>
  <c r="BI190" i="27"/>
  <c r="BL190" i="27"/>
  <c r="AQ190" i="27"/>
  <c r="BU190" i="27"/>
  <c r="CE190" i="27"/>
  <c r="BB221" i="26"/>
  <c r="BL192" i="26"/>
  <c r="BP192" i="26"/>
  <c r="BL188" i="26"/>
  <c r="BP188" i="26"/>
  <c r="BB188" i="26"/>
  <c r="BL173" i="26"/>
  <c r="BB167" i="26"/>
  <c r="BL138" i="26"/>
  <c r="BP138" i="26"/>
  <c r="BB138" i="26"/>
  <c r="BB136" i="26"/>
  <c r="BB119" i="26"/>
  <c r="BL91" i="26"/>
  <c r="BL72" i="26"/>
  <c r="BL64" i="26"/>
  <c r="BL62" i="26"/>
  <c r="BP62" i="26"/>
  <c r="BL41" i="26"/>
  <c r="BB24" i="26"/>
  <c r="BL14" i="26"/>
  <c r="BL12" i="26"/>
  <c r="BP12" i="26"/>
  <c r="BB12" i="26"/>
  <c r="BB223" i="27"/>
  <c r="BB207" i="27"/>
  <c r="BB194" i="27"/>
  <c r="AX182" i="27"/>
  <c r="BI182" i="27"/>
  <c r="AX165" i="27"/>
  <c r="BI165" i="27"/>
  <c r="BW157" i="27"/>
  <c r="CA157" i="27"/>
  <c r="CC157" i="27"/>
  <c r="CB157" i="27"/>
  <c r="AQ157" i="27"/>
  <c r="CE157" i="27"/>
  <c r="AX157" i="27"/>
  <c r="BI157" i="27"/>
  <c r="BJ157" i="27"/>
  <c r="AX146" i="27"/>
  <c r="BI146" i="27"/>
  <c r="AQ146" i="27"/>
  <c r="BU146" i="27"/>
  <c r="CE146" i="27"/>
  <c r="BW144" i="27"/>
  <c r="CA144" i="27"/>
  <c r="CC144" i="27"/>
  <c r="CB144" i="27"/>
  <c r="AX138" i="27"/>
  <c r="BI138" i="27"/>
  <c r="AQ138" i="27"/>
  <c r="CE138" i="27"/>
  <c r="BW136" i="27"/>
  <c r="CA136" i="27"/>
  <c r="CB136" i="27"/>
  <c r="BW123" i="27"/>
  <c r="CA123" i="27"/>
  <c r="CB123" i="27"/>
  <c r="AQ123" i="27"/>
  <c r="AX123" i="27"/>
  <c r="BI123" i="27"/>
  <c r="AX117" i="27"/>
  <c r="BI117" i="27"/>
  <c r="AQ117" i="27"/>
  <c r="BL117" i="27"/>
  <c r="CE117" i="27"/>
  <c r="BW115" i="27"/>
  <c r="CA115" i="27"/>
  <c r="CC115" i="27"/>
  <c r="CB115" i="27"/>
  <c r="AX109" i="27"/>
  <c r="BI109" i="27"/>
  <c r="AQ109" i="27"/>
  <c r="CE109" i="27"/>
  <c r="BW107" i="27"/>
  <c r="CA107" i="27"/>
  <c r="CB107" i="27"/>
  <c r="AQ107" i="27"/>
  <c r="BU107" i="27"/>
  <c r="CE107" i="27"/>
  <c r="AX107" i="27"/>
  <c r="BI107" i="27"/>
  <c r="AX95" i="27"/>
  <c r="BI95" i="27"/>
  <c r="AQ95" i="27"/>
  <c r="CE95" i="27"/>
  <c r="BW93" i="27"/>
  <c r="CA93" i="27"/>
  <c r="CB93" i="27"/>
  <c r="AX87" i="27"/>
  <c r="BI87" i="27"/>
  <c r="AQ87" i="27"/>
  <c r="CE87" i="27"/>
  <c r="BL87" i="27"/>
  <c r="BW85" i="27"/>
  <c r="CA85" i="27"/>
  <c r="CB85" i="27"/>
  <c r="AQ85" i="27"/>
  <c r="CE85" i="27"/>
  <c r="AX85" i="27"/>
  <c r="BI85" i="27"/>
  <c r="BU194" i="22"/>
  <c r="BY194" i="22"/>
  <c r="CA194" i="22"/>
  <c r="BZ194" i="22"/>
  <c r="BU176" i="22"/>
  <c r="BY176" i="22"/>
  <c r="CA176" i="22"/>
  <c r="BZ176" i="22"/>
  <c r="BU130" i="22"/>
  <c r="BY130" i="22"/>
  <c r="CA130" i="22"/>
  <c r="BZ130" i="22"/>
  <c r="BU190" i="29"/>
  <c r="BY190" i="29"/>
  <c r="CA190" i="29"/>
  <c r="BZ190" i="29"/>
  <c r="BU167" i="29"/>
  <c r="BY167" i="29"/>
  <c r="CA167" i="29"/>
  <c r="BZ167" i="29"/>
  <c r="F42" i="5"/>
  <c r="F45" i="5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63" i="5"/>
  <c r="G78" i="6"/>
  <c r="I78" i="6"/>
  <c r="G79" i="6"/>
  <c r="I79" i="6"/>
  <c r="G80" i="6"/>
  <c r="I80" i="6"/>
  <c r="G81" i="6"/>
  <c r="I81" i="6"/>
  <c r="G82" i="6"/>
  <c r="I82" i="6"/>
  <c r="G83" i="6"/>
  <c r="I83" i="6"/>
  <c r="G84" i="6"/>
  <c r="I84" i="6"/>
  <c r="G85" i="6"/>
  <c r="I85" i="6"/>
  <c r="G47" i="6"/>
  <c r="I47" i="6"/>
  <c r="G48" i="6"/>
  <c r="I48" i="6"/>
  <c r="G49" i="6"/>
  <c r="I49" i="6"/>
  <c r="G50" i="6"/>
  <c r="I50" i="6"/>
  <c r="G51" i="6"/>
  <c r="I51" i="6"/>
  <c r="G52" i="6"/>
  <c r="I52" i="6"/>
  <c r="G53" i="6"/>
  <c r="I53" i="6"/>
  <c r="G54" i="6"/>
  <c r="I54" i="6"/>
  <c r="G34" i="6"/>
  <c r="I34" i="6"/>
  <c r="G35" i="6"/>
  <c r="I35" i="6"/>
  <c r="G36" i="6"/>
  <c r="I36" i="6"/>
  <c r="G37" i="6"/>
  <c r="I37" i="6"/>
  <c r="G38" i="6"/>
  <c r="I38" i="6"/>
  <c r="G39" i="6"/>
  <c r="I39" i="6"/>
  <c r="G40" i="6"/>
  <c r="I40" i="6"/>
  <c r="G41" i="6"/>
  <c r="I41" i="6"/>
  <c r="BE226" i="26"/>
  <c r="AW226" i="26"/>
  <c r="BM225" i="26"/>
  <c r="BE225" i="26"/>
  <c r="BH225" i="26"/>
  <c r="BE224" i="26"/>
  <c r="BH224" i="26"/>
  <c r="AW224" i="26"/>
  <c r="BM223" i="26"/>
  <c r="BE223" i="26"/>
  <c r="BM220" i="26"/>
  <c r="BP220" i="26"/>
  <c r="BF220" i="26"/>
  <c r="BH220" i="26"/>
  <c r="AV220" i="26"/>
  <c r="BM219" i="26"/>
  <c r="BE219" i="26"/>
  <c r="BH219" i="26"/>
  <c r="BE218" i="26"/>
  <c r="BH218" i="26"/>
  <c r="AW218" i="26"/>
  <c r="BA218" i="26"/>
  <c r="BM217" i="26"/>
  <c r="BE217" i="26"/>
  <c r="BH217" i="26"/>
  <c r="BJ217" i="26"/>
  <c r="BE216" i="26"/>
  <c r="BH216" i="26"/>
  <c r="AW216" i="26"/>
  <c r="BM215" i="26"/>
  <c r="BE215" i="26"/>
  <c r="BH215" i="26"/>
  <c r="BE214" i="26"/>
  <c r="BH214" i="26"/>
  <c r="AW214" i="26"/>
  <c r="BA214" i="26"/>
  <c r="BM213" i="26"/>
  <c r="BE213" i="26"/>
  <c r="BH213" i="26"/>
  <c r="AV210" i="26"/>
  <c r="BE209" i="26"/>
  <c r="BQ200" i="26"/>
  <c r="BQ198" i="26"/>
  <c r="BM197" i="26"/>
  <c r="BP197" i="26"/>
  <c r="BF197" i="26"/>
  <c r="AV197" i="26"/>
  <c r="BM196" i="26"/>
  <c r="BE196" i="26"/>
  <c r="BH196" i="26"/>
  <c r="BQ192" i="26"/>
  <c r="BQ190" i="26"/>
  <c r="BQ188" i="26"/>
  <c r="BM187" i="26"/>
  <c r="BP187" i="26"/>
  <c r="BF187" i="26"/>
  <c r="BH187" i="26"/>
  <c r="AV187" i="26"/>
  <c r="BM186" i="26"/>
  <c r="BE186" i="26"/>
  <c r="BL184" i="26"/>
  <c r="BP184" i="26"/>
  <c r="BR184" i="26"/>
  <c r="BM183" i="26"/>
  <c r="BP183" i="26"/>
  <c r="BF183" i="26"/>
  <c r="AV183" i="26"/>
  <c r="BM182" i="26"/>
  <c r="BE182" i="26"/>
  <c r="BH182" i="26"/>
  <c r="BJ182" i="26"/>
  <c r="BE176" i="26"/>
  <c r="BH176" i="26"/>
  <c r="AW176" i="26"/>
  <c r="BA176" i="26"/>
  <c r="BM175" i="26"/>
  <c r="BE175" i="26"/>
  <c r="BH175" i="26"/>
  <c r="BJ175" i="26"/>
  <c r="BE174" i="26"/>
  <c r="AW174" i="26"/>
  <c r="BA174" i="26"/>
  <c r="BM173" i="26"/>
  <c r="BE173" i="26"/>
  <c r="BH173" i="26"/>
  <c r="BJ173" i="26"/>
  <c r="BM170" i="26"/>
  <c r="BP170" i="26"/>
  <c r="BF170" i="26"/>
  <c r="AV170" i="26"/>
  <c r="BM169" i="26"/>
  <c r="BE169" i="26"/>
  <c r="BE168" i="26"/>
  <c r="BH168" i="26"/>
  <c r="AW168" i="26"/>
  <c r="BA168" i="26"/>
  <c r="BM167" i="26"/>
  <c r="BE167" i="26"/>
  <c r="BE166" i="26"/>
  <c r="AW166" i="26"/>
  <c r="BA166" i="26"/>
  <c r="BM165" i="26"/>
  <c r="BE165" i="26"/>
  <c r="BE164" i="26"/>
  <c r="AW164" i="26"/>
  <c r="BM163" i="26"/>
  <c r="BE163" i="26"/>
  <c r="BL161" i="26"/>
  <c r="BP161" i="26"/>
  <c r="BR161" i="26"/>
  <c r="BM160" i="26"/>
  <c r="BP160" i="26"/>
  <c r="BF160" i="26"/>
  <c r="AV160" i="26"/>
  <c r="BA160" i="26"/>
  <c r="BM159" i="26"/>
  <c r="BE159" i="26"/>
  <c r="BH159" i="26"/>
  <c r="BL157" i="26"/>
  <c r="BP157" i="26"/>
  <c r="BR157" i="26"/>
  <c r="BQ150" i="26"/>
  <c r="BQ148" i="26"/>
  <c r="BM147" i="26"/>
  <c r="BP147" i="26"/>
  <c r="BF147" i="26"/>
  <c r="AV147" i="26"/>
  <c r="BM146" i="26"/>
  <c r="BE146" i="26"/>
  <c r="BQ142" i="26"/>
  <c r="BQ140" i="26"/>
  <c r="BQ138" i="26"/>
  <c r="BM137" i="26"/>
  <c r="BP137" i="26"/>
  <c r="BF137" i="26"/>
  <c r="BH137" i="26"/>
  <c r="AV137" i="26"/>
  <c r="BA137" i="26"/>
  <c r="BM136" i="26"/>
  <c r="BE136" i="26"/>
  <c r="BH136" i="26"/>
  <c r="BJ136" i="26"/>
  <c r="BL134" i="26"/>
  <c r="BP134" i="26"/>
  <c r="BR134" i="26"/>
  <c r="BM133" i="26"/>
  <c r="BP133" i="26"/>
  <c r="BF133" i="26"/>
  <c r="BH133" i="26"/>
  <c r="AV133" i="26"/>
  <c r="BM132" i="26"/>
  <c r="BE132" i="26"/>
  <c r="BE126" i="26"/>
  <c r="BH126" i="26"/>
  <c r="AW126" i="26"/>
  <c r="BA126" i="26"/>
  <c r="BM125" i="26"/>
  <c r="BE125" i="26"/>
  <c r="BH125" i="26"/>
  <c r="BJ125" i="26"/>
  <c r="BE124" i="26"/>
  <c r="AW124" i="26"/>
  <c r="BA124" i="26"/>
  <c r="BM123" i="26"/>
  <c r="BE123" i="26"/>
  <c r="BM120" i="26"/>
  <c r="BP120" i="26"/>
  <c r="BF120" i="26"/>
  <c r="AV120" i="26"/>
  <c r="BA120" i="26"/>
  <c r="BM119" i="26"/>
  <c r="BE119" i="26"/>
  <c r="BH119" i="26"/>
  <c r="BJ119" i="26"/>
  <c r="BE118" i="26"/>
  <c r="BH118" i="26"/>
  <c r="AW118" i="26"/>
  <c r="BA118" i="26"/>
  <c r="BM117" i="26"/>
  <c r="BE117" i="26"/>
  <c r="BH117" i="26"/>
  <c r="BJ117" i="26"/>
  <c r="BE116" i="26"/>
  <c r="AW116" i="26"/>
  <c r="BM115" i="26"/>
  <c r="BE115" i="26"/>
  <c r="BH115" i="26"/>
  <c r="BE114" i="26"/>
  <c r="BH114" i="26"/>
  <c r="AW114" i="26"/>
  <c r="BA114" i="26"/>
  <c r="BM113" i="26"/>
  <c r="BE113" i="26"/>
  <c r="BH113" i="26"/>
  <c r="BJ113" i="26"/>
  <c r="BL111" i="26"/>
  <c r="BP111" i="26"/>
  <c r="BR111" i="26"/>
  <c r="BM110" i="26"/>
  <c r="BP110" i="26"/>
  <c r="BF110" i="26"/>
  <c r="BH110" i="26"/>
  <c r="AV110" i="26"/>
  <c r="BA110" i="26"/>
  <c r="BM109" i="26"/>
  <c r="BE109" i="26"/>
  <c r="BQ99" i="26"/>
  <c r="BQ97" i="26"/>
  <c r="BM96" i="26"/>
  <c r="BP96" i="26"/>
  <c r="BF96" i="26"/>
  <c r="AV96" i="26"/>
  <c r="BA96" i="26"/>
  <c r="BM95" i="26"/>
  <c r="BE95" i="26"/>
  <c r="BH95" i="26"/>
  <c r="BJ95" i="26"/>
  <c r="BQ91" i="26"/>
  <c r="BQ89" i="26"/>
  <c r="BQ87" i="26"/>
  <c r="BM86" i="26"/>
  <c r="BP86" i="26"/>
  <c r="BF86" i="26"/>
  <c r="AV86" i="26"/>
  <c r="BA86" i="26"/>
  <c r="BM85" i="26"/>
  <c r="BE85" i="26"/>
  <c r="BH85" i="26"/>
  <c r="BL83" i="26"/>
  <c r="BP83" i="26"/>
  <c r="BR83" i="26"/>
  <c r="BM82" i="26"/>
  <c r="BP82" i="26"/>
  <c r="BF82" i="26"/>
  <c r="BH82" i="26"/>
  <c r="AV82" i="26"/>
  <c r="BA82" i="26"/>
  <c r="BM81" i="26"/>
  <c r="BE81" i="26"/>
  <c r="BH81" i="26"/>
  <c r="BJ81" i="26"/>
  <c r="BQ74" i="26"/>
  <c r="BE73" i="26"/>
  <c r="AW73" i="26"/>
  <c r="BA73" i="26"/>
  <c r="BM72" i="26"/>
  <c r="BE72" i="26"/>
  <c r="BH72" i="26"/>
  <c r="BJ72" i="26"/>
  <c r="BM71" i="26"/>
  <c r="BP71" i="26"/>
  <c r="BF71" i="26"/>
  <c r="BH71" i="26"/>
  <c r="AV71" i="26"/>
  <c r="BA71" i="26"/>
  <c r="BM70" i="26"/>
  <c r="BE70" i="26"/>
  <c r="BH70" i="26"/>
  <c r="BJ70" i="26"/>
  <c r="BM69" i="26"/>
  <c r="BP69" i="26"/>
  <c r="BF69" i="26"/>
  <c r="AV69" i="26"/>
  <c r="BA69" i="26"/>
  <c r="BM68" i="26"/>
  <c r="BE68" i="26"/>
  <c r="BH68" i="26"/>
  <c r="BQ66" i="26"/>
  <c r="BE65" i="26"/>
  <c r="BH65" i="26"/>
  <c r="AW65" i="26"/>
  <c r="BA65" i="26"/>
  <c r="BM64" i="26"/>
  <c r="BE64" i="26"/>
  <c r="BH64" i="26"/>
  <c r="BJ64" i="26"/>
  <c r="BQ62" i="26"/>
  <c r="BL60" i="26"/>
  <c r="BP60" i="26"/>
  <c r="BR60" i="26"/>
  <c r="BL56" i="26"/>
  <c r="BP56" i="26"/>
  <c r="BR56" i="26"/>
  <c r="BE50" i="26"/>
  <c r="BH50" i="26"/>
  <c r="AW50" i="26"/>
  <c r="BM49" i="26"/>
  <c r="BE49" i="26"/>
  <c r="BH49" i="26"/>
  <c r="BJ49" i="26"/>
  <c r="BQ47" i="26"/>
  <c r="BL45" i="26"/>
  <c r="BP45" i="26"/>
  <c r="BR45" i="26"/>
  <c r="BE42" i="26"/>
  <c r="BH42" i="26"/>
  <c r="AW42" i="26"/>
  <c r="BA42" i="26"/>
  <c r="BM41" i="26"/>
  <c r="BE41" i="26"/>
  <c r="BQ39" i="26"/>
  <c r="BE38" i="26"/>
  <c r="AW38" i="26"/>
  <c r="BA38" i="26"/>
  <c r="BM37" i="26"/>
  <c r="BE37" i="26"/>
  <c r="BM36" i="26"/>
  <c r="BP36" i="26"/>
  <c r="BF36" i="26"/>
  <c r="AV36" i="26"/>
  <c r="BM35" i="26"/>
  <c r="BE35" i="26"/>
  <c r="BH35" i="26"/>
  <c r="BM34" i="26"/>
  <c r="BP34" i="26"/>
  <c r="BF34" i="26"/>
  <c r="AV34" i="26"/>
  <c r="BM33" i="26"/>
  <c r="BE33" i="26"/>
  <c r="BH33" i="26"/>
  <c r="BJ33" i="26"/>
  <c r="BM32" i="26"/>
  <c r="BP32" i="26"/>
  <c r="BF32" i="26"/>
  <c r="BH32" i="26"/>
  <c r="AV32" i="26"/>
  <c r="BA32" i="26"/>
  <c r="BM31" i="26"/>
  <c r="BE31" i="26"/>
  <c r="BH31" i="26"/>
  <c r="BJ31" i="26"/>
  <c r="BQ24" i="26"/>
  <c r="BE23" i="26"/>
  <c r="BH23" i="26"/>
  <c r="AW23" i="26"/>
  <c r="BA23" i="26"/>
  <c r="BM22" i="26"/>
  <c r="BE22" i="26"/>
  <c r="BH22" i="26"/>
  <c r="BJ22" i="26"/>
  <c r="BM21" i="26"/>
  <c r="BP21" i="26"/>
  <c r="BF21" i="26"/>
  <c r="BH21" i="26"/>
  <c r="AV21" i="26"/>
  <c r="BM20" i="26"/>
  <c r="BE20" i="26"/>
  <c r="BM19" i="26"/>
  <c r="BP19" i="26"/>
  <c r="BF19" i="26"/>
  <c r="AV19" i="26"/>
  <c r="BA19" i="26"/>
  <c r="BM18" i="26"/>
  <c r="BE18" i="26"/>
  <c r="BH18" i="26"/>
  <c r="BJ18" i="26"/>
  <c r="BQ16" i="26"/>
  <c r="BE15" i="26"/>
  <c r="BH15" i="26"/>
  <c r="AW15" i="26"/>
  <c r="BA15" i="26"/>
  <c r="BM14" i="26"/>
  <c r="BE14" i="26"/>
  <c r="BQ12" i="26"/>
  <c r="BL8" i="26"/>
  <c r="BP8" i="26"/>
  <c r="BR8" i="26"/>
  <c r="BL225" i="27"/>
  <c r="BM224" i="27"/>
  <c r="BP224" i="27"/>
  <c r="BF224" i="27"/>
  <c r="BH224" i="27"/>
  <c r="AV224" i="27"/>
  <c r="BA224" i="27"/>
  <c r="BM223" i="27"/>
  <c r="BE223" i="27"/>
  <c r="BH223" i="27"/>
  <c r="BJ223" i="27"/>
  <c r="BM220" i="27"/>
  <c r="BP220" i="27"/>
  <c r="BF220" i="27"/>
  <c r="BH220" i="27"/>
  <c r="AV220" i="27"/>
  <c r="BA220" i="27"/>
  <c r="BM219" i="27"/>
  <c r="BE219" i="27"/>
  <c r="BH219" i="27"/>
  <c r="BJ219" i="27"/>
  <c r="BM216" i="27"/>
  <c r="BP216" i="27"/>
  <c r="BF216" i="27"/>
  <c r="BH216" i="27"/>
  <c r="AV216" i="27"/>
  <c r="BA216" i="27"/>
  <c r="BM215" i="27"/>
  <c r="BE215" i="27"/>
  <c r="BH215" i="27"/>
  <c r="BJ215" i="27"/>
  <c r="BM212" i="27"/>
  <c r="BP212" i="27"/>
  <c r="BF212" i="27"/>
  <c r="BH212" i="27"/>
  <c r="AV212" i="27"/>
  <c r="BA212" i="27"/>
  <c r="BM211" i="27"/>
  <c r="BE211" i="27"/>
  <c r="BH211" i="27"/>
  <c r="BJ211" i="27"/>
  <c r="BM208" i="27"/>
  <c r="BP208" i="27"/>
  <c r="BF208" i="27"/>
  <c r="BH208" i="27"/>
  <c r="AV208" i="27"/>
  <c r="BA208" i="27"/>
  <c r="BM207" i="27"/>
  <c r="BE207" i="27"/>
  <c r="BH207" i="27"/>
  <c r="BJ207" i="27"/>
  <c r="BM199" i="27"/>
  <c r="BP199" i="27"/>
  <c r="BF199" i="27"/>
  <c r="BH199" i="27"/>
  <c r="AV199" i="27"/>
  <c r="BA199" i="27"/>
  <c r="BM198" i="27"/>
  <c r="BE198" i="27"/>
  <c r="BH198" i="27"/>
  <c r="BJ198" i="27"/>
  <c r="BM195" i="27"/>
  <c r="BP195" i="27"/>
  <c r="BF195" i="27"/>
  <c r="AV195" i="27"/>
  <c r="BA195" i="27"/>
  <c r="BM194" i="27"/>
  <c r="BE194" i="27"/>
  <c r="BH194" i="27"/>
  <c r="BJ194" i="27"/>
  <c r="BM191" i="27"/>
  <c r="BP191" i="27"/>
  <c r="BF191" i="27"/>
  <c r="BH191" i="27"/>
  <c r="AV191" i="27"/>
  <c r="BA191" i="27"/>
  <c r="BM190" i="27"/>
  <c r="BE190" i="27"/>
  <c r="BH190" i="27"/>
  <c r="BJ190" i="27"/>
  <c r="AW189" i="27"/>
  <c r="BQ188" i="27"/>
  <c r="AZ186" i="27"/>
  <c r="AW185" i="27"/>
  <c r="BQ184" i="27"/>
  <c r="CB183" i="27"/>
  <c r="AZ182" i="27"/>
  <c r="AW176" i="27"/>
  <c r="BQ175" i="27"/>
  <c r="AZ173" i="27"/>
  <c r="AW172" i="27"/>
  <c r="BQ171" i="27"/>
  <c r="AZ169" i="27"/>
  <c r="AW168" i="27"/>
  <c r="BQ167" i="27"/>
  <c r="CB166" i="27"/>
  <c r="AZ165" i="27"/>
  <c r="AW164" i="27"/>
  <c r="BQ163" i="27"/>
  <c r="CB162" i="27"/>
  <c r="AZ161" i="27"/>
  <c r="BB157" i="27"/>
  <c r="AW188" i="27"/>
  <c r="BM188" i="27"/>
  <c r="AO188" i="27"/>
  <c r="AP188" i="27"/>
  <c r="BE188" i="27"/>
  <c r="BH188" i="27"/>
  <c r="AV189" i="27"/>
  <c r="BA189" i="27"/>
  <c r="BW186" i="27"/>
  <c r="CA186" i="27"/>
  <c r="CC186" i="27"/>
  <c r="CB186" i="27"/>
  <c r="AW184" i="27"/>
  <c r="BA184" i="27"/>
  <c r="BM184" i="27"/>
  <c r="BF185" i="27"/>
  <c r="BM185" i="27"/>
  <c r="BP185" i="27"/>
  <c r="AO184" i="27"/>
  <c r="AP184" i="27"/>
  <c r="BE184" i="27"/>
  <c r="BH184" i="27"/>
  <c r="AV185" i="27"/>
  <c r="BA185" i="27"/>
  <c r="BW182" i="27"/>
  <c r="CA182" i="27"/>
  <c r="CB182" i="27"/>
  <c r="AW175" i="27"/>
  <c r="BA175" i="27"/>
  <c r="BM175" i="27"/>
  <c r="BF176" i="27"/>
  <c r="BH176" i="27"/>
  <c r="BM176" i="27"/>
  <c r="BP176" i="27"/>
  <c r="AO175" i="27"/>
  <c r="AP175" i="27"/>
  <c r="BE175" i="27"/>
  <c r="BH175" i="27"/>
  <c r="AV176" i="27"/>
  <c r="BA176" i="27"/>
  <c r="BW173" i="27"/>
  <c r="CA173" i="27"/>
  <c r="CC173" i="27"/>
  <c r="CB173" i="27"/>
  <c r="AW171" i="27"/>
  <c r="BA171" i="27"/>
  <c r="BM171" i="27"/>
  <c r="BF172" i="27"/>
  <c r="BH172" i="27"/>
  <c r="BM172" i="27"/>
  <c r="BP172" i="27"/>
  <c r="AO171" i="27"/>
  <c r="AP171" i="27"/>
  <c r="BE171" i="27"/>
  <c r="BH171" i="27"/>
  <c r="AV172" i="27"/>
  <c r="BA172" i="27"/>
  <c r="BW169" i="27"/>
  <c r="CA169" i="27"/>
  <c r="CB169" i="27"/>
  <c r="AW167" i="27"/>
  <c r="BA167" i="27"/>
  <c r="BM167" i="27"/>
  <c r="BF168" i="27"/>
  <c r="BM168" i="27"/>
  <c r="BP168" i="27"/>
  <c r="AO167" i="27"/>
  <c r="AP167" i="27"/>
  <c r="BE167" i="27"/>
  <c r="BH167" i="27"/>
  <c r="AV168" i="27"/>
  <c r="BA168" i="27"/>
  <c r="BW165" i="27"/>
  <c r="CA165" i="27"/>
  <c r="CC165" i="27"/>
  <c r="CB165" i="27"/>
  <c r="AW163" i="27"/>
  <c r="BA163" i="27"/>
  <c r="BM163" i="27"/>
  <c r="BF164" i="27"/>
  <c r="BH164" i="27"/>
  <c r="BM164" i="27"/>
  <c r="BP164" i="27"/>
  <c r="AO163" i="27"/>
  <c r="AP163" i="27"/>
  <c r="BE163" i="27"/>
  <c r="BH163" i="27"/>
  <c r="AV164" i="27"/>
  <c r="BA164" i="27"/>
  <c r="BW161" i="27"/>
  <c r="CA161" i="27"/>
  <c r="CB161" i="27"/>
  <c r="AQ161" i="27"/>
  <c r="CE161" i="27"/>
  <c r="AX161" i="27"/>
  <c r="BB161" i="27"/>
  <c r="BI161" i="27"/>
  <c r="BJ161" i="27"/>
  <c r="AX150" i="27"/>
  <c r="BI150" i="27"/>
  <c r="AQ150" i="27"/>
  <c r="CE150" i="27"/>
  <c r="BW148" i="27"/>
  <c r="CA148" i="27"/>
  <c r="CB148" i="27"/>
  <c r="AQ148" i="27"/>
  <c r="BU148" i="27"/>
  <c r="AX148" i="27"/>
  <c r="BB148" i="27"/>
  <c r="BI148" i="27"/>
  <c r="BJ148" i="27"/>
  <c r="BW140" i="27"/>
  <c r="CA140" i="27"/>
  <c r="CC140" i="27"/>
  <c r="CB140" i="27"/>
  <c r="BW132" i="27"/>
  <c r="CA132" i="27"/>
  <c r="CB132" i="27"/>
  <c r="AQ132" i="27"/>
  <c r="BU132" i="27"/>
  <c r="AX132" i="27"/>
  <c r="BI132" i="27"/>
  <c r="BJ132" i="27"/>
  <c r="AX121" i="27"/>
  <c r="BI121" i="27"/>
  <c r="AQ121" i="27"/>
  <c r="CE121" i="27"/>
  <c r="BW119" i="27"/>
  <c r="CA119" i="27"/>
  <c r="CB119" i="27"/>
  <c r="BW111" i="27"/>
  <c r="CA111" i="27"/>
  <c r="CC111" i="27"/>
  <c r="CB111" i="27"/>
  <c r="AQ111" i="27"/>
  <c r="CE111" i="27"/>
  <c r="AX111" i="27"/>
  <c r="BI111" i="27"/>
  <c r="AX99" i="27"/>
  <c r="BB99" i="27"/>
  <c r="BI99" i="27"/>
  <c r="AQ99" i="27"/>
  <c r="CE99" i="27"/>
  <c r="BU99" i="27"/>
  <c r="BW97" i="27"/>
  <c r="CA97" i="27"/>
  <c r="CC97" i="27"/>
  <c r="CB97" i="27"/>
  <c r="BW89" i="27"/>
  <c r="CA89" i="27"/>
  <c r="CB89" i="27"/>
  <c r="AQ89" i="27"/>
  <c r="BU89" i="27"/>
  <c r="CE89" i="27"/>
  <c r="AX89" i="27"/>
  <c r="BI89" i="27"/>
  <c r="BJ89" i="27"/>
  <c r="AX83" i="27"/>
  <c r="BB83" i="27"/>
  <c r="BI83" i="27"/>
  <c r="AQ83" i="27"/>
  <c r="BL83" i="27"/>
  <c r="BP83" i="27"/>
  <c r="BR83" i="27"/>
  <c r="CE83" i="27"/>
  <c r="BW81" i="27"/>
  <c r="CA81" i="27"/>
  <c r="CB81" i="27"/>
  <c r="AQ74" i="27"/>
  <c r="BU74" i="27"/>
  <c r="AX74" i="27"/>
  <c r="BB74" i="27"/>
  <c r="BI74" i="27"/>
  <c r="AQ72" i="27"/>
  <c r="BU72" i="27"/>
  <c r="AX72" i="27"/>
  <c r="BI72" i="27"/>
  <c r="BJ72" i="27"/>
  <c r="AQ70" i="27"/>
  <c r="BU70" i="27"/>
  <c r="AX70" i="27"/>
  <c r="BB70" i="27"/>
  <c r="BI70" i="27"/>
  <c r="BJ70" i="27"/>
  <c r="AQ68" i="27"/>
  <c r="BU68" i="27"/>
  <c r="AX68" i="27"/>
  <c r="BB68" i="27"/>
  <c r="BI68" i="27"/>
  <c r="BJ68" i="27"/>
  <c r="AQ66" i="27"/>
  <c r="BU66" i="27"/>
  <c r="AX66" i="27"/>
  <c r="BI66" i="27"/>
  <c r="AQ64" i="27"/>
  <c r="BU64" i="27"/>
  <c r="AX64" i="27"/>
  <c r="BI64" i="27"/>
  <c r="BJ64" i="27"/>
  <c r="AQ62" i="27"/>
  <c r="AX62" i="27"/>
  <c r="BI62" i="27"/>
  <c r="BJ62" i="27"/>
  <c r="AQ60" i="27"/>
  <c r="BU60" i="27"/>
  <c r="AX60" i="27"/>
  <c r="BI60" i="27"/>
  <c r="BJ60" i="27"/>
  <c r="AQ58" i="27"/>
  <c r="BU58" i="27"/>
  <c r="AX58" i="27"/>
  <c r="BB58" i="27"/>
  <c r="BI58" i="27"/>
  <c r="BJ58" i="27"/>
  <c r="AQ56" i="27"/>
  <c r="BU56" i="27"/>
  <c r="AX56" i="27"/>
  <c r="BI56" i="27"/>
  <c r="BJ56" i="27"/>
  <c r="AQ49" i="27"/>
  <c r="BU49" i="27"/>
  <c r="AX49" i="27"/>
  <c r="BI49" i="27"/>
  <c r="BJ49" i="27"/>
  <c r="AQ47" i="27"/>
  <c r="BU47" i="27"/>
  <c r="AX47" i="27"/>
  <c r="BL47" i="27"/>
  <c r="BP47" i="27"/>
  <c r="BI47" i="27"/>
  <c r="BJ47" i="27"/>
  <c r="AQ45" i="27"/>
  <c r="BL45" i="27"/>
  <c r="BP45" i="27"/>
  <c r="AX45" i="27"/>
  <c r="BB45" i="27"/>
  <c r="BI45" i="27"/>
  <c r="BJ45" i="27"/>
  <c r="AQ43" i="27"/>
  <c r="BU43" i="27"/>
  <c r="AX43" i="27"/>
  <c r="BI43" i="27"/>
  <c r="BJ43" i="27"/>
  <c r="AQ41" i="27"/>
  <c r="BU41" i="27"/>
  <c r="AX41" i="27"/>
  <c r="BB41" i="27"/>
  <c r="BI41" i="27"/>
  <c r="BJ41" i="27"/>
  <c r="AQ39" i="27"/>
  <c r="BU39" i="27"/>
  <c r="AX39" i="27"/>
  <c r="BB39" i="27"/>
  <c r="BI39" i="27"/>
  <c r="BJ39" i="27"/>
  <c r="AQ37" i="27"/>
  <c r="BU37" i="27"/>
  <c r="AX37" i="27"/>
  <c r="BI37" i="27"/>
  <c r="AQ31" i="27"/>
  <c r="BU31" i="27"/>
  <c r="AX31" i="27"/>
  <c r="BI31" i="27"/>
  <c r="BJ31" i="27"/>
  <c r="AQ22" i="27"/>
  <c r="BU22" i="27"/>
  <c r="AX22" i="27"/>
  <c r="BI22" i="27"/>
  <c r="BJ22" i="27"/>
  <c r="AQ18" i="27"/>
  <c r="BU18" i="27"/>
  <c r="AX18" i="27"/>
  <c r="BL18" i="27"/>
  <c r="BP18" i="27"/>
  <c r="BI18" i="27"/>
  <c r="BJ18" i="27"/>
  <c r="AQ14" i="27"/>
  <c r="BU14" i="27"/>
  <c r="AX14" i="27"/>
  <c r="BI14" i="27"/>
  <c r="BJ14" i="27"/>
  <c r="AQ10" i="27"/>
  <c r="BU10" i="27"/>
  <c r="AX10" i="27"/>
  <c r="BI10" i="27"/>
  <c r="BJ10" i="27"/>
  <c r="AQ6" i="27"/>
  <c r="BU6" i="27"/>
  <c r="AX6" i="27"/>
  <c r="BI6" i="27"/>
  <c r="BJ6" i="27"/>
  <c r="BN10" i="22"/>
  <c r="AY9" i="22"/>
  <c r="BC9" i="22"/>
  <c r="AZ9" i="22"/>
  <c r="AQ9" i="22"/>
  <c r="BA10" i="22"/>
  <c r="BJ10" i="22"/>
  <c r="BU150" i="22"/>
  <c r="BY150" i="22"/>
  <c r="BZ150" i="22"/>
  <c r="BU127" i="22"/>
  <c r="BY127" i="22"/>
  <c r="CA127" i="22"/>
  <c r="BZ127" i="22"/>
  <c r="BU104" i="22"/>
  <c r="BY104" i="22"/>
  <c r="CA104" i="22"/>
  <c r="BZ104" i="22"/>
  <c r="BU81" i="22"/>
  <c r="BY81" i="22"/>
  <c r="CA81" i="22"/>
  <c r="BZ81" i="22"/>
  <c r="BQ225" i="26"/>
  <c r="BQ223" i="26"/>
  <c r="BQ217" i="26"/>
  <c r="BQ215" i="26"/>
  <c r="BQ213" i="26"/>
  <c r="BQ175" i="26"/>
  <c r="BQ173" i="26"/>
  <c r="BQ167" i="26"/>
  <c r="BQ165" i="26"/>
  <c r="BQ163" i="26"/>
  <c r="BQ125" i="26"/>
  <c r="BQ123" i="26"/>
  <c r="BQ117" i="26"/>
  <c r="BQ115" i="26"/>
  <c r="BQ113" i="26"/>
  <c r="BQ72" i="26"/>
  <c r="BQ64" i="26"/>
  <c r="BQ49" i="26"/>
  <c r="BQ41" i="26"/>
  <c r="BQ37" i="26"/>
  <c r="BQ22" i="26"/>
  <c r="BQ14" i="26"/>
  <c r="CC183" i="27"/>
  <c r="CC166" i="27"/>
  <c r="CC162" i="27"/>
  <c r="BB138" i="27"/>
  <c r="BB87" i="27"/>
  <c r="BB72" i="27"/>
  <c r="BB66" i="27"/>
  <c r="BB64" i="27"/>
  <c r="BB60" i="27"/>
  <c r="BB56" i="27"/>
  <c r="BB49" i="27"/>
  <c r="BB43" i="27"/>
  <c r="BD9" i="22"/>
  <c r="BZ167" i="31"/>
  <c r="BU167" i="31"/>
  <c r="BY167" i="31"/>
  <c r="CA167" i="31"/>
  <c r="BZ121" i="31"/>
  <c r="BU121" i="31"/>
  <c r="BY121" i="31"/>
  <c r="CA121" i="31"/>
  <c r="AZ55" i="31"/>
  <c r="AQ55" i="31"/>
  <c r="BA56" i="31"/>
  <c r="BJ56" i="31"/>
  <c r="BR57" i="31"/>
  <c r="AN61" i="31"/>
  <c r="AN64" i="31"/>
  <c r="AN67" i="31"/>
  <c r="AZ78" i="31"/>
  <c r="AQ78" i="31"/>
  <c r="BM78" i="31"/>
  <c r="BV81" i="31"/>
  <c r="AN84" i="31"/>
  <c r="AX82" i="31"/>
  <c r="BV104" i="31"/>
  <c r="AN107" i="31"/>
  <c r="AX105" i="31"/>
  <c r="AN130" i="31"/>
  <c r="AX128" i="31"/>
  <c r="BV127" i="31"/>
  <c r="AZ147" i="31"/>
  <c r="BM147" i="31"/>
  <c r="AQ147" i="31"/>
  <c r="BA148" i="31"/>
  <c r="BJ148" i="31"/>
  <c r="AN153" i="31"/>
  <c r="AX151" i="31"/>
  <c r="BV150" i="31"/>
  <c r="BM160" i="27"/>
  <c r="BP160" i="27"/>
  <c r="BF160" i="27"/>
  <c r="AV160" i="27"/>
  <c r="BA160" i="27"/>
  <c r="BM159" i="27"/>
  <c r="BE159" i="27"/>
  <c r="BH159" i="27"/>
  <c r="BL157" i="27"/>
  <c r="BP157" i="27"/>
  <c r="BR157" i="27"/>
  <c r="BM151" i="27"/>
  <c r="BP151" i="27"/>
  <c r="BF151" i="27"/>
  <c r="BH151" i="27"/>
  <c r="AV151" i="27"/>
  <c r="BA151" i="27"/>
  <c r="BM150" i="27"/>
  <c r="BE150" i="27"/>
  <c r="BH150" i="27"/>
  <c r="BJ150" i="27"/>
  <c r="BM147" i="27"/>
  <c r="BP147" i="27"/>
  <c r="BF147" i="27"/>
  <c r="BH147" i="27"/>
  <c r="AV147" i="27"/>
  <c r="BM146" i="27"/>
  <c r="BE146" i="27"/>
  <c r="BH146" i="27"/>
  <c r="BJ146" i="27"/>
  <c r="BM143" i="27"/>
  <c r="BP143" i="27"/>
  <c r="BF143" i="27"/>
  <c r="AV143" i="27"/>
  <c r="BM142" i="27"/>
  <c r="BE142" i="27"/>
  <c r="BH142" i="27"/>
  <c r="BM139" i="27"/>
  <c r="BP139" i="27"/>
  <c r="BF139" i="27"/>
  <c r="BH139" i="27"/>
  <c r="AV139" i="27"/>
  <c r="BA139" i="27"/>
  <c r="BM138" i="27"/>
  <c r="BE138" i="27"/>
  <c r="BH138" i="27"/>
  <c r="BJ138" i="27"/>
  <c r="BM135" i="27"/>
  <c r="BP135" i="27"/>
  <c r="BF135" i="27"/>
  <c r="AV135" i="27"/>
  <c r="BA135" i="27"/>
  <c r="BM134" i="27"/>
  <c r="BE134" i="27"/>
  <c r="BH134" i="27"/>
  <c r="BL132" i="27"/>
  <c r="BP132" i="27"/>
  <c r="BR132" i="27"/>
  <c r="BM126" i="27"/>
  <c r="BP126" i="27"/>
  <c r="BF126" i="27"/>
  <c r="AV126" i="27"/>
  <c r="BA126" i="27"/>
  <c r="BM125" i="27"/>
  <c r="BE125" i="27"/>
  <c r="BH125" i="27"/>
  <c r="BL123" i="27"/>
  <c r="BM122" i="27"/>
  <c r="BP122" i="27"/>
  <c r="BF122" i="27"/>
  <c r="AV122" i="27"/>
  <c r="BA122" i="27"/>
  <c r="BM121" i="27"/>
  <c r="BE121" i="27"/>
  <c r="BH121" i="27"/>
  <c r="BJ121" i="27"/>
  <c r="BM118" i="27"/>
  <c r="BP118" i="27"/>
  <c r="BF118" i="27"/>
  <c r="BH118" i="27"/>
  <c r="AV118" i="27"/>
  <c r="BM117" i="27"/>
  <c r="BE117" i="27"/>
  <c r="BM114" i="27"/>
  <c r="BP114" i="27"/>
  <c r="BF114" i="27"/>
  <c r="AV114" i="27"/>
  <c r="BM113" i="27"/>
  <c r="BE113" i="27"/>
  <c r="BM110" i="27"/>
  <c r="BP110" i="27"/>
  <c r="BF110" i="27"/>
  <c r="AV110" i="27"/>
  <c r="BA110" i="27"/>
  <c r="BM109" i="27"/>
  <c r="BE109" i="27"/>
  <c r="BH109" i="27"/>
  <c r="BJ109" i="27"/>
  <c r="BL107" i="27"/>
  <c r="BP107" i="27"/>
  <c r="BR107" i="27"/>
  <c r="BM100" i="27"/>
  <c r="BP100" i="27"/>
  <c r="BF100" i="27"/>
  <c r="BH100" i="27"/>
  <c r="AV100" i="27"/>
  <c r="BA100" i="27"/>
  <c r="BM99" i="27"/>
  <c r="BE99" i="27"/>
  <c r="BH99" i="27"/>
  <c r="BJ99" i="27"/>
  <c r="BM96" i="27"/>
  <c r="BP96" i="27"/>
  <c r="BF96" i="27"/>
  <c r="BH96" i="27"/>
  <c r="AV96" i="27"/>
  <c r="BM95" i="27"/>
  <c r="BE95" i="27"/>
  <c r="BM92" i="27"/>
  <c r="BP92" i="27"/>
  <c r="BF92" i="27"/>
  <c r="AV92" i="27"/>
  <c r="BA92" i="27"/>
  <c r="BM91" i="27"/>
  <c r="BE91" i="27"/>
  <c r="BH91" i="27"/>
  <c r="BL89" i="27"/>
  <c r="BP89" i="27"/>
  <c r="BR89" i="27"/>
  <c r="BM88" i="27"/>
  <c r="BP88" i="27"/>
  <c r="BF88" i="27"/>
  <c r="AV88" i="27"/>
  <c r="BA88" i="27"/>
  <c r="BM87" i="27"/>
  <c r="BE87" i="27"/>
  <c r="BH87" i="27"/>
  <c r="BJ87" i="27"/>
  <c r="BL85" i="27"/>
  <c r="BP85" i="27"/>
  <c r="BR85" i="27"/>
  <c r="BM84" i="27"/>
  <c r="BP84" i="27"/>
  <c r="BF84" i="27"/>
  <c r="BH84" i="27"/>
  <c r="AV84" i="27"/>
  <c r="BA84" i="27"/>
  <c r="BM83" i="27"/>
  <c r="BE83" i="27"/>
  <c r="BH83" i="27"/>
  <c r="BJ83" i="27"/>
  <c r="BL72" i="27"/>
  <c r="BP72" i="27"/>
  <c r="BR72" i="27"/>
  <c r="BL68" i="27"/>
  <c r="BP68" i="27"/>
  <c r="BR68" i="27"/>
  <c r="BL66" i="27"/>
  <c r="BP66" i="27"/>
  <c r="BR66" i="27"/>
  <c r="BL64" i="27"/>
  <c r="BP64" i="27"/>
  <c r="BR64" i="27"/>
  <c r="BL60" i="27"/>
  <c r="BP60" i="27"/>
  <c r="BR60" i="27"/>
  <c r="BL58" i="27"/>
  <c r="BP58" i="27"/>
  <c r="BR58" i="27"/>
  <c r="BL49" i="27"/>
  <c r="BP49" i="27"/>
  <c r="BR49" i="27"/>
  <c r="BR47" i="27"/>
  <c r="BR45" i="27"/>
  <c r="BL43" i="27"/>
  <c r="BP43" i="27"/>
  <c r="BR43" i="27"/>
  <c r="BL41" i="27"/>
  <c r="BP41" i="27"/>
  <c r="BR41" i="27"/>
  <c r="BL39" i="27"/>
  <c r="BP39" i="27"/>
  <c r="BR39" i="27"/>
  <c r="BL37" i="27"/>
  <c r="BP37" i="27"/>
  <c r="BR37" i="27"/>
  <c r="BL31" i="27"/>
  <c r="BP31" i="27"/>
  <c r="BR31" i="27"/>
  <c r="BR18" i="27"/>
  <c r="BL14" i="27"/>
  <c r="BP14" i="27"/>
  <c r="BR14" i="27"/>
  <c r="BL10" i="27"/>
  <c r="BP10" i="27"/>
  <c r="BR10" i="27"/>
  <c r="BL6" i="27"/>
  <c r="BP6" i="27"/>
  <c r="BR6" i="27"/>
  <c r="BW193" i="22"/>
  <c r="BW177" i="22"/>
  <c r="BW151" i="22"/>
  <c r="BW128" i="22"/>
  <c r="BW131" i="22"/>
  <c r="BW105" i="22"/>
  <c r="BW82" i="22"/>
  <c r="BW191" i="29"/>
  <c r="BW168" i="29"/>
  <c r="BZ147" i="29"/>
  <c r="CA125" i="29"/>
  <c r="BZ124" i="29"/>
  <c r="CA102" i="29"/>
  <c r="BZ101" i="29"/>
  <c r="CA101" i="29"/>
  <c r="BZ78" i="29"/>
  <c r="CA78" i="29"/>
  <c r="BW173" i="22"/>
  <c r="BW174" i="22"/>
  <c r="BW150" i="29"/>
  <c r="BW151" i="29"/>
  <c r="BW144" i="29"/>
  <c r="BW145" i="29"/>
  <c r="BW121" i="29"/>
  <c r="BW122" i="29"/>
  <c r="BW104" i="29"/>
  <c r="BW105" i="29"/>
  <c r="BW98" i="29"/>
  <c r="BW99" i="29"/>
  <c r="BW75" i="29"/>
  <c r="BW76" i="29"/>
  <c r="AQ6" i="29"/>
  <c r="BA7" i="29"/>
  <c r="AZ6" i="29"/>
  <c r="BZ190" i="31"/>
  <c r="BU190" i="31"/>
  <c r="BY190" i="31"/>
  <c r="CA190" i="31"/>
  <c r="BZ101" i="31"/>
  <c r="BU101" i="31"/>
  <c r="BY101" i="31"/>
  <c r="CA101" i="31"/>
  <c r="BZ78" i="31"/>
  <c r="BU78" i="31"/>
  <c r="BY78" i="31"/>
  <c r="CA78" i="31"/>
  <c r="AZ9" i="31"/>
  <c r="AQ9" i="31"/>
  <c r="BU9" i="31"/>
  <c r="BA10" i="31"/>
  <c r="BJ10" i="31"/>
  <c r="CA147" i="29"/>
  <c r="CA124" i="29"/>
  <c r="BJ6" i="31"/>
  <c r="BF13" i="31"/>
  <c r="BI13" i="31"/>
  <c r="BF12" i="31"/>
  <c r="BI12" i="31"/>
  <c r="BN14" i="22"/>
  <c r="BN13" i="22"/>
  <c r="BN16" i="22"/>
  <c r="BN17" i="22"/>
  <c r="BN20" i="22"/>
  <c r="BN19" i="22"/>
  <c r="BN22" i="22"/>
  <c r="BN23" i="22"/>
  <c r="AY21" i="22"/>
  <c r="AY22" i="22"/>
  <c r="BC22" i="22"/>
  <c r="BN26" i="22"/>
  <c r="BN25" i="22"/>
  <c r="AY24" i="22"/>
  <c r="AY25" i="22"/>
  <c r="BC25" i="22"/>
  <c r="BN34" i="22"/>
  <c r="BN33" i="22"/>
  <c r="BN37" i="22"/>
  <c r="BN36" i="22"/>
  <c r="BN40" i="22"/>
  <c r="BN39" i="22"/>
  <c r="BN43" i="22"/>
  <c r="BN42" i="22"/>
  <c r="BN46" i="22"/>
  <c r="BN45" i="22"/>
  <c r="AY44" i="22"/>
  <c r="AY45" i="22"/>
  <c r="BN49" i="22"/>
  <c r="BN48" i="22"/>
  <c r="AY47" i="22"/>
  <c r="AY48" i="22"/>
  <c r="BN57" i="22"/>
  <c r="BN56" i="22"/>
  <c r="BN60" i="22"/>
  <c r="BN59" i="22"/>
  <c r="BN63" i="22"/>
  <c r="BN62" i="22"/>
  <c r="BN66" i="22"/>
  <c r="BN65" i="22"/>
  <c r="BN69" i="22"/>
  <c r="BN68" i="22"/>
  <c r="AY67" i="22"/>
  <c r="AY68" i="22"/>
  <c r="BN72" i="22"/>
  <c r="BN71" i="22"/>
  <c r="AY70" i="22"/>
  <c r="AY71" i="22"/>
  <c r="BN80" i="22"/>
  <c r="BN79" i="22"/>
  <c r="BN83" i="22"/>
  <c r="BN82" i="22"/>
  <c r="BN86" i="22"/>
  <c r="BN85" i="22"/>
  <c r="BN89" i="22"/>
  <c r="BN88" i="22"/>
  <c r="BN92" i="22"/>
  <c r="BN91" i="22"/>
  <c r="AY90" i="22"/>
  <c r="AY91" i="22"/>
  <c r="BN95" i="22"/>
  <c r="BN94" i="22"/>
  <c r="AY93" i="22"/>
  <c r="AY94" i="22"/>
  <c r="BN103" i="22"/>
  <c r="BN102" i="22"/>
  <c r="BN106" i="22"/>
  <c r="BN105" i="22"/>
  <c r="BN109" i="22"/>
  <c r="BN108" i="22"/>
  <c r="BN112" i="22"/>
  <c r="BN111" i="22"/>
  <c r="BN115" i="22"/>
  <c r="BN114" i="22"/>
  <c r="AY113" i="22"/>
  <c r="AY114" i="22"/>
  <c r="BN118" i="22"/>
  <c r="BN117" i="22"/>
  <c r="AY116" i="22"/>
  <c r="AY117" i="22"/>
  <c r="BN126" i="22"/>
  <c r="BN125" i="22"/>
  <c r="BN129" i="22"/>
  <c r="BN128" i="22"/>
  <c r="BN132" i="22"/>
  <c r="BN131" i="22"/>
  <c r="BN135" i="22"/>
  <c r="BN134" i="22"/>
  <c r="BN138" i="22"/>
  <c r="BN137" i="22"/>
  <c r="AY136" i="22"/>
  <c r="AY137" i="22"/>
  <c r="BN141" i="22"/>
  <c r="BN140" i="22"/>
  <c r="AY139" i="22"/>
  <c r="AY140" i="22"/>
  <c r="BN149" i="22"/>
  <c r="BN148" i="22"/>
  <c r="BN152" i="22"/>
  <c r="BN151" i="22"/>
  <c r="BN155" i="22"/>
  <c r="BN154" i="22"/>
  <c r="BN158" i="22"/>
  <c r="BN157" i="22"/>
  <c r="BN161" i="22"/>
  <c r="BN160" i="22"/>
  <c r="AY159" i="22"/>
  <c r="AY160" i="22"/>
  <c r="BN164" i="22"/>
  <c r="BN163" i="22"/>
  <c r="AY162" i="22"/>
  <c r="AY163" i="22"/>
  <c r="BN172" i="22"/>
  <c r="BN171" i="22"/>
  <c r="BN175" i="22"/>
  <c r="BN174" i="22"/>
  <c r="BN178" i="22"/>
  <c r="BN177" i="22"/>
  <c r="BN181" i="22"/>
  <c r="BN180" i="22"/>
  <c r="BN184" i="22"/>
  <c r="BN183" i="22"/>
  <c r="AY182" i="22"/>
  <c r="AY183" i="22"/>
  <c r="BN187" i="22"/>
  <c r="BN186" i="22"/>
  <c r="AY185" i="22"/>
  <c r="AY186" i="22"/>
  <c r="BN195" i="22"/>
  <c r="BN194" i="22"/>
  <c r="BN198" i="22"/>
  <c r="BN197" i="22"/>
  <c r="BN201" i="22"/>
  <c r="BN200" i="22"/>
  <c r="BN204" i="22"/>
  <c r="BN203" i="22"/>
  <c r="BN207" i="22"/>
  <c r="BN206" i="22"/>
  <c r="AY205" i="22"/>
  <c r="AY206" i="22"/>
  <c r="BN210" i="22"/>
  <c r="BN209" i="22"/>
  <c r="AY208" i="22"/>
  <c r="AY209" i="22"/>
  <c r="BN8" i="29"/>
  <c r="BN7" i="29"/>
  <c r="AY6" i="29"/>
  <c r="BN11" i="29"/>
  <c r="BN10" i="29"/>
  <c r="BN14" i="29"/>
  <c r="BN13" i="29"/>
  <c r="BN17" i="29"/>
  <c r="BN16" i="29"/>
  <c r="BN20" i="29"/>
  <c r="BN19" i="29"/>
  <c r="BN23" i="29"/>
  <c r="BN22" i="29"/>
  <c r="BB29" i="29"/>
  <c r="AW30" i="29"/>
  <c r="BB30" i="29"/>
  <c r="BN34" i="29"/>
  <c r="BN33" i="29"/>
  <c r="BB35" i="29"/>
  <c r="AW36" i="29"/>
  <c r="BB36" i="29"/>
  <c r="BN40" i="29"/>
  <c r="BN39" i="29"/>
  <c r="BB41" i="29"/>
  <c r="AW42" i="29"/>
  <c r="BB42" i="29"/>
  <c r="BN46" i="29"/>
  <c r="BN45" i="29"/>
  <c r="BB52" i="29"/>
  <c r="AW53" i="29"/>
  <c r="BB53" i="29"/>
  <c r="BN57" i="29"/>
  <c r="BN56" i="29"/>
  <c r="BB58" i="29"/>
  <c r="AW59" i="29"/>
  <c r="BB59" i="29"/>
  <c r="BN63" i="29"/>
  <c r="BN62" i="29"/>
  <c r="BB64" i="29"/>
  <c r="AW65" i="29"/>
  <c r="BB65" i="29"/>
  <c r="BN69" i="29"/>
  <c r="BN68" i="29"/>
  <c r="BN77" i="29"/>
  <c r="BN76" i="29"/>
  <c r="BB78" i="29"/>
  <c r="AW79" i="29"/>
  <c r="BB79" i="29"/>
  <c r="BN83" i="29"/>
  <c r="BN82" i="29"/>
  <c r="AW85" i="29"/>
  <c r="BB85" i="29"/>
  <c r="BB84" i="29"/>
  <c r="BN89" i="29"/>
  <c r="BN88" i="29"/>
  <c r="AW91" i="29"/>
  <c r="BB91" i="29"/>
  <c r="BB90" i="29"/>
  <c r="BB98" i="29"/>
  <c r="AW99" i="29"/>
  <c r="BB99" i="29"/>
  <c r="BN103" i="29"/>
  <c r="BN102" i="29"/>
  <c r="BB104" i="29"/>
  <c r="AW105" i="29"/>
  <c r="BB105" i="29"/>
  <c r="BN109" i="29"/>
  <c r="BN108" i="29"/>
  <c r="BB110" i="29"/>
  <c r="AW111" i="29"/>
  <c r="BB111" i="29"/>
  <c r="BN115" i="29"/>
  <c r="BN114" i="29"/>
  <c r="BN123" i="29"/>
  <c r="BN122" i="29"/>
  <c r="BB124" i="29"/>
  <c r="AW125" i="29"/>
  <c r="BB125" i="29"/>
  <c r="BN129" i="29"/>
  <c r="BN128" i="29"/>
  <c r="BB130" i="29"/>
  <c r="AW131" i="29"/>
  <c r="BB131" i="29"/>
  <c r="BN135" i="29"/>
  <c r="BN134" i="29"/>
  <c r="BB136" i="29"/>
  <c r="AW137" i="29"/>
  <c r="BB137" i="29"/>
  <c r="BB144" i="29"/>
  <c r="AW145" i="29"/>
  <c r="BB145" i="29"/>
  <c r="BN149" i="29"/>
  <c r="BN148" i="29"/>
  <c r="BB150" i="29"/>
  <c r="AW151" i="29"/>
  <c r="BB151" i="29"/>
  <c r="BN155" i="29"/>
  <c r="BN154" i="29"/>
  <c r="BB156" i="29"/>
  <c r="AW157" i="29"/>
  <c r="BB157" i="29"/>
  <c r="BN161" i="29"/>
  <c r="BN160" i="29"/>
  <c r="BN169" i="29"/>
  <c r="BN168" i="29"/>
  <c r="BB170" i="29"/>
  <c r="AW171" i="29"/>
  <c r="BB171" i="29"/>
  <c r="BN175" i="29"/>
  <c r="BN174" i="29"/>
  <c r="BB176" i="29"/>
  <c r="AY176" i="29"/>
  <c r="AY177" i="29"/>
  <c r="AW177" i="29"/>
  <c r="BB177" i="29"/>
  <c r="BN181" i="29"/>
  <c r="BN180" i="29"/>
  <c r="BB182" i="29"/>
  <c r="AW183" i="29"/>
  <c r="BB183" i="29"/>
  <c r="BB190" i="29"/>
  <c r="AW191" i="29"/>
  <c r="BB191" i="29"/>
  <c r="BN195" i="29"/>
  <c r="BN194" i="29"/>
  <c r="BB196" i="29"/>
  <c r="AW197" i="29"/>
  <c r="BB197" i="29"/>
  <c r="BN201" i="29"/>
  <c r="BN200" i="29"/>
  <c r="BB202" i="29"/>
  <c r="AW203" i="29"/>
  <c r="BB203" i="29"/>
  <c r="BN207" i="29"/>
  <c r="BN206" i="29"/>
  <c r="BB6" i="31"/>
  <c r="BM8" i="31"/>
  <c r="AW7" i="31"/>
  <c r="BB7" i="31"/>
  <c r="BB9" i="31"/>
  <c r="AW10" i="31"/>
  <c r="BB10" i="31"/>
  <c r="BB12" i="31"/>
  <c r="BM14" i="31"/>
  <c r="AW13" i="31"/>
  <c r="BB13" i="31"/>
  <c r="BB15" i="31"/>
  <c r="BM17" i="31"/>
  <c r="AW16" i="31"/>
  <c r="BB16" i="31"/>
  <c r="BB18" i="31"/>
  <c r="BM20" i="31"/>
  <c r="AW19" i="31"/>
  <c r="BB19" i="31"/>
  <c r="BB21" i="31"/>
  <c r="AW22" i="31"/>
  <c r="BB22" i="31"/>
  <c r="BJ29" i="31"/>
  <c r="BK29" i="31"/>
  <c r="BN31" i="31"/>
  <c r="BN30" i="31"/>
  <c r="BB32" i="31"/>
  <c r="BM34" i="31"/>
  <c r="AW33" i="31"/>
  <c r="BB33" i="31"/>
  <c r="BN37" i="31"/>
  <c r="BN36" i="31"/>
  <c r="BB38" i="31"/>
  <c r="BM40" i="31"/>
  <c r="AW39" i="31"/>
  <c r="BB39" i="31"/>
  <c r="BN43" i="31"/>
  <c r="BN42" i="31"/>
  <c r="BB44" i="31"/>
  <c r="BM46" i="31"/>
  <c r="AW45" i="31"/>
  <c r="BB45" i="31"/>
  <c r="BF35" i="31"/>
  <c r="BI35" i="31"/>
  <c r="BJ52" i="31"/>
  <c r="BK52" i="31"/>
  <c r="BN54" i="31"/>
  <c r="BN53" i="31"/>
  <c r="BB55" i="31"/>
  <c r="BM57" i="31"/>
  <c r="AW56" i="31"/>
  <c r="BB56" i="31"/>
  <c r="BN60" i="31"/>
  <c r="BN59" i="31"/>
  <c r="BB61" i="31"/>
  <c r="BM63" i="31"/>
  <c r="AW62" i="31"/>
  <c r="BB62" i="31"/>
  <c r="BN66" i="31"/>
  <c r="BN65" i="31"/>
  <c r="BB67" i="31"/>
  <c r="BM69" i="31"/>
  <c r="AW68" i="31"/>
  <c r="BB68" i="31"/>
  <c r="BJ75" i="31"/>
  <c r="BK75" i="31"/>
  <c r="BN77" i="31"/>
  <c r="BN76" i="31"/>
  <c r="BB78" i="31"/>
  <c r="BM80" i="31"/>
  <c r="AW79" i="31"/>
  <c r="BB79" i="31"/>
  <c r="BN83" i="31"/>
  <c r="BN82" i="31"/>
  <c r="BB84" i="31"/>
  <c r="BM86" i="31"/>
  <c r="AW85" i="31"/>
  <c r="BB85" i="31"/>
  <c r="BN89" i="31"/>
  <c r="BN88" i="31"/>
  <c r="BB90" i="31"/>
  <c r="BM92" i="31"/>
  <c r="AW91" i="31"/>
  <c r="BB91" i="31"/>
  <c r="BF82" i="31"/>
  <c r="BI82" i="31"/>
  <c r="BF81" i="31"/>
  <c r="BI81" i="31"/>
  <c r="BJ98" i="31"/>
  <c r="BK98" i="31"/>
  <c r="BN100" i="31"/>
  <c r="BN99" i="31"/>
  <c r="BB101" i="31"/>
  <c r="BM103" i="31"/>
  <c r="AW102" i="31"/>
  <c r="BB102" i="31"/>
  <c r="BN106" i="31"/>
  <c r="BN105" i="31"/>
  <c r="BB107" i="31"/>
  <c r="BM109" i="31"/>
  <c r="AW108" i="31"/>
  <c r="BB108" i="31"/>
  <c r="BN112" i="31"/>
  <c r="BN111" i="31"/>
  <c r="BB113" i="31"/>
  <c r="BM115" i="31"/>
  <c r="AW114" i="31"/>
  <c r="BB114" i="31"/>
  <c r="BF105" i="31"/>
  <c r="BI105" i="31"/>
  <c r="BF104" i="31"/>
  <c r="BI104" i="31"/>
  <c r="BJ121" i="31"/>
  <c r="BN123" i="31"/>
  <c r="BN122" i="31"/>
  <c r="BB124" i="31"/>
  <c r="BM126" i="31"/>
  <c r="AW125" i="31"/>
  <c r="BB125" i="31"/>
  <c r="BN129" i="31"/>
  <c r="BN128" i="31"/>
  <c r="BB130" i="31"/>
  <c r="BM132" i="31"/>
  <c r="AW131" i="31"/>
  <c r="BB131" i="31"/>
  <c r="BN135" i="31"/>
  <c r="BN134" i="31"/>
  <c r="BB136" i="31"/>
  <c r="BM138" i="31"/>
  <c r="AW137" i="31"/>
  <c r="BB137" i="31"/>
  <c r="BF128" i="31"/>
  <c r="BI128" i="31"/>
  <c r="BF127" i="31"/>
  <c r="BI127" i="31"/>
  <c r="BJ144" i="31"/>
  <c r="BN146" i="31"/>
  <c r="BN145" i="31"/>
  <c r="BB147" i="31"/>
  <c r="BM149" i="31"/>
  <c r="AW148" i="31"/>
  <c r="BB148" i="31"/>
  <c r="BN152" i="31"/>
  <c r="BN151" i="31"/>
  <c r="BB153" i="31"/>
  <c r="AW154" i="31"/>
  <c r="BB154" i="31"/>
  <c r="BN158" i="31"/>
  <c r="BN157" i="31"/>
  <c r="BB159" i="31"/>
  <c r="BM161" i="31"/>
  <c r="AW160" i="31"/>
  <c r="BB160" i="31"/>
  <c r="BF151" i="31"/>
  <c r="BI151" i="31"/>
  <c r="BF150" i="31"/>
  <c r="BI150" i="31"/>
  <c r="BJ167" i="31"/>
  <c r="BK167" i="31"/>
  <c r="BN169" i="31"/>
  <c r="BN168" i="31"/>
  <c r="BB170" i="31"/>
  <c r="BM172" i="31"/>
  <c r="AW171" i="31"/>
  <c r="BB171" i="31"/>
  <c r="BN175" i="31"/>
  <c r="BN174" i="31"/>
  <c r="AY173" i="31"/>
  <c r="BB176" i="31"/>
  <c r="BM178" i="31"/>
  <c r="AW177" i="31"/>
  <c r="BB177" i="31"/>
  <c r="BF173" i="31"/>
  <c r="BI173" i="31"/>
  <c r="AL176" i="31"/>
  <c r="BB193" i="31"/>
  <c r="BM195" i="31"/>
  <c r="AW194" i="31"/>
  <c r="BB194" i="31"/>
  <c r="BN204" i="31"/>
  <c r="BN203" i="31"/>
  <c r="AY202" i="31"/>
  <c r="AY203" i="31"/>
  <c r="BB205" i="31"/>
  <c r="BM207" i="31"/>
  <c r="AW206" i="31"/>
  <c r="BB206" i="31"/>
  <c r="BK144" i="31"/>
  <c r="BF10" i="31"/>
  <c r="BI10" i="31"/>
  <c r="BK10" i="31"/>
  <c r="BF9" i="31"/>
  <c r="BI9" i="31"/>
  <c r="BB12" i="22"/>
  <c r="BM14" i="22"/>
  <c r="BQ14" i="22"/>
  <c r="AW13" i="22"/>
  <c r="BB13" i="22"/>
  <c r="BB15" i="22"/>
  <c r="AW16" i="22"/>
  <c r="BB16" i="22"/>
  <c r="BB18" i="22"/>
  <c r="AW19" i="22"/>
  <c r="BB19" i="22"/>
  <c r="BB32" i="22"/>
  <c r="AW33" i="22"/>
  <c r="BB33" i="22"/>
  <c r="BB35" i="22"/>
  <c r="AW36" i="22"/>
  <c r="BB36" i="22"/>
  <c r="BB38" i="22"/>
  <c r="AW39" i="22"/>
  <c r="BB39" i="22"/>
  <c r="BB41" i="22"/>
  <c r="AW42" i="22"/>
  <c r="BB42" i="22"/>
  <c r="BB55" i="22"/>
  <c r="AW56" i="22"/>
  <c r="BB56" i="22"/>
  <c r="BB58" i="22"/>
  <c r="AW59" i="22"/>
  <c r="BB59" i="22"/>
  <c r="BB61" i="22"/>
  <c r="AW62" i="22"/>
  <c r="BB62" i="22"/>
  <c r="BB64" i="22"/>
  <c r="AW65" i="22"/>
  <c r="BB65" i="22"/>
  <c r="BB78" i="22"/>
  <c r="AW79" i="22"/>
  <c r="BB79" i="22"/>
  <c r="BB81" i="22"/>
  <c r="AW82" i="22"/>
  <c r="BB82" i="22"/>
  <c r="BB84" i="22"/>
  <c r="AW85" i="22"/>
  <c r="BB85" i="22"/>
  <c r="BB87" i="22"/>
  <c r="AW88" i="22"/>
  <c r="BB88" i="22"/>
  <c r="BB101" i="22"/>
  <c r="AW102" i="22"/>
  <c r="BB102" i="22"/>
  <c r="BB104" i="22"/>
  <c r="AW105" i="22"/>
  <c r="BB105" i="22"/>
  <c r="BB107" i="22"/>
  <c r="AW108" i="22"/>
  <c r="BB108" i="22"/>
  <c r="BB110" i="22"/>
  <c r="AW111" i="22"/>
  <c r="BB111" i="22"/>
  <c r="BB124" i="22"/>
  <c r="AW125" i="22"/>
  <c r="BB125" i="22"/>
  <c r="BB127" i="22"/>
  <c r="AW128" i="22"/>
  <c r="BB128" i="22"/>
  <c r="BB130" i="22"/>
  <c r="AW131" i="22"/>
  <c r="BB131" i="22"/>
  <c r="BB133" i="22"/>
  <c r="AW134" i="22"/>
  <c r="BB134" i="22"/>
  <c r="BB147" i="22"/>
  <c r="AW148" i="22"/>
  <c r="BB148" i="22"/>
  <c r="BB150" i="22"/>
  <c r="AW151" i="22"/>
  <c r="BB151" i="22"/>
  <c r="BB153" i="22"/>
  <c r="AW154" i="22"/>
  <c r="BB154" i="22"/>
  <c r="BB156" i="22"/>
  <c r="AW157" i="22"/>
  <c r="BB157" i="22"/>
  <c r="BB170" i="22"/>
  <c r="AW171" i="22"/>
  <c r="BB171" i="22"/>
  <c r="BB173" i="22"/>
  <c r="AW174" i="22"/>
  <c r="BB174" i="22"/>
  <c r="BB176" i="22"/>
  <c r="AW177" i="22"/>
  <c r="BB177" i="22"/>
  <c r="BB179" i="22"/>
  <c r="AW180" i="22"/>
  <c r="BB180" i="22"/>
  <c r="BB193" i="22"/>
  <c r="AW194" i="22"/>
  <c r="BB194" i="22"/>
  <c r="BB196" i="22"/>
  <c r="AW197" i="22"/>
  <c r="BB197" i="22"/>
  <c r="BB199" i="22"/>
  <c r="AW200" i="22"/>
  <c r="BB200" i="22"/>
  <c r="BB202" i="22"/>
  <c r="AW203" i="22"/>
  <c r="BB203" i="22"/>
  <c r="BB9" i="29"/>
  <c r="BM11" i="29"/>
  <c r="BQ11" i="29"/>
  <c r="AW10" i="29"/>
  <c r="BB10" i="29"/>
  <c r="BB12" i="29"/>
  <c r="BM14" i="29"/>
  <c r="AW13" i="29"/>
  <c r="BB13" i="29"/>
  <c r="AW16" i="29"/>
  <c r="BB16" i="29"/>
  <c r="BB15" i="29"/>
  <c r="BM17" i="29"/>
  <c r="BQ17" i="29"/>
  <c r="BB18" i="29"/>
  <c r="AW19" i="29"/>
  <c r="BB19" i="29"/>
  <c r="AW22" i="29"/>
  <c r="BB22" i="29"/>
  <c r="BB21" i="29"/>
  <c r="BN31" i="29"/>
  <c r="BN30" i="29"/>
  <c r="AY29" i="29"/>
  <c r="AY30" i="29"/>
  <c r="BC30" i="29"/>
  <c r="BB32" i="29"/>
  <c r="AW33" i="29"/>
  <c r="BB33" i="29"/>
  <c r="BN37" i="29"/>
  <c r="BN36" i="29"/>
  <c r="AY35" i="29"/>
  <c r="AY36" i="29"/>
  <c r="AW39" i="29"/>
  <c r="BB39" i="29"/>
  <c r="BB38" i="29"/>
  <c r="BN43" i="29"/>
  <c r="BN42" i="29"/>
  <c r="AY41" i="29"/>
  <c r="BC41" i="29"/>
  <c r="AY42" i="29"/>
  <c r="AW45" i="29"/>
  <c r="BB45" i="29"/>
  <c r="BB44" i="29"/>
  <c r="BN54" i="29"/>
  <c r="BN53" i="29"/>
  <c r="AY52" i="29"/>
  <c r="AY53" i="29"/>
  <c r="BB55" i="29"/>
  <c r="AW56" i="29"/>
  <c r="BB56" i="29"/>
  <c r="BN60" i="29"/>
  <c r="BN59" i="29"/>
  <c r="AY58" i="29"/>
  <c r="AY59" i="29"/>
  <c r="AW62" i="29"/>
  <c r="BB62" i="29"/>
  <c r="BB61" i="29"/>
  <c r="BN66" i="29"/>
  <c r="BN65" i="29"/>
  <c r="AY64" i="29"/>
  <c r="AY65" i="29"/>
  <c r="AW68" i="29"/>
  <c r="BB68" i="29"/>
  <c r="BB67" i="29"/>
  <c r="BB75" i="29"/>
  <c r="AW76" i="29"/>
  <c r="BB76" i="29"/>
  <c r="BN80" i="29"/>
  <c r="BN79" i="29"/>
  <c r="AY78" i="29"/>
  <c r="AY79" i="29"/>
  <c r="BB81" i="29"/>
  <c r="AW82" i="29"/>
  <c r="BB82" i="29"/>
  <c r="BN86" i="29"/>
  <c r="BN85" i="29"/>
  <c r="AY84" i="29"/>
  <c r="AY85" i="29"/>
  <c r="BB87" i="29"/>
  <c r="AW88" i="29"/>
  <c r="BB88" i="29"/>
  <c r="BN92" i="29"/>
  <c r="BN91" i="29"/>
  <c r="AY90" i="29"/>
  <c r="AY91" i="29"/>
  <c r="BN100" i="29"/>
  <c r="BN99" i="29"/>
  <c r="AY98" i="29"/>
  <c r="AY99" i="29"/>
  <c r="BB101" i="29"/>
  <c r="AW102" i="29"/>
  <c r="BB102" i="29"/>
  <c r="BN106" i="29"/>
  <c r="BN105" i="29"/>
  <c r="AY104" i="29"/>
  <c r="BC104" i="29"/>
  <c r="AY105" i="29"/>
  <c r="AW108" i="29"/>
  <c r="BB108" i="29"/>
  <c r="BB107" i="29"/>
  <c r="BN112" i="29"/>
  <c r="BN111" i="29"/>
  <c r="AY110" i="29"/>
  <c r="AY111" i="29"/>
  <c r="BB113" i="29"/>
  <c r="AW114" i="29"/>
  <c r="BB114" i="29"/>
  <c r="BB121" i="29"/>
  <c r="AW122" i="29"/>
  <c r="BB122" i="29"/>
  <c r="BN126" i="29"/>
  <c r="BN125" i="29"/>
  <c r="AY124" i="29"/>
  <c r="AY125" i="29"/>
  <c r="BB127" i="29"/>
  <c r="AW128" i="29"/>
  <c r="BB128" i="29"/>
  <c r="BN132" i="29"/>
  <c r="BN131" i="29"/>
  <c r="AY130" i="29"/>
  <c r="AY131" i="29"/>
  <c r="BB133" i="29"/>
  <c r="AW134" i="29"/>
  <c r="BB134" i="29"/>
  <c r="BN138" i="29"/>
  <c r="BN137" i="29"/>
  <c r="AY136" i="29"/>
  <c r="AY137" i="29"/>
  <c r="BN146" i="29"/>
  <c r="BN145" i="29"/>
  <c r="AY144" i="29"/>
  <c r="AY145" i="29"/>
  <c r="BB147" i="29"/>
  <c r="AW148" i="29"/>
  <c r="BB148" i="29"/>
  <c r="BN152" i="29"/>
  <c r="BN151" i="29"/>
  <c r="BB153" i="29"/>
  <c r="AW154" i="29"/>
  <c r="BB154" i="29"/>
  <c r="BN158" i="29"/>
  <c r="BN157" i="29"/>
  <c r="AY156" i="29"/>
  <c r="AY157" i="29"/>
  <c r="BB159" i="29"/>
  <c r="AW160" i="29"/>
  <c r="BB160" i="29"/>
  <c r="BB167" i="29"/>
  <c r="AW168" i="29"/>
  <c r="BB168" i="29"/>
  <c r="BN172" i="29"/>
  <c r="BN171" i="29"/>
  <c r="BB173" i="29"/>
  <c r="AW174" i="29"/>
  <c r="BB174" i="29"/>
  <c r="BN178" i="29"/>
  <c r="BN177" i="29"/>
  <c r="BB179" i="29"/>
  <c r="AW180" i="29"/>
  <c r="BB180" i="29"/>
  <c r="BN184" i="29"/>
  <c r="BN183" i="29"/>
  <c r="BN192" i="29"/>
  <c r="BN191" i="29"/>
  <c r="AY190" i="29"/>
  <c r="AY191" i="29"/>
  <c r="BB193" i="29"/>
  <c r="AW194" i="29"/>
  <c r="BB194" i="29"/>
  <c r="BN198" i="29"/>
  <c r="BN197" i="29"/>
  <c r="AY196" i="29"/>
  <c r="BC196" i="29"/>
  <c r="BB199" i="29"/>
  <c r="AW200" i="29"/>
  <c r="BB200" i="29"/>
  <c r="BN204" i="29"/>
  <c r="BN203" i="29"/>
  <c r="AY202" i="29"/>
  <c r="AY203" i="29"/>
  <c r="BB205" i="29"/>
  <c r="AW206" i="29"/>
  <c r="BB206" i="29"/>
  <c r="BN8" i="31"/>
  <c r="BN7" i="31"/>
  <c r="AY6" i="31"/>
  <c r="AY7" i="31"/>
  <c r="BC7" i="31"/>
  <c r="BN11" i="31"/>
  <c r="BN10" i="31"/>
  <c r="BN14" i="31"/>
  <c r="BN13" i="31"/>
  <c r="BN17" i="31"/>
  <c r="BN16" i="31"/>
  <c r="AY15" i="31"/>
  <c r="AY16" i="31"/>
  <c r="BN20" i="31"/>
  <c r="BN19" i="31"/>
  <c r="AY18" i="31"/>
  <c r="AY19" i="31"/>
  <c r="BN23" i="31"/>
  <c r="BN22" i="31"/>
  <c r="BB29" i="31"/>
  <c r="BM31" i="31"/>
  <c r="BQ31" i="31"/>
  <c r="AW30" i="31"/>
  <c r="BB30" i="31"/>
  <c r="BN34" i="31"/>
  <c r="BN33" i="31"/>
  <c r="AY32" i="31"/>
  <c r="AY33" i="31"/>
  <c r="BB35" i="31"/>
  <c r="BM37" i="31"/>
  <c r="BQ37" i="31"/>
  <c r="AW36" i="31"/>
  <c r="BB36" i="31"/>
  <c r="BN40" i="31"/>
  <c r="BN39" i="31"/>
  <c r="AY38" i="31"/>
  <c r="AY39" i="31"/>
  <c r="BB41" i="31"/>
  <c r="BM43" i="31"/>
  <c r="BQ43" i="31"/>
  <c r="AW42" i="31"/>
  <c r="BB42" i="31"/>
  <c r="BN46" i="31"/>
  <c r="BN45" i="31"/>
  <c r="AY44" i="31"/>
  <c r="AY45" i="31"/>
  <c r="BF33" i="31"/>
  <c r="BI33" i="31"/>
  <c r="BF32" i="31"/>
  <c r="BI32" i="31"/>
  <c r="BB52" i="31"/>
  <c r="BM54" i="31"/>
  <c r="BQ54" i="31"/>
  <c r="AW53" i="31"/>
  <c r="BB53" i="31"/>
  <c r="BN57" i="31"/>
  <c r="BN56" i="31"/>
  <c r="BB58" i="31"/>
  <c r="BM60" i="31"/>
  <c r="BQ60" i="31"/>
  <c r="AW59" i="31"/>
  <c r="BB59" i="31"/>
  <c r="BN63" i="31"/>
  <c r="BN62" i="31"/>
  <c r="AY61" i="31"/>
  <c r="AY62" i="31"/>
  <c r="BB64" i="31"/>
  <c r="BM66" i="31"/>
  <c r="BQ66" i="31"/>
  <c r="AW65" i="31"/>
  <c r="BB65" i="31"/>
  <c r="BN69" i="31"/>
  <c r="BN68" i="31"/>
  <c r="AY67" i="31"/>
  <c r="AY68" i="31"/>
  <c r="BF56" i="31"/>
  <c r="BI56" i="31"/>
  <c r="BK56" i="31"/>
  <c r="BF55" i="31"/>
  <c r="BI55" i="31"/>
  <c r="BB75" i="31"/>
  <c r="BM77" i="31"/>
  <c r="BQ77" i="31"/>
  <c r="AW76" i="31"/>
  <c r="BB76" i="31"/>
  <c r="BN80" i="31"/>
  <c r="BN79" i="31"/>
  <c r="BB81" i="31"/>
  <c r="BM83" i="31"/>
  <c r="BQ83" i="31"/>
  <c r="AW82" i="31"/>
  <c r="BB82" i="31"/>
  <c r="BN86" i="31"/>
  <c r="BN85" i="31"/>
  <c r="AY84" i="31"/>
  <c r="AY85" i="31"/>
  <c r="BB87" i="31"/>
  <c r="BM89" i="31"/>
  <c r="BQ89" i="31"/>
  <c r="AW88" i="31"/>
  <c r="BB88" i="31"/>
  <c r="BN92" i="31"/>
  <c r="BN91" i="31"/>
  <c r="AY90" i="31"/>
  <c r="AY91" i="31"/>
  <c r="BF79" i="31"/>
  <c r="BI79" i="31"/>
  <c r="BF78" i="31"/>
  <c r="BI78" i="31"/>
  <c r="BB98" i="31"/>
  <c r="BM100" i="31"/>
  <c r="BQ100" i="31"/>
  <c r="AW99" i="31"/>
  <c r="BB99" i="31"/>
  <c r="BN103" i="31"/>
  <c r="BN102" i="31"/>
  <c r="AY101" i="31"/>
  <c r="AY102" i="31"/>
  <c r="BC102" i="31"/>
  <c r="BB104" i="31"/>
  <c r="BM106" i="31"/>
  <c r="BQ106" i="31"/>
  <c r="AW105" i="31"/>
  <c r="BB105" i="31"/>
  <c r="BN109" i="31"/>
  <c r="BN108" i="31"/>
  <c r="AY107" i="31"/>
  <c r="AY108" i="31"/>
  <c r="BB110" i="31"/>
  <c r="BM112" i="31"/>
  <c r="BQ112" i="31"/>
  <c r="AW111" i="31"/>
  <c r="BB111" i="31"/>
  <c r="BN115" i="31"/>
  <c r="BN114" i="31"/>
  <c r="AY113" i="31"/>
  <c r="AY114" i="31"/>
  <c r="BF102" i="31"/>
  <c r="BI102" i="31"/>
  <c r="BF101" i="31"/>
  <c r="BI101" i="31"/>
  <c r="BB121" i="31"/>
  <c r="BM123" i="31"/>
  <c r="BQ123" i="31"/>
  <c r="AW122" i="31"/>
  <c r="BB122" i="31"/>
  <c r="BN126" i="31"/>
  <c r="BN125" i="31"/>
  <c r="AY124" i="31"/>
  <c r="AY125" i="31"/>
  <c r="BB127" i="31"/>
  <c r="BM129" i="31"/>
  <c r="AW128" i="31"/>
  <c r="BB128" i="31"/>
  <c r="BN132" i="31"/>
  <c r="BN131" i="31"/>
  <c r="AY130" i="31"/>
  <c r="AY131" i="31"/>
  <c r="BB133" i="31"/>
  <c r="BM135" i="31"/>
  <c r="BQ135" i="31"/>
  <c r="AW134" i="31"/>
  <c r="BB134" i="31"/>
  <c r="BN138" i="31"/>
  <c r="BN137" i="31"/>
  <c r="AY136" i="31"/>
  <c r="AY137" i="31"/>
  <c r="BF125" i="31"/>
  <c r="BI125" i="31"/>
  <c r="BF124" i="31"/>
  <c r="BI124" i="31"/>
  <c r="BB144" i="31"/>
  <c r="BM146" i="31"/>
  <c r="BQ146" i="31"/>
  <c r="AW145" i="31"/>
  <c r="BB145" i="31"/>
  <c r="BN149" i="31"/>
  <c r="BN148" i="31"/>
  <c r="AY147" i="31"/>
  <c r="AY148" i="31"/>
  <c r="BC148" i="31"/>
  <c r="BD148" i="31"/>
  <c r="BB150" i="31"/>
  <c r="BM152" i="31"/>
  <c r="BQ152" i="31"/>
  <c r="AW151" i="31"/>
  <c r="BB151" i="31"/>
  <c r="BN155" i="31"/>
  <c r="BN154" i="31"/>
  <c r="BB156" i="31"/>
  <c r="BM158" i="31"/>
  <c r="BQ158" i="31"/>
  <c r="AW157" i="31"/>
  <c r="BB157" i="31"/>
  <c r="BN161" i="31"/>
  <c r="BN160" i="31"/>
  <c r="AY159" i="31"/>
  <c r="AY160" i="31"/>
  <c r="BF148" i="31"/>
  <c r="BI148" i="31"/>
  <c r="BK148" i="31"/>
  <c r="BF147" i="31"/>
  <c r="BI147" i="31"/>
  <c r="BB167" i="31"/>
  <c r="BM169" i="31"/>
  <c r="BQ169" i="31"/>
  <c r="AW168" i="31"/>
  <c r="BB168" i="31"/>
  <c r="BN172" i="31"/>
  <c r="BN171" i="31"/>
  <c r="AY170" i="31"/>
  <c r="AY171" i="31"/>
  <c r="BC171" i="31"/>
  <c r="BN181" i="31"/>
  <c r="BN180" i="31"/>
  <c r="AY179" i="31"/>
  <c r="AY180" i="31"/>
  <c r="BB182" i="31"/>
  <c r="BM184" i="31"/>
  <c r="AW183" i="31"/>
  <c r="BB183" i="31"/>
  <c r="AZ190" i="31"/>
  <c r="AQ190" i="31"/>
  <c r="BN192" i="31"/>
  <c r="BN191" i="31"/>
  <c r="AY190" i="31"/>
  <c r="AY191" i="31"/>
  <c r="BN198" i="31"/>
  <c r="BQ198" i="31"/>
  <c r="BN197" i="31"/>
  <c r="AY196" i="31"/>
  <c r="AY197" i="31"/>
  <c r="BB199" i="31"/>
  <c r="BM201" i="31"/>
  <c r="AW200" i="31"/>
  <c r="BB200" i="31"/>
  <c r="AN196" i="31"/>
  <c r="BF197" i="31"/>
  <c r="BI197" i="31"/>
  <c r="AX194" i="31"/>
  <c r="BF196" i="31"/>
  <c r="BI196" i="31"/>
  <c r="AL199" i="31"/>
  <c r="AO9" i="29"/>
  <c r="AP9" i="29"/>
  <c r="AN12" i="29"/>
  <c r="BW102" i="31"/>
  <c r="BW79" i="31"/>
  <c r="AO12" i="31"/>
  <c r="AP12" i="31"/>
  <c r="AQ12" i="31"/>
  <c r="BA13" i="31"/>
  <c r="BJ13" i="31"/>
  <c r="BK13" i="31"/>
  <c r="AQ6" i="31"/>
  <c r="AL15" i="31"/>
  <c r="BC29" i="29"/>
  <c r="BC35" i="29"/>
  <c r="AX36" i="29"/>
  <c r="BC36" i="29"/>
  <c r="AN38" i="29"/>
  <c r="BC53" i="29"/>
  <c r="BC58" i="29"/>
  <c r="AX59" i="29"/>
  <c r="BC59" i="29"/>
  <c r="BC64" i="29"/>
  <c r="AN61" i="29"/>
  <c r="BC78" i="29"/>
  <c r="AX79" i="29"/>
  <c r="BC79" i="29"/>
  <c r="BC84" i="29"/>
  <c r="BC90" i="29"/>
  <c r="AN81" i="29"/>
  <c r="BF82" i="29"/>
  <c r="BI82" i="29"/>
  <c r="BC98" i="29"/>
  <c r="BC99" i="29"/>
  <c r="AX105" i="29"/>
  <c r="BC105" i="29"/>
  <c r="BC110" i="29"/>
  <c r="AN107" i="29"/>
  <c r="BC124" i="29"/>
  <c r="AX125" i="29"/>
  <c r="BC125" i="29"/>
  <c r="BC130" i="29"/>
  <c r="BC136" i="29"/>
  <c r="AN127" i="29"/>
  <c r="BC144" i="29"/>
  <c r="BC145" i="29"/>
  <c r="AX151" i="29"/>
  <c r="BC156" i="29"/>
  <c r="AN153" i="29"/>
  <c r="AX171" i="29"/>
  <c r="BC176" i="29"/>
  <c r="AN173" i="29"/>
  <c r="BF174" i="29"/>
  <c r="BC190" i="29"/>
  <c r="BC191" i="29"/>
  <c r="AX197" i="29"/>
  <c r="BC202" i="29"/>
  <c r="AN199" i="29"/>
  <c r="AQ29" i="31"/>
  <c r="BC32" i="31"/>
  <c r="AX33" i="31"/>
  <c r="BC33" i="31"/>
  <c r="AL38" i="31"/>
  <c r="AQ52" i="31"/>
  <c r="AX56" i="31"/>
  <c r="AQ75" i="31"/>
  <c r="AX79" i="31"/>
  <c r="AO81" i="31"/>
  <c r="AP81" i="31"/>
  <c r="AQ81" i="31"/>
  <c r="BA82" i="31"/>
  <c r="BJ82" i="31"/>
  <c r="BK82" i="31"/>
  <c r="AL84" i="31"/>
  <c r="AQ98" i="31"/>
  <c r="BC101" i="31"/>
  <c r="AX102" i="31"/>
  <c r="AO104" i="31"/>
  <c r="AP104" i="31"/>
  <c r="AL107" i="31"/>
  <c r="AQ121" i="31"/>
  <c r="AX125" i="31"/>
  <c r="BC125" i="31"/>
  <c r="AO127" i="31"/>
  <c r="AP127" i="31"/>
  <c r="AL130" i="31"/>
  <c r="AQ144" i="31"/>
  <c r="AX148" i="31"/>
  <c r="AO150" i="31"/>
  <c r="AP150" i="31"/>
  <c r="AL153" i="31"/>
  <c r="AQ167" i="31"/>
  <c r="BC170" i="31"/>
  <c r="AX171" i="31"/>
  <c r="BF171" i="31"/>
  <c r="BI171" i="31"/>
  <c r="BC191" i="31"/>
  <c r="BC196" i="31"/>
  <c r="AQ12" i="22"/>
  <c r="BK6" i="31"/>
  <c r="BK121" i="31"/>
  <c r="BN178" i="31"/>
  <c r="BN177" i="31"/>
  <c r="BN184" i="31"/>
  <c r="BN183" i="31"/>
  <c r="BN195" i="31"/>
  <c r="BN194" i="31"/>
  <c r="BN201" i="31"/>
  <c r="BN200" i="31"/>
  <c r="BN207" i="31"/>
  <c r="BN206" i="31"/>
  <c r="BQ175" i="31"/>
  <c r="BQ181" i="31"/>
  <c r="BQ192" i="31"/>
  <c r="BQ204" i="31"/>
  <c r="AO58" i="22"/>
  <c r="AN61" i="22"/>
  <c r="AO104" i="22"/>
  <c r="AN107" i="22"/>
  <c r="AO130" i="22"/>
  <c r="AN133" i="22"/>
  <c r="AO150" i="22"/>
  <c r="AN153" i="22"/>
  <c r="AO176" i="22"/>
  <c r="AN179" i="22"/>
  <c r="AX180" i="22"/>
  <c r="AO196" i="22"/>
  <c r="AN199" i="22"/>
  <c r="AN41" i="22"/>
  <c r="BF170" i="31"/>
  <c r="BI170" i="31"/>
  <c r="AY176" i="31"/>
  <c r="AY177" i="31"/>
  <c r="AY182" i="31"/>
  <c r="AY183" i="31"/>
  <c r="BF193" i="31"/>
  <c r="BI193" i="31"/>
  <c r="AY193" i="31"/>
  <c r="AY194" i="31"/>
  <c r="AY199" i="31"/>
  <c r="AY200" i="31"/>
  <c r="AY205" i="31"/>
  <c r="AY206" i="31"/>
  <c r="BN7" i="22"/>
  <c r="BN8" i="22"/>
  <c r="BQ8" i="22"/>
  <c r="AW174" i="31"/>
  <c r="BB174" i="31"/>
  <c r="AW180" i="31"/>
  <c r="BB180" i="31"/>
  <c r="AW191" i="31"/>
  <c r="BB191" i="31"/>
  <c r="AW197" i="31"/>
  <c r="BB197" i="31"/>
  <c r="AW203" i="31"/>
  <c r="BB203" i="31"/>
  <c r="BF42" i="22"/>
  <c r="BI42" i="22"/>
  <c r="AN44" i="22"/>
  <c r="AO41" i="22"/>
  <c r="AX42" i="22"/>
  <c r="AN182" i="22"/>
  <c r="AO179" i="22"/>
  <c r="BV179" i="22"/>
  <c r="BF134" i="22"/>
  <c r="BI134" i="22"/>
  <c r="AN136" i="22"/>
  <c r="AO133" i="22"/>
  <c r="AX134" i="22"/>
  <c r="BV133" i="22"/>
  <c r="BF154" i="31"/>
  <c r="BI154" i="31"/>
  <c r="AX153" i="31"/>
  <c r="AO153" i="31"/>
  <c r="AP153" i="31"/>
  <c r="BA145" i="31"/>
  <c r="BJ145" i="31"/>
  <c r="CC144" i="31"/>
  <c r="BM144" i="31"/>
  <c r="AZ127" i="31"/>
  <c r="AQ127" i="31"/>
  <c r="CC127" i="31"/>
  <c r="BA128" i="31"/>
  <c r="BJ128" i="31"/>
  <c r="BM127" i="31"/>
  <c r="BF108" i="31"/>
  <c r="BI108" i="31"/>
  <c r="BF107" i="31"/>
  <c r="BI107" i="31"/>
  <c r="AX107" i="31"/>
  <c r="BC107" i="31"/>
  <c r="AO107" i="31"/>
  <c r="AP107" i="31"/>
  <c r="BA99" i="31"/>
  <c r="BJ99" i="31"/>
  <c r="BM98" i="31"/>
  <c r="CC98" i="31"/>
  <c r="AZ81" i="31"/>
  <c r="BA53" i="31"/>
  <c r="BJ53" i="31"/>
  <c r="BM52" i="31"/>
  <c r="BU52" i="31"/>
  <c r="BI174" i="29"/>
  <c r="AN176" i="29"/>
  <c r="BV173" i="29"/>
  <c r="BF128" i="29"/>
  <c r="BI128" i="29"/>
  <c r="AO127" i="29"/>
  <c r="AN130" i="29"/>
  <c r="AX128" i="29"/>
  <c r="BV127" i="29"/>
  <c r="AO81" i="29"/>
  <c r="AN84" i="29"/>
  <c r="AX82" i="29"/>
  <c r="BA7" i="31"/>
  <c r="BJ7" i="31"/>
  <c r="BK7" i="31"/>
  <c r="BU6" i="31"/>
  <c r="AZ12" i="31"/>
  <c r="BZ102" i="31"/>
  <c r="BU102" i="31"/>
  <c r="BY102" i="31"/>
  <c r="CA102" i="31"/>
  <c r="AZ9" i="29"/>
  <c r="BR11" i="29"/>
  <c r="BS11" i="29"/>
  <c r="BF199" i="31"/>
  <c r="BI199" i="31"/>
  <c r="AX199" i="31"/>
  <c r="BC199" i="31"/>
  <c r="AL202" i="31"/>
  <c r="AX197" i="31"/>
  <c r="BC197" i="31"/>
  <c r="AN199" i="31"/>
  <c r="BV196" i="31"/>
  <c r="BJ190" i="31"/>
  <c r="BK190" i="31"/>
  <c r="BJ9" i="31"/>
  <c r="BR11" i="31"/>
  <c r="BJ6" i="29"/>
  <c r="BY75" i="29"/>
  <c r="BZ98" i="29"/>
  <c r="BU98" i="29"/>
  <c r="BY98" i="29"/>
  <c r="BZ104" i="29"/>
  <c r="BU104" i="29"/>
  <c r="BY104" i="29"/>
  <c r="BZ121" i="29"/>
  <c r="BU121" i="29"/>
  <c r="BY121" i="29"/>
  <c r="BZ144" i="29"/>
  <c r="BU144" i="29"/>
  <c r="BY144" i="29"/>
  <c r="BZ150" i="29"/>
  <c r="BU150" i="29"/>
  <c r="BY150" i="29"/>
  <c r="BU173" i="22"/>
  <c r="BY173" i="22"/>
  <c r="BZ173" i="22"/>
  <c r="BU168" i="29"/>
  <c r="BY168" i="29"/>
  <c r="CA168" i="29"/>
  <c r="BZ168" i="29"/>
  <c r="BU105" i="22"/>
  <c r="BY105" i="22"/>
  <c r="CA105" i="22"/>
  <c r="BZ105" i="22"/>
  <c r="BU131" i="22"/>
  <c r="BY131" i="22"/>
  <c r="CA131" i="22"/>
  <c r="BZ131" i="22"/>
  <c r="BU128" i="22"/>
  <c r="BY128" i="22"/>
  <c r="CA128" i="22"/>
  <c r="BZ128" i="22"/>
  <c r="BU193" i="22"/>
  <c r="BY193" i="22"/>
  <c r="CA193" i="22"/>
  <c r="BZ193" i="22"/>
  <c r="BQ147" i="31"/>
  <c r="BS147" i="31"/>
  <c r="BM148" i="31"/>
  <c r="BQ148" i="31"/>
  <c r="BS148" i="31"/>
  <c r="BW127" i="31"/>
  <c r="BW128" i="31"/>
  <c r="AN133" i="31"/>
  <c r="BV130" i="31"/>
  <c r="AN110" i="31"/>
  <c r="BV107" i="31"/>
  <c r="BW81" i="31"/>
  <c r="BW82" i="31"/>
  <c r="BQ78" i="31"/>
  <c r="BS78" i="31"/>
  <c r="BM79" i="31"/>
  <c r="BQ79" i="31"/>
  <c r="BS79" i="31"/>
  <c r="BJ78" i="31"/>
  <c r="BJ55" i="31"/>
  <c r="AY10" i="22"/>
  <c r="BG9" i="22"/>
  <c r="BI9" i="22"/>
  <c r="BK9" i="22"/>
  <c r="AY112" i="27"/>
  <c r="BI112" i="27"/>
  <c r="AY122" i="27"/>
  <c r="BQ122" i="27"/>
  <c r="BI122" i="27"/>
  <c r="AY151" i="27"/>
  <c r="BQ151" i="27"/>
  <c r="BI151" i="27"/>
  <c r="BJ151" i="27"/>
  <c r="AQ163" i="27"/>
  <c r="CE163" i="27"/>
  <c r="BU163" i="27"/>
  <c r="BI163" i="27"/>
  <c r="BJ163" i="27"/>
  <c r="AX163" i="27"/>
  <c r="BB163" i="27"/>
  <c r="BL163" i="27"/>
  <c r="BP163" i="27"/>
  <c r="BR163" i="27"/>
  <c r="AQ171" i="27"/>
  <c r="BI171" i="27"/>
  <c r="BJ171" i="27"/>
  <c r="AX171" i="27"/>
  <c r="AQ184" i="27"/>
  <c r="AX184" i="27"/>
  <c r="BB184" i="27"/>
  <c r="AY86" i="27"/>
  <c r="BI86" i="27"/>
  <c r="BJ86" i="27"/>
  <c r="AY96" i="27"/>
  <c r="BQ96" i="27"/>
  <c r="BR96" i="27"/>
  <c r="BI96" i="27"/>
  <c r="AY110" i="27"/>
  <c r="BQ110" i="27"/>
  <c r="BI110" i="27"/>
  <c r="AY139" i="27"/>
  <c r="BQ139" i="27"/>
  <c r="BR139" i="27"/>
  <c r="BI139" i="27"/>
  <c r="AY158" i="27"/>
  <c r="BI158" i="27"/>
  <c r="BJ158" i="27"/>
  <c r="AY199" i="27"/>
  <c r="BQ199" i="27"/>
  <c r="BR199" i="27"/>
  <c r="BI199" i="27"/>
  <c r="AY212" i="27"/>
  <c r="BQ212" i="27"/>
  <c r="BR212" i="27"/>
  <c r="BI212" i="27"/>
  <c r="AY226" i="27"/>
  <c r="BI226" i="27"/>
  <c r="AY9" i="26"/>
  <c r="BI9" i="26"/>
  <c r="AY13" i="26"/>
  <c r="BB13" i="26"/>
  <c r="BI13" i="26"/>
  <c r="AY19" i="26"/>
  <c r="BI19" i="26"/>
  <c r="AY21" i="26"/>
  <c r="BQ21" i="26"/>
  <c r="BR21" i="26"/>
  <c r="BI21" i="26"/>
  <c r="AY25" i="26"/>
  <c r="BI25" i="26"/>
  <c r="BJ25" i="26"/>
  <c r="AY32" i="26"/>
  <c r="BI32" i="26"/>
  <c r="AY42" i="26"/>
  <c r="BB42" i="26"/>
  <c r="BI42" i="26"/>
  <c r="AY50" i="26"/>
  <c r="BQ50" i="26"/>
  <c r="BR50" i="26"/>
  <c r="BI50" i="26"/>
  <c r="AY65" i="26"/>
  <c r="BQ65" i="26"/>
  <c r="BR65" i="26"/>
  <c r="BI65" i="26"/>
  <c r="AY73" i="26"/>
  <c r="BQ73" i="26"/>
  <c r="BR73" i="26"/>
  <c r="BI73" i="26"/>
  <c r="AY82" i="26"/>
  <c r="BQ82" i="26"/>
  <c r="BR82" i="26"/>
  <c r="BI82" i="26"/>
  <c r="AY98" i="26"/>
  <c r="BB98" i="26"/>
  <c r="BI98" i="26"/>
  <c r="AY110" i="26"/>
  <c r="BQ110" i="26"/>
  <c r="BI110" i="26"/>
  <c r="AY122" i="26"/>
  <c r="BI122" i="26"/>
  <c r="BJ122" i="26"/>
  <c r="AY126" i="26"/>
  <c r="BB126" i="26"/>
  <c r="BI126" i="26"/>
  <c r="AY158" i="26"/>
  <c r="BI158" i="26"/>
  <c r="BJ158" i="26"/>
  <c r="AY174" i="26"/>
  <c r="BQ174" i="26"/>
  <c r="BI174" i="26"/>
  <c r="AY183" i="26"/>
  <c r="BQ183" i="26"/>
  <c r="BR183" i="26"/>
  <c r="BI183" i="26"/>
  <c r="AY189" i="26"/>
  <c r="BB189" i="26"/>
  <c r="BI189" i="26"/>
  <c r="BJ189" i="26"/>
  <c r="AY199" i="26"/>
  <c r="BI199" i="26"/>
  <c r="AY210" i="26"/>
  <c r="BQ210" i="26"/>
  <c r="BI210" i="26"/>
  <c r="AY222" i="26"/>
  <c r="BI222" i="26"/>
  <c r="AY226" i="26"/>
  <c r="BQ226" i="26"/>
  <c r="BR226" i="26"/>
  <c r="BI226" i="26"/>
  <c r="AY195" i="27"/>
  <c r="BQ195" i="27"/>
  <c r="BR195" i="27"/>
  <c r="BI195" i="27"/>
  <c r="AY208" i="27"/>
  <c r="BQ208" i="27"/>
  <c r="BR208" i="27"/>
  <c r="BI208" i="27"/>
  <c r="AY224" i="27"/>
  <c r="BQ224" i="27"/>
  <c r="BI224" i="27"/>
  <c r="BJ224" i="27"/>
  <c r="AY90" i="26"/>
  <c r="BB90" i="26"/>
  <c r="BI90" i="26"/>
  <c r="BJ90" i="26"/>
  <c r="AY96" i="26"/>
  <c r="BQ96" i="26"/>
  <c r="BR96" i="26"/>
  <c r="BI96" i="26"/>
  <c r="AY112" i="26"/>
  <c r="BI112" i="26"/>
  <c r="AY120" i="26"/>
  <c r="BQ120" i="26"/>
  <c r="BR120" i="26"/>
  <c r="BI120" i="26"/>
  <c r="AY137" i="26"/>
  <c r="BQ137" i="26"/>
  <c r="BI137" i="26"/>
  <c r="AY162" i="26"/>
  <c r="BI162" i="26"/>
  <c r="AY166" i="26"/>
  <c r="BQ166" i="26"/>
  <c r="BI166" i="26"/>
  <c r="AY187" i="26"/>
  <c r="BI187" i="26"/>
  <c r="BJ187" i="26"/>
  <c r="AY191" i="26"/>
  <c r="BI191" i="26"/>
  <c r="BJ191" i="26"/>
  <c r="BQ201" i="31"/>
  <c r="BQ184" i="31"/>
  <c r="BC193" i="31"/>
  <c r="BC6" i="31"/>
  <c r="BD6" i="31"/>
  <c r="BQ207" i="31"/>
  <c r="BQ172" i="31"/>
  <c r="AY156" i="31"/>
  <c r="AY157" i="31"/>
  <c r="AY144" i="31"/>
  <c r="BK128" i="31"/>
  <c r="BQ138" i="31"/>
  <c r="AY127" i="31"/>
  <c r="BQ126" i="31"/>
  <c r="AY110" i="31"/>
  <c r="AY111" i="31"/>
  <c r="BQ109" i="31"/>
  <c r="AY98" i="31"/>
  <c r="BQ92" i="31"/>
  <c r="AY81" i="31"/>
  <c r="BQ80" i="31"/>
  <c r="AY64" i="31"/>
  <c r="AY65" i="31"/>
  <c r="BQ63" i="31"/>
  <c r="AY52" i="31"/>
  <c r="BQ46" i="31"/>
  <c r="AY35" i="31"/>
  <c r="BQ34" i="31"/>
  <c r="AY205" i="29"/>
  <c r="AY193" i="29"/>
  <c r="AY173" i="29"/>
  <c r="AY159" i="29"/>
  <c r="AY147" i="29"/>
  <c r="AY127" i="29"/>
  <c r="AY113" i="29"/>
  <c r="AY101" i="29"/>
  <c r="AY81" i="29"/>
  <c r="AY67" i="29"/>
  <c r="AY55" i="29"/>
  <c r="AY38" i="29"/>
  <c r="AY21" i="29"/>
  <c r="AY15" i="29"/>
  <c r="AY9" i="29"/>
  <c r="AY202" i="22"/>
  <c r="AY196" i="22"/>
  <c r="AY179" i="22"/>
  <c r="AY173" i="22"/>
  <c r="AY156" i="22"/>
  <c r="AY150" i="22"/>
  <c r="AY133" i="22"/>
  <c r="AY127" i="22"/>
  <c r="AY110" i="22"/>
  <c r="AY104" i="22"/>
  <c r="AY87" i="22"/>
  <c r="AY81" i="22"/>
  <c r="AY64" i="22"/>
  <c r="AY58" i="22"/>
  <c r="AY41" i="22"/>
  <c r="AY35" i="22"/>
  <c r="AY18" i="22"/>
  <c r="BC208" i="22"/>
  <c r="BC70" i="22"/>
  <c r="BC47" i="22"/>
  <c r="BM9" i="31"/>
  <c r="BC90" i="22"/>
  <c r="BC113" i="22"/>
  <c r="BC139" i="22"/>
  <c r="BC162" i="22"/>
  <c r="BC182" i="22"/>
  <c r="BC205" i="22"/>
  <c r="BC21" i="22"/>
  <c r="BR110" i="27"/>
  <c r="BB139" i="27"/>
  <c r="BU83" i="27"/>
  <c r="BL150" i="27"/>
  <c r="BP150" i="27"/>
  <c r="BR150" i="27"/>
  <c r="BB121" i="27"/>
  <c r="BJ208" i="27"/>
  <c r="BB212" i="27"/>
  <c r="BQ13" i="26"/>
  <c r="BR13" i="26"/>
  <c r="BJ32" i="26"/>
  <c r="BB82" i="26"/>
  <c r="BQ98" i="26"/>
  <c r="BR110" i="26"/>
  <c r="BB120" i="26"/>
  <c r="BR137" i="26"/>
  <c r="BB174" i="26"/>
  <c r="BQ199" i="26"/>
  <c r="CC85" i="27"/>
  <c r="BU87" i="27"/>
  <c r="BL95" i="27"/>
  <c r="BP95" i="27"/>
  <c r="BR95" i="27"/>
  <c r="BU117" i="27"/>
  <c r="BR12" i="26"/>
  <c r="BR24" i="26"/>
  <c r="BP49" i="26"/>
  <c r="BR49" i="26"/>
  <c r="BR62" i="26"/>
  <c r="BP72" i="26"/>
  <c r="BR72" i="26"/>
  <c r="BR192" i="26"/>
  <c r="BP190" i="27"/>
  <c r="BR190" i="27"/>
  <c r="BL198" i="27"/>
  <c r="BP198" i="27"/>
  <c r="BR198" i="27"/>
  <c r="BL18" i="26"/>
  <c r="BP18" i="26"/>
  <c r="BL20" i="26"/>
  <c r="BP20" i="26"/>
  <c r="BR20" i="26"/>
  <c r="BP33" i="26"/>
  <c r="BU125" i="26"/>
  <c r="BU173" i="26"/>
  <c r="BU225" i="26"/>
  <c r="BB198" i="27"/>
  <c r="BR89" i="26"/>
  <c r="BP117" i="26"/>
  <c r="BR117" i="26"/>
  <c r="BP167" i="26"/>
  <c r="BR167" i="26"/>
  <c r="BR190" i="26"/>
  <c r="BL194" i="27"/>
  <c r="BP194" i="27"/>
  <c r="BR194" i="27"/>
  <c r="BP215" i="27"/>
  <c r="BR215" i="27"/>
  <c r="BL223" i="27"/>
  <c r="BP223" i="27"/>
  <c r="BR223" i="27"/>
  <c r="BL119" i="26"/>
  <c r="BP119" i="26"/>
  <c r="BR119" i="26"/>
  <c r="BU165" i="26"/>
  <c r="BF200" i="22"/>
  <c r="BI200" i="22"/>
  <c r="AN202" i="22"/>
  <c r="AO199" i="22"/>
  <c r="BV199" i="22"/>
  <c r="AX200" i="22"/>
  <c r="BF154" i="22"/>
  <c r="BI154" i="22"/>
  <c r="AN156" i="22"/>
  <c r="AO153" i="22"/>
  <c r="AX154" i="22"/>
  <c r="BV153" i="22"/>
  <c r="BF108" i="22"/>
  <c r="BI108" i="22"/>
  <c r="AN110" i="22"/>
  <c r="AO107" i="22"/>
  <c r="AX108" i="22"/>
  <c r="BV107" i="22"/>
  <c r="BF62" i="22"/>
  <c r="BI62" i="22"/>
  <c r="AN64" i="22"/>
  <c r="AO61" i="22"/>
  <c r="AX62" i="22"/>
  <c r="BA13" i="22"/>
  <c r="BJ13" i="22"/>
  <c r="BK13" i="22"/>
  <c r="BM12" i="22"/>
  <c r="BU12" i="22"/>
  <c r="BA168" i="31"/>
  <c r="BJ168" i="31"/>
  <c r="CC167" i="31"/>
  <c r="BM167" i="31"/>
  <c r="AZ150" i="31"/>
  <c r="AQ150" i="31"/>
  <c r="BF131" i="31"/>
  <c r="BI131" i="31"/>
  <c r="BF130" i="31"/>
  <c r="BI130" i="31"/>
  <c r="AX131" i="31"/>
  <c r="BC131" i="31"/>
  <c r="AX130" i="31"/>
  <c r="BC130" i="31"/>
  <c r="AL133" i="31"/>
  <c r="AO130" i="31"/>
  <c r="AP130" i="31"/>
  <c r="BA122" i="31"/>
  <c r="BJ122" i="31"/>
  <c r="CC121" i="31"/>
  <c r="BM121" i="31"/>
  <c r="AZ104" i="31"/>
  <c r="AQ104" i="31"/>
  <c r="BA105" i="31"/>
  <c r="BJ105" i="31"/>
  <c r="BM104" i="31"/>
  <c r="CC104" i="31"/>
  <c r="BF85" i="31"/>
  <c r="BI85" i="31"/>
  <c r="BF84" i="31"/>
  <c r="BI84" i="31"/>
  <c r="AX85" i="31"/>
  <c r="BC85" i="31"/>
  <c r="AX84" i="31"/>
  <c r="BC84" i="31"/>
  <c r="AL87" i="31"/>
  <c r="AO84" i="31"/>
  <c r="AP84" i="31"/>
  <c r="AZ84" i="31"/>
  <c r="BA76" i="31"/>
  <c r="BJ76" i="31"/>
  <c r="BM75" i="31"/>
  <c r="CC75" i="31"/>
  <c r="BF38" i="31"/>
  <c r="BI38" i="31"/>
  <c r="AX38" i="31"/>
  <c r="BC38" i="31"/>
  <c r="AL41" i="31"/>
  <c r="BA30" i="31"/>
  <c r="BJ30" i="31"/>
  <c r="BM29" i="31"/>
  <c r="BU29" i="31"/>
  <c r="BF200" i="29"/>
  <c r="BI200" i="29"/>
  <c r="AO199" i="29"/>
  <c r="AN202" i="29"/>
  <c r="AX200" i="29"/>
  <c r="BV199" i="29"/>
  <c r="BF154" i="29"/>
  <c r="BI154" i="29"/>
  <c r="AO153" i="29"/>
  <c r="BV153" i="29"/>
  <c r="AN156" i="29"/>
  <c r="AX154" i="29"/>
  <c r="BF108" i="29"/>
  <c r="BI108" i="29"/>
  <c r="AO107" i="29"/>
  <c r="BV107" i="29"/>
  <c r="AN110" i="29"/>
  <c r="AX108" i="29"/>
  <c r="BF62" i="29"/>
  <c r="BI62" i="29"/>
  <c r="AO61" i="29"/>
  <c r="AN64" i="29"/>
  <c r="AX62" i="29"/>
  <c r="BF39" i="29"/>
  <c r="BI39" i="29"/>
  <c r="AO38" i="29"/>
  <c r="AN41" i="29"/>
  <c r="AX39" i="29"/>
  <c r="BF16" i="31"/>
  <c r="BI16" i="31"/>
  <c r="BF15" i="31"/>
  <c r="BI15" i="31"/>
  <c r="AO15" i="31"/>
  <c r="AP15" i="31"/>
  <c r="AX16" i="31"/>
  <c r="BC16" i="31"/>
  <c r="AL18" i="31"/>
  <c r="AX15" i="31"/>
  <c r="BC15" i="31"/>
  <c r="BZ79" i="31"/>
  <c r="BU79" i="31"/>
  <c r="BY79" i="31"/>
  <c r="BF13" i="29"/>
  <c r="BI13" i="29"/>
  <c r="AX13" i="29"/>
  <c r="AN15" i="29"/>
  <c r="AO12" i="29"/>
  <c r="AP12" i="29"/>
  <c r="BA191" i="31"/>
  <c r="BJ191" i="31"/>
  <c r="BK191" i="31"/>
  <c r="CC190" i="31"/>
  <c r="BM190" i="31"/>
  <c r="AY7" i="22"/>
  <c r="BC7" i="22"/>
  <c r="BC6" i="22"/>
  <c r="BF176" i="31"/>
  <c r="BI176" i="31"/>
  <c r="AX176" i="31"/>
  <c r="BC176" i="31"/>
  <c r="AL179" i="31"/>
  <c r="AY7" i="29"/>
  <c r="BC7" i="29"/>
  <c r="BC6" i="29"/>
  <c r="BD6" i="29"/>
  <c r="BZ76" i="29"/>
  <c r="BZ99" i="29"/>
  <c r="BU99" i="29"/>
  <c r="BY99" i="29"/>
  <c r="BZ105" i="29"/>
  <c r="BU105" i="29"/>
  <c r="BY105" i="29"/>
  <c r="BZ122" i="29"/>
  <c r="BU122" i="29"/>
  <c r="BY122" i="29"/>
  <c r="BZ145" i="29"/>
  <c r="BU145" i="29"/>
  <c r="BY145" i="29"/>
  <c r="BZ151" i="29"/>
  <c r="BU151" i="29"/>
  <c r="BY151" i="29"/>
  <c r="BU174" i="22"/>
  <c r="BY174" i="22"/>
  <c r="BZ174" i="22"/>
  <c r="BU191" i="29"/>
  <c r="BY191" i="29"/>
  <c r="CA191" i="29"/>
  <c r="BZ191" i="29"/>
  <c r="BU82" i="22"/>
  <c r="BY82" i="22"/>
  <c r="BZ82" i="22"/>
  <c r="BU151" i="22"/>
  <c r="BY151" i="22"/>
  <c r="CA151" i="22"/>
  <c r="BZ151" i="22"/>
  <c r="BU177" i="22"/>
  <c r="BY177" i="22"/>
  <c r="CA177" i="22"/>
  <c r="BZ177" i="22"/>
  <c r="BW150" i="31"/>
  <c r="BW151" i="31"/>
  <c r="AN156" i="31"/>
  <c r="BV153" i="31"/>
  <c r="BR149" i="31"/>
  <c r="BJ147" i="31"/>
  <c r="BW104" i="31"/>
  <c r="BW105" i="31"/>
  <c r="AN87" i="31"/>
  <c r="BV84" i="31"/>
  <c r="BJ9" i="22"/>
  <c r="BR11" i="22"/>
  <c r="BS11" i="22"/>
  <c r="AY7" i="27"/>
  <c r="BI7" i="27"/>
  <c r="BJ7" i="27"/>
  <c r="AY11" i="27"/>
  <c r="BI11" i="27"/>
  <c r="BJ11" i="27"/>
  <c r="AY15" i="27"/>
  <c r="BI15" i="27"/>
  <c r="BJ15" i="27"/>
  <c r="AY19" i="27"/>
  <c r="BI19" i="27"/>
  <c r="BJ19" i="27"/>
  <c r="AY23" i="27"/>
  <c r="BI23" i="27"/>
  <c r="BJ23" i="27"/>
  <c r="AY32" i="27"/>
  <c r="BI32" i="27"/>
  <c r="BJ32" i="27"/>
  <c r="AY38" i="27"/>
  <c r="BI38" i="27"/>
  <c r="AY40" i="27"/>
  <c r="BI40" i="27"/>
  <c r="BJ40" i="27"/>
  <c r="AY42" i="27"/>
  <c r="BI42" i="27"/>
  <c r="BJ42" i="27"/>
  <c r="AY44" i="27"/>
  <c r="BI44" i="27"/>
  <c r="BJ44" i="27"/>
  <c r="AY46" i="27"/>
  <c r="BI46" i="27"/>
  <c r="BJ46" i="27"/>
  <c r="AY48" i="27"/>
  <c r="BI48" i="27"/>
  <c r="BJ48" i="27"/>
  <c r="AY50" i="27"/>
  <c r="BI50" i="27"/>
  <c r="BJ50" i="27"/>
  <c r="AY57" i="27"/>
  <c r="BI57" i="27"/>
  <c r="BJ57" i="27"/>
  <c r="AY59" i="27"/>
  <c r="BI59" i="27"/>
  <c r="BJ59" i="27"/>
  <c r="AY61" i="27"/>
  <c r="BI61" i="27"/>
  <c r="BJ61" i="27"/>
  <c r="AY63" i="27"/>
  <c r="BI63" i="27"/>
  <c r="BJ63" i="27"/>
  <c r="AY65" i="27"/>
  <c r="BI65" i="27"/>
  <c r="BJ65" i="27"/>
  <c r="AY67" i="27"/>
  <c r="BI67" i="27"/>
  <c r="AY69" i="27"/>
  <c r="BI69" i="27"/>
  <c r="BJ69" i="27"/>
  <c r="AY71" i="27"/>
  <c r="BI71" i="27"/>
  <c r="AY73" i="27"/>
  <c r="BI73" i="27"/>
  <c r="BJ73" i="27"/>
  <c r="AY75" i="27"/>
  <c r="BI75" i="27"/>
  <c r="BJ75" i="27"/>
  <c r="AY84" i="27"/>
  <c r="BQ84" i="27"/>
  <c r="BI84" i="27"/>
  <c r="BJ84" i="27"/>
  <c r="AY90" i="27"/>
  <c r="BI90" i="27"/>
  <c r="AY100" i="27"/>
  <c r="BQ100" i="27"/>
  <c r="BI100" i="27"/>
  <c r="BJ100" i="27"/>
  <c r="AY133" i="27"/>
  <c r="BI133" i="27"/>
  <c r="AY149" i="27"/>
  <c r="BI149" i="27"/>
  <c r="BJ149" i="27"/>
  <c r="AY162" i="27"/>
  <c r="BB162" i="27"/>
  <c r="BI162" i="27"/>
  <c r="BJ162" i="27"/>
  <c r="AQ167" i="27"/>
  <c r="BI167" i="27"/>
  <c r="BJ167" i="27"/>
  <c r="AX167" i="27"/>
  <c r="BB167" i="27"/>
  <c r="AQ175" i="27"/>
  <c r="BI175" i="27"/>
  <c r="BJ175" i="27"/>
  <c r="AX175" i="27"/>
  <c r="BB175" i="27"/>
  <c r="AQ188" i="27"/>
  <c r="CE188" i="27"/>
  <c r="BI188" i="27"/>
  <c r="BJ188" i="27"/>
  <c r="AX188" i="27"/>
  <c r="AY88" i="27"/>
  <c r="BQ88" i="27"/>
  <c r="BR88" i="27"/>
  <c r="BI88" i="27"/>
  <c r="AY108" i="27"/>
  <c r="BI108" i="27"/>
  <c r="BJ108" i="27"/>
  <c r="AY118" i="27"/>
  <c r="BQ118" i="27"/>
  <c r="BR118" i="27"/>
  <c r="BI118" i="27"/>
  <c r="BJ118" i="27"/>
  <c r="AY124" i="27"/>
  <c r="BI124" i="27"/>
  <c r="AY147" i="27"/>
  <c r="BQ147" i="27"/>
  <c r="BR147" i="27"/>
  <c r="BI147" i="27"/>
  <c r="AY191" i="27"/>
  <c r="BQ191" i="27"/>
  <c r="BR191" i="27"/>
  <c r="BT190" i="27"/>
  <c r="BI191" i="27"/>
  <c r="AY197" i="27"/>
  <c r="BI197" i="27"/>
  <c r="AY220" i="27"/>
  <c r="BQ220" i="27"/>
  <c r="BR220" i="27"/>
  <c r="BI220" i="27"/>
  <c r="AY15" i="26"/>
  <c r="BB15" i="26"/>
  <c r="BI15" i="26"/>
  <c r="BJ15" i="26"/>
  <c r="AY23" i="26"/>
  <c r="BQ23" i="26"/>
  <c r="BR23" i="26"/>
  <c r="BI23" i="26"/>
  <c r="BJ23" i="26"/>
  <c r="AY34" i="26"/>
  <c r="BI34" i="26"/>
  <c r="AY40" i="26"/>
  <c r="BI40" i="26"/>
  <c r="AY46" i="26"/>
  <c r="BI46" i="26"/>
  <c r="AY57" i="26"/>
  <c r="BI57" i="26"/>
  <c r="AY59" i="26"/>
  <c r="BQ59" i="26"/>
  <c r="BR59" i="26"/>
  <c r="BI59" i="26"/>
  <c r="BJ59" i="26"/>
  <c r="AY61" i="26"/>
  <c r="BI61" i="26"/>
  <c r="AY63" i="26"/>
  <c r="BB63" i="26"/>
  <c r="BI63" i="26"/>
  <c r="BJ63" i="26"/>
  <c r="AY71" i="26"/>
  <c r="BQ71" i="26"/>
  <c r="BR71" i="26"/>
  <c r="BI71" i="26"/>
  <c r="BJ71" i="26"/>
  <c r="AY75" i="26"/>
  <c r="BB75" i="26"/>
  <c r="BI75" i="26"/>
  <c r="AY92" i="26"/>
  <c r="BI92" i="26"/>
  <c r="AY133" i="26"/>
  <c r="BQ133" i="26"/>
  <c r="BR133" i="26"/>
  <c r="BI133" i="26"/>
  <c r="BJ133" i="26"/>
  <c r="AY139" i="26"/>
  <c r="BI139" i="26"/>
  <c r="AY176" i="26"/>
  <c r="BI176" i="26"/>
  <c r="BJ176" i="26"/>
  <c r="AY193" i="26"/>
  <c r="BI193" i="26"/>
  <c r="AY216" i="27"/>
  <c r="BQ216" i="27"/>
  <c r="BR216" i="27"/>
  <c r="BI216" i="27"/>
  <c r="BJ216" i="27"/>
  <c r="AY84" i="26"/>
  <c r="BI84" i="26"/>
  <c r="BJ84" i="26"/>
  <c r="AY114" i="26"/>
  <c r="BI114" i="26"/>
  <c r="BJ114" i="26"/>
  <c r="AY118" i="26"/>
  <c r="BQ118" i="26"/>
  <c r="BR118" i="26"/>
  <c r="BI118" i="26"/>
  <c r="BJ118" i="26"/>
  <c r="AY135" i="26"/>
  <c r="BI135" i="26"/>
  <c r="BJ135" i="26"/>
  <c r="AY145" i="26"/>
  <c r="BI145" i="26"/>
  <c r="AY151" i="26"/>
  <c r="BI151" i="26"/>
  <c r="BJ151" i="26"/>
  <c r="AY168" i="26"/>
  <c r="BQ168" i="26"/>
  <c r="BR168" i="26"/>
  <c r="BI168" i="26"/>
  <c r="AY185" i="26"/>
  <c r="BI185" i="26"/>
  <c r="BJ185" i="26"/>
  <c r="AY201" i="26"/>
  <c r="BI201" i="26"/>
  <c r="BD191" i="31"/>
  <c r="BM6" i="31"/>
  <c r="AO196" i="31"/>
  <c r="AP196" i="31"/>
  <c r="BC194" i="31"/>
  <c r="BK147" i="31"/>
  <c r="BK55" i="31"/>
  <c r="BK9" i="31"/>
  <c r="BC190" i="31"/>
  <c r="BD190" i="31"/>
  <c r="BC52" i="29"/>
  <c r="BQ195" i="31"/>
  <c r="BQ178" i="31"/>
  <c r="AY167" i="31"/>
  <c r="BQ161" i="31"/>
  <c r="AY150" i="31"/>
  <c r="BQ149" i="31"/>
  <c r="AY133" i="31"/>
  <c r="AY134" i="31"/>
  <c r="BQ132" i="31"/>
  <c r="AY121" i="31"/>
  <c r="BK105" i="31"/>
  <c r="BQ115" i="31"/>
  <c r="AY104" i="31"/>
  <c r="BQ103" i="31"/>
  <c r="AY87" i="31"/>
  <c r="AY88" i="31"/>
  <c r="BQ86" i="31"/>
  <c r="AY75" i="31"/>
  <c r="BQ69" i="31"/>
  <c r="AY58" i="31"/>
  <c r="BQ57" i="31"/>
  <c r="AY41" i="31"/>
  <c r="AY42" i="31"/>
  <c r="BQ40" i="31"/>
  <c r="AY29" i="31"/>
  <c r="BQ20" i="31"/>
  <c r="BQ17" i="31"/>
  <c r="BQ14" i="31"/>
  <c r="BQ8" i="31"/>
  <c r="AY199" i="29"/>
  <c r="AY179" i="29"/>
  <c r="AY167" i="29"/>
  <c r="AY153" i="29"/>
  <c r="AY133" i="29"/>
  <c r="AY121" i="29"/>
  <c r="AY107" i="29"/>
  <c r="AY87" i="29"/>
  <c r="AY75" i="29"/>
  <c r="AY61" i="29"/>
  <c r="AY44" i="29"/>
  <c r="AY32" i="29"/>
  <c r="AY18" i="29"/>
  <c r="AY12" i="29"/>
  <c r="AY199" i="22"/>
  <c r="AY193" i="22"/>
  <c r="AY176" i="22"/>
  <c r="AY170" i="22"/>
  <c r="AY153" i="22"/>
  <c r="AY147" i="22"/>
  <c r="AY130" i="22"/>
  <c r="AY124" i="22"/>
  <c r="AY107" i="22"/>
  <c r="AY101" i="22"/>
  <c r="AY84" i="22"/>
  <c r="AY78" i="22"/>
  <c r="AY61" i="22"/>
  <c r="AY55" i="22"/>
  <c r="AY38" i="22"/>
  <c r="AY32" i="22"/>
  <c r="AY15" i="22"/>
  <c r="BC67" i="22"/>
  <c r="BC44" i="22"/>
  <c r="BC24" i="22"/>
  <c r="BC93" i="22"/>
  <c r="BC116" i="22"/>
  <c r="BC136" i="22"/>
  <c r="BC159" i="22"/>
  <c r="BC185" i="22"/>
  <c r="BR84" i="27"/>
  <c r="BJ96" i="27"/>
  <c r="BR100" i="27"/>
  <c r="BR122" i="27"/>
  <c r="BJ139" i="27"/>
  <c r="BJ147" i="27"/>
  <c r="BB151" i="27"/>
  <c r="BR151" i="27"/>
  <c r="BU55" i="31"/>
  <c r="BM55" i="31"/>
  <c r="CA150" i="22"/>
  <c r="BM9" i="22"/>
  <c r="CC89" i="27"/>
  <c r="BU111" i="27"/>
  <c r="CC119" i="27"/>
  <c r="BU121" i="27"/>
  <c r="CC132" i="27"/>
  <c r="CC148" i="27"/>
  <c r="BU150" i="27"/>
  <c r="BL161" i="27"/>
  <c r="BP161" i="27"/>
  <c r="BR161" i="27"/>
  <c r="CC161" i="27"/>
  <c r="CC169" i="27"/>
  <c r="CC182" i="27"/>
  <c r="BB150" i="27"/>
  <c r="BJ191" i="27"/>
  <c r="BB195" i="27"/>
  <c r="BJ199" i="27"/>
  <c r="BJ212" i="27"/>
  <c r="BB216" i="27"/>
  <c r="BJ220" i="27"/>
  <c r="BR224" i="27"/>
  <c r="BB19" i="26"/>
  <c r="BJ21" i="26"/>
  <c r="BQ40" i="26"/>
  <c r="BJ42" i="26"/>
  <c r="BJ50" i="26"/>
  <c r="BQ63" i="26"/>
  <c r="BR63" i="26"/>
  <c r="BJ65" i="26"/>
  <c r="BB71" i="26"/>
  <c r="BJ82" i="26"/>
  <c r="BJ110" i="26"/>
  <c r="BB118" i="26"/>
  <c r="BJ126" i="26"/>
  <c r="BJ137" i="26"/>
  <c r="BB166" i="26"/>
  <c r="BJ168" i="26"/>
  <c r="BQ201" i="26"/>
  <c r="BR201" i="26"/>
  <c r="BU85" i="27"/>
  <c r="CC93" i="27"/>
  <c r="BU95" i="27"/>
  <c r="CC107" i="27"/>
  <c r="BU109" i="27"/>
  <c r="BL109" i="27"/>
  <c r="BP109" i="27"/>
  <c r="BR109" i="27"/>
  <c r="CC123" i="27"/>
  <c r="CC136" i="27"/>
  <c r="BU138" i="27"/>
  <c r="BL138" i="27"/>
  <c r="BP138" i="27"/>
  <c r="BR138" i="27"/>
  <c r="BL146" i="27"/>
  <c r="BP146" i="27"/>
  <c r="BR146" i="27"/>
  <c r="BU157" i="27"/>
  <c r="BU161" i="27"/>
  <c r="BP14" i="26"/>
  <c r="BR14" i="26"/>
  <c r="BP41" i="26"/>
  <c r="BR41" i="26"/>
  <c r="BP64" i="26"/>
  <c r="BR64" i="26"/>
  <c r="BR138" i="26"/>
  <c r="BP173" i="26"/>
  <c r="BR173" i="26"/>
  <c r="BR188" i="26"/>
  <c r="CC196" i="27"/>
  <c r="BU198" i="27"/>
  <c r="CC209" i="27"/>
  <c r="BU211" i="27"/>
  <c r="BL211" i="27"/>
  <c r="BP211" i="27"/>
  <c r="BR211" i="27"/>
  <c r="BL219" i="27"/>
  <c r="BP219" i="27"/>
  <c r="BR219" i="27"/>
  <c r="BU225" i="27"/>
  <c r="BU8" i="26"/>
  <c r="BU12" i="26"/>
  <c r="BU18" i="26"/>
  <c r="BU20" i="26"/>
  <c r="BU24" i="26"/>
  <c r="BU31" i="26"/>
  <c r="BL31" i="26"/>
  <c r="BP31" i="26"/>
  <c r="BR31" i="26"/>
  <c r="BU41" i="26"/>
  <c r="BU49" i="26"/>
  <c r="BU64" i="26"/>
  <c r="BL70" i="26"/>
  <c r="BP70" i="26"/>
  <c r="BR70" i="26"/>
  <c r="BU72" i="26"/>
  <c r="BU81" i="26"/>
  <c r="BL81" i="26"/>
  <c r="BP81" i="26"/>
  <c r="BR81" i="26"/>
  <c r="BU97" i="26"/>
  <c r="BU109" i="26"/>
  <c r="BL109" i="26"/>
  <c r="BP109" i="26"/>
  <c r="BR109" i="26"/>
  <c r="CC113" i="26"/>
  <c r="CC115" i="26"/>
  <c r="CC117" i="26"/>
  <c r="BU121" i="26"/>
  <c r="CE125" i="26"/>
  <c r="BU157" i="26"/>
  <c r="CC171" i="26"/>
  <c r="CE173" i="26"/>
  <c r="BU175" i="26"/>
  <c r="BU182" i="26"/>
  <c r="BL182" i="26"/>
  <c r="BP182" i="26"/>
  <c r="BR182" i="26"/>
  <c r="BU188" i="26"/>
  <c r="BU198" i="26"/>
  <c r="CC207" i="26"/>
  <c r="BU209" i="26"/>
  <c r="BL209" i="26"/>
  <c r="CC213" i="26"/>
  <c r="CC215" i="26"/>
  <c r="BU221" i="26"/>
  <c r="CE225" i="26"/>
  <c r="BP165" i="26"/>
  <c r="BR165" i="26"/>
  <c r="CC192" i="27"/>
  <c r="BU194" i="27"/>
  <c r="CC200" i="27"/>
  <c r="BU207" i="27"/>
  <c r="BL207" i="27"/>
  <c r="BP207" i="27"/>
  <c r="BR207" i="27"/>
  <c r="CC221" i="27"/>
  <c r="BU223" i="27"/>
  <c r="CC83" i="26"/>
  <c r="BU89" i="26"/>
  <c r="CC93" i="26"/>
  <c r="BU95" i="26"/>
  <c r="BU111" i="26"/>
  <c r="BU113" i="26"/>
  <c r="BU117" i="26"/>
  <c r="BU119" i="26"/>
  <c r="CC134" i="26"/>
  <c r="BU136" i="26"/>
  <c r="BL136" i="26"/>
  <c r="BP136" i="26"/>
  <c r="BR136" i="26"/>
  <c r="CC144" i="26"/>
  <c r="BU161" i="26"/>
  <c r="CE165" i="26"/>
  <c r="BU167" i="26"/>
  <c r="CC184" i="26"/>
  <c r="BU186" i="26"/>
  <c r="BL186" i="26"/>
  <c r="BP186" i="26"/>
  <c r="BU190" i="26"/>
  <c r="CC194" i="26"/>
  <c r="BT150" i="27"/>
  <c r="AY33" i="22"/>
  <c r="BC33" i="22"/>
  <c r="BC32" i="22"/>
  <c r="AY56" i="22"/>
  <c r="BC56" i="22"/>
  <c r="BC55" i="22"/>
  <c r="AY79" i="22"/>
  <c r="BC79" i="22"/>
  <c r="BC78" i="22"/>
  <c r="AY102" i="22"/>
  <c r="BC102" i="22"/>
  <c r="BC101" i="22"/>
  <c r="AY125" i="22"/>
  <c r="BC125" i="22"/>
  <c r="BC124" i="22"/>
  <c r="AY148" i="22"/>
  <c r="BC148" i="22"/>
  <c r="BC147" i="22"/>
  <c r="AY171" i="22"/>
  <c r="BC171" i="22"/>
  <c r="BC170" i="22"/>
  <c r="AY194" i="22"/>
  <c r="BC194" i="22"/>
  <c r="BC193" i="22"/>
  <c r="AY13" i="29"/>
  <c r="BC12" i="29"/>
  <c r="AY76" i="29"/>
  <c r="BC76" i="29"/>
  <c r="BC75" i="29"/>
  <c r="AY108" i="29"/>
  <c r="BC107" i="29"/>
  <c r="AY168" i="29"/>
  <c r="BC168" i="29"/>
  <c r="BC167" i="29"/>
  <c r="AY180" i="29"/>
  <c r="BC179" i="29"/>
  <c r="AY200" i="29"/>
  <c r="BC199" i="29"/>
  <c r="AY59" i="31"/>
  <c r="AY105" i="31"/>
  <c r="BC105" i="31"/>
  <c r="BD105" i="31"/>
  <c r="BC104" i="31"/>
  <c r="BD104" i="31"/>
  <c r="AY151" i="31"/>
  <c r="BC151" i="31"/>
  <c r="BC150" i="31"/>
  <c r="BD150" i="31"/>
  <c r="BQ6" i="31"/>
  <c r="BS6" i="31"/>
  <c r="BM7" i="31"/>
  <c r="BQ7" i="31"/>
  <c r="BS7" i="31"/>
  <c r="BQ185" i="26"/>
  <c r="BR185" i="26"/>
  <c r="BQ145" i="26"/>
  <c r="BR145" i="26"/>
  <c r="BQ135" i="26"/>
  <c r="BQ84" i="26"/>
  <c r="BR84" i="26"/>
  <c r="BQ61" i="26"/>
  <c r="BR61" i="26"/>
  <c r="BB59" i="26"/>
  <c r="BQ57" i="26"/>
  <c r="BR57" i="26"/>
  <c r="BQ46" i="26"/>
  <c r="BR46" i="26"/>
  <c r="BQ197" i="27"/>
  <c r="BQ124" i="27"/>
  <c r="BQ108" i="27"/>
  <c r="AY189" i="27"/>
  <c r="BB189" i="27"/>
  <c r="BI189" i="27"/>
  <c r="BV87" i="31"/>
  <c r="AN90" i="31"/>
  <c r="BV90" i="31"/>
  <c r="BU104" i="31"/>
  <c r="BY104" i="31"/>
  <c r="CA104" i="31"/>
  <c r="CB104" i="31"/>
  <c r="CE104" i="31"/>
  <c r="BZ104" i="31"/>
  <c r="AN159" i="31"/>
  <c r="BV159" i="31"/>
  <c r="BV156" i="31"/>
  <c r="BZ150" i="31"/>
  <c r="BU150" i="31"/>
  <c r="BY150" i="31"/>
  <c r="BF179" i="31"/>
  <c r="BI179" i="31"/>
  <c r="AL182" i="31"/>
  <c r="AX179" i="31"/>
  <c r="BC179" i="31"/>
  <c r="BQ190" i="31"/>
  <c r="BS190" i="31"/>
  <c r="BM191" i="31"/>
  <c r="BQ191" i="31"/>
  <c r="BS191" i="31"/>
  <c r="BF16" i="29"/>
  <c r="BI16" i="29"/>
  <c r="AN18" i="29"/>
  <c r="AO15" i="29"/>
  <c r="AP15" i="29"/>
  <c r="AZ15" i="29"/>
  <c r="AX16" i="29"/>
  <c r="BF19" i="31"/>
  <c r="BI19" i="31"/>
  <c r="BF18" i="31"/>
  <c r="BI18" i="31"/>
  <c r="BK18" i="31"/>
  <c r="AL21" i="31"/>
  <c r="AO18" i="31"/>
  <c r="AP18" i="31"/>
  <c r="AX19" i="31"/>
  <c r="BC19" i="31"/>
  <c r="AX18" i="31"/>
  <c r="BC18" i="31"/>
  <c r="BD18" i="31"/>
  <c r="AZ15" i="31"/>
  <c r="AQ15" i="31"/>
  <c r="BA16" i="31"/>
  <c r="BJ16" i="31"/>
  <c r="BM15" i="31"/>
  <c r="BU15" i="31"/>
  <c r="BW108" i="29"/>
  <c r="BW107" i="29"/>
  <c r="BF157" i="29"/>
  <c r="BI157" i="29"/>
  <c r="AN159" i="29"/>
  <c r="AX157" i="29"/>
  <c r="BC157" i="29"/>
  <c r="AO156" i="29"/>
  <c r="BV156" i="29"/>
  <c r="BW199" i="29"/>
  <c r="BW200" i="29"/>
  <c r="BF203" i="29"/>
  <c r="BI203" i="29"/>
  <c r="AN205" i="29"/>
  <c r="AX203" i="29"/>
  <c r="BC203" i="29"/>
  <c r="AO202" i="29"/>
  <c r="BV202" i="29"/>
  <c r="BQ29" i="31"/>
  <c r="BS29" i="31"/>
  <c r="BT29" i="31"/>
  <c r="BM30" i="31"/>
  <c r="BQ30" i="31"/>
  <c r="BS30" i="31"/>
  <c r="BK76" i="31"/>
  <c r="BR77" i="31"/>
  <c r="BS77" i="31"/>
  <c r="BF88" i="31"/>
  <c r="BI88" i="31"/>
  <c r="BF87" i="31"/>
  <c r="BI87" i="31"/>
  <c r="AL90" i="31"/>
  <c r="AO87" i="31"/>
  <c r="AP87" i="31"/>
  <c r="AX88" i="31"/>
  <c r="BC88" i="31"/>
  <c r="AX87" i="31"/>
  <c r="BC87" i="31"/>
  <c r="BQ104" i="31"/>
  <c r="BS104" i="31"/>
  <c r="BM105" i="31"/>
  <c r="BQ105" i="31"/>
  <c r="BS105" i="31"/>
  <c r="BR106" i="31"/>
  <c r="BS106" i="31"/>
  <c r="BJ104" i="31"/>
  <c r="BK104" i="31"/>
  <c r="AZ130" i="31"/>
  <c r="AQ130" i="31"/>
  <c r="BA131" i="31"/>
  <c r="BJ131" i="31"/>
  <c r="BQ167" i="31"/>
  <c r="BS167" i="31"/>
  <c r="BM168" i="31"/>
  <c r="BQ168" i="31"/>
  <c r="BS168" i="31"/>
  <c r="BK168" i="31"/>
  <c r="BR169" i="31"/>
  <c r="BS169" i="31"/>
  <c r="BM13" i="22"/>
  <c r="BQ13" i="22"/>
  <c r="BS13" i="22"/>
  <c r="BQ12" i="22"/>
  <c r="BS12" i="22"/>
  <c r="BF65" i="22"/>
  <c r="BI65" i="22"/>
  <c r="AN67" i="22"/>
  <c r="AO64" i="22"/>
  <c r="AX65" i="22"/>
  <c r="BW107" i="22"/>
  <c r="BW108" i="22"/>
  <c r="BF157" i="22"/>
  <c r="BI157" i="22"/>
  <c r="AN159" i="22"/>
  <c r="AO156" i="22"/>
  <c r="AX157" i="22"/>
  <c r="BV156" i="22"/>
  <c r="AY19" i="22"/>
  <c r="BC19" i="22"/>
  <c r="BC18" i="22"/>
  <c r="AY42" i="22"/>
  <c r="BC41" i="22"/>
  <c r="AY65" i="22"/>
  <c r="BC64" i="22"/>
  <c r="AY88" i="22"/>
  <c r="BC87" i="22"/>
  <c r="AY111" i="22"/>
  <c r="BC110" i="22"/>
  <c r="AY134" i="22"/>
  <c r="BC133" i="22"/>
  <c r="AY157" i="22"/>
  <c r="BC156" i="22"/>
  <c r="AY180" i="22"/>
  <c r="BC179" i="22"/>
  <c r="AY203" i="22"/>
  <c r="BC202" i="22"/>
  <c r="AY16" i="29"/>
  <c r="BC15" i="29"/>
  <c r="AY102" i="29"/>
  <c r="BC102" i="29"/>
  <c r="BC101" i="29"/>
  <c r="AY114" i="29"/>
  <c r="BC113" i="29"/>
  <c r="AY128" i="29"/>
  <c r="BC127" i="29"/>
  <c r="AY194" i="29"/>
  <c r="BC194" i="29"/>
  <c r="BC193" i="29"/>
  <c r="AY206" i="29"/>
  <c r="BC205" i="29"/>
  <c r="AY36" i="31"/>
  <c r="BC35" i="31"/>
  <c r="AY82" i="31"/>
  <c r="BC82" i="31"/>
  <c r="BD82" i="31"/>
  <c r="BC81" i="31"/>
  <c r="BD81" i="31"/>
  <c r="AY128" i="31"/>
  <c r="BC128" i="31"/>
  <c r="BD128" i="31"/>
  <c r="BC127" i="31"/>
  <c r="BD127" i="31"/>
  <c r="BQ162" i="26"/>
  <c r="BR162" i="26"/>
  <c r="BB112" i="26"/>
  <c r="BQ112" i="26"/>
  <c r="BR112" i="26"/>
  <c r="BQ222" i="26"/>
  <c r="BR222" i="26"/>
  <c r="BQ158" i="26"/>
  <c r="BR158" i="26"/>
  <c r="BB122" i="26"/>
  <c r="BQ122" i="26"/>
  <c r="BR122" i="26"/>
  <c r="BQ9" i="26"/>
  <c r="BR9" i="26"/>
  <c r="BQ226" i="27"/>
  <c r="BR226" i="27"/>
  <c r="BQ158" i="27"/>
  <c r="BR158" i="27"/>
  <c r="BB158" i="27"/>
  <c r="BQ86" i="27"/>
  <c r="AY185" i="27"/>
  <c r="BI185" i="27"/>
  <c r="BU82" i="31"/>
  <c r="BY82" i="31"/>
  <c r="BZ82" i="31"/>
  <c r="BW107" i="31"/>
  <c r="BW108" i="31"/>
  <c r="BW131" i="31"/>
  <c r="BW130" i="31"/>
  <c r="BU128" i="31"/>
  <c r="BY128" i="31"/>
  <c r="BZ128" i="31"/>
  <c r="AN202" i="31"/>
  <c r="BV199" i="31"/>
  <c r="BF203" i="31"/>
  <c r="BI203" i="31"/>
  <c r="BF202" i="31"/>
  <c r="BI202" i="31"/>
  <c r="AL205" i="31"/>
  <c r="AO202" i="31"/>
  <c r="AP202" i="31"/>
  <c r="AX203" i="31"/>
  <c r="BC203" i="31"/>
  <c r="AX202" i="31"/>
  <c r="BC202" i="31"/>
  <c r="BF85" i="29"/>
  <c r="BI85" i="29"/>
  <c r="AN87" i="29"/>
  <c r="AX85" i="29"/>
  <c r="BC85" i="29"/>
  <c r="BV84" i="29"/>
  <c r="AO84" i="29"/>
  <c r="BW173" i="29"/>
  <c r="BW174" i="29"/>
  <c r="BF177" i="29"/>
  <c r="BI177" i="29"/>
  <c r="AN179" i="29"/>
  <c r="AX177" i="29"/>
  <c r="BC177" i="29"/>
  <c r="AO176" i="29"/>
  <c r="BV176" i="29"/>
  <c r="BQ52" i="31"/>
  <c r="BS52" i="31"/>
  <c r="BM53" i="31"/>
  <c r="BQ53" i="31"/>
  <c r="BS53" i="31"/>
  <c r="BK99" i="31"/>
  <c r="BR100" i="31"/>
  <c r="BS100" i="31"/>
  <c r="BJ127" i="31"/>
  <c r="BK127" i="31"/>
  <c r="AZ153" i="31"/>
  <c r="BM153" i="31"/>
  <c r="AQ153" i="31"/>
  <c r="BF137" i="22"/>
  <c r="BI137" i="22"/>
  <c r="AN139" i="22"/>
  <c r="AO136" i="22"/>
  <c r="AX137" i="22"/>
  <c r="BC137" i="22"/>
  <c r="BV136" i="22"/>
  <c r="BF183" i="22"/>
  <c r="BI183" i="22"/>
  <c r="AN185" i="22"/>
  <c r="AO182" i="22"/>
  <c r="AX183" i="22"/>
  <c r="BC183" i="22"/>
  <c r="BV182" i="22"/>
  <c r="BF45" i="22"/>
  <c r="BI45" i="22"/>
  <c r="AO44" i="22"/>
  <c r="AN47" i="22"/>
  <c r="AX45" i="22"/>
  <c r="BC45" i="22"/>
  <c r="BT215" i="27"/>
  <c r="BK16" i="31"/>
  <c r="BC108" i="29"/>
  <c r="BQ193" i="26"/>
  <c r="BB168" i="26"/>
  <c r="BQ151" i="26"/>
  <c r="BQ92" i="26"/>
  <c r="BB191" i="27"/>
  <c r="BR192" i="31"/>
  <c r="BS192" i="31"/>
  <c r="BC128" i="29"/>
  <c r="BC134" i="22"/>
  <c r="BC180" i="22"/>
  <c r="BC42" i="22"/>
  <c r="BQ176" i="26"/>
  <c r="BR176" i="26"/>
  <c r="BQ15" i="26"/>
  <c r="BR15" i="26"/>
  <c r="BT81" i="26"/>
  <c r="BQ126" i="26"/>
  <c r="BQ42" i="26"/>
  <c r="BR42" i="26"/>
  <c r="BT211" i="27"/>
  <c r="BQ9" i="22"/>
  <c r="BS9" i="22"/>
  <c r="BM10" i="22"/>
  <c r="BQ10" i="22"/>
  <c r="BS10" i="22"/>
  <c r="BQ55" i="31"/>
  <c r="BS55" i="31"/>
  <c r="BM56" i="31"/>
  <c r="BQ56" i="31"/>
  <c r="BS56" i="31"/>
  <c r="AY16" i="22"/>
  <c r="BC16" i="22"/>
  <c r="BC15" i="22"/>
  <c r="AY39" i="22"/>
  <c r="BC39" i="22"/>
  <c r="BC38" i="22"/>
  <c r="AY62" i="22"/>
  <c r="BC62" i="22"/>
  <c r="BC61" i="22"/>
  <c r="AY85" i="22"/>
  <c r="BC84" i="22"/>
  <c r="AY108" i="22"/>
  <c r="BC107" i="22"/>
  <c r="AY131" i="22"/>
  <c r="BC131" i="22"/>
  <c r="BC130" i="22"/>
  <c r="AY154" i="22"/>
  <c r="BC154" i="22"/>
  <c r="BC153" i="22"/>
  <c r="AY177" i="22"/>
  <c r="BC177" i="22"/>
  <c r="BC176" i="22"/>
  <c r="AY200" i="22"/>
  <c r="BC200" i="22"/>
  <c r="BC199" i="22"/>
  <c r="AY19" i="29"/>
  <c r="BC18" i="29"/>
  <c r="AY33" i="29"/>
  <c r="BC33" i="29"/>
  <c r="BC32" i="29"/>
  <c r="AY45" i="29"/>
  <c r="BC44" i="29"/>
  <c r="AY62" i="29"/>
  <c r="BC62" i="29"/>
  <c r="BC61" i="29"/>
  <c r="AY88" i="29"/>
  <c r="BC87" i="29"/>
  <c r="AY122" i="29"/>
  <c r="BC122" i="29"/>
  <c r="BC121" i="29"/>
  <c r="AY134" i="29"/>
  <c r="BC133" i="29"/>
  <c r="AY154" i="29"/>
  <c r="BC153" i="29"/>
  <c r="AY30" i="31"/>
  <c r="BC30" i="31"/>
  <c r="BD30" i="31"/>
  <c r="BC29" i="31"/>
  <c r="BD29" i="31"/>
  <c r="AY76" i="31"/>
  <c r="BC76" i="31"/>
  <c r="BD76" i="31"/>
  <c r="BC75" i="31"/>
  <c r="BD75" i="31"/>
  <c r="AY122" i="31"/>
  <c r="BC122" i="31"/>
  <c r="BD122" i="31"/>
  <c r="BC121" i="31"/>
  <c r="BD121" i="31"/>
  <c r="AY168" i="31"/>
  <c r="BC168" i="31"/>
  <c r="BD168" i="31"/>
  <c r="BC167" i="31"/>
  <c r="BD167" i="31"/>
  <c r="AZ196" i="31"/>
  <c r="AQ196" i="31"/>
  <c r="BA197" i="31"/>
  <c r="BJ197" i="31"/>
  <c r="BR198" i="31"/>
  <c r="BS198" i="31"/>
  <c r="CC196" i="31"/>
  <c r="BM196" i="31"/>
  <c r="AY176" i="27"/>
  <c r="BI176" i="27"/>
  <c r="BJ176" i="27"/>
  <c r="AY168" i="27"/>
  <c r="BI168" i="27"/>
  <c r="BB149" i="27"/>
  <c r="BQ149" i="27"/>
  <c r="BR149" i="27"/>
  <c r="BQ133" i="27"/>
  <c r="BR133" i="27"/>
  <c r="BQ90" i="27"/>
  <c r="BR90" i="27"/>
  <c r="BQ75" i="27"/>
  <c r="BR75" i="27"/>
  <c r="BQ73" i="27"/>
  <c r="BR73" i="27"/>
  <c r="BQ71" i="27"/>
  <c r="BR71" i="27"/>
  <c r="BQ69" i="27"/>
  <c r="BR69" i="27"/>
  <c r="BQ67" i="27"/>
  <c r="BR67" i="27"/>
  <c r="BQ65" i="27"/>
  <c r="BR65" i="27"/>
  <c r="BQ63" i="27"/>
  <c r="BR63" i="27"/>
  <c r="BQ61" i="27"/>
  <c r="BR61" i="27"/>
  <c r="BQ59" i="27"/>
  <c r="BR59" i="27"/>
  <c r="BQ57" i="27"/>
  <c r="BR57" i="27"/>
  <c r="BQ50" i="27"/>
  <c r="BR50" i="27"/>
  <c r="BQ48" i="27"/>
  <c r="BR48" i="27"/>
  <c r="BQ46" i="27"/>
  <c r="BR46" i="27"/>
  <c r="BQ44" i="27"/>
  <c r="BR44" i="27"/>
  <c r="BQ42" i="27"/>
  <c r="BR42" i="27"/>
  <c r="BQ40" i="27"/>
  <c r="BR40" i="27"/>
  <c r="BQ38" i="27"/>
  <c r="BR38" i="27"/>
  <c r="BQ32" i="27"/>
  <c r="BR32" i="27"/>
  <c r="BQ23" i="27"/>
  <c r="BR23" i="27"/>
  <c r="BQ19" i="27"/>
  <c r="BR19" i="27"/>
  <c r="BQ15" i="27"/>
  <c r="BR15" i="27"/>
  <c r="BQ11" i="27"/>
  <c r="BR11" i="27"/>
  <c r="BQ7" i="27"/>
  <c r="BR7" i="27"/>
  <c r="BW84" i="31"/>
  <c r="BW85" i="31"/>
  <c r="BU105" i="31"/>
  <c r="BY105" i="31"/>
  <c r="BZ105" i="31"/>
  <c r="BW154" i="31"/>
  <c r="BZ154" i="31"/>
  <c r="CA154" i="31"/>
  <c r="BW153" i="31"/>
  <c r="BU151" i="31"/>
  <c r="BY151" i="31"/>
  <c r="BZ151" i="31"/>
  <c r="AZ12" i="29"/>
  <c r="AQ12" i="29"/>
  <c r="BU12" i="29"/>
  <c r="BF42" i="29"/>
  <c r="BI42" i="29"/>
  <c r="AN44" i="29"/>
  <c r="AX42" i="29"/>
  <c r="BC42" i="29"/>
  <c r="AO41" i="29"/>
  <c r="BF65" i="29"/>
  <c r="BI65" i="29"/>
  <c r="AN67" i="29"/>
  <c r="AX65" i="29"/>
  <c r="BC65" i="29"/>
  <c r="AO64" i="29"/>
  <c r="BF111" i="29"/>
  <c r="BI111" i="29"/>
  <c r="AN113" i="29"/>
  <c r="AX111" i="29"/>
  <c r="BC111" i="29"/>
  <c r="AO110" i="29"/>
  <c r="BV110" i="29"/>
  <c r="BW154" i="29"/>
  <c r="BW153" i="29"/>
  <c r="BK30" i="31"/>
  <c r="BR31" i="31"/>
  <c r="BS31" i="31"/>
  <c r="BF41" i="31"/>
  <c r="BI41" i="31"/>
  <c r="AL44" i="31"/>
  <c r="AX41" i="31"/>
  <c r="BC41" i="31"/>
  <c r="BQ75" i="31"/>
  <c r="BS75" i="31"/>
  <c r="BM76" i="31"/>
  <c r="BQ76" i="31"/>
  <c r="BS76" i="31"/>
  <c r="AQ84" i="31"/>
  <c r="CC84" i="31"/>
  <c r="BA85" i="31"/>
  <c r="BD85" i="31"/>
  <c r="BQ121" i="31"/>
  <c r="BS121" i="31"/>
  <c r="BM122" i="31"/>
  <c r="BQ122" i="31"/>
  <c r="BS122" i="31"/>
  <c r="BR123" i="31"/>
  <c r="BS123" i="31"/>
  <c r="BK122" i="31"/>
  <c r="BF134" i="31"/>
  <c r="BI134" i="31"/>
  <c r="BF133" i="31"/>
  <c r="BI133" i="31"/>
  <c r="AL136" i="31"/>
  <c r="AO133" i="31"/>
  <c r="AP133" i="31"/>
  <c r="AX134" i="31"/>
  <c r="BC134" i="31"/>
  <c r="AX133" i="31"/>
  <c r="BC133" i="31"/>
  <c r="BJ150" i="31"/>
  <c r="BK150" i="31"/>
  <c r="BF111" i="22"/>
  <c r="BI111" i="22"/>
  <c r="AN113" i="22"/>
  <c r="AO110" i="22"/>
  <c r="AX111" i="22"/>
  <c r="BC111" i="22"/>
  <c r="BV110" i="22"/>
  <c r="BW110" i="22"/>
  <c r="BW153" i="22"/>
  <c r="BU153" i="22"/>
  <c r="BY153" i="22"/>
  <c r="BW154" i="22"/>
  <c r="BW200" i="22"/>
  <c r="BW199" i="22"/>
  <c r="BF203" i="22"/>
  <c r="BI203" i="22"/>
  <c r="AN205" i="22"/>
  <c r="AN208" i="22"/>
  <c r="AO202" i="22"/>
  <c r="BV202" i="22"/>
  <c r="AX203" i="22"/>
  <c r="BC203" i="22"/>
  <c r="BQ9" i="31"/>
  <c r="BS9" i="31"/>
  <c r="BM10" i="31"/>
  <c r="BQ10" i="31"/>
  <c r="BS10" i="31"/>
  <c r="AY13" i="22"/>
  <c r="BC13" i="22"/>
  <c r="BD13" i="22"/>
  <c r="BC12" i="22"/>
  <c r="AY36" i="22"/>
  <c r="BC36" i="22"/>
  <c r="BC35" i="22"/>
  <c r="AY59" i="22"/>
  <c r="BC59" i="22"/>
  <c r="BC58" i="22"/>
  <c r="AY82" i="22"/>
  <c r="BC81" i="22"/>
  <c r="AY105" i="22"/>
  <c r="BC105" i="22"/>
  <c r="BC104" i="22"/>
  <c r="AY128" i="22"/>
  <c r="BC128" i="22"/>
  <c r="BC127" i="22"/>
  <c r="AY151" i="22"/>
  <c r="BC151" i="22"/>
  <c r="BC150" i="22"/>
  <c r="AY174" i="22"/>
  <c r="BC174" i="22"/>
  <c r="BC173" i="22"/>
  <c r="AY197" i="22"/>
  <c r="BC197" i="22"/>
  <c r="BC196" i="22"/>
  <c r="AY10" i="29"/>
  <c r="BC10" i="29"/>
  <c r="BC9" i="29"/>
  <c r="BD9" i="29"/>
  <c r="AY22" i="29"/>
  <c r="BC21" i="29"/>
  <c r="AY39" i="29"/>
  <c r="BC39" i="29"/>
  <c r="BC38" i="29"/>
  <c r="AY56" i="29"/>
  <c r="BC56" i="29"/>
  <c r="BC55" i="29"/>
  <c r="AY68" i="29"/>
  <c r="BC67" i="29"/>
  <c r="AY82" i="29"/>
  <c r="BC81" i="29"/>
  <c r="AY148" i="29"/>
  <c r="BC148" i="29"/>
  <c r="BC147" i="29"/>
  <c r="AY160" i="29"/>
  <c r="BC159" i="29"/>
  <c r="AY174" i="29"/>
  <c r="BC173" i="29"/>
  <c r="AY53" i="31"/>
  <c r="BC53" i="31"/>
  <c r="BD53" i="31"/>
  <c r="BC52" i="31"/>
  <c r="BD52" i="31"/>
  <c r="AY99" i="31"/>
  <c r="BC99" i="31"/>
  <c r="BD99" i="31"/>
  <c r="BC98" i="31"/>
  <c r="BD98" i="31"/>
  <c r="AY145" i="31"/>
  <c r="BC145" i="31"/>
  <c r="BD145" i="31"/>
  <c r="BC144" i="31"/>
  <c r="BD144" i="31"/>
  <c r="AY172" i="27"/>
  <c r="BI172" i="27"/>
  <c r="BJ172" i="27"/>
  <c r="AY164" i="27"/>
  <c r="BI164" i="27"/>
  <c r="BJ164" i="27"/>
  <c r="BQ112" i="27"/>
  <c r="BR112" i="27"/>
  <c r="BG10" i="22"/>
  <c r="BI10" i="22"/>
  <c r="BK10" i="22"/>
  <c r="BC10" i="22"/>
  <c r="BD10" i="22"/>
  <c r="BU81" i="31"/>
  <c r="BY81" i="31"/>
  <c r="BZ81" i="31"/>
  <c r="BV110" i="31"/>
  <c r="AN113" i="31"/>
  <c r="BV113" i="31"/>
  <c r="AN136" i="31"/>
  <c r="BV133" i="31"/>
  <c r="BZ127" i="31"/>
  <c r="BU127" i="31"/>
  <c r="BY127" i="31"/>
  <c r="CA127" i="31"/>
  <c r="BW196" i="31"/>
  <c r="BW197" i="31"/>
  <c r="BJ9" i="29"/>
  <c r="BJ12" i="31"/>
  <c r="BK12" i="31"/>
  <c r="BW127" i="29"/>
  <c r="BW128" i="29"/>
  <c r="BF131" i="29"/>
  <c r="BI131" i="29"/>
  <c r="AN133" i="29"/>
  <c r="AX131" i="29"/>
  <c r="BC131" i="29"/>
  <c r="BV130" i="29"/>
  <c r="BW131" i="29"/>
  <c r="AO130" i="29"/>
  <c r="BK53" i="31"/>
  <c r="BR54" i="31"/>
  <c r="BS54" i="31"/>
  <c r="BR83" i="31"/>
  <c r="BS83" i="31"/>
  <c r="BJ81" i="31"/>
  <c r="BK81" i="31"/>
  <c r="CB81" i="31"/>
  <c r="BQ98" i="31"/>
  <c r="BS98" i="31"/>
  <c r="BM99" i="31"/>
  <c r="BQ99" i="31"/>
  <c r="BS99" i="31"/>
  <c r="AZ107" i="31"/>
  <c r="AQ107" i="31"/>
  <c r="CC107" i="31"/>
  <c r="BA108" i="31"/>
  <c r="BJ108" i="31"/>
  <c r="BK108" i="31"/>
  <c r="BM107" i="31"/>
  <c r="BQ127" i="31"/>
  <c r="BS127" i="31"/>
  <c r="BM128" i="31"/>
  <c r="BQ128" i="31"/>
  <c r="BS128" i="31"/>
  <c r="BQ144" i="31"/>
  <c r="BS144" i="31"/>
  <c r="BM145" i="31"/>
  <c r="BQ145" i="31"/>
  <c r="BS145" i="31"/>
  <c r="BK145" i="31"/>
  <c r="BR146" i="31"/>
  <c r="BS146" i="31"/>
  <c r="BW133" i="22"/>
  <c r="BU133" i="22"/>
  <c r="BY133" i="22"/>
  <c r="BW134" i="22"/>
  <c r="BW179" i="22"/>
  <c r="BW180" i="22"/>
  <c r="BQ191" i="26"/>
  <c r="BR191" i="26"/>
  <c r="BQ139" i="26"/>
  <c r="BR139" i="26"/>
  <c r="BQ90" i="26"/>
  <c r="BR90" i="26"/>
  <c r="BQ75" i="26"/>
  <c r="BR75" i="26"/>
  <c r="BB224" i="27"/>
  <c r="BB208" i="27"/>
  <c r="BS57" i="31"/>
  <c r="BS149" i="31"/>
  <c r="BL188" i="27"/>
  <c r="BP188" i="27"/>
  <c r="BR188" i="27"/>
  <c r="BU188" i="27"/>
  <c r="CA151" i="29"/>
  <c r="CA145" i="29"/>
  <c r="CA122" i="29"/>
  <c r="CA105" i="29"/>
  <c r="CA99" i="29"/>
  <c r="CA76" i="29"/>
  <c r="BC13" i="29"/>
  <c r="CA79" i="31"/>
  <c r="BD15" i="31"/>
  <c r="BD16" i="31"/>
  <c r="BC154" i="29"/>
  <c r="BC200" i="29"/>
  <c r="BD84" i="31"/>
  <c r="BD131" i="31"/>
  <c r="BK131" i="31"/>
  <c r="CC150" i="31"/>
  <c r="BC108" i="22"/>
  <c r="BQ189" i="26"/>
  <c r="BR189" i="26"/>
  <c r="BB73" i="26"/>
  <c r="BQ25" i="26"/>
  <c r="BR25" i="26"/>
  <c r="BB220" i="27"/>
  <c r="BB199" i="27"/>
  <c r="BT198" i="27"/>
  <c r="BQ189" i="27"/>
  <c r="BR189" i="27"/>
  <c r="BQ176" i="27"/>
  <c r="BR176" i="27"/>
  <c r="BB110" i="27"/>
  <c r="BB88" i="27"/>
  <c r="BK78" i="31"/>
  <c r="BL184" i="27"/>
  <c r="BP184" i="27"/>
  <c r="BR184" i="27"/>
  <c r="BU184" i="27"/>
  <c r="CA150" i="29"/>
  <c r="CA144" i="29"/>
  <c r="CA121" i="29"/>
  <c r="CA104" i="29"/>
  <c r="CA98" i="29"/>
  <c r="CA75" i="29"/>
  <c r="BD197" i="31"/>
  <c r="AO199" i="31"/>
  <c r="AP199" i="31"/>
  <c r="AZ199" i="31"/>
  <c r="BJ199" i="31"/>
  <c r="AX200" i="31"/>
  <c r="BC200" i="31"/>
  <c r="BF200" i="31"/>
  <c r="BI200" i="31"/>
  <c r="BM12" i="31"/>
  <c r="BC82" i="29"/>
  <c r="BM81" i="31"/>
  <c r="BM82" i="31"/>
  <c r="BQ82" i="31"/>
  <c r="BS82" i="31"/>
  <c r="BD107" i="31"/>
  <c r="BB171" i="27"/>
  <c r="BR8" i="31"/>
  <c r="BS8" i="31"/>
  <c r="BU179" i="22"/>
  <c r="BY179" i="22"/>
  <c r="CA179" i="22"/>
  <c r="BZ179" i="22"/>
  <c r="CA133" i="22"/>
  <c r="BZ133" i="22"/>
  <c r="BQ107" i="31"/>
  <c r="BS107" i="31"/>
  <c r="BM108" i="31"/>
  <c r="BQ108" i="31"/>
  <c r="BS108" i="31"/>
  <c r="BJ107" i="31"/>
  <c r="BK107" i="31"/>
  <c r="BF134" i="29"/>
  <c r="BI134" i="29"/>
  <c r="AO133" i="29"/>
  <c r="AN136" i="29"/>
  <c r="AX134" i="29"/>
  <c r="BC134" i="29"/>
  <c r="BV133" i="29"/>
  <c r="BZ128" i="29"/>
  <c r="BU128" i="29"/>
  <c r="BY128" i="29"/>
  <c r="BU197" i="31"/>
  <c r="BY197" i="31"/>
  <c r="BZ197" i="31"/>
  <c r="BW133" i="31"/>
  <c r="BZ133" i="31"/>
  <c r="BW134" i="31"/>
  <c r="BU200" i="22"/>
  <c r="BY200" i="22"/>
  <c r="BZ200" i="22"/>
  <c r="BF114" i="22"/>
  <c r="BI114" i="22"/>
  <c r="AN116" i="22"/>
  <c r="AO113" i="22"/>
  <c r="AX114" i="22"/>
  <c r="BC114" i="22"/>
  <c r="BV113" i="22"/>
  <c r="BU153" i="29"/>
  <c r="BY153" i="29"/>
  <c r="CA153" i="29"/>
  <c r="BZ153" i="29"/>
  <c r="BW110" i="29"/>
  <c r="BW111" i="29"/>
  <c r="BJ12" i="29"/>
  <c r="BK12" i="29"/>
  <c r="BU154" i="31"/>
  <c r="BY154" i="31"/>
  <c r="BZ84" i="31"/>
  <c r="BU84" i="31"/>
  <c r="BY84" i="31"/>
  <c r="CA84" i="31"/>
  <c r="BJ196" i="31"/>
  <c r="BK196" i="31"/>
  <c r="BD196" i="31"/>
  <c r="BF48" i="22"/>
  <c r="BI48" i="22"/>
  <c r="AO47" i="22"/>
  <c r="AX48" i="22"/>
  <c r="BC48" i="22"/>
  <c r="BF186" i="22"/>
  <c r="BI186" i="22"/>
  <c r="AO185" i="22"/>
  <c r="AX186" i="22"/>
  <c r="BC186" i="22"/>
  <c r="BV185" i="22"/>
  <c r="BW136" i="22"/>
  <c r="BW137" i="22"/>
  <c r="BQ153" i="31"/>
  <c r="BS153" i="31"/>
  <c r="BM154" i="31"/>
  <c r="BQ154" i="31"/>
  <c r="BS154" i="31"/>
  <c r="BW176" i="29"/>
  <c r="BW177" i="29"/>
  <c r="BU173" i="29"/>
  <c r="BY173" i="29"/>
  <c r="CA173" i="29"/>
  <c r="BZ173" i="29"/>
  <c r="BW85" i="29"/>
  <c r="BW84" i="29"/>
  <c r="BF88" i="29"/>
  <c r="BI88" i="29"/>
  <c r="AO87" i="29"/>
  <c r="AN90" i="29"/>
  <c r="AX88" i="29"/>
  <c r="BC88" i="29"/>
  <c r="BV87" i="29"/>
  <c r="AZ202" i="31"/>
  <c r="BD202" i="31"/>
  <c r="BW200" i="31"/>
  <c r="BW199" i="31"/>
  <c r="BZ108" i="31"/>
  <c r="BU108" i="31"/>
  <c r="BY108" i="31"/>
  <c r="CA108" i="31"/>
  <c r="BT157" i="27"/>
  <c r="BW156" i="22"/>
  <c r="BW157" i="22"/>
  <c r="BU107" i="22"/>
  <c r="BY107" i="22"/>
  <c r="BZ107" i="22"/>
  <c r="BF91" i="31"/>
  <c r="BI91" i="31"/>
  <c r="BF90" i="31"/>
  <c r="BI90" i="31"/>
  <c r="AX91" i="31"/>
  <c r="BC91" i="31"/>
  <c r="AX90" i="31"/>
  <c r="BC90" i="31"/>
  <c r="AO90" i="31"/>
  <c r="AP90" i="31"/>
  <c r="BF206" i="29"/>
  <c r="BI206" i="29"/>
  <c r="AO205" i="29"/>
  <c r="AX206" i="29"/>
  <c r="BC206" i="29"/>
  <c r="BV205" i="29"/>
  <c r="BW205" i="29"/>
  <c r="BZ200" i="29"/>
  <c r="BU200" i="29"/>
  <c r="BY200" i="29"/>
  <c r="BW156" i="29"/>
  <c r="BW157" i="29"/>
  <c r="BU108" i="29"/>
  <c r="BY108" i="29"/>
  <c r="CA108" i="29"/>
  <c r="BZ108" i="29"/>
  <c r="BQ15" i="31"/>
  <c r="BS15" i="31"/>
  <c r="BM16" i="31"/>
  <c r="BQ16" i="31"/>
  <c r="BS16" i="31"/>
  <c r="BS17" i="31"/>
  <c r="BJ15" i="31"/>
  <c r="BR17" i="31"/>
  <c r="BF22" i="31"/>
  <c r="BI22" i="31"/>
  <c r="BF21" i="31"/>
  <c r="BI21" i="31"/>
  <c r="AO21" i="31"/>
  <c r="AP21" i="31"/>
  <c r="AX22" i="31"/>
  <c r="AX21" i="31"/>
  <c r="BF182" i="31"/>
  <c r="BI182" i="31"/>
  <c r="AX182" i="31"/>
  <c r="BC182" i="31"/>
  <c r="BW160" i="31"/>
  <c r="BW159" i="31"/>
  <c r="BW87" i="31"/>
  <c r="BW88" i="31"/>
  <c r="CA151" i="31"/>
  <c r="CA105" i="31"/>
  <c r="BT9" i="22"/>
  <c r="BT219" i="27"/>
  <c r="BT223" i="27"/>
  <c r="BQ81" i="31"/>
  <c r="BS81" i="31"/>
  <c r="BQ12" i="31"/>
  <c r="BS12" i="31"/>
  <c r="BM13" i="31"/>
  <c r="BQ13" i="31"/>
  <c r="BS13" i="31"/>
  <c r="BU180" i="22"/>
  <c r="BY180" i="22"/>
  <c r="BZ180" i="22"/>
  <c r="BU134" i="22"/>
  <c r="BY134" i="22"/>
  <c r="BZ134" i="22"/>
  <c r="BZ127" i="29"/>
  <c r="BU127" i="29"/>
  <c r="BY127" i="29"/>
  <c r="CA127" i="29"/>
  <c r="BZ196" i="31"/>
  <c r="BU196" i="31"/>
  <c r="BY196" i="31"/>
  <c r="BW110" i="31"/>
  <c r="BW111" i="31"/>
  <c r="BQ164" i="27"/>
  <c r="BR164" i="27"/>
  <c r="BB172" i="27"/>
  <c r="BQ172" i="27"/>
  <c r="BR172" i="27"/>
  <c r="BW203" i="22"/>
  <c r="BZ203" i="22"/>
  <c r="BW202" i="22"/>
  <c r="BF206" i="22"/>
  <c r="BI206" i="22"/>
  <c r="AO205" i="22"/>
  <c r="AX206" i="22"/>
  <c r="BC206" i="22"/>
  <c r="BU199" i="22"/>
  <c r="BY199" i="22"/>
  <c r="CA199" i="22"/>
  <c r="BZ199" i="22"/>
  <c r="BU154" i="22"/>
  <c r="BY154" i="22"/>
  <c r="CA154" i="22"/>
  <c r="BZ154" i="22"/>
  <c r="BW111" i="22"/>
  <c r="BU111" i="22"/>
  <c r="BY111" i="22"/>
  <c r="BF136" i="31"/>
  <c r="BI136" i="31"/>
  <c r="AX136" i="31"/>
  <c r="BC136" i="31"/>
  <c r="BJ84" i="31"/>
  <c r="BK84" i="31"/>
  <c r="BF44" i="31"/>
  <c r="BI44" i="31"/>
  <c r="AX44" i="31"/>
  <c r="BC44" i="31"/>
  <c r="BU154" i="29"/>
  <c r="BY154" i="29"/>
  <c r="CA154" i="29"/>
  <c r="BZ154" i="29"/>
  <c r="BF114" i="29"/>
  <c r="BI114" i="29"/>
  <c r="AO113" i="29"/>
  <c r="BV113" i="29"/>
  <c r="AX114" i="29"/>
  <c r="BC114" i="29"/>
  <c r="BF68" i="29"/>
  <c r="BI68" i="29"/>
  <c r="AO67" i="29"/>
  <c r="AX68" i="29"/>
  <c r="BC68" i="29"/>
  <c r="BF45" i="29"/>
  <c r="BI45" i="29"/>
  <c r="AO44" i="29"/>
  <c r="AX45" i="29"/>
  <c r="BC45" i="29"/>
  <c r="BU153" i="31"/>
  <c r="BY153" i="31"/>
  <c r="CA153" i="31"/>
  <c r="BZ153" i="31"/>
  <c r="BZ85" i="31"/>
  <c r="BU85" i="31"/>
  <c r="BY85" i="31"/>
  <c r="CA85" i="31"/>
  <c r="BQ196" i="31"/>
  <c r="BS196" i="31"/>
  <c r="BM197" i="31"/>
  <c r="BQ197" i="31"/>
  <c r="BS197" i="31"/>
  <c r="BW182" i="22"/>
  <c r="BW183" i="22"/>
  <c r="BF140" i="22"/>
  <c r="BI140" i="22"/>
  <c r="AO139" i="22"/>
  <c r="AX140" i="22"/>
  <c r="BC140" i="22"/>
  <c r="BV139" i="22"/>
  <c r="BW140" i="22"/>
  <c r="BJ153" i="31"/>
  <c r="BF180" i="29"/>
  <c r="BI180" i="29"/>
  <c r="AO179" i="29"/>
  <c r="AN182" i="29"/>
  <c r="AX180" i="29"/>
  <c r="BC180" i="29"/>
  <c r="BV179" i="29"/>
  <c r="BU174" i="29"/>
  <c r="BY174" i="29"/>
  <c r="CA174" i="29"/>
  <c r="BZ174" i="29"/>
  <c r="BF205" i="31"/>
  <c r="BI205" i="31"/>
  <c r="AX206" i="31"/>
  <c r="BC206" i="31"/>
  <c r="AX205" i="31"/>
  <c r="BC205" i="31"/>
  <c r="AO205" i="31"/>
  <c r="AP205" i="31"/>
  <c r="AN205" i="31"/>
  <c r="BV202" i="31"/>
  <c r="BZ131" i="31"/>
  <c r="CA131" i="31"/>
  <c r="BU131" i="31"/>
  <c r="BY131" i="31"/>
  <c r="BZ107" i="31"/>
  <c r="BU107" i="31"/>
  <c r="BY107" i="31"/>
  <c r="CA107" i="31"/>
  <c r="BQ185" i="27"/>
  <c r="BR185" i="27"/>
  <c r="BF160" i="22"/>
  <c r="BI160" i="22"/>
  <c r="AN162" i="22"/>
  <c r="AO159" i="22"/>
  <c r="AX160" i="22"/>
  <c r="BC160" i="22"/>
  <c r="BV159" i="22"/>
  <c r="BW160" i="22"/>
  <c r="BU108" i="22"/>
  <c r="BY108" i="22"/>
  <c r="BZ108" i="22"/>
  <c r="BF68" i="22"/>
  <c r="BI68" i="22"/>
  <c r="AO67" i="22"/>
  <c r="AN70" i="22"/>
  <c r="AX68" i="22"/>
  <c r="BC68" i="22"/>
  <c r="AZ87" i="31"/>
  <c r="AQ87" i="31"/>
  <c r="BW202" i="29"/>
  <c r="BZ202" i="29"/>
  <c r="BW203" i="29"/>
  <c r="BZ199" i="29"/>
  <c r="BU199" i="29"/>
  <c r="BY199" i="29"/>
  <c r="CA199" i="29"/>
  <c r="BF160" i="29"/>
  <c r="BI160" i="29"/>
  <c r="AO159" i="29"/>
  <c r="BV159" i="29"/>
  <c r="AX160" i="29"/>
  <c r="BC160" i="29"/>
  <c r="BU107" i="29"/>
  <c r="BY107" i="29"/>
  <c r="CA107" i="29"/>
  <c r="BZ107" i="29"/>
  <c r="AZ18" i="31"/>
  <c r="AQ18" i="31"/>
  <c r="BA19" i="31"/>
  <c r="BJ19" i="31"/>
  <c r="BK19" i="31"/>
  <c r="BM18" i="31"/>
  <c r="BQ18" i="31"/>
  <c r="BU18" i="31"/>
  <c r="BF19" i="29"/>
  <c r="BI19" i="29"/>
  <c r="AX19" i="29"/>
  <c r="BC19" i="29"/>
  <c r="AN21" i="29"/>
  <c r="AO18" i="29"/>
  <c r="BW156" i="31"/>
  <c r="BZ156" i="31"/>
  <c r="BW157" i="31"/>
  <c r="BW90" i="31"/>
  <c r="BW91" i="31"/>
  <c r="BR14" i="31"/>
  <c r="BS14" i="31"/>
  <c r="CA81" i="31"/>
  <c r="BM84" i="31"/>
  <c r="BX29" i="31"/>
  <c r="BR129" i="31"/>
  <c r="CA128" i="31"/>
  <c r="CA82" i="31"/>
  <c r="BC157" i="22"/>
  <c r="BC65" i="22"/>
  <c r="CC130" i="31"/>
  <c r="BM130" i="31"/>
  <c r="BQ130" i="31"/>
  <c r="BS130" i="31"/>
  <c r="BC16" i="29"/>
  <c r="CA150" i="31"/>
  <c r="BD12" i="29"/>
  <c r="BQ168" i="27"/>
  <c r="BR168" i="27"/>
  <c r="BM131" i="31"/>
  <c r="BQ131" i="31"/>
  <c r="BS131" i="31"/>
  <c r="BQ84" i="31"/>
  <c r="BS84" i="31"/>
  <c r="BM85" i="31"/>
  <c r="BQ85" i="31"/>
  <c r="BS85" i="31"/>
  <c r="BZ91" i="31"/>
  <c r="BU91" i="31"/>
  <c r="BY91" i="31"/>
  <c r="BW159" i="22"/>
  <c r="BW179" i="29"/>
  <c r="BW180" i="29"/>
  <c r="BW139" i="22"/>
  <c r="BZ183" i="22"/>
  <c r="BU183" i="22"/>
  <c r="BY183" i="22"/>
  <c r="CA183" i="22"/>
  <c r="BZ111" i="22"/>
  <c r="CA111" i="22"/>
  <c r="BU110" i="31"/>
  <c r="BY110" i="31"/>
  <c r="BZ110" i="31"/>
  <c r="BK199" i="31"/>
  <c r="BD199" i="31"/>
  <c r="BU88" i="31"/>
  <c r="BY88" i="31"/>
  <c r="BZ88" i="31"/>
  <c r="BU159" i="31"/>
  <c r="BY159" i="31"/>
  <c r="CA159" i="31"/>
  <c r="BZ159" i="31"/>
  <c r="BZ157" i="29"/>
  <c r="BU157" i="29"/>
  <c r="BY157" i="29"/>
  <c r="BW206" i="29"/>
  <c r="BU156" i="22"/>
  <c r="BY156" i="22"/>
  <c r="CA156" i="22"/>
  <c r="BZ156" i="22"/>
  <c r="BZ200" i="31"/>
  <c r="BU200" i="31"/>
  <c r="BY200" i="31"/>
  <c r="BJ202" i="31"/>
  <c r="BK202" i="31"/>
  <c r="BU84" i="29"/>
  <c r="BY84" i="29"/>
  <c r="CA84" i="29"/>
  <c r="BZ84" i="29"/>
  <c r="BZ177" i="29"/>
  <c r="BU177" i="29"/>
  <c r="BY177" i="29"/>
  <c r="BW185" i="22"/>
  <c r="BW186" i="22"/>
  <c r="BZ111" i="29"/>
  <c r="BU111" i="29"/>
  <c r="BY111" i="29"/>
  <c r="BU133" i="31"/>
  <c r="BY133" i="31"/>
  <c r="CA134" i="22"/>
  <c r="CA180" i="22"/>
  <c r="CA200" i="29"/>
  <c r="CA107" i="22"/>
  <c r="CA200" i="22"/>
  <c r="CA197" i="31"/>
  <c r="BR109" i="31"/>
  <c r="BS109" i="31"/>
  <c r="BZ90" i="31"/>
  <c r="BU90" i="31"/>
  <c r="BY90" i="31"/>
  <c r="CA90" i="31"/>
  <c r="BU156" i="31"/>
  <c r="BY156" i="31"/>
  <c r="BF22" i="29"/>
  <c r="BI22" i="29"/>
  <c r="AO21" i="29"/>
  <c r="AX22" i="29"/>
  <c r="BC22" i="29"/>
  <c r="BS18" i="31"/>
  <c r="BM19" i="31"/>
  <c r="BQ19" i="31"/>
  <c r="BS19" i="31"/>
  <c r="BJ18" i="31"/>
  <c r="BW159" i="29"/>
  <c r="BU159" i="29"/>
  <c r="BY159" i="29"/>
  <c r="BW160" i="29"/>
  <c r="BU160" i="29"/>
  <c r="BY160" i="29"/>
  <c r="CA160" i="29"/>
  <c r="BU202" i="29"/>
  <c r="BY202" i="29"/>
  <c r="CA202" i="29"/>
  <c r="BF71" i="22"/>
  <c r="BI71" i="22"/>
  <c r="AO70" i="22"/>
  <c r="BC71" i="22"/>
  <c r="BF163" i="22"/>
  <c r="BI163" i="22"/>
  <c r="AO162" i="22"/>
  <c r="AX163" i="22"/>
  <c r="BC163" i="22"/>
  <c r="BV162" i="22"/>
  <c r="BW202" i="31"/>
  <c r="BW203" i="31"/>
  <c r="AZ205" i="31"/>
  <c r="AQ205" i="31"/>
  <c r="BA206" i="31"/>
  <c r="BJ206" i="31"/>
  <c r="BR207" i="31"/>
  <c r="BS207" i="31"/>
  <c r="CC205" i="31"/>
  <c r="BZ182" i="22"/>
  <c r="BU182" i="22"/>
  <c r="BY182" i="22"/>
  <c r="CA182" i="22"/>
  <c r="BW113" i="29"/>
  <c r="BU113" i="29"/>
  <c r="BY113" i="29"/>
  <c r="BW114" i="29"/>
  <c r="BU110" i="22"/>
  <c r="BY110" i="22"/>
  <c r="BZ110" i="22"/>
  <c r="BF209" i="22"/>
  <c r="BI209" i="22"/>
  <c r="AO208" i="22"/>
  <c r="BV208" i="22"/>
  <c r="AX209" i="22"/>
  <c r="BC209" i="22"/>
  <c r="BZ202" i="22"/>
  <c r="BU202" i="22"/>
  <c r="BY202" i="22"/>
  <c r="CA202" i="22"/>
  <c r="BU111" i="31"/>
  <c r="BY111" i="31"/>
  <c r="CA111" i="31"/>
  <c r="BZ111" i="31"/>
  <c r="BU87" i="31"/>
  <c r="BY87" i="31"/>
  <c r="CA87" i="31"/>
  <c r="BZ87" i="31"/>
  <c r="BZ160" i="31"/>
  <c r="BU160" i="31"/>
  <c r="BY160" i="31"/>
  <c r="CA160" i="31"/>
  <c r="AZ21" i="31"/>
  <c r="AQ21" i="31"/>
  <c r="BA22" i="31"/>
  <c r="BJ22" i="31"/>
  <c r="BK22" i="31"/>
  <c r="BU21" i="31"/>
  <c r="BZ156" i="29"/>
  <c r="BU156" i="29"/>
  <c r="BY156" i="29"/>
  <c r="CA156" i="29"/>
  <c r="BU157" i="22"/>
  <c r="BY157" i="22"/>
  <c r="CA157" i="22"/>
  <c r="BZ157" i="22"/>
  <c r="BU199" i="31"/>
  <c r="BY199" i="31"/>
  <c r="CA199" i="31"/>
  <c r="BZ199" i="31"/>
  <c r="BW87" i="29"/>
  <c r="BW88" i="29"/>
  <c r="BF91" i="29"/>
  <c r="BI91" i="29"/>
  <c r="AX91" i="29"/>
  <c r="BC91" i="29"/>
  <c r="BV90" i="29"/>
  <c r="BW91" i="29"/>
  <c r="AO90" i="29"/>
  <c r="BU85" i="29"/>
  <c r="BY85" i="29"/>
  <c r="CA85" i="29"/>
  <c r="BZ85" i="29"/>
  <c r="BZ176" i="29"/>
  <c r="BU176" i="29"/>
  <c r="BY176" i="29"/>
  <c r="CA176" i="29"/>
  <c r="BZ136" i="22"/>
  <c r="BU136" i="22"/>
  <c r="BY136" i="22"/>
  <c r="CA136" i="22"/>
  <c r="BZ110" i="29"/>
  <c r="BU110" i="29"/>
  <c r="BY110" i="29"/>
  <c r="CA110" i="29"/>
  <c r="BF117" i="22"/>
  <c r="BI117" i="22"/>
  <c r="AO116" i="22"/>
  <c r="AX117" i="22"/>
  <c r="BC117" i="22"/>
  <c r="BV116" i="22"/>
  <c r="BU134" i="31"/>
  <c r="BY134" i="31"/>
  <c r="CA134" i="31"/>
  <c r="BZ134" i="31"/>
  <c r="BW133" i="29"/>
  <c r="BZ133" i="29"/>
  <c r="BW134" i="29"/>
  <c r="BF137" i="29"/>
  <c r="BI137" i="29"/>
  <c r="AX137" i="29"/>
  <c r="BC137" i="29"/>
  <c r="BV136" i="29"/>
  <c r="AO136" i="29"/>
  <c r="BU131" i="29"/>
  <c r="BY131" i="29"/>
  <c r="BZ131" i="29"/>
  <c r="BD19" i="31"/>
  <c r="BW136" i="29"/>
  <c r="BW137" i="29"/>
  <c r="BU133" i="29"/>
  <c r="BY133" i="29"/>
  <c r="BZ88" i="29"/>
  <c r="BU88" i="29"/>
  <c r="BY88" i="29"/>
  <c r="CA88" i="29"/>
  <c r="BJ21" i="31"/>
  <c r="BR23" i="31"/>
  <c r="BK21" i="31"/>
  <c r="BW209" i="22"/>
  <c r="BZ209" i="22"/>
  <c r="BW208" i="22"/>
  <c r="BU114" i="29"/>
  <c r="BY114" i="29"/>
  <c r="CA114" i="29"/>
  <c r="BZ114" i="29"/>
  <c r="BJ205" i="31"/>
  <c r="BK205" i="31"/>
  <c r="BZ159" i="29"/>
  <c r="BU186" i="22"/>
  <c r="BY186" i="22"/>
  <c r="CA186" i="22"/>
  <c r="BZ186" i="22"/>
  <c r="BZ206" i="29"/>
  <c r="BU206" i="29"/>
  <c r="BY206" i="29"/>
  <c r="CA206" i="29"/>
  <c r="BU180" i="29"/>
  <c r="BY180" i="29"/>
  <c r="BZ180" i="29"/>
  <c r="BZ160" i="22"/>
  <c r="BU160" i="22"/>
  <c r="BY160" i="22"/>
  <c r="CA160" i="22"/>
  <c r="CA131" i="29"/>
  <c r="BM21" i="31"/>
  <c r="CA110" i="22"/>
  <c r="BM205" i="31"/>
  <c r="BR20" i="31"/>
  <c r="BS20" i="31"/>
  <c r="BD205" i="31"/>
  <c r="CA133" i="31"/>
  <c r="CA111" i="29"/>
  <c r="CA177" i="29"/>
  <c r="CA200" i="31"/>
  <c r="CA157" i="29"/>
  <c r="CA91" i="31"/>
  <c r="BZ134" i="29"/>
  <c r="BU134" i="29"/>
  <c r="BY134" i="29"/>
  <c r="BW90" i="29"/>
  <c r="BZ90" i="29"/>
  <c r="BZ87" i="29"/>
  <c r="BU87" i="29"/>
  <c r="BY87" i="29"/>
  <c r="CA87" i="29"/>
  <c r="BU203" i="31"/>
  <c r="BY203" i="31"/>
  <c r="BZ203" i="31"/>
  <c r="BW162" i="22"/>
  <c r="BW163" i="22"/>
  <c r="BZ163" i="22"/>
  <c r="BZ160" i="29"/>
  <c r="BU185" i="22"/>
  <c r="BY185" i="22"/>
  <c r="BZ185" i="22"/>
  <c r="BZ205" i="29"/>
  <c r="BU205" i="29"/>
  <c r="BY205" i="29"/>
  <c r="CA205" i="29"/>
  <c r="BU179" i="29"/>
  <c r="BY179" i="29"/>
  <c r="CA179" i="29"/>
  <c r="BZ179" i="29"/>
  <c r="BZ159" i="22"/>
  <c r="BU159" i="22"/>
  <c r="BY159" i="22"/>
  <c r="CA159" i="22"/>
  <c r="BQ205" i="31"/>
  <c r="BS205" i="31"/>
  <c r="BM206" i="31"/>
  <c r="BQ206" i="31"/>
  <c r="BS206" i="31"/>
  <c r="BZ208" i="22"/>
  <c r="BU208" i="22"/>
  <c r="BY208" i="22"/>
  <c r="CA208" i="22"/>
  <c r="BU136" i="29"/>
  <c r="BY136" i="29"/>
  <c r="CA136" i="29"/>
  <c r="BZ136" i="29"/>
  <c r="CA203" i="31"/>
  <c r="CA134" i="29"/>
  <c r="CA159" i="29"/>
  <c r="BU163" i="22"/>
  <c r="BY163" i="22"/>
  <c r="CA163" i="22"/>
  <c r="BQ21" i="31"/>
  <c r="BS21" i="31"/>
  <c r="BM22" i="31"/>
  <c r="BQ22" i="31"/>
  <c r="BS22" i="31"/>
  <c r="BU137" i="29"/>
  <c r="BY137" i="29"/>
  <c r="CA137" i="29"/>
  <c r="BZ137" i="29"/>
  <c r="AY200" i="33"/>
  <c r="BC200" i="33"/>
  <c r="BC199" i="33"/>
  <c r="AY206" i="33"/>
  <c r="BC205" i="33"/>
  <c r="BC206" i="33"/>
  <c r="AY203" i="33"/>
  <c r="BC202" i="33"/>
  <c r="AY209" i="33"/>
  <c r="BC208" i="33"/>
  <c r="BC203" i="33"/>
  <c r="BC209" i="33"/>
  <c r="AY183" i="33"/>
  <c r="BC182" i="33"/>
  <c r="AY177" i="33"/>
  <c r="BC177" i="33"/>
  <c r="BC176" i="33"/>
  <c r="BC183" i="33"/>
  <c r="AY180" i="33"/>
  <c r="BC179" i="33"/>
  <c r="AY186" i="33"/>
  <c r="BC185" i="33"/>
  <c r="BC180" i="33"/>
  <c r="BC186" i="33"/>
  <c r="BC148" i="33"/>
  <c r="BC159" i="33"/>
  <c r="BC151" i="33"/>
  <c r="AY163" i="33"/>
  <c r="BC163" i="33"/>
  <c r="BC162" i="33"/>
  <c r="BC157" i="33"/>
  <c r="AY154" i="33"/>
  <c r="BC154" i="33"/>
  <c r="BC131" i="33"/>
  <c r="BC137" i="33"/>
  <c r="AY137" i="33"/>
  <c r="BC136" i="33"/>
  <c r="AY134" i="33"/>
  <c r="BC134" i="33"/>
  <c r="BC133" i="33"/>
  <c r="AY140" i="33"/>
  <c r="BC139" i="33"/>
  <c r="BC140" i="33"/>
  <c r="BC102" i="33"/>
  <c r="BC108" i="33"/>
  <c r="AY114" i="33"/>
  <c r="BC114" i="33"/>
  <c r="AY111" i="33"/>
  <c r="BC110" i="33"/>
  <c r="AY117" i="33"/>
  <c r="BC116" i="33"/>
  <c r="BC111" i="33"/>
  <c r="BC107" i="33"/>
  <c r="BC90" i="33"/>
  <c r="BC81" i="33"/>
  <c r="AY82" i="33"/>
  <c r="BC82" i="33"/>
  <c r="AY94" i="33"/>
  <c r="BC94" i="33"/>
  <c r="BC93" i="33"/>
  <c r="BC88" i="33"/>
  <c r="AY85" i="33"/>
  <c r="BC85" i="33"/>
  <c r="BC84" i="33"/>
  <c r="AY68" i="33"/>
  <c r="BC68" i="33"/>
  <c r="BC67" i="33"/>
  <c r="BC70" i="33"/>
  <c r="AY56" i="33"/>
  <c r="BC56" i="33"/>
  <c r="BN171" i="33"/>
  <c r="BB12" i="33"/>
  <c r="AY9" i="33"/>
  <c r="BG9" i="33"/>
  <c r="BI9" i="33"/>
  <c r="BC9" i="33"/>
  <c r="AQ9" i="33"/>
  <c r="BA10" i="33"/>
  <c r="BJ10" i="33"/>
  <c r="AZ9" i="33"/>
  <c r="BN20" i="33"/>
  <c r="BF39" i="33"/>
  <c r="BI39" i="33"/>
  <c r="BN138" i="33"/>
  <c r="AX36" i="33"/>
  <c r="BC36" i="33"/>
  <c r="BN158" i="33"/>
  <c r="BW193" i="33"/>
  <c r="BU193" i="33"/>
  <c r="BY193" i="33"/>
  <c r="AN153" i="33"/>
  <c r="BF154" i="33"/>
  <c r="BI154" i="33"/>
  <c r="BN118" i="33"/>
  <c r="BN22" i="33"/>
  <c r="AO35" i="33"/>
  <c r="BN95" i="33"/>
  <c r="AW19" i="33"/>
  <c r="BB19" i="33"/>
  <c r="BN63" i="33"/>
  <c r="BN86" i="33"/>
  <c r="BN103" i="33"/>
  <c r="AN199" i="33"/>
  <c r="BN8" i="33"/>
  <c r="BN17" i="33"/>
  <c r="BZ125" i="33"/>
  <c r="BU125" i="33"/>
  <c r="BY125" i="33"/>
  <c r="CA125" i="33"/>
  <c r="BZ148" i="33"/>
  <c r="BU148" i="33"/>
  <c r="BY148" i="33"/>
  <c r="CA148" i="33"/>
  <c r="BN26" i="33"/>
  <c r="AY44" i="33"/>
  <c r="AY45" i="33"/>
  <c r="BY79" i="33"/>
  <c r="CA79" i="33"/>
  <c r="BF128" i="33"/>
  <c r="BI128" i="33"/>
  <c r="BN161" i="33"/>
  <c r="BN49" i="33"/>
  <c r="BN57" i="33"/>
  <c r="BZ81" i="33"/>
  <c r="CA81" i="33"/>
  <c r="BN200" i="33"/>
  <c r="BN207" i="33"/>
  <c r="BN33" i="33"/>
  <c r="BN34" i="33"/>
  <c r="BN60" i="33"/>
  <c r="AO81" i="33"/>
  <c r="BF82" i="33"/>
  <c r="BI82" i="33"/>
  <c r="BN94" i="33"/>
  <c r="BW124" i="33"/>
  <c r="BZ124" i="33"/>
  <c r="AN202" i="33"/>
  <c r="AO202" i="33"/>
  <c r="BB6" i="33"/>
  <c r="BM8" i="33"/>
  <c r="BN16" i="33"/>
  <c r="BF36" i="33"/>
  <c r="BI36" i="33"/>
  <c r="BN102" i="33"/>
  <c r="BV150" i="33"/>
  <c r="BW150" i="33"/>
  <c r="BU150" i="33"/>
  <c r="BY150" i="33"/>
  <c r="BV196" i="33"/>
  <c r="BN203" i="33"/>
  <c r="BN71" i="33"/>
  <c r="BN180" i="33"/>
  <c r="BM14" i="33"/>
  <c r="BN42" i="33"/>
  <c r="AN84" i="33"/>
  <c r="BV84" i="33"/>
  <c r="BN105" i="33"/>
  <c r="BN7" i="33"/>
  <c r="BN36" i="33"/>
  <c r="AY38" i="33"/>
  <c r="AY39" i="33"/>
  <c r="BN85" i="33"/>
  <c r="BN125" i="33"/>
  <c r="AO196" i="33"/>
  <c r="AY21" i="33"/>
  <c r="BC21" i="33"/>
  <c r="AY35" i="33"/>
  <c r="AY36" i="33"/>
  <c r="BN69" i="33"/>
  <c r="BZ193" i="33"/>
  <c r="BN13" i="33"/>
  <c r="BN92" i="33"/>
  <c r="CA127" i="33"/>
  <c r="BN163" i="33"/>
  <c r="BN206" i="33"/>
  <c r="BN209" i="33"/>
  <c r="BB33" i="33"/>
  <c r="BN48" i="33"/>
  <c r="BN66" i="33"/>
  <c r="BN79" i="33"/>
  <c r="BZ127" i="33"/>
  <c r="BN183" i="33"/>
  <c r="BV199" i="33"/>
  <c r="BW200" i="33"/>
  <c r="BZ200" i="33"/>
  <c r="BN109" i="33"/>
  <c r="BN131" i="33"/>
  <c r="BB15" i="33"/>
  <c r="AY15" i="33"/>
  <c r="AY16" i="33"/>
  <c r="BC16" i="33"/>
  <c r="BN19" i="33"/>
  <c r="BN106" i="33"/>
  <c r="BB36" i="33"/>
  <c r="BB39" i="33"/>
  <c r="AW42" i="33"/>
  <c r="BB42" i="33"/>
  <c r="BN39" i="33"/>
  <c r="AY12" i="33"/>
  <c r="AY13" i="33"/>
  <c r="BC13" i="33"/>
  <c r="BN37" i="33"/>
  <c r="BN43" i="33"/>
  <c r="BN40" i="33"/>
  <c r="AQ15" i="29"/>
  <c r="BA16" i="29"/>
  <c r="BQ14" i="29"/>
  <c r="BK6" i="29"/>
  <c r="AT196" i="29"/>
  <c r="AT173" i="29"/>
  <c r="AT150" i="29"/>
  <c r="AT127" i="29"/>
  <c r="AT104" i="29"/>
  <c r="AT81" i="29"/>
  <c r="AT58" i="29"/>
  <c r="AT44" i="29"/>
  <c r="BZ79" i="32"/>
  <c r="CA79" i="32"/>
  <c r="AY208" i="32"/>
  <c r="BC208" i="32"/>
  <c r="BD208" i="32"/>
  <c r="AY209" i="32"/>
  <c r="BC209" i="32"/>
  <c r="BD209" i="32"/>
  <c r="AY205" i="32"/>
  <c r="AY206" i="32"/>
  <c r="AY159" i="32"/>
  <c r="AY160" i="32"/>
  <c r="BQ118" i="32"/>
  <c r="AY67" i="32"/>
  <c r="AY24" i="32"/>
  <c r="AY25" i="32"/>
  <c r="BC25" i="32"/>
  <c r="BN132" i="32"/>
  <c r="BQ132" i="32"/>
  <c r="BN141" i="32"/>
  <c r="BC87" i="32"/>
  <c r="BQ63" i="32"/>
  <c r="BQ49" i="32"/>
  <c r="BC38" i="32"/>
  <c r="BC41" i="32"/>
  <c r="BQ46" i="32"/>
  <c r="BQ20" i="32"/>
  <c r="BQ14" i="32"/>
  <c r="BQ8" i="32"/>
  <c r="BF101" i="32"/>
  <c r="BI101" i="32"/>
  <c r="AO104" i="32"/>
  <c r="AP104" i="32"/>
  <c r="AX104" i="32"/>
  <c r="AX102" i="32"/>
  <c r="AO101" i="32"/>
  <c r="AP101" i="32"/>
  <c r="BC79" i="32"/>
  <c r="BC55" i="32"/>
  <c r="BD55" i="32"/>
  <c r="BK59" i="32"/>
  <c r="AQ58" i="32"/>
  <c r="BA59" i="32"/>
  <c r="BJ59" i="32"/>
  <c r="BK15" i="32"/>
  <c r="AU127" i="32"/>
  <c r="AU130" i="32"/>
  <c r="AU133" i="32"/>
  <c r="AU136" i="32"/>
  <c r="AU139" i="32"/>
  <c r="AU147" i="32"/>
  <c r="AU150" i="32"/>
  <c r="AU153" i="32"/>
  <c r="AU156" i="32"/>
  <c r="AU159" i="32"/>
  <c r="AU162" i="32"/>
  <c r="AU170" i="32"/>
  <c r="AU173" i="32"/>
  <c r="AU176" i="32"/>
  <c r="AU179" i="32"/>
  <c r="AU182" i="32"/>
  <c r="AU185" i="32"/>
  <c r="AU193" i="32"/>
  <c r="AU196" i="32"/>
  <c r="AU199" i="32"/>
  <c r="AU202" i="32"/>
  <c r="AU205" i="32"/>
  <c r="AU208" i="32"/>
  <c r="AT81" i="32"/>
  <c r="AT61" i="32"/>
  <c r="AU58" i="32"/>
  <c r="AU61" i="32"/>
  <c r="AU64" i="32"/>
  <c r="AU67" i="32"/>
  <c r="AU70" i="32"/>
  <c r="AT44" i="32"/>
  <c r="AN133" i="33"/>
  <c r="BV130" i="33"/>
  <c r="AO130" i="33"/>
  <c r="BF131" i="33"/>
  <c r="BI131" i="33"/>
  <c r="BN14" i="33"/>
  <c r="BN82" i="33"/>
  <c r="BN83" i="33"/>
  <c r="AN61" i="33"/>
  <c r="AY41" i="33"/>
  <c r="AX39" i="33"/>
  <c r="AN41" i="33"/>
  <c r="AY47" i="33"/>
  <c r="AY48" i="33"/>
  <c r="AY24" i="33"/>
  <c r="AY25" i="33"/>
  <c r="BC25" i="33"/>
  <c r="BN25" i="33"/>
  <c r="BN46" i="33"/>
  <c r="BF59" i="33"/>
  <c r="BI59" i="33"/>
  <c r="BN89" i="33"/>
  <c r="BN88" i="33"/>
  <c r="AQ12" i="33"/>
  <c r="BM12" i="33"/>
  <c r="BN23" i="33"/>
  <c r="BM34" i="33"/>
  <c r="BQ34" i="33"/>
  <c r="BN56" i="33"/>
  <c r="BN65" i="33"/>
  <c r="AY18" i="33"/>
  <c r="BN59" i="33"/>
  <c r="BN62" i="33"/>
  <c r="BW82" i="33"/>
  <c r="BF105" i="33"/>
  <c r="BI105" i="33"/>
  <c r="AO104" i="33"/>
  <c r="AN107" i="33"/>
  <c r="BV104" i="33"/>
  <c r="BN111" i="33"/>
  <c r="BN112" i="33"/>
  <c r="BN128" i="33"/>
  <c r="BN129" i="33"/>
  <c r="BN45" i="33"/>
  <c r="BN134" i="33"/>
  <c r="BN135" i="33"/>
  <c r="AN156" i="33"/>
  <c r="BV153" i="33"/>
  <c r="BN194" i="33"/>
  <c r="BN195" i="33"/>
  <c r="BN72" i="33"/>
  <c r="BN80" i="33"/>
  <c r="BN140" i="33"/>
  <c r="BN186" i="33"/>
  <c r="BN198" i="33"/>
  <c r="BN197" i="33"/>
  <c r="BN114" i="33"/>
  <c r="BZ147" i="33"/>
  <c r="BU147" i="33"/>
  <c r="BY147" i="33"/>
  <c r="BF177" i="33"/>
  <c r="BI177" i="33"/>
  <c r="AN179" i="33"/>
  <c r="BV176" i="33"/>
  <c r="AO176" i="33"/>
  <c r="BN187" i="33"/>
  <c r="BW102" i="33"/>
  <c r="BW101" i="33"/>
  <c r="BW128" i="33"/>
  <c r="BN154" i="33"/>
  <c r="BN151" i="33"/>
  <c r="BN152" i="33"/>
  <c r="BN137" i="33"/>
  <c r="BN132" i="33"/>
  <c r="BF174" i="33"/>
  <c r="BI174" i="33"/>
  <c r="AO173" i="33"/>
  <c r="BN177" i="33"/>
  <c r="BN178" i="33"/>
  <c r="BN141" i="33"/>
  <c r="BZ150" i="33"/>
  <c r="CA150" i="33"/>
  <c r="BN126" i="33"/>
  <c r="BW151" i="33"/>
  <c r="BN174" i="33"/>
  <c r="BN175" i="33"/>
  <c r="BZ194" i="33"/>
  <c r="CA194" i="33"/>
  <c r="BN117" i="33"/>
  <c r="BN164" i="33"/>
  <c r="BN172" i="33"/>
  <c r="BV173" i="33"/>
  <c r="BN115" i="33"/>
  <c r="BN149" i="33"/>
  <c r="BN201" i="33"/>
  <c r="BN160" i="33"/>
  <c r="BW171" i="33"/>
  <c r="BW170" i="33"/>
  <c r="BN204" i="33"/>
  <c r="BN184" i="33"/>
  <c r="BV202" i="33"/>
  <c r="BN181" i="33"/>
  <c r="BN210" i="33"/>
  <c r="AY16" i="32"/>
  <c r="BC15" i="32"/>
  <c r="BD15" i="32"/>
  <c r="BQ43" i="32"/>
  <c r="BC58" i="32"/>
  <c r="AY59" i="32"/>
  <c r="BC81" i="32"/>
  <c r="AY82" i="32"/>
  <c r="BC82" i="32"/>
  <c r="AZ104" i="32"/>
  <c r="AQ104" i="32"/>
  <c r="BA105" i="32"/>
  <c r="BJ105" i="32"/>
  <c r="BC16" i="32"/>
  <c r="BD16" i="32"/>
  <c r="AY21" i="32"/>
  <c r="BK16" i="32"/>
  <c r="BU24" i="32"/>
  <c r="AZ24" i="32"/>
  <c r="AQ24" i="32"/>
  <c r="BA25" i="32"/>
  <c r="BJ25" i="32"/>
  <c r="BK25" i="32"/>
  <c r="BC64" i="32"/>
  <c r="AY65" i="32"/>
  <c r="AY108" i="32"/>
  <c r="BC107" i="32"/>
  <c r="AY10" i="32"/>
  <c r="BG9" i="32"/>
  <c r="BI9" i="32"/>
  <c r="BK9" i="32"/>
  <c r="BC9" i="32"/>
  <c r="BD9" i="32"/>
  <c r="BK33" i="32"/>
  <c r="AY68" i="32"/>
  <c r="BC67" i="32"/>
  <c r="BW111" i="32"/>
  <c r="BW110" i="32"/>
  <c r="BQ26" i="32"/>
  <c r="AZ18" i="32"/>
  <c r="AQ18" i="32"/>
  <c r="BA19" i="32"/>
  <c r="BJ19" i="32"/>
  <c r="BK19" i="32"/>
  <c r="BQ34" i="32"/>
  <c r="AQ35" i="32"/>
  <c r="BA36" i="32"/>
  <c r="BJ36" i="32"/>
  <c r="BK36" i="32"/>
  <c r="AZ35" i="32"/>
  <c r="BQ37" i="32"/>
  <c r="AZ6" i="32"/>
  <c r="AQ6" i="32"/>
  <c r="BC7" i="32"/>
  <c r="AZ12" i="32"/>
  <c r="AQ12" i="32"/>
  <c r="BA13" i="32"/>
  <c r="BJ13" i="32"/>
  <c r="BK13" i="32"/>
  <c r="BC13" i="32"/>
  <c r="BQ17" i="32"/>
  <c r="BC101" i="32"/>
  <c r="AY102" i="32"/>
  <c r="BC102" i="32"/>
  <c r="BN22" i="32"/>
  <c r="BM32" i="32"/>
  <c r="BN40" i="32"/>
  <c r="BQ40" i="32"/>
  <c r="BM57" i="32"/>
  <c r="BQ57" i="32"/>
  <c r="AY56" i="32"/>
  <c r="BC56" i="32"/>
  <c r="BC59" i="32"/>
  <c r="BD59" i="32"/>
  <c r="BN59" i="32"/>
  <c r="AY61" i="32"/>
  <c r="BN65" i="32"/>
  <c r="BC90" i="32"/>
  <c r="BC113" i="32"/>
  <c r="AY130" i="32"/>
  <c r="AY131" i="32"/>
  <c r="AX131" i="32"/>
  <c r="BC12" i="32"/>
  <c r="BU58" i="32"/>
  <c r="BN71" i="32"/>
  <c r="AY70" i="32"/>
  <c r="BN72" i="32"/>
  <c r="BQ72" i="32"/>
  <c r="AW82" i="32"/>
  <c r="BB82" i="32"/>
  <c r="BB110" i="32"/>
  <c r="BM112" i="32"/>
  <c r="AW111" i="32"/>
  <c r="BB111" i="32"/>
  <c r="AN87" i="32"/>
  <c r="BV84" i="32"/>
  <c r="AX85" i="32"/>
  <c r="BF85" i="32"/>
  <c r="BI85" i="32"/>
  <c r="AO84" i="32"/>
  <c r="AP84" i="32"/>
  <c r="BK105" i="32"/>
  <c r="BN114" i="32"/>
  <c r="AQ21" i="32"/>
  <c r="BU21" i="32"/>
  <c r="AY32" i="32"/>
  <c r="AY33" i="32"/>
  <c r="BC33" i="32"/>
  <c r="BD33" i="32"/>
  <c r="AY35" i="32"/>
  <c r="AY36" i="32"/>
  <c r="BC36" i="32"/>
  <c r="AY93" i="32"/>
  <c r="BN94" i="32"/>
  <c r="AQ101" i="32"/>
  <c r="BA102" i="32"/>
  <c r="BJ102" i="32"/>
  <c r="BK102" i="32"/>
  <c r="AZ101" i="32"/>
  <c r="BY101" i="32"/>
  <c r="BZ101" i="32"/>
  <c r="AZ32" i="32"/>
  <c r="BN86" i="32"/>
  <c r="AY84" i="32"/>
  <c r="BN129" i="32"/>
  <c r="BN128" i="32"/>
  <c r="AQ9" i="32"/>
  <c r="BA10" i="32"/>
  <c r="BJ10" i="32"/>
  <c r="BS11" i="32"/>
  <c r="AQ15" i="32"/>
  <c r="BA16" i="32"/>
  <c r="BJ16" i="32"/>
  <c r="AY44" i="32"/>
  <c r="AY45" i="32"/>
  <c r="BN45" i="32"/>
  <c r="BQ86" i="32"/>
  <c r="BM103" i="32"/>
  <c r="AY116" i="32"/>
  <c r="AY117" i="32"/>
  <c r="BN117" i="32"/>
  <c r="BN10" i="32"/>
  <c r="BN23" i="32"/>
  <c r="BQ23" i="32"/>
  <c r="AQ55" i="32"/>
  <c r="BU55" i="32"/>
  <c r="AQ78" i="32"/>
  <c r="AZ78" i="32"/>
  <c r="BD78" i="32"/>
  <c r="AW85" i="32"/>
  <c r="BB85" i="32"/>
  <c r="BQ95" i="32"/>
  <c r="AY104" i="32"/>
  <c r="BN106" i="32"/>
  <c r="BQ106" i="32"/>
  <c r="BN115" i="32"/>
  <c r="BQ115" i="32"/>
  <c r="BB153" i="32"/>
  <c r="BM155" i="32"/>
  <c r="AW154" i="32"/>
  <c r="BB154" i="32"/>
  <c r="BU32" i="32"/>
  <c r="AZ58" i="32"/>
  <c r="BW171" i="32"/>
  <c r="BW170" i="32"/>
  <c r="AY18" i="32"/>
  <c r="AZ21" i="32"/>
  <c r="AN38" i="32"/>
  <c r="BM60" i="32"/>
  <c r="BQ60" i="32"/>
  <c r="BM66" i="32"/>
  <c r="BQ66" i="32"/>
  <c r="CA78" i="32"/>
  <c r="AO81" i="32"/>
  <c r="AP81" i="32"/>
  <c r="AO130" i="32"/>
  <c r="AP130" i="32"/>
  <c r="BV130" i="32"/>
  <c r="AY47" i="32"/>
  <c r="BN68" i="32"/>
  <c r="BN69" i="32"/>
  <c r="BQ69" i="32"/>
  <c r="BM89" i="32"/>
  <c r="BM129" i="32"/>
  <c r="AN133" i="32"/>
  <c r="BQ83" i="32"/>
  <c r="BN91" i="32"/>
  <c r="BN92" i="32"/>
  <c r="BQ92" i="32"/>
  <c r="BN109" i="32"/>
  <c r="BN108" i="32"/>
  <c r="BJ55" i="32"/>
  <c r="BK55" i="32"/>
  <c r="BQ80" i="32"/>
  <c r="BF111" i="32"/>
  <c r="BI111" i="32"/>
  <c r="AO110" i="32"/>
  <c r="AP110" i="32"/>
  <c r="AX111" i="32"/>
  <c r="AN113" i="32"/>
  <c r="AY127" i="32"/>
  <c r="AW134" i="32"/>
  <c r="BB134" i="32"/>
  <c r="BB133" i="32"/>
  <c r="BM109" i="32"/>
  <c r="BQ109" i="32"/>
  <c r="BN89" i="32"/>
  <c r="BN103" i="32"/>
  <c r="AX108" i="32"/>
  <c r="BC108" i="32"/>
  <c r="AO107" i="32"/>
  <c r="AP107" i="32"/>
  <c r="BV107" i="32"/>
  <c r="BN111" i="32"/>
  <c r="AY110" i="32"/>
  <c r="BN112" i="32"/>
  <c r="BW127" i="32"/>
  <c r="BK147" i="32"/>
  <c r="BQ164" i="32"/>
  <c r="BC199" i="32"/>
  <c r="BB170" i="32"/>
  <c r="BM172" i="32"/>
  <c r="BQ172" i="32"/>
  <c r="BS172" i="32"/>
  <c r="AW171" i="32"/>
  <c r="BB171" i="32"/>
  <c r="BB202" i="32"/>
  <c r="BM204" i="32"/>
  <c r="AW203" i="32"/>
  <c r="BB203" i="32"/>
  <c r="BN105" i="32"/>
  <c r="AQ124" i="32"/>
  <c r="AZ124" i="32"/>
  <c r="AW128" i="32"/>
  <c r="BB128" i="32"/>
  <c r="BB156" i="32"/>
  <c r="BM158" i="32"/>
  <c r="BQ158" i="32"/>
  <c r="AW157" i="32"/>
  <c r="BB157" i="32"/>
  <c r="BY102" i="32"/>
  <c r="CA102" i="32"/>
  <c r="BC116" i="32"/>
  <c r="BN125" i="32"/>
  <c r="AY124" i="32"/>
  <c r="AY125" i="32"/>
  <c r="BC125" i="32"/>
  <c r="AQ147" i="32"/>
  <c r="BA148" i="32"/>
  <c r="BJ148" i="32"/>
  <c r="AY173" i="32"/>
  <c r="AY174" i="32"/>
  <c r="BC174" i="32"/>
  <c r="BD174" i="32"/>
  <c r="BN175" i="32"/>
  <c r="BQ175" i="32"/>
  <c r="BS175" i="32"/>
  <c r="BN180" i="32"/>
  <c r="AY179" i="32"/>
  <c r="AN61" i="32"/>
  <c r="BN82" i="32"/>
  <c r="BN83" i="32"/>
  <c r="AX151" i="32"/>
  <c r="BF151" i="32"/>
  <c r="BI151" i="32"/>
  <c r="AO150" i="32"/>
  <c r="AP150" i="32"/>
  <c r="AN153" i="32"/>
  <c r="BV150" i="32"/>
  <c r="BF108" i="32"/>
  <c r="BI108" i="32"/>
  <c r="BB124" i="32"/>
  <c r="BM126" i="32"/>
  <c r="BQ126" i="32"/>
  <c r="BW125" i="32"/>
  <c r="BW124" i="32"/>
  <c r="BF128" i="32"/>
  <c r="BI128" i="32"/>
  <c r="AO127" i="32"/>
  <c r="AP127" i="32"/>
  <c r="AX128" i="32"/>
  <c r="BN151" i="32"/>
  <c r="AY150" i="32"/>
  <c r="BN152" i="32"/>
  <c r="BQ152" i="32"/>
  <c r="AY182" i="32"/>
  <c r="BB193" i="32"/>
  <c r="BM195" i="32"/>
  <c r="BQ195" i="32"/>
  <c r="BS195" i="32"/>
  <c r="AW194" i="32"/>
  <c r="BB194" i="32"/>
  <c r="BZ194" i="32"/>
  <c r="BU194" i="32"/>
  <c r="BY194" i="32"/>
  <c r="BN201" i="32"/>
  <c r="BQ201" i="32"/>
  <c r="BS201" i="32"/>
  <c r="BV104" i="32"/>
  <c r="BN135" i="32"/>
  <c r="BM141" i="32"/>
  <c r="BF174" i="32"/>
  <c r="BI174" i="32"/>
  <c r="AN176" i="32"/>
  <c r="BV173" i="32"/>
  <c r="AX174" i="32"/>
  <c r="BN197" i="32"/>
  <c r="AY162" i="32"/>
  <c r="AY163" i="32"/>
  <c r="BJ170" i="32"/>
  <c r="BK170" i="32"/>
  <c r="AQ173" i="32"/>
  <c r="BA174" i="32"/>
  <c r="BJ174" i="32"/>
  <c r="AZ173" i="32"/>
  <c r="AQ193" i="32"/>
  <c r="BA194" i="32"/>
  <c r="BJ194" i="32"/>
  <c r="BK194" i="32"/>
  <c r="BM193" i="32"/>
  <c r="AY136" i="32"/>
  <c r="BN138" i="32"/>
  <c r="BQ138" i="32"/>
  <c r="BW148" i="32"/>
  <c r="BW147" i="32"/>
  <c r="BC185" i="32"/>
  <c r="AZ193" i="32"/>
  <c r="BN207" i="32"/>
  <c r="AY139" i="32"/>
  <c r="AY140" i="32"/>
  <c r="BC147" i="32"/>
  <c r="BD147" i="32"/>
  <c r="BN154" i="32"/>
  <c r="AY153" i="32"/>
  <c r="BN155" i="32"/>
  <c r="BN161" i="32"/>
  <c r="BQ161" i="32"/>
  <c r="BQ210" i="32"/>
  <c r="BC148" i="32"/>
  <c r="BN157" i="32"/>
  <c r="AY156" i="32"/>
  <c r="AY157" i="32"/>
  <c r="BM178" i="32"/>
  <c r="BQ178" i="32"/>
  <c r="BM207" i="32"/>
  <c r="AY170" i="32"/>
  <c r="AY171" i="32"/>
  <c r="BC171" i="32"/>
  <c r="BD171" i="32"/>
  <c r="AY202" i="32"/>
  <c r="AY203" i="32"/>
  <c r="BC203" i="32"/>
  <c r="BD203" i="32"/>
  <c r="BN203" i="32"/>
  <c r="BQ203" i="32"/>
  <c r="BS203" i="32"/>
  <c r="AY196" i="32"/>
  <c r="AY197" i="32"/>
  <c r="BC197" i="32"/>
  <c r="BD197" i="32"/>
  <c r="AX197" i="32"/>
  <c r="BN186" i="32"/>
  <c r="BN184" i="32"/>
  <c r="BQ184" i="32"/>
  <c r="BV196" i="32"/>
  <c r="AN199" i="32"/>
  <c r="BN183" i="32"/>
  <c r="BN149" i="32"/>
  <c r="BQ149" i="32"/>
  <c r="AQ170" i="32"/>
  <c r="BM170" i="32"/>
  <c r="BW193" i="32"/>
  <c r="AO196" i="32"/>
  <c r="AP196" i="32"/>
  <c r="BN209" i="32"/>
  <c r="CA113" i="29"/>
  <c r="BW116" i="22"/>
  <c r="BW117" i="22"/>
  <c r="BU91" i="29"/>
  <c r="BY91" i="29"/>
  <c r="BZ91" i="29"/>
  <c r="CA185" i="22"/>
  <c r="BZ202" i="31"/>
  <c r="BU202" i="31"/>
  <c r="BY202" i="31"/>
  <c r="CA202" i="31"/>
  <c r="BM87" i="31"/>
  <c r="CC87" i="31"/>
  <c r="BA88" i="31"/>
  <c r="BZ162" i="22"/>
  <c r="BU162" i="22"/>
  <c r="BY162" i="22"/>
  <c r="CA133" i="29"/>
  <c r="CA156" i="31"/>
  <c r="AO136" i="31"/>
  <c r="AP136" i="31"/>
  <c r="BF137" i="31"/>
  <c r="BI137" i="31"/>
  <c r="BV136" i="31"/>
  <c r="AX137" i="31"/>
  <c r="BC137" i="31"/>
  <c r="BK87" i="31"/>
  <c r="BT18" i="31"/>
  <c r="BX18" i="31"/>
  <c r="CA180" i="29"/>
  <c r="BW114" i="22"/>
  <c r="BW113" i="22"/>
  <c r="BR155" i="31"/>
  <c r="BU90" i="29"/>
  <c r="BY90" i="29"/>
  <c r="CA90" i="29"/>
  <c r="BZ113" i="29"/>
  <c r="BZ157" i="31"/>
  <c r="BU157" i="31"/>
  <c r="BY157" i="31"/>
  <c r="BZ140" i="22"/>
  <c r="BU140" i="22"/>
  <c r="BY140" i="22"/>
  <c r="CA140" i="22"/>
  <c r="BU209" i="22"/>
  <c r="BY209" i="22"/>
  <c r="CA209" i="22"/>
  <c r="BZ139" i="22"/>
  <c r="BU139" i="22"/>
  <c r="BY139" i="22"/>
  <c r="CA139" i="22"/>
  <c r="BD206" i="31"/>
  <c r="BU130" i="31"/>
  <c r="BY130" i="31"/>
  <c r="BZ130" i="31"/>
  <c r="BW113" i="31"/>
  <c r="BW114" i="31"/>
  <c r="CC199" i="31"/>
  <c r="BJ87" i="31"/>
  <c r="BD87" i="31"/>
  <c r="AQ199" i="31"/>
  <c r="BA200" i="31"/>
  <c r="BZ137" i="22"/>
  <c r="BU137" i="22"/>
  <c r="BY137" i="22"/>
  <c r="CA137" i="22"/>
  <c r="AQ202" i="31"/>
  <c r="BM199" i="31"/>
  <c r="BK197" i="31"/>
  <c r="BT207" i="27"/>
  <c r="AX183" i="29"/>
  <c r="BV182" i="29"/>
  <c r="CA110" i="31"/>
  <c r="AO182" i="29"/>
  <c r="AQ90" i="31"/>
  <c r="BM90" i="31"/>
  <c r="AZ90" i="31"/>
  <c r="BF206" i="31"/>
  <c r="BI206" i="31"/>
  <c r="BK206" i="31"/>
  <c r="BV205" i="31"/>
  <c r="CA196" i="31"/>
  <c r="BZ153" i="22"/>
  <c r="CA153" i="22"/>
  <c r="CA128" i="29"/>
  <c r="AZ133" i="31"/>
  <c r="AQ133" i="31"/>
  <c r="CC133" i="31"/>
  <c r="BU203" i="22"/>
  <c r="BY203" i="22"/>
  <c r="CA203" i="22"/>
  <c r="BF183" i="29"/>
  <c r="BI183" i="29"/>
  <c r="BU203" i="29"/>
  <c r="BY203" i="29"/>
  <c r="BZ203" i="29"/>
  <c r="BX9" i="22"/>
  <c r="BT52" i="31"/>
  <c r="BX52" i="31"/>
  <c r="BD130" i="31"/>
  <c r="BJ130" i="31"/>
  <c r="BK130" i="31"/>
  <c r="CA88" i="31"/>
  <c r="CA108" i="22"/>
  <c r="BU167" i="27"/>
  <c r="CE167" i="27"/>
  <c r="BL167" i="27"/>
  <c r="BP167" i="27"/>
  <c r="BR167" i="27"/>
  <c r="BW130" i="29"/>
  <c r="BQ114" i="26"/>
  <c r="BR114" i="26"/>
  <c r="BB114" i="26"/>
  <c r="BK15" i="31"/>
  <c r="BT15" i="31"/>
  <c r="BX15" i="31"/>
  <c r="BM12" i="29"/>
  <c r="BK9" i="29"/>
  <c r="BJ85" i="31"/>
  <c r="CC153" i="31"/>
  <c r="BA154" i="31"/>
  <c r="BJ154" i="31"/>
  <c r="BK154" i="31"/>
  <c r="BV205" i="22"/>
  <c r="BT138" i="27"/>
  <c r="BU171" i="27"/>
  <c r="CE171" i="27"/>
  <c r="CA174" i="22"/>
  <c r="BA151" i="31"/>
  <c r="BJ151" i="31"/>
  <c r="BM150" i="31"/>
  <c r="BR80" i="31"/>
  <c r="BS80" i="31"/>
  <c r="CD161" i="27"/>
  <c r="BU175" i="27"/>
  <c r="CE175" i="27"/>
  <c r="BL175" i="27"/>
  <c r="BP175" i="27"/>
  <c r="BR175" i="27"/>
  <c r="BT62" i="26"/>
  <c r="CA82" i="22"/>
  <c r="BQ32" i="26"/>
  <c r="BR32" i="26"/>
  <c r="BL171" i="27"/>
  <c r="BP171" i="27"/>
  <c r="BR171" i="27"/>
  <c r="BF180" i="22"/>
  <c r="BI180" i="22"/>
  <c r="AY174" i="31"/>
  <c r="BC173" i="31"/>
  <c r="CA173" i="22"/>
  <c r="AY170" i="29"/>
  <c r="BQ162" i="27"/>
  <c r="BR162" i="27"/>
  <c r="BT161" i="27"/>
  <c r="AQ9" i="29"/>
  <c r="BU9" i="29"/>
  <c r="AY182" i="29"/>
  <c r="BF153" i="31"/>
  <c r="BI153" i="31"/>
  <c r="BK153" i="31"/>
  <c r="AX154" i="31"/>
  <c r="AL156" i="31"/>
  <c r="BQ129" i="31"/>
  <c r="BS129" i="31"/>
  <c r="CB127" i="31"/>
  <c r="CE127" i="31"/>
  <c r="BH73" i="26"/>
  <c r="BJ73" i="26"/>
  <c r="BD7" i="31"/>
  <c r="BT6" i="31"/>
  <c r="BX6" i="31"/>
  <c r="AX108" i="31"/>
  <c r="BC108" i="31"/>
  <c r="BD108" i="31"/>
  <c r="CB107" i="31"/>
  <c r="CE107" i="31"/>
  <c r="AL110" i="31"/>
  <c r="BM11" i="31"/>
  <c r="BQ11" i="31"/>
  <c r="BS11" i="31"/>
  <c r="AY9" i="31"/>
  <c r="CE184" i="27"/>
  <c r="BI184" i="27"/>
  <c r="BJ184" i="27"/>
  <c r="BC153" i="31"/>
  <c r="BD153" i="31"/>
  <c r="BM155" i="31"/>
  <c r="BQ155" i="31"/>
  <c r="BS155" i="31"/>
  <c r="AY153" i="31"/>
  <c r="AY154" i="31"/>
  <c r="BM23" i="31"/>
  <c r="BQ23" i="31"/>
  <c r="BS23" i="31"/>
  <c r="AY21" i="31"/>
  <c r="AY197" i="29"/>
  <c r="BC197" i="29"/>
  <c r="BA79" i="31"/>
  <c r="BJ79" i="31"/>
  <c r="BK79" i="31"/>
  <c r="CC78" i="31"/>
  <c r="BU58" i="26"/>
  <c r="BL58" i="26"/>
  <c r="BP58" i="26"/>
  <c r="BR58" i="26"/>
  <c r="BT58" i="26"/>
  <c r="BB198" i="26"/>
  <c r="BL198" i="26"/>
  <c r="BV81" i="29"/>
  <c r="AY55" i="31"/>
  <c r="BU12" i="31"/>
  <c r="AX174" i="29"/>
  <c r="BC174" i="29"/>
  <c r="BU62" i="27"/>
  <c r="BL62" i="27"/>
  <c r="BP62" i="27"/>
  <c r="BR62" i="27"/>
  <c r="AY78" i="31"/>
  <c r="AY150" i="29"/>
  <c r="BH117" i="27"/>
  <c r="BJ117" i="27"/>
  <c r="CC81" i="27"/>
  <c r="AO173" i="29"/>
  <c r="CC81" i="31"/>
  <c r="CE81" i="31"/>
  <c r="AY12" i="31"/>
  <c r="BL74" i="26"/>
  <c r="BP74" i="26"/>
  <c r="BR74" i="26"/>
  <c r="BB74" i="26"/>
  <c r="BL148" i="27"/>
  <c r="BP148" i="27"/>
  <c r="BR148" i="27"/>
  <c r="CE132" i="27"/>
  <c r="BH166" i="26"/>
  <c r="BJ166" i="26"/>
  <c r="CC217" i="27"/>
  <c r="BB47" i="27"/>
  <c r="BA197" i="26"/>
  <c r="BU219" i="27"/>
  <c r="CE219" i="27"/>
  <c r="BL225" i="26"/>
  <c r="BP225" i="26"/>
  <c r="BR225" i="26"/>
  <c r="BQ211" i="26"/>
  <c r="AW210" i="26"/>
  <c r="BF209" i="26"/>
  <c r="AW209" i="26"/>
  <c r="BF210" i="26"/>
  <c r="BH210" i="26"/>
  <c r="BJ210" i="26"/>
  <c r="BM209" i="26"/>
  <c r="BP209" i="26"/>
  <c r="BR209" i="26"/>
  <c r="BM210" i="26"/>
  <c r="BP210" i="26"/>
  <c r="BR210" i="26"/>
  <c r="BH20" i="26"/>
  <c r="BJ20" i="26"/>
  <c r="BH124" i="26"/>
  <c r="BP87" i="27"/>
  <c r="BR87" i="27"/>
  <c r="BU123" i="27"/>
  <c r="CE123" i="27"/>
  <c r="BL97" i="26"/>
  <c r="BB97" i="26"/>
  <c r="BL113" i="26"/>
  <c r="BP113" i="26"/>
  <c r="BR113" i="26"/>
  <c r="CE113" i="26"/>
  <c r="BL132" i="26"/>
  <c r="BP132" i="26"/>
  <c r="BR132" i="26"/>
  <c r="BU132" i="26"/>
  <c r="CE132" i="26"/>
  <c r="BL22" i="27"/>
  <c r="BP22" i="27"/>
  <c r="BR22" i="27"/>
  <c r="BL56" i="27"/>
  <c r="BP56" i="27"/>
  <c r="BR56" i="27"/>
  <c r="BL111" i="27"/>
  <c r="BP111" i="27"/>
  <c r="BR111" i="27"/>
  <c r="BU45" i="27"/>
  <c r="G63" i="6"/>
  <c r="I63" i="6"/>
  <c r="G57" i="6"/>
  <c r="I57" i="6"/>
  <c r="G62" i="6"/>
  <c r="I62" i="6"/>
  <c r="G56" i="6"/>
  <c r="I56" i="6"/>
  <c r="G61" i="6"/>
  <c r="I61" i="6"/>
  <c r="G60" i="6"/>
  <c r="I60" i="6"/>
  <c r="G59" i="6"/>
  <c r="I59" i="6"/>
  <c r="G64" i="6"/>
  <c r="I64" i="6"/>
  <c r="G58" i="6"/>
  <c r="I58" i="6"/>
  <c r="BU9" i="22"/>
  <c r="CE148" i="27"/>
  <c r="BB121" i="26"/>
  <c r="BL121" i="26"/>
  <c r="BP121" i="26"/>
  <c r="BR121" i="26"/>
  <c r="CC147" i="31"/>
  <c r="BJ219" i="26"/>
  <c r="CC157" i="26"/>
  <c r="BH209" i="26"/>
  <c r="BJ209" i="26"/>
  <c r="BP117" i="27"/>
  <c r="BR117" i="27"/>
  <c r="BA210" i="26"/>
  <c r="BB210" i="26"/>
  <c r="BB22" i="26"/>
  <c r="CC161" i="26"/>
  <c r="BI225" i="26"/>
  <c r="BJ225" i="26"/>
  <c r="V42" i="6"/>
  <c r="CB219" i="26"/>
  <c r="CC219" i="26"/>
  <c r="BY176" i="26"/>
  <c r="BY175" i="26"/>
  <c r="CE150" i="26"/>
  <c r="BW226" i="26"/>
  <c r="CA226" i="26"/>
  <c r="CB226" i="26"/>
  <c r="CE89" i="26"/>
  <c r="V47" i="6"/>
  <c r="CE217" i="26"/>
  <c r="AQ217" i="26"/>
  <c r="V9" i="6"/>
  <c r="V13" i="6"/>
  <c r="V81" i="6"/>
  <c r="V102" i="6"/>
  <c r="BI213" i="26"/>
  <c r="BJ213" i="26"/>
  <c r="AQ213" i="26"/>
  <c r="BY218" i="26"/>
  <c r="BY217" i="26"/>
  <c r="BW212" i="26"/>
  <c r="CA212" i="26"/>
  <c r="CB212" i="26"/>
  <c r="AZ211" i="26"/>
  <c r="AU212" i="26"/>
  <c r="AZ212" i="26"/>
  <c r="BY192" i="26"/>
  <c r="BY193" i="26"/>
  <c r="CE215" i="27"/>
  <c r="V10" i="6"/>
  <c r="BY107" i="26"/>
  <c r="BY108" i="26"/>
  <c r="BL39" i="26"/>
  <c r="BU215" i="27"/>
  <c r="F65" i="5"/>
  <c r="F64" i="5"/>
  <c r="V85" i="6"/>
  <c r="V91" i="6"/>
  <c r="F54" i="5"/>
  <c r="F52" i="5"/>
  <c r="F55" i="5"/>
  <c r="F53" i="5"/>
  <c r="BA196" i="26"/>
  <c r="V7" i="6"/>
  <c r="BW197" i="26"/>
  <c r="CA197" i="26"/>
  <c r="CB197" i="26"/>
  <c r="V73" i="6"/>
  <c r="V94" i="6"/>
  <c r="AV224" i="26"/>
  <c r="BA224" i="26"/>
  <c r="AV223" i="26"/>
  <c r="BA223" i="26"/>
  <c r="AO223" i="26"/>
  <c r="AP223" i="26"/>
  <c r="AX219" i="26"/>
  <c r="BI219" i="26"/>
  <c r="AQ219" i="26"/>
  <c r="AV207" i="26"/>
  <c r="BA207" i="26"/>
  <c r="BQ207" i="26"/>
  <c r="AV208" i="26"/>
  <c r="BA208" i="26"/>
  <c r="BE207" i="26"/>
  <c r="BH207" i="26"/>
  <c r="AO207" i="26"/>
  <c r="AP207" i="26"/>
  <c r="BE222" i="26"/>
  <c r="BH222" i="26"/>
  <c r="BJ222" i="26"/>
  <c r="AU201" i="26"/>
  <c r="AZ201" i="26"/>
  <c r="BA169" i="26"/>
  <c r="BH148" i="26"/>
  <c r="BF99" i="26"/>
  <c r="AW100" i="26"/>
  <c r="BA100" i="26"/>
  <c r="BM99" i="26"/>
  <c r="AW99" i="26"/>
  <c r="BA99" i="26"/>
  <c r="BF100" i="26"/>
  <c r="BM100" i="26"/>
  <c r="BP100" i="26"/>
  <c r="BW90" i="26"/>
  <c r="CA90" i="26"/>
  <c r="CC90" i="26"/>
  <c r="CB90" i="26"/>
  <c r="BW190" i="27"/>
  <c r="CA190" i="27"/>
  <c r="CB190" i="27"/>
  <c r="BW185" i="27"/>
  <c r="CA185" i="27"/>
  <c r="CC185" i="27"/>
  <c r="CB185" i="27"/>
  <c r="BH165" i="27"/>
  <c r="BJ165" i="27"/>
  <c r="BF226" i="26"/>
  <c r="BH226" i="26"/>
  <c r="BJ226" i="26"/>
  <c r="AV225" i="26"/>
  <c r="CB222" i="26"/>
  <c r="CC222" i="26"/>
  <c r="AV216" i="26"/>
  <c r="BA216" i="26"/>
  <c r="CC187" i="26"/>
  <c r="CC182" i="26"/>
  <c r="AW169" i="26"/>
  <c r="BF169" i="26"/>
  <c r="BH169" i="26"/>
  <c r="AW170" i="26"/>
  <c r="BA170" i="26"/>
  <c r="CC164" i="26"/>
  <c r="BA163" i="26"/>
  <c r="AO159" i="26"/>
  <c r="AP159" i="26"/>
  <c r="BE160" i="26"/>
  <c r="BH160" i="26"/>
  <c r="AV159" i="26"/>
  <c r="BA159" i="26"/>
  <c r="BY143" i="26"/>
  <c r="BW138" i="26"/>
  <c r="CA138" i="26"/>
  <c r="CC138" i="26"/>
  <c r="CB138" i="26"/>
  <c r="BF223" i="26"/>
  <c r="BH223" i="26"/>
  <c r="AU216" i="26"/>
  <c r="AZ216" i="26"/>
  <c r="AV213" i="26"/>
  <c r="BA213" i="26"/>
  <c r="BB213" i="26"/>
  <c r="AO211" i="26"/>
  <c r="AP211" i="26"/>
  <c r="BA209" i="26"/>
  <c r="BB209" i="26"/>
  <c r="BY200" i="26"/>
  <c r="BF200" i="26"/>
  <c r="BH200" i="26"/>
  <c r="BJ200" i="26"/>
  <c r="AW200" i="26"/>
  <c r="BA200" i="26"/>
  <c r="BB200" i="26"/>
  <c r="BE194" i="26"/>
  <c r="BH194" i="26"/>
  <c r="AU191" i="26"/>
  <c r="AZ191" i="26"/>
  <c r="AO169" i="26"/>
  <c r="AP169" i="26"/>
  <c r="BE170" i="26"/>
  <c r="BH170" i="26"/>
  <c r="AZ150" i="26"/>
  <c r="BL150" i="26"/>
  <c r="BP150" i="26"/>
  <c r="BR150" i="26"/>
  <c r="CB148" i="26"/>
  <c r="BW148" i="26"/>
  <c r="CA148" i="26"/>
  <c r="CC148" i="26"/>
  <c r="AZ142" i="26"/>
  <c r="AU143" i="26"/>
  <c r="AZ143" i="26"/>
  <c r="BH139" i="26"/>
  <c r="BJ139" i="26"/>
  <c r="AV85" i="26"/>
  <c r="BA85" i="26"/>
  <c r="BE86" i="26"/>
  <c r="BH86" i="26"/>
  <c r="AO85" i="26"/>
  <c r="AP85" i="26"/>
  <c r="AV222" i="26"/>
  <c r="BA222" i="26"/>
  <c r="BB222" i="26"/>
  <c r="CB220" i="26"/>
  <c r="CC220" i="26"/>
  <c r="BM212" i="26"/>
  <c r="BP212" i="26"/>
  <c r="BM211" i="26"/>
  <c r="AZ207" i="26"/>
  <c r="AZ196" i="26"/>
  <c r="AU197" i="26"/>
  <c r="AZ197" i="26"/>
  <c r="BY191" i="26"/>
  <c r="BH188" i="26"/>
  <c r="BJ188" i="26"/>
  <c r="BA171" i="26"/>
  <c r="BW168" i="26"/>
  <c r="CA168" i="26"/>
  <c r="CB168" i="26"/>
  <c r="AW163" i="26"/>
  <c r="BM164" i="26"/>
  <c r="BP164" i="26"/>
  <c r="BF163" i="26"/>
  <c r="BH163" i="26"/>
  <c r="AZ113" i="26"/>
  <c r="AU114" i="26"/>
  <c r="AZ114" i="26"/>
  <c r="CB92" i="26"/>
  <c r="BW92" i="26"/>
  <c r="CA92" i="26"/>
  <c r="CC92" i="26"/>
  <c r="BW85" i="26"/>
  <c r="CA85" i="26"/>
  <c r="CB85" i="26"/>
  <c r="AV226" i="26"/>
  <c r="BA226" i="26"/>
  <c r="BB226" i="26"/>
  <c r="AW225" i="26"/>
  <c r="AO215" i="26"/>
  <c r="AP215" i="26"/>
  <c r="CB210" i="26"/>
  <c r="CC210" i="26"/>
  <c r="AW197" i="26"/>
  <c r="AZ194" i="26"/>
  <c r="BM193" i="26"/>
  <c r="BP193" i="26"/>
  <c r="BR193" i="26"/>
  <c r="BW190" i="26"/>
  <c r="CA190" i="26"/>
  <c r="CC190" i="26"/>
  <c r="AZ171" i="26"/>
  <c r="AU172" i="26"/>
  <c r="AZ172" i="26"/>
  <c r="BF164" i="26"/>
  <c r="BH164" i="26"/>
  <c r="AV164" i="26"/>
  <c r="BA164" i="26"/>
  <c r="AO163" i="26"/>
  <c r="AP163" i="26"/>
  <c r="CC159" i="26"/>
  <c r="BH142" i="26"/>
  <c r="CC137" i="26"/>
  <c r="CB110" i="26"/>
  <c r="BW110" i="26"/>
  <c r="CA110" i="26"/>
  <c r="CC110" i="26"/>
  <c r="AW109" i="26"/>
  <c r="BA109" i="26"/>
  <c r="BB109" i="26"/>
  <c r="BF109" i="26"/>
  <c r="BH109" i="26"/>
  <c r="BJ109" i="26"/>
  <c r="BH211" i="26"/>
  <c r="BH193" i="26"/>
  <c r="BJ193" i="26"/>
  <c r="BH192" i="26"/>
  <c r="BJ192" i="26"/>
  <c r="BW162" i="26"/>
  <c r="CA162" i="26"/>
  <c r="CB162" i="26"/>
  <c r="BW116" i="26"/>
  <c r="CA116" i="26"/>
  <c r="CB116" i="26"/>
  <c r="BY225" i="26"/>
  <c r="AV217" i="26"/>
  <c r="BA217" i="26"/>
  <c r="BB217" i="26"/>
  <c r="BF201" i="26"/>
  <c r="BM200" i="26"/>
  <c r="BP200" i="26"/>
  <c r="BR200" i="26"/>
  <c r="BY199" i="26"/>
  <c r="BW198" i="26"/>
  <c r="CA198" i="26"/>
  <c r="CC198" i="26"/>
  <c r="AV195" i="26"/>
  <c r="BA195" i="26"/>
  <c r="AV194" i="26"/>
  <c r="BA194" i="26"/>
  <c r="AU176" i="26"/>
  <c r="AZ176" i="26"/>
  <c r="AZ175" i="26"/>
  <c r="BL175" i="26"/>
  <c r="BP175" i="26"/>
  <c r="BR175" i="26"/>
  <c r="BF174" i="26"/>
  <c r="BH174" i="26"/>
  <c r="BJ174" i="26"/>
  <c r="BM174" i="26"/>
  <c r="BP174" i="26"/>
  <c r="BR174" i="26"/>
  <c r="AW173" i="26"/>
  <c r="BA173" i="26"/>
  <c r="BB173" i="26"/>
  <c r="BA172" i="26"/>
  <c r="AU162" i="26"/>
  <c r="AZ162" i="26"/>
  <c r="AZ161" i="26"/>
  <c r="BH157" i="26"/>
  <c r="BJ157" i="26"/>
  <c r="AW146" i="26"/>
  <c r="BA146" i="26"/>
  <c r="BF146" i="26"/>
  <c r="BH146" i="26"/>
  <c r="AW147" i="26"/>
  <c r="BA147" i="26"/>
  <c r="BH144" i="26"/>
  <c r="BJ144" i="26"/>
  <c r="BH138" i="26"/>
  <c r="BJ138" i="26"/>
  <c r="AU137" i="26"/>
  <c r="AZ136" i="26"/>
  <c r="AW21" i="26"/>
  <c r="BA21" i="26"/>
  <c r="BB21" i="26"/>
  <c r="BF20" i="26"/>
  <c r="AW20" i="26"/>
  <c r="BH201" i="26"/>
  <c r="BJ201" i="26"/>
  <c r="AW199" i="26"/>
  <c r="BA199" i="26"/>
  <c r="BB199" i="26"/>
  <c r="BF199" i="26"/>
  <c r="BH199" i="26"/>
  <c r="BJ199" i="26"/>
  <c r="AO196" i="26"/>
  <c r="AP196" i="26"/>
  <c r="BE197" i="26"/>
  <c r="BH197" i="26"/>
  <c r="AU187" i="26"/>
  <c r="AZ187" i="26"/>
  <c r="CB166" i="26"/>
  <c r="BA165" i="26"/>
  <c r="BB165" i="26"/>
  <c r="BW149" i="26"/>
  <c r="CA149" i="26"/>
  <c r="CB149" i="26"/>
  <c r="AO146" i="26"/>
  <c r="AP146" i="26"/>
  <c r="BE147" i="26"/>
  <c r="BH147" i="26"/>
  <c r="CC139" i="26"/>
  <c r="BW126" i="26"/>
  <c r="CA126" i="26"/>
  <c r="CB126" i="26"/>
  <c r="CB97" i="26"/>
  <c r="BW97" i="26"/>
  <c r="CA97" i="26"/>
  <c r="CC166" i="26"/>
  <c r="BW145" i="26"/>
  <c r="CA145" i="26"/>
  <c r="CC145" i="26"/>
  <c r="CB145" i="26"/>
  <c r="CB142" i="26"/>
  <c r="BW142" i="26"/>
  <c r="CA142" i="26"/>
  <c r="CC142" i="26"/>
  <c r="AV212" i="26"/>
  <c r="BA212" i="26"/>
  <c r="AV211" i="26"/>
  <c r="BA211" i="26"/>
  <c r="BM199" i="26"/>
  <c r="BP199" i="26"/>
  <c r="BR199" i="26"/>
  <c r="BQ196" i="26"/>
  <c r="CB189" i="26"/>
  <c r="CC189" i="26"/>
  <c r="CC186" i="26"/>
  <c r="BQ186" i="26"/>
  <c r="BQ187" i="26"/>
  <c r="BR187" i="26"/>
  <c r="AV186" i="26"/>
  <c r="BA186" i="26"/>
  <c r="BB186" i="26"/>
  <c r="BA182" i="26"/>
  <c r="BB182" i="26"/>
  <c r="AW165" i="26"/>
  <c r="BF166" i="26"/>
  <c r="BF165" i="26"/>
  <c r="BH165" i="26"/>
  <c r="BJ165" i="26"/>
  <c r="BA161" i="26"/>
  <c r="BB161" i="26"/>
  <c r="BY150" i="26"/>
  <c r="BY151" i="26"/>
  <c r="AZ148" i="26"/>
  <c r="AU149" i="26"/>
  <c r="AZ149" i="26"/>
  <c r="AU145" i="26"/>
  <c r="AZ145" i="26"/>
  <c r="AZ144" i="26"/>
  <c r="BL144" i="26"/>
  <c r="BP144" i="26"/>
  <c r="BR144" i="26"/>
  <c r="CC136" i="26"/>
  <c r="BA135" i="26"/>
  <c r="BB135" i="26"/>
  <c r="AU133" i="26"/>
  <c r="AZ133" i="26"/>
  <c r="BF132" i="26"/>
  <c r="BH132" i="26"/>
  <c r="BJ132" i="26"/>
  <c r="AW133" i="26"/>
  <c r="BA133" i="26"/>
  <c r="BB133" i="26"/>
  <c r="AW132" i="26"/>
  <c r="BA132" i="26"/>
  <c r="BB132" i="26"/>
  <c r="AW123" i="26"/>
  <c r="BF124" i="26"/>
  <c r="BM124" i="26"/>
  <c r="BP124" i="26"/>
  <c r="BF123" i="26"/>
  <c r="BH123" i="26"/>
  <c r="AZ115" i="26"/>
  <c r="AU116" i="26"/>
  <c r="AZ116" i="26"/>
  <c r="AW220" i="26"/>
  <c r="BA220" i="26"/>
  <c r="AW201" i="26"/>
  <c r="BA201" i="26"/>
  <c r="BB201" i="26"/>
  <c r="BM198" i="26"/>
  <c r="BY195" i="26"/>
  <c r="AO194" i="26"/>
  <c r="AP194" i="26"/>
  <c r="AW193" i="26"/>
  <c r="BA193" i="26"/>
  <c r="BB193" i="26"/>
  <c r="BF193" i="26"/>
  <c r="AW192" i="26"/>
  <c r="BA192" i="26"/>
  <c r="BB192" i="26"/>
  <c r="BH190" i="26"/>
  <c r="BJ190" i="26"/>
  <c r="BY188" i="26"/>
  <c r="BA185" i="26"/>
  <c r="BB185" i="26"/>
  <c r="BM166" i="26"/>
  <c r="BP166" i="26"/>
  <c r="BR166" i="26"/>
  <c r="BW160" i="26"/>
  <c r="CA160" i="26"/>
  <c r="CC160" i="26"/>
  <c r="CB160" i="26"/>
  <c r="BQ146" i="26"/>
  <c r="CC132" i="26"/>
  <c r="AW142" i="26"/>
  <c r="CB122" i="26"/>
  <c r="BW122" i="26"/>
  <c r="CA122" i="26"/>
  <c r="CC122" i="26"/>
  <c r="BA117" i="26"/>
  <c r="BB117" i="26"/>
  <c r="AV107" i="26"/>
  <c r="BA107" i="26"/>
  <c r="BQ107" i="26"/>
  <c r="AV108" i="26"/>
  <c r="BA108" i="26"/>
  <c r="AO107" i="26"/>
  <c r="AP107" i="26"/>
  <c r="BA16" i="26"/>
  <c r="AO10" i="26"/>
  <c r="AP10" i="26"/>
  <c r="AV10" i="26"/>
  <c r="BQ10" i="26"/>
  <c r="AV11" i="26"/>
  <c r="BA11" i="26"/>
  <c r="AV221" i="27"/>
  <c r="AV222" i="27"/>
  <c r="BA222" i="27"/>
  <c r="AO221" i="27"/>
  <c r="AP221" i="27"/>
  <c r="BE222" i="27"/>
  <c r="BH222" i="27"/>
  <c r="BE221" i="27"/>
  <c r="AO217" i="27"/>
  <c r="AP217" i="27"/>
  <c r="BE218" i="27"/>
  <c r="AV217" i="27"/>
  <c r="BA217" i="27"/>
  <c r="AV218" i="27"/>
  <c r="BA218" i="27"/>
  <c r="BE217" i="27"/>
  <c r="AQ182" i="27"/>
  <c r="BU182" i="27"/>
  <c r="CC143" i="27"/>
  <c r="AW187" i="26"/>
  <c r="BA187" i="26"/>
  <c r="BB187" i="26"/>
  <c r="BF186" i="26"/>
  <c r="BH186" i="26"/>
  <c r="BJ186" i="26"/>
  <c r="BM172" i="26"/>
  <c r="BP172" i="26"/>
  <c r="BE162" i="26"/>
  <c r="BH162" i="26"/>
  <c r="BJ162" i="26"/>
  <c r="AW158" i="26"/>
  <c r="BA158" i="26"/>
  <c r="BB158" i="26"/>
  <c r="BF149" i="26"/>
  <c r="BH149" i="26"/>
  <c r="AV148" i="26"/>
  <c r="BA148" i="26"/>
  <c r="BE145" i="26"/>
  <c r="BH145" i="26"/>
  <c r="BJ145" i="26"/>
  <c r="BF143" i="26"/>
  <c r="BH143" i="26"/>
  <c r="AV142" i="26"/>
  <c r="BA142" i="26"/>
  <c r="AV139" i="26"/>
  <c r="BA139" i="26"/>
  <c r="BB139" i="26"/>
  <c r="BF138" i="26"/>
  <c r="AW134" i="26"/>
  <c r="BA134" i="26"/>
  <c r="BB134" i="26"/>
  <c r="BM126" i="26"/>
  <c r="BP126" i="26"/>
  <c r="BR126" i="26"/>
  <c r="AZ125" i="26"/>
  <c r="BL125" i="26"/>
  <c r="BP125" i="26"/>
  <c r="BR125" i="26"/>
  <c r="BA113" i="26"/>
  <c r="BB113" i="26"/>
  <c r="BA111" i="26"/>
  <c r="BB111" i="26"/>
  <c r="BW109" i="26"/>
  <c r="CA109" i="26"/>
  <c r="CB109" i="26"/>
  <c r="BM93" i="26"/>
  <c r="BH91" i="26"/>
  <c r="BJ91" i="26"/>
  <c r="BA70" i="26"/>
  <c r="BB70" i="26"/>
  <c r="BT70" i="26"/>
  <c r="AU48" i="26"/>
  <c r="AZ48" i="26"/>
  <c r="BW94" i="26"/>
  <c r="CA94" i="26"/>
  <c r="CB94" i="26"/>
  <c r="AZ87" i="26"/>
  <c r="AU88" i="26"/>
  <c r="AZ88" i="26"/>
  <c r="BQ85" i="26"/>
  <c r="AU57" i="26"/>
  <c r="AZ57" i="26"/>
  <c r="AZ56" i="26"/>
  <c r="BA40" i="26"/>
  <c r="BB40" i="26"/>
  <c r="BE172" i="26"/>
  <c r="BH172" i="26"/>
  <c r="AW162" i="26"/>
  <c r="AV151" i="26"/>
  <c r="BA151" i="26"/>
  <c r="BB151" i="26"/>
  <c r="BF150" i="26"/>
  <c r="AW145" i="26"/>
  <c r="BF141" i="26"/>
  <c r="AV140" i="26"/>
  <c r="BA140" i="26"/>
  <c r="BM135" i="26"/>
  <c r="BP135" i="26"/>
  <c r="BR135" i="26"/>
  <c r="AV123" i="26"/>
  <c r="BA123" i="26"/>
  <c r="CC81" i="26"/>
  <c r="CD81" i="26"/>
  <c r="AZ64" i="26"/>
  <c r="AU65" i="26"/>
  <c r="AW56" i="26"/>
  <c r="BA56" i="26"/>
  <c r="BB56" i="26"/>
  <c r="BT56" i="26"/>
  <c r="AW57" i="26"/>
  <c r="BA57" i="26"/>
  <c r="BB57" i="26"/>
  <c r="BF56" i="26"/>
  <c r="BH56" i="26"/>
  <c r="BJ56" i="26"/>
  <c r="BF57" i="26"/>
  <c r="BH57" i="26"/>
  <c r="BJ57" i="26"/>
  <c r="AZ22" i="26"/>
  <c r="BL22" i="26"/>
  <c r="BP22" i="26"/>
  <c r="BR22" i="26"/>
  <c r="AU23" i="26"/>
  <c r="AV18" i="26"/>
  <c r="BA18" i="26"/>
  <c r="BB18" i="26"/>
  <c r="BE19" i="26"/>
  <c r="BH19" i="26"/>
  <c r="BJ19" i="26"/>
  <c r="BA14" i="26"/>
  <c r="BB14" i="26"/>
  <c r="BH12" i="26"/>
  <c r="BJ12" i="26"/>
  <c r="BF188" i="26"/>
  <c r="AW182" i="26"/>
  <c r="BF171" i="26"/>
  <c r="BH171" i="26"/>
  <c r="AO171" i="26"/>
  <c r="AP171" i="26"/>
  <c r="CB169" i="26"/>
  <c r="CC169" i="26"/>
  <c r="AV162" i="26"/>
  <c r="BA162" i="26"/>
  <c r="BB162" i="26"/>
  <c r="AV157" i="26"/>
  <c r="BA157" i="26"/>
  <c r="BB157" i="26"/>
  <c r="BE150" i="26"/>
  <c r="BM148" i="26"/>
  <c r="AO148" i="26"/>
  <c r="AP148" i="26"/>
  <c r="CB146" i="26"/>
  <c r="CC146" i="26"/>
  <c r="AV145" i="26"/>
  <c r="BM142" i="26"/>
  <c r="AO142" i="26"/>
  <c r="AP142" i="26"/>
  <c r="BE141" i="26"/>
  <c r="BE107" i="26"/>
  <c r="BA92" i="26"/>
  <c r="BB92" i="26"/>
  <c r="BA91" i="26"/>
  <c r="BB91" i="26"/>
  <c r="BH74" i="26"/>
  <c r="BJ74" i="26"/>
  <c r="AZ31" i="26"/>
  <c r="AU32" i="26"/>
  <c r="AZ32" i="26"/>
  <c r="BQ18" i="26"/>
  <c r="BQ19" i="26"/>
  <c r="BR19" i="26"/>
  <c r="BA93" i="26"/>
  <c r="BE87" i="26"/>
  <c r="AV88" i="26"/>
  <c r="BA88" i="26"/>
  <c r="AO87" i="26"/>
  <c r="AP87" i="26"/>
  <c r="AU44" i="26"/>
  <c r="AZ44" i="26"/>
  <c r="BH213" i="27"/>
  <c r="CB212" i="27"/>
  <c r="BW212" i="27"/>
  <c r="CA212" i="27"/>
  <c r="CC212" i="27"/>
  <c r="BW214" i="27"/>
  <c r="CA214" i="27"/>
  <c r="CC214" i="27"/>
  <c r="CB214" i="27"/>
  <c r="BE183" i="26"/>
  <c r="BH183" i="26"/>
  <c r="BJ183" i="26"/>
  <c r="BF167" i="26"/>
  <c r="BH167" i="26"/>
  <c r="BJ167" i="26"/>
  <c r="BM151" i="26"/>
  <c r="BP151" i="26"/>
  <c r="BR151" i="26"/>
  <c r="BM140" i="26"/>
  <c r="AO140" i="26"/>
  <c r="AP140" i="26"/>
  <c r="BF134" i="26"/>
  <c r="BH134" i="26"/>
  <c r="BJ134" i="26"/>
  <c r="AO123" i="26"/>
  <c r="AP123" i="26"/>
  <c r="BW119" i="26"/>
  <c r="CA119" i="26"/>
  <c r="CC119" i="26"/>
  <c r="AW115" i="26"/>
  <c r="BF116" i="26"/>
  <c r="BH116" i="26"/>
  <c r="BM116" i="26"/>
  <c r="BP116" i="26"/>
  <c r="BY112" i="26"/>
  <c r="BE108" i="26"/>
  <c r="BH108" i="26"/>
  <c r="AU108" i="26"/>
  <c r="AZ108" i="26"/>
  <c r="BH99" i="26"/>
  <c r="BW91" i="26"/>
  <c r="CA91" i="26"/>
  <c r="CC91" i="26"/>
  <c r="BW87" i="26"/>
  <c r="CA87" i="26"/>
  <c r="CB87" i="26"/>
  <c r="BH66" i="26"/>
  <c r="BA20" i="26"/>
  <c r="BB20" i="26"/>
  <c r="BE10" i="26"/>
  <c r="BH10" i="26"/>
  <c r="AO6" i="26"/>
  <c r="AP6" i="26"/>
  <c r="AV6" i="26"/>
  <c r="BQ6" i="26"/>
  <c r="AV7" i="26"/>
  <c r="BA7" i="26"/>
  <c r="AW150" i="26"/>
  <c r="BA150" i="26"/>
  <c r="BB150" i="26"/>
  <c r="AW141" i="26"/>
  <c r="BA141" i="26"/>
  <c r="BA95" i="26"/>
  <c r="BB95" i="26"/>
  <c r="AW94" i="26"/>
  <c r="BA94" i="26"/>
  <c r="BF93" i="26"/>
  <c r="BH93" i="26"/>
  <c r="BW88" i="26"/>
  <c r="CA88" i="26"/>
  <c r="CC88" i="26"/>
  <c r="CB88" i="26"/>
  <c r="AU61" i="26"/>
  <c r="AZ61" i="26"/>
  <c r="AZ60" i="26"/>
  <c r="AO35" i="26"/>
  <c r="AP35" i="26"/>
  <c r="BQ35" i="26"/>
  <c r="AV35" i="26"/>
  <c r="BA35" i="26"/>
  <c r="BE36" i="26"/>
  <c r="BH36" i="26"/>
  <c r="AW183" i="26"/>
  <c r="BA183" i="26"/>
  <c r="BB183" i="26"/>
  <c r="BW118" i="26"/>
  <c r="CA118" i="26"/>
  <c r="CB118" i="26"/>
  <c r="AV116" i="26"/>
  <c r="BA116" i="26"/>
  <c r="AV115" i="26"/>
  <c r="AO115" i="26"/>
  <c r="AP115" i="26"/>
  <c r="CB99" i="26"/>
  <c r="BW99" i="26"/>
  <c r="CA99" i="26"/>
  <c r="CC99" i="26"/>
  <c r="BW98" i="26"/>
  <c r="CA98" i="26"/>
  <c r="CC98" i="26"/>
  <c r="BY96" i="26"/>
  <c r="AZ95" i="26"/>
  <c r="BL95" i="26"/>
  <c r="BP95" i="26"/>
  <c r="BR95" i="26"/>
  <c r="AU96" i="26"/>
  <c r="AW60" i="26"/>
  <c r="BA60" i="26"/>
  <c r="BB60" i="26"/>
  <c r="AW61" i="26"/>
  <c r="BA61" i="26"/>
  <c r="BB61" i="26"/>
  <c r="BF60" i="26"/>
  <c r="BH60" i="26"/>
  <c r="BJ60" i="26"/>
  <c r="BF61" i="26"/>
  <c r="BH61" i="26"/>
  <c r="BJ61" i="26"/>
  <c r="AV50" i="26"/>
  <c r="BA50" i="26"/>
  <c r="BB50" i="26"/>
  <c r="AV49" i="26"/>
  <c r="BA49" i="26"/>
  <c r="BB49" i="26"/>
  <c r="BT49" i="26"/>
  <c r="BA41" i="26"/>
  <c r="BB41" i="26"/>
  <c r="BA39" i="26"/>
  <c r="BB39" i="26"/>
  <c r="AW37" i="26"/>
  <c r="BA37" i="26"/>
  <c r="BF38" i="26"/>
  <c r="BH38" i="26"/>
  <c r="BM38" i="26"/>
  <c r="BP38" i="26"/>
  <c r="BF37" i="26"/>
  <c r="BH37" i="26"/>
  <c r="BH8" i="26"/>
  <c r="BJ8" i="26"/>
  <c r="BE7" i="26"/>
  <c r="BH7" i="26"/>
  <c r="CC218" i="27"/>
  <c r="AW64" i="26"/>
  <c r="BA64" i="26"/>
  <c r="BB64" i="26"/>
  <c r="AW46" i="26"/>
  <c r="BA46" i="26"/>
  <c r="BB46" i="26"/>
  <c r="AU38" i="26"/>
  <c r="AZ38" i="26"/>
  <c r="AO37" i="26"/>
  <c r="AP37" i="26"/>
  <c r="BE34" i="26"/>
  <c r="BH34" i="26"/>
  <c r="BJ34" i="26"/>
  <c r="AV33" i="26"/>
  <c r="BA33" i="26"/>
  <c r="BB33" i="26"/>
  <c r="AW31" i="26"/>
  <c r="BA31" i="26"/>
  <c r="BB31" i="26"/>
  <c r="AZ10" i="26"/>
  <c r="AZ6" i="26"/>
  <c r="BQ221" i="27"/>
  <c r="CB218" i="27"/>
  <c r="BY216" i="27"/>
  <c r="AV209" i="27"/>
  <c r="BA209" i="27"/>
  <c r="AV210" i="27"/>
  <c r="AO209" i="27"/>
  <c r="AP209" i="27"/>
  <c r="BE210" i="27"/>
  <c r="BH210" i="27"/>
  <c r="CB194" i="27"/>
  <c r="BW194" i="27"/>
  <c r="CA194" i="27"/>
  <c r="BH170" i="27"/>
  <c r="CB146" i="27"/>
  <c r="BW146" i="27"/>
  <c r="CA146" i="27"/>
  <c r="CC146" i="27"/>
  <c r="BA142" i="27"/>
  <c r="CC160" i="27"/>
  <c r="CB114" i="26"/>
  <c r="CC114" i="26"/>
  <c r="BF107" i="26"/>
  <c r="BE100" i="26"/>
  <c r="BH100" i="26"/>
  <c r="BM98" i="26"/>
  <c r="BP98" i="26"/>
  <c r="BR98" i="26"/>
  <c r="BM92" i="26"/>
  <c r="BP92" i="26"/>
  <c r="BR92" i="26"/>
  <c r="BE89" i="26"/>
  <c r="BH89" i="26"/>
  <c r="BJ89" i="26"/>
  <c r="BM87" i="26"/>
  <c r="AV84" i="26"/>
  <c r="BA84" i="26"/>
  <c r="BB84" i="26"/>
  <c r="CB82" i="26"/>
  <c r="CC82" i="26"/>
  <c r="BE75" i="26"/>
  <c r="BH75" i="26"/>
  <c r="BJ75" i="26"/>
  <c r="AV72" i="26"/>
  <c r="BA72" i="26"/>
  <c r="BB72" i="26"/>
  <c r="AW70" i="26"/>
  <c r="AO68" i="26"/>
  <c r="AP68" i="26"/>
  <c r="AV67" i="26"/>
  <c r="BA67" i="26"/>
  <c r="AV66" i="26"/>
  <c r="BA66" i="26"/>
  <c r="BM48" i="26"/>
  <c r="BP48" i="26"/>
  <c r="BM47" i="26"/>
  <c r="AO47" i="26"/>
  <c r="AP47" i="26"/>
  <c r="AV45" i="26"/>
  <c r="BA45" i="26"/>
  <c r="BB45" i="26"/>
  <c r="BF44" i="26"/>
  <c r="BH44" i="26"/>
  <c r="AO43" i="26"/>
  <c r="AP43" i="26"/>
  <c r="BF41" i="26"/>
  <c r="BH41" i="26"/>
  <c r="BJ41" i="26"/>
  <c r="AW34" i="26"/>
  <c r="BA34" i="26"/>
  <c r="BB34" i="26"/>
  <c r="AW25" i="26"/>
  <c r="BA25" i="26"/>
  <c r="BB25" i="26"/>
  <c r="BT24" i="26"/>
  <c r="BM17" i="26"/>
  <c r="BP17" i="26"/>
  <c r="BM16" i="26"/>
  <c r="AO16" i="26"/>
  <c r="AP16" i="26"/>
  <c r="BF14" i="26"/>
  <c r="BH14" i="26"/>
  <c r="BJ14" i="26"/>
  <c r="AW10" i="26"/>
  <c r="AW6" i="26"/>
  <c r="AV226" i="27"/>
  <c r="BA226" i="27"/>
  <c r="BB226" i="27"/>
  <c r="BY211" i="27"/>
  <c r="BQ209" i="27"/>
  <c r="CC199" i="27"/>
  <c r="BW188" i="27"/>
  <c r="CA188" i="27"/>
  <c r="CC188" i="27"/>
  <c r="CB188" i="27"/>
  <c r="BH174" i="27"/>
  <c r="BW168" i="27"/>
  <c r="CA168" i="27"/>
  <c r="CC168" i="27"/>
  <c r="CB168" i="27"/>
  <c r="BM40" i="26"/>
  <c r="BP40" i="26"/>
  <c r="BR40" i="26"/>
  <c r="BM39" i="26"/>
  <c r="BF9" i="26"/>
  <c r="BH9" i="26"/>
  <c r="BJ9" i="26"/>
  <c r="BF8" i="26"/>
  <c r="AQ165" i="27"/>
  <c r="BU165" i="27"/>
  <c r="CC158" i="27"/>
  <c r="CD157" i="27"/>
  <c r="BW142" i="27"/>
  <c r="CA142" i="27"/>
  <c r="CC142" i="27"/>
  <c r="CB142" i="27"/>
  <c r="BE120" i="26"/>
  <c r="BH120" i="26"/>
  <c r="BJ120" i="26"/>
  <c r="BE112" i="26"/>
  <c r="BH112" i="26"/>
  <c r="BJ112" i="26"/>
  <c r="AU110" i="26"/>
  <c r="BF98" i="26"/>
  <c r="BH98" i="26"/>
  <c r="BJ98" i="26"/>
  <c r="BE96" i="26"/>
  <c r="BH96" i="26"/>
  <c r="BJ96" i="26"/>
  <c r="BE94" i="26"/>
  <c r="BH94" i="26"/>
  <c r="BF92" i="26"/>
  <c r="BH92" i="26"/>
  <c r="BJ92" i="26"/>
  <c r="BF87" i="26"/>
  <c r="BF73" i="26"/>
  <c r="BF48" i="26"/>
  <c r="BF47" i="26"/>
  <c r="BH47" i="26"/>
  <c r="BQ33" i="26"/>
  <c r="BQ34" i="26"/>
  <c r="BR34" i="26"/>
  <c r="BF17" i="26"/>
  <c r="BF16" i="26"/>
  <c r="BH16" i="26"/>
  <c r="BA193" i="27"/>
  <c r="BW175" i="27"/>
  <c r="CA175" i="27"/>
  <c r="CB175" i="27"/>
  <c r="BW171" i="27"/>
  <c r="CA171" i="27"/>
  <c r="CC171" i="27"/>
  <c r="CB171" i="27"/>
  <c r="CB100" i="26"/>
  <c r="CC100" i="26"/>
  <c r="AO99" i="26"/>
  <c r="AP99" i="26"/>
  <c r="AO93" i="26"/>
  <c r="AP93" i="26"/>
  <c r="CB86" i="26"/>
  <c r="CC86" i="26"/>
  <c r="BE48" i="26"/>
  <c r="BH48" i="26"/>
  <c r="BF40" i="26"/>
  <c r="BH40" i="26"/>
  <c r="BJ40" i="26"/>
  <c r="AW36" i="26"/>
  <c r="BA36" i="26"/>
  <c r="BE17" i="26"/>
  <c r="BF13" i="26"/>
  <c r="BH13" i="26"/>
  <c r="BJ13" i="26"/>
  <c r="BF218" i="27"/>
  <c r="AW214" i="27"/>
  <c r="BF213" i="27"/>
  <c r="CC164" i="27"/>
  <c r="AO66" i="26"/>
  <c r="AP66" i="26"/>
  <c r="CB215" i="27"/>
  <c r="BW215" i="27"/>
  <c r="CA215" i="27"/>
  <c r="AV214" i="27"/>
  <c r="BA214" i="27"/>
  <c r="AO213" i="27"/>
  <c r="AP213" i="27"/>
  <c r="BE214" i="27"/>
  <c r="BH214" i="27"/>
  <c r="AV213" i="27"/>
  <c r="BA213" i="27"/>
  <c r="BE209" i="27"/>
  <c r="BH209" i="27"/>
  <c r="BH182" i="27"/>
  <c r="BJ182" i="27"/>
  <c r="BW159" i="27"/>
  <c r="CA159" i="27"/>
  <c r="CB159" i="27"/>
  <c r="AV44" i="26"/>
  <c r="BA44" i="26"/>
  <c r="AW9" i="26"/>
  <c r="BA9" i="26"/>
  <c r="BB9" i="26"/>
  <c r="AW225" i="27"/>
  <c r="BA225" i="27"/>
  <c r="BB225" i="27"/>
  <c r="BF225" i="27"/>
  <c r="BH225" i="27"/>
  <c r="BJ225" i="27"/>
  <c r="CC198" i="27"/>
  <c r="CD198" i="27"/>
  <c r="CC197" i="27"/>
  <c r="BM97" i="26"/>
  <c r="BM91" i="26"/>
  <c r="BP91" i="26"/>
  <c r="BR91" i="26"/>
  <c r="BM88" i="26"/>
  <c r="BP88" i="26"/>
  <c r="BE69" i="26"/>
  <c r="BH69" i="26"/>
  <c r="BF67" i="26"/>
  <c r="BF46" i="26"/>
  <c r="BH46" i="26"/>
  <c r="BJ46" i="26"/>
  <c r="BA173" i="27"/>
  <c r="BW163" i="27"/>
  <c r="CA163" i="27"/>
  <c r="CB163" i="27"/>
  <c r="BW150" i="27"/>
  <c r="CA150" i="27"/>
  <c r="CC150" i="27"/>
  <c r="CD150" i="27"/>
  <c r="CB150" i="27"/>
  <c r="BE67" i="26"/>
  <c r="BH67" i="26"/>
  <c r="AW48" i="26"/>
  <c r="BA48" i="26"/>
  <c r="AW17" i="26"/>
  <c r="BA17" i="26"/>
  <c r="BF11" i="26"/>
  <c r="BH11" i="26"/>
  <c r="BF7" i="26"/>
  <c r="BF226" i="27"/>
  <c r="BH226" i="27"/>
  <c r="BJ226" i="27"/>
  <c r="BM225" i="27"/>
  <c r="BP225" i="27"/>
  <c r="BR225" i="27"/>
  <c r="BW223" i="27"/>
  <c r="CA223" i="27"/>
  <c r="CC223" i="27"/>
  <c r="CD223" i="27"/>
  <c r="CB223" i="27"/>
  <c r="BM222" i="27"/>
  <c r="BP222" i="27"/>
  <c r="AW221" i="27"/>
  <c r="BF221" i="27"/>
  <c r="BW219" i="27"/>
  <c r="CA219" i="27"/>
  <c r="CB219" i="27"/>
  <c r="BF217" i="27"/>
  <c r="BM218" i="27"/>
  <c r="BP218" i="27"/>
  <c r="CB197" i="27"/>
  <c r="BW193" i="27"/>
  <c r="CA193" i="27"/>
  <c r="CC193" i="27"/>
  <c r="BE186" i="27"/>
  <c r="BH186" i="27"/>
  <c r="AO186" i="27"/>
  <c r="AP186" i="27"/>
  <c r="BE169" i="27"/>
  <c r="BH169" i="27"/>
  <c r="AO169" i="27"/>
  <c r="AP169" i="27"/>
  <c r="BE160" i="27"/>
  <c r="BH160" i="27"/>
  <c r="AO159" i="27"/>
  <c r="AP159" i="27"/>
  <c r="AW142" i="27"/>
  <c r="AU141" i="27"/>
  <c r="AZ141" i="27"/>
  <c r="BA97" i="27"/>
  <c r="BA86" i="27"/>
  <c r="BB86" i="27"/>
  <c r="AV137" i="27"/>
  <c r="BA137" i="27"/>
  <c r="AO136" i="27"/>
  <c r="AP136" i="27"/>
  <c r="AZ83" i="27"/>
  <c r="AU84" i="27"/>
  <c r="BF200" i="27"/>
  <c r="BH200" i="27"/>
  <c r="AO200" i="27"/>
  <c r="AP200" i="27"/>
  <c r="CB198" i="27"/>
  <c r="AV197" i="27"/>
  <c r="BA197" i="27"/>
  <c r="BB197" i="27"/>
  <c r="AZ196" i="27"/>
  <c r="BL196" i="27"/>
  <c r="BP196" i="27"/>
  <c r="BR196" i="27"/>
  <c r="CB195" i="27"/>
  <c r="CC195" i="27"/>
  <c r="AV192" i="27"/>
  <c r="BA192" i="27"/>
  <c r="BW191" i="27"/>
  <c r="CA191" i="27"/>
  <c r="CC191" i="27"/>
  <c r="BF189" i="27"/>
  <c r="BH189" i="27"/>
  <c r="BJ189" i="27"/>
  <c r="BY187" i="27"/>
  <c r="AV187" i="27"/>
  <c r="AU176" i="27"/>
  <c r="AZ176" i="27"/>
  <c r="BW172" i="27"/>
  <c r="CA172" i="27"/>
  <c r="CC172" i="27"/>
  <c r="BY170" i="27"/>
  <c r="AV170" i="27"/>
  <c r="AU164" i="27"/>
  <c r="CB158" i="27"/>
  <c r="BW149" i="27"/>
  <c r="CA149" i="27"/>
  <c r="CC149" i="27"/>
  <c r="CB138" i="27"/>
  <c r="CC138" i="27"/>
  <c r="CD138" i="27"/>
  <c r="AZ138" i="27"/>
  <c r="BM124" i="27"/>
  <c r="BP124" i="27"/>
  <c r="BR124" i="27"/>
  <c r="AW124" i="27"/>
  <c r="BF117" i="27"/>
  <c r="AW118" i="27"/>
  <c r="BA118" i="27"/>
  <c r="BB118" i="27"/>
  <c r="AW117" i="27"/>
  <c r="BA117" i="27"/>
  <c r="BB117" i="27"/>
  <c r="BQ91" i="27"/>
  <c r="AV91" i="27"/>
  <c r="BA91" i="27"/>
  <c r="AO91" i="27"/>
  <c r="AP91" i="27"/>
  <c r="BE92" i="27"/>
  <c r="BH92" i="27"/>
  <c r="CC84" i="27"/>
  <c r="BH74" i="27"/>
  <c r="BJ74" i="27"/>
  <c r="BY184" i="27"/>
  <c r="AW183" i="27"/>
  <c r="BA183" i="27"/>
  <c r="BF182" i="27"/>
  <c r="BF174" i="27"/>
  <c r="BY167" i="27"/>
  <c r="AW166" i="27"/>
  <c r="BA166" i="27"/>
  <c r="BF165" i="27"/>
  <c r="AW146" i="27"/>
  <c r="BA146" i="27"/>
  <c r="BB146" i="27"/>
  <c r="AU145" i="27"/>
  <c r="AZ145" i="27"/>
  <c r="BE143" i="27"/>
  <c r="BH143" i="27"/>
  <c r="AO142" i="27"/>
  <c r="AP142" i="27"/>
  <c r="BE141" i="27"/>
  <c r="BH141" i="27"/>
  <c r="AO140" i="27"/>
  <c r="AP140" i="27"/>
  <c r="BA124" i="27"/>
  <c r="BB124" i="27"/>
  <c r="CC117" i="27"/>
  <c r="AZ188" i="27"/>
  <c r="AV186" i="27"/>
  <c r="BA186" i="27"/>
  <c r="AV169" i="27"/>
  <c r="BA169" i="27"/>
  <c r="BH124" i="27"/>
  <c r="BJ124" i="27"/>
  <c r="AZ99" i="27"/>
  <c r="BL99" i="27"/>
  <c r="BP99" i="27"/>
  <c r="BR99" i="27"/>
  <c r="AU100" i="27"/>
  <c r="CC91" i="27"/>
  <c r="BH66" i="27"/>
  <c r="BJ66" i="27"/>
  <c r="AZ221" i="27"/>
  <c r="CB220" i="27"/>
  <c r="CC220" i="27"/>
  <c r="BF209" i="27"/>
  <c r="CB207" i="27"/>
  <c r="CC207" i="27"/>
  <c r="CD207" i="27"/>
  <c r="AV201" i="27"/>
  <c r="BA201" i="27"/>
  <c r="AZ200" i="27"/>
  <c r="CB199" i="27"/>
  <c r="AV196" i="27"/>
  <c r="BA196" i="27"/>
  <c r="BB196" i="27"/>
  <c r="AV188" i="27"/>
  <c r="BA188" i="27"/>
  <c r="BB188" i="27"/>
  <c r="BM187" i="27"/>
  <c r="BP187" i="27"/>
  <c r="BM173" i="27"/>
  <c r="BM170" i="27"/>
  <c r="BP170" i="27"/>
  <c r="AW143" i="27"/>
  <c r="BA143" i="27"/>
  <c r="CB141" i="27"/>
  <c r="CC141" i="27"/>
  <c r="BE140" i="27"/>
  <c r="BH140" i="27"/>
  <c r="BE136" i="27"/>
  <c r="CB122" i="27"/>
  <c r="AZ121" i="27"/>
  <c r="BL121" i="27"/>
  <c r="BP121" i="27"/>
  <c r="BR121" i="27"/>
  <c r="AU122" i="27"/>
  <c r="BQ113" i="27"/>
  <c r="AV113" i="27"/>
  <c r="BA113" i="27"/>
  <c r="AO113" i="27"/>
  <c r="AP113" i="27"/>
  <c r="BE114" i="27"/>
  <c r="BH114" i="27"/>
  <c r="CC100" i="27"/>
  <c r="AZ93" i="27"/>
  <c r="AU94" i="27"/>
  <c r="AZ94" i="27"/>
  <c r="BH85" i="27"/>
  <c r="BJ85" i="27"/>
  <c r="CC122" i="27"/>
  <c r="BA109" i="27"/>
  <c r="BB109" i="27"/>
  <c r="AW210" i="27"/>
  <c r="AW200" i="27"/>
  <c r="BA200" i="27"/>
  <c r="BM197" i="27"/>
  <c r="BP197" i="27"/>
  <c r="BR197" i="27"/>
  <c r="BE195" i="27"/>
  <c r="BH195" i="27"/>
  <c r="BJ195" i="27"/>
  <c r="BE193" i="27"/>
  <c r="BH193" i="27"/>
  <c r="BF187" i="27"/>
  <c r="BH187" i="27"/>
  <c r="AW182" i="27"/>
  <c r="BA182" i="27"/>
  <c r="BB182" i="27"/>
  <c r="CB176" i="27"/>
  <c r="CC176" i="27"/>
  <c r="AW174" i="27"/>
  <c r="BA174" i="27"/>
  <c r="BF173" i="27"/>
  <c r="BF170" i="27"/>
  <c r="AW165" i="27"/>
  <c r="BA165" i="27"/>
  <c r="BB165" i="27"/>
  <c r="CB164" i="27"/>
  <c r="CB160" i="27"/>
  <c r="AO144" i="27"/>
  <c r="AP144" i="27"/>
  <c r="AV141" i="27"/>
  <c r="BA141" i="27"/>
  <c r="BE137" i="27"/>
  <c r="BH137" i="27"/>
  <c r="AU133" i="27"/>
  <c r="AZ133" i="27"/>
  <c r="AZ132" i="27"/>
  <c r="BM123" i="27"/>
  <c r="BP123" i="27"/>
  <c r="BR123" i="27"/>
  <c r="BH111" i="27"/>
  <c r="BJ111" i="27"/>
  <c r="CB208" i="27"/>
  <c r="CC208" i="27"/>
  <c r="BF192" i="27"/>
  <c r="BH192" i="27"/>
  <c r="AO192" i="27"/>
  <c r="AP192" i="27"/>
  <c r="BE185" i="27"/>
  <c r="BH185" i="27"/>
  <c r="BJ185" i="27"/>
  <c r="BE173" i="27"/>
  <c r="BH173" i="27"/>
  <c r="AO173" i="27"/>
  <c r="AP173" i="27"/>
  <c r="BE168" i="27"/>
  <c r="BH168" i="27"/>
  <c r="BJ168" i="27"/>
  <c r="AW147" i="27"/>
  <c r="BA147" i="27"/>
  <c r="BB147" i="27"/>
  <c r="CB145" i="27"/>
  <c r="CC145" i="27"/>
  <c r="AV136" i="27"/>
  <c r="BA136" i="27"/>
  <c r="BH107" i="27"/>
  <c r="BJ107" i="27"/>
  <c r="AU147" i="27"/>
  <c r="AZ147" i="27"/>
  <c r="CC125" i="27"/>
  <c r="AO125" i="27"/>
  <c r="AP125" i="27"/>
  <c r="BE126" i="27"/>
  <c r="BH126" i="27"/>
  <c r="BH123" i="27"/>
  <c r="BJ123" i="27"/>
  <c r="BF95" i="27"/>
  <c r="BH95" i="27"/>
  <c r="BJ95" i="27"/>
  <c r="AW96" i="27"/>
  <c r="BA96" i="27"/>
  <c r="BB96" i="27"/>
  <c r="AW95" i="27"/>
  <c r="BA95" i="27"/>
  <c r="BB95" i="27"/>
  <c r="BH71" i="27"/>
  <c r="BJ71" i="27"/>
  <c r="BE197" i="27"/>
  <c r="BH197" i="27"/>
  <c r="BJ197" i="27"/>
  <c r="BY189" i="27"/>
  <c r="AU185" i="27"/>
  <c r="BY174" i="27"/>
  <c r="AU168" i="27"/>
  <c r="AZ168" i="27"/>
  <c r="AZ136" i="27"/>
  <c r="AU137" i="27"/>
  <c r="AZ137" i="27"/>
  <c r="CC120" i="27"/>
  <c r="AZ115" i="27"/>
  <c r="AU116" i="27"/>
  <c r="AZ116" i="27"/>
  <c r="CC95" i="27"/>
  <c r="BH67" i="27"/>
  <c r="BJ67" i="27"/>
  <c r="BA62" i="27"/>
  <c r="BB62" i="27"/>
  <c r="AW187" i="27"/>
  <c r="AW170" i="27"/>
  <c r="AW136" i="27"/>
  <c r="AW137" i="27"/>
  <c r="BF136" i="27"/>
  <c r="BM137" i="27"/>
  <c r="BP137" i="27"/>
  <c r="BW134" i="27"/>
  <c r="CA134" i="27"/>
  <c r="CB134" i="27"/>
  <c r="AV134" i="27"/>
  <c r="BA134" i="27"/>
  <c r="AO134" i="27"/>
  <c r="AP134" i="27"/>
  <c r="BE135" i="27"/>
  <c r="BH135" i="27"/>
  <c r="BY124" i="27"/>
  <c r="BE133" i="27"/>
  <c r="BH133" i="27"/>
  <c r="BJ133" i="27"/>
  <c r="AW119" i="27"/>
  <c r="BA119" i="27"/>
  <c r="BM116" i="27"/>
  <c r="BP116" i="27"/>
  <c r="BE112" i="27"/>
  <c r="BH112" i="27"/>
  <c r="BJ112" i="27"/>
  <c r="AW108" i="27"/>
  <c r="BA108" i="27"/>
  <c r="BB108" i="27"/>
  <c r="AW97" i="27"/>
  <c r="BM94" i="27"/>
  <c r="BP94" i="27"/>
  <c r="BE90" i="27"/>
  <c r="BH90" i="27"/>
  <c r="BJ90" i="27"/>
  <c r="AW86" i="27"/>
  <c r="AV73" i="27"/>
  <c r="BA73" i="27"/>
  <c r="BB73" i="27"/>
  <c r="BT72" i="27"/>
  <c r="AV69" i="27"/>
  <c r="BA69" i="27"/>
  <c r="BB69" i="27"/>
  <c r="BT68" i="27"/>
  <c r="AV65" i="27"/>
  <c r="BA65" i="27"/>
  <c r="BB65" i="27"/>
  <c r="BT64" i="27"/>
  <c r="AV61" i="27"/>
  <c r="BA61" i="27"/>
  <c r="BB61" i="27"/>
  <c r="BT60" i="27"/>
  <c r="AV57" i="27"/>
  <c r="BA57" i="27"/>
  <c r="BB57" i="27"/>
  <c r="AV48" i="27"/>
  <c r="BA48" i="27"/>
  <c r="BB48" i="27"/>
  <c r="AV44" i="27"/>
  <c r="BA44" i="27"/>
  <c r="BB44" i="27"/>
  <c r="BT43" i="27"/>
  <c r="AV40" i="27"/>
  <c r="BA40" i="27"/>
  <c r="BB40" i="27"/>
  <c r="BT39" i="27"/>
  <c r="BA12" i="27"/>
  <c r="BU148" i="22"/>
  <c r="BY148" i="22"/>
  <c r="BZ148" i="22"/>
  <c r="BU193" i="29"/>
  <c r="BY193" i="29"/>
  <c r="BZ193" i="29"/>
  <c r="BU193" i="31"/>
  <c r="BY193" i="31"/>
  <c r="BZ193" i="31"/>
  <c r="BW196" i="22"/>
  <c r="BW197" i="22"/>
  <c r="BY78" i="22"/>
  <c r="BZ78" i="22"/>
  <c r="BW145" i="31"/>
  <c r="BW144" i="31"/>
  <c r="AN35" i="31"/>
  <c r="AO32" i="31"/>
  <c r="AP32" i="31"/>
  <c r="AW114" i="27"/>
  <c r="BA114" i="27"/>
  <c r="BF113" i="27"/>
  <c r="BH113" i="27"/>
  <c r="BW108" i="27"/>
  <c r="CA108" i="27"/>
  <c r="CC108" i="27"/>
  <c r="BW86" i="27"/>
  <c r="CA86" i="27"/>
  <c r="CC86" i="27"/>
  <c r="BE38" i="27"/>
  <c r="BH38" i="27"/>
  <c r="BJ38" i="27"/>
  <c r="BE37" i="27"/>
  <c r="BH37" i="27"/>
  <c r="BJ37" i="27"/>
  <c r="AZ10" i="27"/>
  <c r="AO170" i="31"/>
  <c r="AP170" i="31"/>
  <c r="AN173" i="31"/>
  <c r="BV170" i="31"/>
  <c r="AO81" i="22"/>
  <c r="AN84" i="22"/>
  <c r="AX82" i="22"/>
  <c r="BC82" i="22"/>
  <c r="BF82" i="22"/>
  <c r="BI82" i="22"/>
  <c r="BU191" i="31"/>
  <c r="BY191" i="31"/>
  <c r="BZ191" i="31"/>
  <c r="AV133" i="27"/>
  <c r="BA133" i="27"/>
  <c r="BB133" i="27"/>
  <c r="AV123" i="27"/>
  <c r="BA123" i="27"/>
  <c r="BB123" i="27"/>
  <c r="BF115" i="27"/>
  <c r="BH115" i="27"/>
  <c r="AO115" i="27"/>
  <c r="AP115" i="27"/>
  <c r="CB113" i="27"/>
  <c r="CC113" i="27"/>
  <c r="AV112" i="27"/>
  <c r="BA112" i="27"/>
  <c r="BB112" i="27"/>
  <c r="AZ111" i="27"/>
  <c r="AV107" i="27"/>
  <c r="BA107" i="27"/>
  <c r="BB107" i="27"/>
  <c r="BF93" i="27"/>
  <c r="BH93" i="27"/>
  <c r="AO93" i="27"/>
  <c r="AP93" i="27"/>
  <c r="CB91" i="27"/>
  <c r="AV90" i="27"/>
  <c r="BA90" i="27"/>
  <c r="BB90" i="27"/>
  <c r="AZ89" i="27"/>
  <c r="AV85" i="27"/>
  <c r="BA85" i="27"/>
  <c r="BB85" i="27"/>
  <c r="AZ74" i="27"/>
  <c r="BL74" i="27"/>
  <c r="BP74" i="27"/>
  <c r="BR74" i="27"/>
  <c r="AZ70" i="27"/>
  <c r="BL70" i="27"/>
  <c r="BP70" i="27"/>
  <c r="BR70" i="27"/>
  <c r="BT70" i="27"/>
  <c r="AZ66" i="27"/>
  <c r="BA16" i="27"/>
  <c r="AZ8" i="27"/>
  <c r="AU9" i="27"/>
  <c r="AZ9" i="27"/>
  <c r="BU125" i="31"/>
  <c r="BY125" i="31"/>
  <c r="BZ125" i="31"/>
  <c r="BU75" i="31"/>
  <c r="BY75" i="31"/>
  <c r="BZ75" i="31"/>
  <c r="AO35" i="29"/>
  <c r="BF36" i="29"/>
  <c r="BI36" i="29"/>
  <c r="AW75" i="27"/>
  <c r="AW71" i="27"/>
  <c r="AW67" i="27"/>
  <c r="AW63" i="27"/>
  <c r="AW59" i="27"/>
  <c r="AW50" i="27"/>
  <c r="AW46" i="27"/>
  <c r="AW42" i="27"/>
  <c r="AW132" i="27"/>
  <c r="BA132" i="27"/>
  <c r="BB132" i="27"/>
  <c r="BE122" i="27"/>
  <c r="BH122" i="27"/>
  <c r="BJ122" i="27"/>
  <c r="BE120" i="27"/>
  <c r="BH120" i="27"/>
  <c r="AW116" i="27"/>
  <c r="BA116" i="27"/>
  <c r="AW111" i="27"/>
  <c r="BA111" i="27"/>
  <c r="BB111" i="27"/>
  <c r="BM108" i="27"/>
  <c r="BP108" i="27"/>
  <c r="BR108" i="27"/>
  <c r="BE98" i="27"/>
  <c r="BH98" i="27"/>
  <c r="AW94" i="27"/>
  <c r="BA94" i="27"/>
  <c r="AW89" i="27"/>
  <c r="BA89" i="27"/>
  <c r="BB89" i="27"/>
  <c r="BM86" i="27"/>
  <c r="BP86" i="27"/>
  <c r="BR86" i="27"/>
  <c r="BE82" i="27"/>
  <c r="BH82" i="27"/>
  <c r="AV75" i="27"/>
  <c r="AV71" i="27"/>
  <c r="BA71" i="27"/>
  <c r="BB71" i="27"/>
  <c r="AV67" i="27"/>
  <c r="AV63" i="27"/>
  <c r="AV59" i="27"/>
  <c r="BA59" i="27"/>
  <c r="BB59" i="27"/>
  <c r="BT58" i="27"/>
  <c r="AV50" i="27"/>
  <c r="BA50" i="27"/>
  <c r="BB50" i="27"/>
  <c r="BT49" i="27"/>
  <c r="AV46" i="27"/>
  <c r="BA46" i="27"/>
  <c r="BB46" i="27"/>
  <c r="BT45" i="27"/>
  <c r="AV42" i="27"/>
  <c r="AV38" i="27"/>
  <c r="BA38" i="27"/>
  <c r="BB38" i="27"/>
  <c r="AO35" i="27"/>
  <c r="AP35" i="27"/>
  <c r="AV35" i="27"/>
  <c r="BA35" i="27"/>
  <c r="AV36" i="27"/>
  <c r="BA36" i="27"/>
  <c r="AZ14" i="27"/>
  <c r="AQ6" i="22"/>
  <c r="BM6" i="22"/>
  <c r="BF119" i="27"/>
  <c r="BH119" i="27"/>
  <c r="AO119" i="27"/>
  <c r="AP119" i="27"/>
  <c r="BF97" i="27"/>
  <c r="BH97" i="27"/>
  <c r="AO97" i="27"/>
  <c r="AP97" i="27"/>
  <c r="AO81" i="27"/>
  <c r="AP81" i="27"/>
  <c r="AV37" i="27"/>
  <c r="BA37" i="27"/>
  <c r="BB37" i="27"/>
  <c r="BT37" i="27"/>
  <c r="BQ35" i="27"/>
  <c r="AZ33" i="27"/>
  <c r="CA99" i="31"/>
  <c r="BF59" i="29"/>
  <c r="BI59" i="29"/>
  <c r="AO58" i="29"/>
  <c r="BF197" i="29"/>
  <c r="BI197" i="29"/>
  <c r="AO196" i="29"/>
  <c r="BV196" i="29"/>
  <c r="BE110" i="27"/>
  <c r="BH110" i="27"/>
  <c r="BJ110" i="27"/>
  <c r="BE88" i="27"/>
  <c r="BH88" i="27"/>
  <c r="BJ88" i="27"/>
  <c r="BA20" i="27"/>
  <c r="BH9" i="27"/>
  <c r="BU171" i="22"/>
  <c r="BY171" i="22"/>
  <c r="BZ171" i="22"/>
  <c r="CA147" i="22"/>
  <c r="BH16" i="27"/>
  <c r="CA147" i="31"/>
  <c r="BZ194" i="31"/>
  <c r="CA194" i="31"/>
  <c r="BU76" i="31"/>
  <c r="BY76" i="31"/>
  <c r="CA76" i="31"/>
  <c r="AX124" i="31"/>
  <c r="BC124" i="31"/>
  <c r="AV32" i="27"/>
  <c r="BA32" i="27"/>
  <c r="BB32" i="27"/>
  <c r="AV23" i="27"/>
  <c r="BA23" i="27"/>
  <c r="BB23" i="27"/>
  <c r="AV19" i="27"/>
  <c r="BA19" i="27"/>
  <c r="BB19" i="27"/>
  <c r="AV15" i="27"/>
  <c r="BA15" i="27"/>
  <c r="BB15" i="27"/>
  <c r="AV11" i="27"/>
  <c r="BA11" i="27"/>
  <c r="BB11" i="27"/>
  <c r="AV7" i="27"/>
  <c r="BA7" i="27"/>
  <c r="BB7" i="27"/>
  <c r="BZ98" i="31"/>
  <c r="CA98" i="31"/>
  <c r="CB98" i="31"/>
  <c r="CE98" i="31"/>
  <c r="AL58" i="31"/>
  <c r="AO101" i="31"/>
  <c r="AP101" i="31"/>
  <c r="AX147" i="31"/>
  <c r="BC147" i="31"/>
  <c r="BD147" i="31"/>
  <c r="CB147" i="31"/>
  <c r="AO193" i="31"/>
  <c r="AP193" i="31"/>
  <c r="AO33" i="27"/>
  <c r="AP33" i="27"/>
  <c r="AV31" i="27"/>
  <c r="BA31" i="27"/>
  <c r="BB31" i="27"/>
  <c r="BT31" i="27"/>
  <c r="AO24" i="27"/>
  <c r="AP24" i="27"/>
  <c r="AV22" i="27"/>
  <c r="BA22" i="27"/>
  <c r="BB22" i="27"/>
  <c r="BT22" i="27"/>
  <c r="AO20" i="27"/>
  <c r="AP20" i="27"/>
  <c r="AV18" i="27"/>
  <c r="BA18" i="27"/>
  <c r="BB18" i="27"/>
  <c r="BT18" i="27"/>
  <c r="BF17" i="27"/>
  <c r="BH17" i="27"/>
  <c r="BF16" i="27"/>
  <c r="AO16" i="27"/>
  <c r="AP16" i="27"/>
  <c r="AV14" i="27"/>
  <c r="BA14" i="27"/>
  <c r="BB14" i="27"/>
  <c r="BF13" i="27"/>
  <c r="BH13" i="27"/>
  <c r="BF12" i="27"/>
  <c r="BH12" i="27"/>
  <c r="AO12" i="27"/>
  <c r="AP12" i="27"/>
  <c r="AV10" i="27"/>
  <c r="BA10" i="27"/>
  <c r="BB10" i="27"/>
  <c r="BF9" i="27"/>
  <c r="BF8" i="27"/>
  <c r="BH8" i="27"/>
  <c r="AO8" i="27"/>
  <c r="AP8" i="27"/>
  <c r="AV6" i="27"/>
  <c r="BA6" i="27"/>
  <c r="BB6" i="27"/>
  <c r="BT6" i="27"/>
  <c r="BZ148" i="29"/>
  <c r="CA148" i="29"/>
  <c r="AO124" i="31"/>
  <c r="AP124" i="31"/>
  <c r="BW168" i="31"/>
  <c r="BW122" i="31"/>
  <c r="AW17" i="27"/>
  <c r="AW13" i="27"/>
  <c r="AW9" i="27"/>
  <c r="BZ79" i="29"/>
  <c r="CA79" i="29"/>
  <c r="AX13" i="31"/>
  <c r="AV34" i="27"/>
  <c r="BA34" i="27"/>
  <c r="AV25" i="27"/>
  <c r="BA25" i="27"/>
  <c r="AV21" i="27"/>
  <c r="BA21" i="27"/>
  <c r="AV17" i="27"/>
  <c r="AV13" i="27"/>
  <c r="BA13" i="27"/>
  <c r="AV9" i="27"/>
  <c r="BA9" i="27"/>
  <c r="BC47" i="33"/>
  <c r="AY22" i="33"/>
  <c r="BC22" i="33"/>
  <c r="BC44" i="33"/>
  <c r="BQ8" i="33"/>
  <c r="AY10" i="33"/>
  <c r="AO153" i="33"/>
  <c r="BJ9" i="33"/>
  <c r="BS11" i="33"/>
  <c r="BM9" i="33"/>
  <c r="BC15" i="33"/>
  <c r="BU9" i="33"/>
  <c r="BU200" i="33"/>
  <c r="BY200" i="33"/>
  <c r="BC35" i="33"/>
  <c r="BD9" i="33"/>
  <c r="AO199" i="33"/>
  <c r="BF200" i="33"/>
  <c r="BI200" i="33"/>
  <c r="BC10" i="33"/>
  <c r="BD10" i="33"/>
  <c r="BG10" i="33"/>
  <c r="BI10" i="33"/>
  <c r="BK10" i="33"/>
  <c r="BW199" i="33"/>
  <c r="AO84" i="33"/>
  <c r="CA193" i="33"/>
  <c r="BK9" i="33"/>
  <c r="BU124" i="33"/>
  <c r="BY124" i="33"/>
  <c r="CA124" i="33"/>
  <c r="AN87" i="33"/>
  <c r="BF88" i="33"/>
  <c r="BI88" i="33"/>
  <c r="BC24" i="33"/>
  <c r="BF203" i="33"/>
  <c r="BI203" i="33"/>
  <c r="AN205" i="33"/>
  <c r="BV205" i="33"/>
  <c r="BC38" i="33"/>
  <c r="BQ14" i="33"/>
  <c r="AY6" i="33"/>
  <c r="AY7" i="33"/>
  <c r="BC7" i="33"/>
  <c r="BC12" i="33"/>
  <c r="BW196" i="33"/>
  <c r="BW197" i="33"/>
  <c r="BF85" i="33"/>
  <c r="BI85" i="33"/>
  <c r="BU15" i="29"/>
  <c r="BM15" i="29"/>
  <c r="AT199" i="29"/>
  <c r="AT176" i="29"/>
  <c r="AT153" i="29"/>
  <c r="AT130" i="29"/>
  <c r="AT107" i="29"/>
  <c r="AT84" i="29"/>
  <c r="AT61" i="29"/>
  <c r="BA7" i="32"/>
  <c r="BJ7" i="32"/>
  <c r="BK7" i="32"/>
  <c r="BU6" i="32"/>
  <c r="BD6" i="32"/>
  <c r="BC205" i="32"/>
  <c r="BD205" i="32"/>
  <c r="BC159" i="32"/>
  <c r="BC24" i="32"/>
  <c r="BD24" i="32"/>
  <c r="BQ141" i="32"/>
  <c r="BC131" i="32"/>
  <c r="BC139" i="32"/>
  <c r="BM147" i="32"/>
  <c r="BD148" i="32"/>
  <c r="BM104" i="32"/>
  <c r="BQ104" i="32"/>
  <c r="CC104" i="32"/>
  <c r="BM58" i="32"/>
  <c r="BU18" i="32"/>
  <c r="BU15" i="32"/>
  <c r="BD25" i="32"/>
  <c r="BD36" i="32"/>
  <c r="BU35" i="32"/>
  <c r="BD12" i="32"/>
  <c r="BM24" i="32"/>
  <c r="BM25" i="32"/>
  <c r="BQ25" i="32"/>
  <c r="BS25" i="32"/>
  <c r="BQ6" i="32"/>
  <c r="AT64" i="32"/>
  <c r="AT47" i="32"/>
  <c r="AO179" i="33"/>
  <c r="BF180" i="33"/>
  <c r="BI180" i="33"/>
  <c r="AN182" i="33"/>
  <c r="BV179" i="33"/>
  <c r="BC6" i="33"/>
  <c r="BW85" i="33"/>
  <c r="BW84" i="33"/>
  <c r="BZ128" i="33"/>
  <c r="BU128" i="33"/>
  <c r="BY128" i="33"/>
  <c r="CA147" i="33"/>
  <c r="BW154" i="33"/>
  <c r="BW153" i="33"/>
  <c r="BW105" i="33"/>
  <c r="BW104" i="33"/>
  <c r="BZ101" i="33"/>
  <c r="BY101" i="33"/>
  <c r="CA101" i="33"/>
  <c r="BF157" i="33"/>
  <c r="BI157" i="33"/>
  <c r="BV156" i="33"/>
  <c r="AN159" i="33"/>
  <c r="AO156" i="33"/>
  <c r="BF108" i="33"/>
  <c r="BI108" i="33"/>
  <c r="AO107" i="33"/>
  <c r="AN110" i="33"/>
  <c r="BV107" i="33"/>
  <c r="BZ82" i="33"/>
  <c r="BU82" i="33"/>
  <c r="BY82" i="33"/>
  <c r="BF62" i="33"/>
  <c r="BI62" i="33"/>
  <c r="AO61" i="33"/>
  <c r="AN64" i="33"/>
  <c r="BU170" i="33"/>
  <c r="BY170" i="33"/>
  <c r="BZ170" i="33"/>
  <c r="BU151" i="33"/>
  <c r="BY151" i="33"/>
  <c r="BZ151" i="33"/>
  <c r="BU102" i="33"/>
  <c r="BY102" i="33"/>
  <c r="CA102" i="33"/>
  <c r="BZ102" i="33"/>
  <c r="BU171" i="33"/>
  <c r="BY171" i="33"/>
  <c r="BZ171" i="33"/>
  <c r="BZ199" i="33"/>
  <c r="BU199" i="33"/>
  <c r="BY199" i="33"/>
  <c r="AX42" i="33"/>
  <c r="AN44" i="33"/>
  <c r="AO41" i="33"/>
  <c r="BF42" i="33"/>
  <c r="BI42" i="33"/>
  <c r="AY42" i="33"/>
  <c r="BC41" i="33"/>
  <c r="CA200" i="33"/>
  <c r="BA13" i="33"/>
  <c r="BJ13" i="33"/>
  <c r="BK13" i="33"/>
  <c r="BU12" i="33"/>
  <c r="BC39" i="33"/>
  <c r="BW131" i="33"/>
  <c r="BW130" i="33"/>
  <c r="BF206" i="33"/>
  <c r="BI206" i="33"/>
  <c r="AO205" i="33"/>
  <c r="AN208" i="33"/>
  <c r="BF134" i="33"/>
  <c r="BI134" i="33"/>
  <c r="AN136" i="33"/>
  <c r="AO133" i="33"/>
  <c r="BV133" i="33"/>
  <c r="BW203" i="33"/>
  <c r="BW202" i="33"/>
  <c r="BW174" i="33"/>
  <c r="BW173" i="33"/>
  <c r="BW177" i="33"/>
  <c r="BW176" i="33"/>
  <c r="AY33" i="33"/>
  <c r="BC33" i="33"/>
  <c r="AY19" i="33"/>
  <c r="BC19" i="33"/>
  <c r="BC18" i="33"/>
  <c r="BQ170" i="32"/>
  <c r="BM171" i="32"/>
  <c r="BW197" i="32"/>
  <c r="BW196" i="32"/>
  <c r="BJ173" i="32"/>
  <c r="BK173" i="32"/>
  <c r="AX177" i="32"/>
  <c r="BF177" i="32"/>
  <c r="BI177" i="32"/>
  <c r="AN179" i="32"/>
  <c r="BV176" i="32"/>
  <c r="AO176" i="32"/>
  <c r="AP176" i="32"/>
  <c r="BM124" i="32"/>
  <c r="BA125" i="32"/>
  <c r="BJ125" i="32"/>
  <c r="BK125" i="32"/>
  <c r="BQ89" i="32"/>
  <c r="CA101" i="32"/>
  <c r="BC124" i="32"/>
  <c r="BD124" i="32"/>
  <c r="BC21" i="32"/>
  <c r="BD21" i="32"/>
  <c r="AY22" i="32"/>
  <c r="BC22" i="32"/>
  <c r="AN116" i="32"/>
  <c r="AX114" i="32"/>
  <c r="BC114" i="32"/>
  <c r="AO113" i="32"/>
  <c r="AP113" i="32"/>
  <c r="BF114" i="32"/>
  <c r="BI114" i="32"/>
  <c r="BV113" i="32"/>
  <c r="BF39" i="32"/>
  <c r="BI39" i="32"/>
  <c r="AX39" i="32"/>
  <c r="BC39" i="32"/>
  <c r="AO38" i="32"/>
  <c r="AP38" i="32"/>
  <c r="AN41" i="32"/>
  <c r="BJ101" i="32"/>
  <c r="BK101" i="32"/>
  <c r="BS6" i="32"/>
  <c r="BM7" i="32"/>
  <c r="BS7" i="32"/>
  <c r="BT6" i="32"/>
  <c r="BX6" i="32"/>
  <c r="BD58" i="32"/>
  <c r="BJ193" i="32"/>
  <c r="BK193" i="32"/>
  <c r="BM173" i="32"/>
  <c r="BC170" i="32"/>
  <c r="BD170" i="32"/>
  <c r="BC182" i="32"/>
  <c r="BD182" i="32"/>
  <c r="AY183" i="32"/>
  <c r="BC183" i="32"/>
  <c r="BD183" i="32"/>
  <c r="AX62" i="32"/>
  <c r="AN64" i="32"/>
  <c r="AO61" i="32"/>
  <c r="AP61" i="32"/>
  <c r="BF62" i="32"/>
  <c r="BI62" i="32"/>
  <c r="BZ127" i="32"/>
  <c r="BU127" i="32"/>
  <c r="BY127" i="32"/>
  <c r="CA127" i="32"/>
  <c r="BW81" i="32"/>
  <c r="BW82" i="32"/>
  <c r="BJ21" i="32"/>
  <c r="BK21" i="32"/>
  <c r="BQ155" i="32"/>
  <c r="CC101" i="32"/>
  <c r="BQ112" i="32"/>
  <c r="BJ6" i="32"/>
  <c r="BK6" i="32"/>
  <c r="BJ24" i="32"/>
  <c r="BK24" i="32"/>
  <c r="CC173" i="32"/>
  <c r="BK148" i="32"/>
  <c r="AQ110" i="32"/>
  <c r="BA111" i="32"/>
  <c r="BJ111" i="32"/>
  <c r="BK111" i="32"/>
  <c r="AZ110" i="32"/>
  <c r="BC18" i="32"/>
  <c r="BD18" i="32"/>
  <c r="AY19" i="32"/>
  <c r="BC19" i="32"/>
  <c r="BD19" i="32"/>
  <c r="BC61" i="32"/>
  <c r="AY62" i="32"/>
  <c r="BC10" i="32"/>
  <c r="BD10" i="32"/>
  <c r="BG10" i="32"/>
  <c r="BI10" i="32"/>
  <c r="BK10" i="32"/>
  <c r="BJ104" i="32"/>
  <c r="BK104" i="32"/>
  <c r="AY193" i="32"/>
  <c r="AY180" i="32"/>
  <c r="BC179" i="32"/>
  <c r="BZ170" i="32"/>
  <c r="BU170" i="32"/>
  <c r="BY170" i="32"/>
  <c r="BQ103" i="32"/>
  <c r="AY85" i="32"/>
  <c r="BC84" i="32"/>
  <c r="BM101" i="32"/>
  <c r="BC35" i="32"/>
  <c r="BD35" i="32"/>
  <c r="BU147" i="32"/>
  <c r="BY147" i="32"/>
  <c r="BZ147" i="32"/>
  <c r="AY151" i="32"/>
  <c r="BC151" i="32"/>
  <c r="BD151" i="32"/>
  <c r="BC150" i="32"/>
  <c r="BC196" i="32"/>
  <c r="AY111" i="32"/>
  <c r="BC111" i="32"/>
  <c r="BC110" i="32"/>
  <c r="BC47" i="32"/>
  <c r="AY48" i="32"/>
  <c r="BZ171" i="32"/>
  <c r="BU171" i="32"/>
  <c r="BY171" i="32"/>
  <c r="CA171" i="32"/>
  <c r="AY105" i="32"/>
  <c r="BC105" i="32"/>
  <c r="BD105" i="32"/>
  <c r="BC104" i="32"/>
  <c r="BD104" i="32"/>
  <c r="AZ84" i="32"/>
  <c r="AQ84" i="32"/>
  <c r="BA85" i="32"/>
  <c r="BJ85" i="32"/>
  <c r="BK85" i="32"/>
  <c r="BC70" i="32"/>
  <c r="AY71" i="32"/>
  <c r="BD13" i="32"/>
  <c r="AZ196" i="32"/>
  <c r="AQ196" i="32"/>
  <c r="BA197" i="32"/>
  <c r="BJ197" i="32"/>
  <c r="BK197" i="32"/>
  <c r="BU148" i="32"/>
  <c r="BY148" i="32"/>
  <c r="BZ148" i="32"/>
  <c r="BW104" i="32"/>
  <c r="BW105" i="32"/>
  <c r="BC173" i="32"/>
  <c r="BD173" i="32"/>
  <c r="CB173" i="32"/>
  <c r="CE173" i="32"/>
  <c r="BW131" i="32"/>
  <c r="BW130" i="32"/>
  <c r="AY94" i="32"/>
  <c r="BC93" i="32"/>
  <c r="BU12" i="32"/>
  <c r="BM35" i="32"/>
  <c r="BM18" i="32"/>
  <c r="BZ110" i="32"/>
  <c r="BU110" i="32"/>
  <c r="BY110" i="32"/>
  <c r="CA110" i="32"/>
  <c r="BM15" i="32"/>
  <c r="BU193" i="32"/>
  <c r="BY193" i="32"/>
  <c r="CA193" i="32"/>
  <c r="BZ193" i="32"/>
  <c r="BC202" i="32"/>
  <c r="BC128" i="32"/>
  <c r="BW151" i="32"/>
  <c r="BW150" i="32"/>
  <c r="BW108" i="32"/>
  <c r="BW107" i="32"/>
  <c r="BM135" i="32"/>
  <c r="BQ135" i="32"/>
  <c r="AY133" i="32"/>
  <c r="AQ130" i="32"/>
  <c r="BA131" i="32"/>
  <c r="BJ131" i="32"/>
  <c r="BK131" i="32"/>
  <c r="AZ130" i="32"/>
  <c r="BC85" i="32"/>
  <c r="BD85" i="32"/>
  <c r="BD102" i="32"/>
  <c r="BJ35" i="32"/>
  <c r="BK35" i="32"/>
  <c r="BJ18" i="32"/>
  <c r="BK18" i="32"/>
  <c r="BZ111" i="32"/>
  <c r="BU111" i="32"/>
  <c r="BY111" i="32"/>
  <c r="BA171" i="32"/>
  <c r="BJ171" i="32"/>
  <c r="CC170" i="32"/>
  <c r="AY137" i="32"/>
  <c r="BC136" i="32"/>
  <c r="BM127" i="32"/>
  <c r="AZ127" i="32"/>
  <c r="AQ127" i="32"/>
  <c r="BA128" i="32"/>
  <c r="BJ128" i="32"/>
  <c r="AX154" i="32"/>
  <c r="BF154" i="32"/>
  <c r="BI154" i="32"/>
  <c r="BV153" i="32"/>
  <c r="AO153" i="32"/>
  <c r="AP153" i="32"/>
  <c r="AN156" i="32"/>
  <c r="BQ147" i="32"/>
  <c r="BM148" i="32"/>
  <c r="BQ148" i="32"/>
  <c r="AZ107" i="32"/>
  <c r="BD107" i="32"/>
  <c r="AQ107" i="32"/>
  <c r="BA108" i="32"/>
  <c r="BJ108" i="32"/>
  <c r="BK108" i="32"/>
  <c r="AQ81" i="32"/>
  <c r="BA82" i="32"/>
  <c r="BJ82" i="32"/>
  <c r="BK82" i="32"/>
  <c r="AZ81" i="32"/>
  <c r="BD81" i="32"/>
  <c r="BJ78" i="32"/>
  <c r="BK78" i="32"/>
  <c r="BJ32" i="32"/>
  <c r="BK32" i="32"/>
  <c r="BW84" i="32"/>
  <c r="BW85" i="32"/>
  <c r="BD101" i="32"/>
  <c r="BM12" i="32"/>
  <c r="BM9" i="32"/>
  <c r="AY154" i="32"/>
  <c r="BC153" i="32"/>
  <c r="CC193" i="32"/>
  <c r="CA194" i="32"/>
  <c r="BK128" i="32"/>
  <c r="AZ150" i="32"/>
  <c r="AQ150" i="32"/>
  <c r="BA151" i="32"/>
  <c r="BJ151" i="32"/>
  <c r="BC156" i="32"/>
  <c r="CC147" i="32"/>
  <c r="BC162" i="32"/>
  <c r="BC130" i="32"/>
  <c r="BD130" i="32"/>
  <c r="AN136" i="32"/>
  <c r="BF134" i="32"/>
  <c r="BI134" i="32"/>
  <c r="BV133" i="32"/>
  <c r="AO133" i="32"/>
  <c r="AP133" i="32"/>
  <c r="AX134" i="32"/>
  <c r="BA79" i="32"/>
  <c r="BM78" i="32"/>
  <c r="BM21" i="32"/>
  <c r="BA22" i="32"/>
  <c r="BJ22" i="32"/>
  <c r="BK22" i="32"/>
  <c r="AN90" i="32"/>
  <c r="BV87" i="32"/>
  <c r="AX88" i="32"/>
  <c r="BC88" i="32"/>
  <c r="AO87" i="32"/>
  <c r="AP87" i="32"/>
  <c r="BF88" i="32"/>
  <c r="BI88" i="32"/>
  <c r="BM33" i="32"/>
  <c r="BQ33" i="32"/>
  <c r="BS33" i="32"/>
  <c r="BQ32" i="32"/>
  <c r="BS32" i="32"/>
  <c r="BJ12" i="32"/>
  <c r="BK12" i="32"/>
  <c r="BQ207" i="32"/>
  <c r="BQ193" i="32"/>
  <c r="BM194" i="32"/>
  <c r="BQ194" i="32"/>
  <c r="BZ124" i="32"/>
  <c r="BU124" i="32"/>
  <c r="BY124" i="32"/>
  <c r="CA124" i="32"/>
  <c r="BK151" i="32"/>
  <c r="AY128" i="32"/>
  <c r="BC127" i="32"/>
  <c r="BQ129" i="32"/>
  <c r="BJ58" i="32"/>
  <c r="BK58" i="32"/>
  <c r="BU9" i="32"/>
  <c r="BD131" i="32"/>
  <c r="BC32" i="32"/>
  <c r="BD32" i="32"/>
  <c r="BC44" i="32"/>
  <c r="BD82" i="32"/>
  <c r="BF200" i="32"/>
  <c r="BI200" i="32"/>
  <c r="AO199" i="32"/>
  <c r="AP199" i="32"/>
  <c r="AN202" i="32"/>
  <c r="BV199" i="32"/>
  <c r="AX200" i="32"/>
  <c r="BW174" i="32"/>
  <c r="BW173" i="32"/>
  <c r="BZ125" i="32"/>
  <c r="BU125" i="32"/>
  <c r="BY125" i="32"/>
  <c r="CA125" i="32"/>
  <c r="BJ124" i="32"/>
  <c r="BK124" i="32"/>
  <c r="BM55" i="32"/>
  <c r="BR57" i="32"/>
  <c r="BS57" i="32"/>
  <c r="BJ97" i="27"/>
  <c r="BT111" i="27"/>
  <c r="CD111" i="27"/>
  <c r="BT200" i="26"/>
  <c r="BJ171" i="26"/>
  <c r="BJ16" i="26"/>
  <c r="BJ93" i="26"/>
  <c r="BT132" i="27"/>
  <c r="CD132" i="27"/>
  <c r="BT146" i="27"/>
  <c r="CD146" i="27"/>
  <c r="BT60" i="26"/>
  <c r="BB146" i="26"/>
  <c r="BT225" i="27"/>
  <c r="CD225" i="27"/>
  <c r="BT167" i="26"/>
  <c r="BT192" i="26"/>
  <c r="BT89" i="27"/>
  <c r="CD89" i="27"/>
  <c r="CD134" i="26"/>
  <c r="BT134" i="26"/>
  <c r="BL16" i="27"/>
  <c r="BP16" i="27"/>
  <c r="BR16" i="27"/>
  <c r="AQ16" i="27"/>
  <c r="BU16" i="27"/>
  <c r="AX16" i="27"/>
  <c r="BI16" i="27"/>
  <c r="BW170" i="31"/>
  <c r="BW171" i="31"/>
  <c r="BI213" i="27"/>
  <c r="AQ213" i="27"/>
  <c r="CE213" i="27"/>
  <c r="AX213" i="27"/>
  <c r="BL213" i="27"/>
  <c r="BP213" i="27"/>
  <c r="BR213" i="27"/>
  <c r="BU213" i="27"/>
  <c r="BU144" i="31"/>
  <c r="BY144" i="31"/>
  <c r="BZ144" i="31"/>
  <c r="CE147" i="31"/>
  <c r="BU122" i="31"/>
  <c r="BY122" i="31"/>
  <c r="CA122" i="31"/>
  <c r="CB121" i="31"/>
  <c r="CE121" i="31"/>
  <c r="BZ122" i="31"/>
  <c r="BT14" i="27"/>
  <c r="AZ101" i="31"/>
  <c r="AQ101" i="31"/>
  <c r="BA102" i="31"/>
  <c r="CC101" i="31"/>
  <c r="BM101" i="31"/>
  <c r="AQ97" i="27"/>
  <c r="CE97" i="27"/>
  <c r="AX97" i="27"/>
  <c r="BI97" i="27"/>
  <c r="BA42" i="27"/>
  <c r="BB42" i="27"/>
  <c r="BT41" i="27"/>
  <c r="AZ32" i="31"/>
  <c r="AQ32" i="31"/>
  <c r="BA33" i="31"/>
  <c r="BU32" i="31"/>
  <c r="CA193" i="29"/>
  <c r="BJ140" i="27"/>
  <c r="BA187" i="27"/>
  <c r="AZ110" i="26"/>
  <c r="BB110" i="26"/>
  <c r="CD109" i="26"/>
  <c r="BI16" i="26"/>
  <c r="AQ16" i="26"/>
  <c r="BL16" i="26"/>
  <c r="BP16" i="26"/>
  <c r="BR16" i="26"/>
  <c r="AX16" i="26"/>
  <c r="BU16" i="26"/>
  <c r="BB66" i="26"/>
  <c r="BJ37" i="26"/>
  <c r="BJ66" i="26"/>
  <c r="BH150" i="26"/>
  <c r="BJ150" i="26"/>
  <c r="BT150" i="26"/>
  <c r="BB140" i="26"/>
  <c r="BA221" i="27"/>
  <c r="BT117" i="26"/>
  <c r="BW188" i="26"/>
  <c r="CA188" i="26"/>
  <c r="CB188" i="26"/>
  <c r="BJ123" i="26"/>
  <c r="CC97" i="26"/>
  <c r="CC162" i="26"/>
  <c r="CC168" i="26"/>
  <c r="CD167" i="26"/>
  <c r="BA225" i="26"/>
  <c r="BB225" i="26"/>
  <c r="CC197" i="26"/>
  <c r="CB175" i="26"/>
  <c r="BW175" i="26"/>
  <c r="CA175" i="26"/>
  <c r="BT74" i="26"/>
  <c r="BJ200" i="31"/>
  <c r="BD200" i="31"/>
  <c r="BZ114" i="22"/>
  <c r="BU114" i="22"/>
  <c r="BY114" i="22"/>
  <c r="CA114" i="22"/>
  <c r="CA162" i="22"/>
  <c r="CA91" i="29"/>
  <c r="BM13" i="29"/>
  <c r="BQ13" i="29"/>
  <c r="BS13" i="29"/>
  <c r="BQ12" i="29"/>
  <c r="BS12" i="29"/>
  <c r="BZ117" i="22"/>
  <c r="BU117" i="22"/>
  <c r="BY117" i="22"/>
  <c r="CC87" i="26"/>
  <c r="BD133" i="31"/>
  <c r="BJ133" i="31"/>
  <c r="BK133" i="31"/>
  <c r="BZ113" i="31"/>
  <c r="BU113" i="31"/>
  <c r="BY113" i="31"/>
  <c r="CA113" i="31"/>
  <c r="BZ116" i="22"/>
  <c r="BU116" i="22"/>
  <c r="BY116" i="22"/>
  <c r="CA116" i="22"/>
  <c r="BA17" i="27"/>
  <c r="AQ115" i="27"/>
  <c r="CE115" i="27"/>
  <c r="BI115" i="27"/>
  <c r="AX115" i="27"/>
  <c r="BL115" i="27"/>
  <c r="BP115" i="27"/>
  <c r="BR115" i="27"/>
  <c r="BU115" i="27"/>
  <c r="AZ170" i="31"/>
  <c r="AQ170" i="31"/>
  <c r="BA171" i="31"/>
  <c r="BU145" i="31"/>
  <c r="BY145" i="31"/>
  <c r="CA145" i="31"/>
  <c r="BZ145" i="31"/>
  <c r="BT66" i="27"/>
  <c r="CC163" i="27"/>
  <c r="CC215" i="27"/>
  <c r="CC194" i="27"/>
  <c r="BW96" i="26"/>
  <c r="CA96" i="26"/>
  <c r="CB96" i="26"/>
  <c r="BI140" i="26"/>
  <c r="BJ140" i="26"/>
  <c r="BL140" i="26"/>
  <c r="BP140" i="26"/>
  <c r="BR140" i="26"/>
  <c r="AQ140" i="26"/>
  <c r="AX140" i="26"/>
  <c r="BU140" i="26"/>
  <c r="BJ213" i="27"/>
  <c r="BH217" i="27"/>
  <c r="BA10" i="26"/>
  <c r="BB10" i="26"/>
  <c r="BW151" i="26"/>
  <c r="CA151" i="26"/>
  <c r="CC151" i="26"/>
  <c r="CB151" i="26"/>
  <c r="CC126" i="26"/>
  <c r="CC85" i="26"/>
  <c r="BW191" i="26"/>
  <c r="CA191" i="26"/>
  <c r="CC191" i="26"/>
  <c r="CB191" i="26"/>
  <c r="CD209" i="26"/>
  <c r="BT209" i="26"/>
  <c r="CC212" i="26"/>
  <c r="BL217" i="26"/>
  <c r="BP217" i="26"/>
  <c r="BR217" i="26"/>
  <c r="AY218" i="26"/>
  <c r="BI218" i="26"/>
  <c r="BJ218" i="26"/>
  <c r="BU217" i="26"/>
  <c r="BB176" i="26"/>
  <c r="BJ90" i="31"/>
  <c r="BK90" i="31"/>
  <c r="BD90" i="31"/>
  <c r="CA157" i="31"/>
  <c r="BW196" i="29"/>
  <c r="BW197" i="29"/>
  <c r="CD95" i="27"/>
  <c r="BT95" i="27"/>
  <c r="CA148" i="22"/>
  <c r="CB184" i="27"/>
  <c r="BW184" i="27"/>
  <c r="CA184" i="27"/>
  <c r="CC184" i="27"/>
  <c r="BT91" i="26"/>
  <c r="CD91" i="26"/>
  <c r="BT188" i="26"/>
  <c r="CE219" i="26"/>
  <c r="BI220" i="26"/>
  <c r="BJ220" i="26"/>
  <c r="AY220" i="26"/>
  <c r="BU219" i="26"/>
  <c r="BA63" i="27"/>
  <c r="BB63" i="27"/>
  <c r="BJ115" i="27"/>
  <c r="AX113" i="27"/>
  <c r="BB113" i="27"/>
  <c r="BI113" i="27"/>
  <c r="BJ113" i="27"/>
  <c r="AQ113" i="27"/>
  <c r="BU113" i="27"/>
  <c r="AQ142" i="27"/>
  <c r="AX142" i="27"/>
  <c r="BI142" i="27"/>
  <c r="BJ142" i="27"/>
  <c r="BB192" i="27"/>
  <c r="AX93" i="26"/>
  <c r="BI93" i="26"/>
  <c r="AQ93" i="26"/>
  <c r="BT72" i="26"/>
  <c r="BT39" i="26"/>
  <c r="BI35" i="26"/>
  <c r="BJ35" i="26"/>
  <c r="AQ35" i="26"/>
  <c r="BL35" i="26"/>
  <c r="BP35" i="26"/>
  <c r="BR35" i="26"/>
  <c r="AX35" i="26"/>
  <c r="BB35" i="26"/>
  <c r="BU35" i="26"/>
  <c r="BH107" i="26"/>
  <c r="CE171" i="26"/>
  <c r="AX171" i="26"/>
  <c r="AQ171" i="26"/>
  <c r="BU171" i="26"/>
  <c r="BI171" i="26"/>
  <c r="AX10" i="26"/>
  <c r="BI10" i="26"/>
  <c r="BL10" i="26"/>
  <c r="BP10" i="26"/>
  <c r="BR10" i="26"/>
  <c r="AQ10" i="26"/>
  <c r="BU10" i="26"/>
  <c r="CD132" i="26"/>
  <c r="BT132" i="26"/>
  <c r="BW150" i="26"/>
  <c r="CA150" i="26"/>
  <c r="CB150" i="26"/>
  <c r="BW199" i="26"/>
  <c r="CA199" i="26"/>
  <c r="CB199" i="26"/>
  <c r="AQ211" i="26"/>
  <c r="CE211" i="26"/>
  <c r="AX211" i="26"/>
  <c r="BB211" i="26"/>
  <c r="BI211" i="26"/>
  <c r="BJ211" i="26"/>
  <c r="BL219" i="26"/>
  <c r="BP219" i="26"/>
  <c r="BR219" i="26"/>
  <c r="BQ220" i="26"/>
  <c r="BR220" i="26"/>
  <c r="BP39" i="26"/>
  <c r="BR39" i="26"/>
  <c r="BW217" i="26"/>
  <c r="CA217" i="26"/>
  <c r="CB217" i="26"/>
  <c r="CD121" i="26"/>
  <c r="BT121" i="26"/>
  <c r="BT47" i="27"/>
  <c r="AY151" i="29"/>
  <c r="BC151" i="29"/>
  <c r="BC150" i="29"/>
  <c r="BC170" i="29"/>
  <c r="AY171" i="29"/>
  <c r="BC171" i="29"/>
  <c r="BM91" i="31"/>
  <c r="BQ91" i="31"/>
  <c r="BS91" i="31"/>
  <c r="BQ90" i="31"/>
  <c r="BS90" i="31"/>
  <c r="BA203" i="31"/>
  <c r="CC202" i="31"/>
  <c r="AX58" i="31"/>
  <c r="BC58" i="31"/>
  <c r="AX59" i="31"/>
  <c r="BC59" i="31"/>
  <c r="BF59" i="31"/>
  <c r="BI59" i="31"/>
  <c r="BF58" i="31"/>
  <c r="BI58" i="31"/>
  <c r="AO58" i="31"/>
  <c r="AP58" i="31"/>
  <c r="AL61" i="31"/>
  <c r="BB16" i="27"/>
  <c r="AQ186" i="27"/>
  <c r="BU186" i="27"/>
  <c r="BI186" i="27"/>
  <c r="BJ186" i="27"/>
  <c r="AX186" i="27"/>
  <c r="AX123" i="26"/>
  <c r="AQ123" i="26"/>
  <c r="BU123" i="26"/>
  <c r="BI123" i="26"/>
  <c r="AQ8" i="27"/>
  <c r="BU8" i="27"/>
  <c r="AX8" i="27"/>
  <c r="BI8" i="27"/>
  <c r="BJ8" i="27"/>
  <c r="AQ20" i="27"/>
  <c r="AX20" i="27"/>
  <c r="BI20" i="27"/>
  <c r="BJ20" i="27"/>
  <c r="BA67" i="27"/>
  <c r="BB67" i="27"/>
  <c r="BT85" i="27"/>
  <c r="CD85" i="27"/>
  <c r="BT123" i="27"/>
  <c r="CA78" i="22"/>
  <c r="AQ173" i="27"/>
  <c r="CE173" i="27"/>
  <c r="BU173" i="27"/>
  <c r="AX173" i="27"/>
  <c r="BB173" i="27"/>
  <c r="BI173" i="27"/>
  <c r="BT194" i="27"/>
  <c r="CD194" i="27"/>
  <c r="AZ100" i="27"/>
  <c r="BB100" i="27"/>
  <c r="CD99" i="27"/>
  <c r="AQ66" i="26"/>
  <c r="BI66" i="26"/>
  <c r="BU66" i="26"/>
  <c r="BL66" i="26"/>
  <c r="BP66" i="26"/>
  <c r="BR66" i="26"/>
  <c r="AX66" i="26"/>
  <c r="BU99" i="26"/>
  <c r="CE99" i="26"/>
  <c r="AQ99" i="26"/>
  <c r="AX99" i="26"/>
  <c r="BI99" i="26"/>
  <c r="BJ99" i="26"/>
  <c r="AX37" i="26"/>
  <c r="BI37" i="26"/>
  <c r="AQ37" i="26"/>
  <c r="BL37" i="26"/>
  <c r="BP37" i="26"/>
  <c r="BR37" i="26"/>
  <c r="BU37" i="26"/>
  <c r="BT41" i="26"/>
  <c r="AQ87" i="26"/>
  <c r="AX87" i="26"/>
  <c r="CE87" i="26"/>
  <c r="BI87" i="26"/>
  <c r="BL87" i="26"/>
  <c r="BP87" i="26"/>
  <c r="BR87" i="26"/>
  <c r="BU87" i="26"/>
  <c r="BH141" i="26"/>
  <c r="CC94" i="26"/>
  <c r="CC109" i="26"/>
  <c r="BB16" i="26"/>
  <c r="BU194" i="26"/>
  <c r="AQ194" i="26"/>
  <c r="CE194" i="26"/>
  <c r="AX194" i="26"/>
  <c r="BB194" i="26"/>
  <c r="BI194" i="26"/>
  <c r="CD161" i="26"/>
  <c r="BT161" i="26"/>
  <c r="AX223" i="26"/>
  <c r="BI223" i="26"/>
  <c r="BJ223" i="26"/>
  <c r="AQ223" i="26"/>
  <c r="BU223" i="26"/>
  <c r="BW108" i="26"/>
  <c r="CA108" i="26"/>
  <c r="CB108" i="26"/>
  <c r="CB218" i="26"/>
  <c r="BW218" i="26"/>
  <c r="CA218" i="26"/>
  <c r="BT97" i="26"/>
  <c r="BF157" i="31"/>
  <c r="BI157" i="31"/>
  <c r="BF156" i="31"/>
  <c r="BI156" i="31"/>
  <c r="AL159" i="31"/>
  <c r="AO156" i="31"/>
  <c r="AP156" i="31"/>
  <c r="AX157" i="31"/>
  <c r="BC157" i="31"/>
  <c r="AX156" i="31"/>
  <c r="BC156" i="31"/>
  <c r="BB168" i="27"/>
  <c r="BA91" i="31"/>
  <c r="CC90" i="31"/>
  <c r="BM202" i="31"/>
  <c r="BW136" i="31"/>
  <c r="BW137" i="31"/>
  <c r="BJ88" i="31"/>
  <c r="BD88" i="31"/>
  <c r="BT119" i="26"/>
  <c r="CD119" i="26"/>
  <c r="AY183" i="27"/>
  <c r="BQ183" i="27"/>
  <c r="BR183" i="27"/>
  <c r="BI183" i="27"/>
  <c r="BJ183" i="27"/>
  <c r="CE182" i="27"/>
  <c r="BL182" i="27"/>
  <c r="BP182" i="27"/>
  <c r="BR182" i="27"/>
  <c r="BU197" i="22"/>
  <c r="BY197" i="22"/>
  <c r="CA197" i="22"/>
  <c r="BZ197" i="22"/>
  <c r="BJ173" i="27"/>
  <c r="AQ144" i="27"/>
  <c r="CE144" i="27"/>
  <c r="AX144" i="27"/>
  <c r="BI144" i="27"/>
  <c r="BJ144" i="27"/>
  <c r="BT188" i="27"/>
  <c r="BI91" i="27"/>
  <c r="BJ91" i="27"/>
  <c r="AQ91" i="27"/>
  <c r="BU91" i="27"/>
  <c r="CE91" i="27"/>
  <c r="AX91" i="27"/>
  <c r="BB91" i="27"/>
  <c r="AX43" i="26"/>
  <c r="AQ43" i="26"/>
  <c r="BI43" i="26"/>
  <c r="BJ43" i="26"/>
  <c r="AQ209" i="27"/>
  <c r="AX209" i="27"/>
  <c r="BI209" i="27"/>
  <c r="BA6" i="26"/>
  <c r="BB6" i="26"/>
  <c r="AX142" i="26"/>
  <c r="BI142" i="26"/>
  <c r="CE142" i="26"/>
  <c r="AQ142" i="26"/>
  <c r="BL142" i="26"/>
  <c r="BP142" i="26"/>
  <c r="BR142" i="26"/>
  <c r="BU142" i="26"/>
  <c r="BT111" i="26"/>
  <c r="BH218" i="27"/>
  <c r="BW195" i="26"/>
  <c r="CA195" i="26"/>
  <c r="CC195" i="26"/>
  <c r="CB195" i="26"/>
  <c r="CE146" i="26"/>
  <c r="AQ146" i="26"/>
  <c r="AX146" i="26"/>
  <c r="BI146" i="26"/>
  <c r="BJ146" i="26"/>
  <c r="BU146" i="26"/>
  <c r="CC190" i="27"/>
  <c r="CD190" i="27"/>
  <c r="BB223" i="26"/>
  <c r="BW107" i="26"/>
  <c r="CA107" i="26"/>
  <c r="CB107" i="26"/>
  <c r="BL213" i="26"/>
  <c r="BP213" i="26"/>
  <c r="BR213" i="26"/>
  <c r="AY214" i="26"/>
  <c r="BI214" i="26"/>
  <c r="BJ214" i="26"/>
  <c r="BU213" i="26"/>
  <c r="BP97" i="26"/>
  <c r="BR97" i="26"/>
  <c r="CD97" i="26"/>
  <c r="BC154" i="31"/>
  <c r="BD154" i="31"/>
  <c r="BR18" i="26"/>
  <c r="BT18" i="26"/>
  <c r="BW206" i="22"/>
  <c r="BW205" i="22"/>
  <c r="AZ96" i="26"/>
  <c r="BB96" i="26"/>
  <c r="AX159" i="26"/>
  <c r="BI159" i="26"/>
  <c r="BJ159" i="26"/>
  <c r="AQ159" i="26"/>
  <c r="BU159" i="26"/>
  <c r="AZ124" i="31"/>
  <c r="AQ124" i="31"/>
  <c r="BA125" i="31"/>
  <c r="BM124" i="31"/>
  <c r="CC124" i="31"/>
  <c r="CB200" i="26"/>
  <c r="BW200" i="26"/>
  <c r="CA200" i="26"/>
  <c r="BI24" i="27"/>
  <c r="BJ24" i="27"/>
  <c r="AQ24" i="27"/>
  <c r="BU24" i="27"/>
  <c r="AX24" i="27"/>
  <c r="BA75" i="27"/>
  <c r="BB75" i="27"/>
  <c r="BT74" i="27"/>
  <c r="BU196" i="22"/>
  <c r="BY196" i="22"/>
  <c r="BZ196" i="22"/>
  <c r="BW174" i="27"/>
  <c r="CA174" i="27"/>
  <c r="CC174" i="27"/>
  <c r="CB174" i="27"/>
  <c r="AX125" i="27"/>
  <c r="BI125" i="27"/>
  <c r="BJ125" i="27"/>
  <c r="AQ125" i="27"/>
  <c r="CD196" i="27"/>
  <c r="BT196" i="27"/>
  <c r="AZ164" i="27"/>
  <c r="BB164" i="27"/>
  <c r="AY166" i="27"/>
  <c r="BQ166" i="27"/>
  <c r="BR166" i="27"/>
  <c r="BI166" i="27"/>
  <c r="BJ166" i="27"/>
  <c r="CE165" i="27"/>
  <c r="BL165" i="27"/>
  <c r="BP165" i="27"/>
  <c r="BR165" i="27"/>
  <c r="BW211" i="27"/>
  <c r="CA211" i="27"/>
  <c r="CB211" i="27"/>
  <c r="CD83" i="26"/>
  <c r="BT83" i="26"/>
  <c r="BA210" i="27"/>
  <c r="AX115" i="26"/>
  <c r="BL115" i="26"/>
  <c r="BP115" i="26"/>
  <c r="BR115" i="26"/>
  <c r="BI115" i="26"/>
  <c r="BJ115" i="26"/>
  <c r="AQ115" i="26"/>
  <c r="CE115" i="26"/>
  <c r="BU115" i="26"/>
  <c r="AQ6" i="26"/>
  <c r="BL6" i="26"/>
  <c r="BP6" i="26"/>
  <c r="BR6" i="26"/>
  <c r="AX6" i="26"/>
  <c r="BI6" i="26"/>
  <c r="BJ6" i="26"/>
  <c r="BU6" i="26"/>
  <c r="BH87" i="26"/>
  <c r="AZ65" i="26"/>
  <c r="BB65" i="26"/>
  <c r="BT64" i="26"/>
  <c r="BT113" i="26"/>
  <c r="CD113" i="26"/>
  <c r="BL217" i="27"/>
  <c r="BP217" i="27"/>
  <c r="BR217" i="27"/>
  <c r="AQ217" i="27"/>
  <c r="CE217" i="27"/>
  <c r="AX217" i="27"/>
  <c r="BI217" i="27"/>
  <c r="BU217" i="27"/>
  <c r="CE213" i="26"/>
  <c r="BB191" i="26"/>
  <c r="BR33" i="26"/>
  <c r="BT33" i="26"/>
  <c r="BR132" i="31"/>
  <c r="BS132" i="31"/>
  <c r="CA203" i="29"/>
  <c r="BR186" i="26"/>
  <c r="CA130" i="31"/>
  <c r="CB130" i="31"/>
  <c r="CE130" i="31"/>
  <c r="AZ136" i="31"/>
  <c r="AQ136" i="31"/>
  <c r="BA137" i="31"/>
  <c r="BJ137" i="31"/>
  <c r="BK137" i="31"/>
  <c r="BQ87" i="31"/>
  <c r="BS87" i="31"/>
  <c r="BM88" i="31"/>
  <c r="BQ88" i="31"/>
  <c r="BS88" i="31"/>
  <c r="BJ16" i="27"/>
  <c r="AX36" i="31"/>
  <c r="BC36" i="31"/>
  <c r="AN38" i="31"/>
  <c r="AO35" i="31"/>
  <c r="AP35" i="31"/>
  <c r="BF36" i="31"/>
  <c r="BI36" i="31"/>
  <c r="AX163" i="26"/>
  <c r="BI163" i="26"/>
  <c r="BJ163" i="26"/>
  <c r="CE163" i="26"/>
  <c r="BL163" i="26"/>
  <c r="BP163" i="26"/>
  <c r="BR163" i="26"/>
  <c r="AQ163" i="26"/>
  <c r="BU163" i="26"/>
  <c r="BA134" i="31"/>
  <c r="BM133" i="31"/>
  <c r="AX119" i="27"/>
  <c r="BB119" i="27"/>
  <c r="BI119" i="27"/>
  <c r="BJ119" i="27"/>
  <c r="AQ119" i="27"/>
  <c r="BU119" i="27"/>
  <c r="CE119" i="27"/>
  <c r="CC134" i="27"/>
  <c r="BL140" i="27"/>
  <c r="BP140" i="27"/>
  <c r="BR140" i="27"/>
  <c r="AQ140" i="27"/>
  <c r="CE140" i="27"/>
  <c r="AX140" i="27"/>
  <c r="BI140" i="27"/>
  <c r="BU140" i="27"/>
  <c r="AX68" i="26"/>
  <c r="BI68" i="26"/>
  <c r="BJ68" i="26"/>
  <c r="BU68" i="26"/>
  <c r="AQ68" i="26"/>
  <c r="BT10" i="27"/>
  <c r="CA171" i="22"/>
  <c r="CA75" i="31"/>
  <c r="CB75" i="31"/>
  <c r="CE75" i="31"/>
  <c r="CA191" i="31"/>
  <c r="CB190" i="31"/>
  <c r="CE190" i="31"/>
  <c r="AZ185" i="27"/>
  <c r="BB185" i="27"/>
  <c r="CD184" i="27"/>
  <c r="AX192" i="27"/>
  <c r="BI192" i="27"/>
  <c r="BJ192" i="27"/>
  <c r="AQ192" i="27"/>
  <c r="AZ122" i="27"/>
  <c r="BB122" i="27"/>
  <c r="BA170" i="27"/>
  <c r="CC159" i="27"/>
  <c r="BT45" i="26"/>
  <c r="BB209" i="27"/>
  <c r="BA115" i="26"/>
  <c r="BB115" i="26"/>
  <c r="BJ10" i="26"/>
  <c r="BW112" i="26"/>
  <c r="CA112" i="26"/>
  <c r="CB112" i="26"/>
  <c r="BB93" i="26"/>
  <c r="BA145" i="26"/>
  <c r="BB145" i="26"/>
  <c r="BT144" i="26"/>
  <c r="BT125" i="26"/>
  <c r="CD125" i="26"/>
  <c r="BH221" i="27"/>
  <c r="BL107" i="26"/>
  <c r="BP107" i="26"/>
  <c r="BR107" i="26"/>
  <c r="AQ107" i="26"/>
  <c r="BU107" i="26"/>
  <c r="CE107" i="26"/>
  <c r="AX107" i="26"/>
  <c r="BI107" i="26"/>
  <c r="CC149" i="26"/>
  <c r="CD173" i="26"/>
  <c r="BT173" i="26"/>
  <c r="CB225" i="26"/>
  <c r="BW225" i="26"/>
  <c r="CA225" i="26"/>
  <c r="BC78" i="31"/>
  <c r="BD78" i="31"/>
  <c r="CB78" i="31"/>
  <c r="CE78" i="31"/>
  <c r="AY79" i="31"/>
  <c r="BC79" i="31"/>
  <c r="BD79" i="31"/>
  <c r="BC55" i="31"/>
  <c r="BD55" i="31"/>
  <c r="AY56" i="31"/>
  <c r="BC56" i="31"/>
  <c r="BD56" i="31"/>
  <c r="AY22" i="31"/>
  <c r="BC22" i="31"/>
  <c r="BD22" i="31"/>
  <c r="BC21" i="31"/>
  <c r="BD21" i="31"/>
  <c r="BC182" i="29"/>
  <c r="AY183" i="29"/>
  <c r="BC183" i="29"/>
  <c r="BT171" i="27"/>
  <c r="CD171" i="27"/>
  <c r="BQ150" i="31"/>
  <c r="BS150" i="31"/>
  <c r="BM151" i="31"/>
  <c r="BQ151" i="31"/>
  <c r="BS151" i="31"/>
  <c r="BD151" i="31"/>
  <c r="CB196" i="31"/>
  <c r="CE196" i="31"/>
  <c r="BU168" i="31"/>
  <c r="BY168" i="31"/>
  <c r="CA168" i="31"/>
  <c r="CB167" i="31"/>
  <c r="CE167" i="31"/>
  <c r="BZ168" i="31"/>
  <c r="BT167" i="27"/>
  <c r="AN176" i="31"/>
  <c r="AX174" i="31"/>
  <c r="BC174" i="31"/>
  <c r="BV173" i="31"/>
  <c r="BF174" i="31"/>
  <c r="BI174" i="31"/>
  <c r="AO173" i="31"/>
  <c r="AP173" i="31"/>
  <c r="BW206" i="31"/>
  <c r="BW205" i="31"/>
  <c r="AQ12" i="27"/>
  <c r="AX12" i="27"/>
  <c r="BB12" i="27"/>
  <c r="BI12" i="27"/>
  <c r="BJ12" i="27"/>
  <c r="AX33" i="27"/>
  <c r="BI33" i="27"/>
  <c r="BJ33" i="27"/>
  <c r="AQ33" i="27"/>
  <c r="BI93" i="27"/>
  <c r="BJ93" i="27"/>
  <c r="AQ93" i="27"/>
  <c r="CE93" i="27"/>
  <c r="AX93" i="27"/>
  <c r="CB124" i="27"/>
  <c r="BW124" i="27"/>
  <c r="CA124" i="27"/>
  <c r="CC124" i="27"/>
  <c r="CD123" i="27"/>
  <c r="BT62" i="27"/>
  <c r="BW189" i="27"/>
  <c r="CA189" i="27"/>
  <c r="CB189" i="27"/>
  <c r="CD109" i="27"/>
  <c r="BT109" i="27"/>
  <c r="BT121" i="27"/>
  <c r="CD121" i="27"/>
  <c r="BT117" i="27"/>
  <c r="CD117" i="27"/>
  <c r="BW170" i="27"/>
  <c r="CA170" i="27"/>
  <c r="CC170" i="27"/>
  <c r="CB170" i="27"/>
  <c r="AX200" i="27"/>
  <c r="BI200" i="27"/>
  <c r="BJ200" i="27"/>
  <c r="AQ200" i="27"/>
  <c r="CE200" i="27"/>
  <c r="BU200" i="27"/>
  <c r="AX159" i="27"/>
  <c r="BL159" i="27"/>
  <c r="BP159" i="27"/>
  <c r="BR159" i="27"/>
  <c r="AQ159" i="27"/>
  <c r="CE159" i="27"/>
  <c r="BI159" i="27"/>
  <c r="BJ159" i="27"/>
  <c r="AQ47" i="26"/>
  <c r="BU47" i="26"/>
  <c r="BI47" i="26"/>
  <c r="BJ47" i="26"/>
  <c r="AX47" i="26"/>
  <c r="CD89" i="26"/>
  <c r="BT89" i="26"/>
  <c r="BB142" i="27"/>
  <c r="BW216" i="27"/>
  <c r="CA216" i="27"/>
  <c r="CB216" i="27"/>
  <c r="BT12" i="26"/>
  <c r="BB220" i="26"/>
  <c r="BT182" i="26"/>
  <c r="CD182" i="26"/>
  <c r="CD165" i="26"/>
  <c r="BT165" i="26"/>
  <c r="AZ137" i="26"/>
  <c r="BB137" i="26"/>
  <c r="AX169" i="26"/>
  <c r="BI169" i="26"/>
  <c r="BJ169" i="26"/>
  <c r="AQ169" i="26"/>
  <c r="CE169" i="26"/>
  <c r="BU169" i="26"/>
  <c r="AQ207" i="26"/>
  <c r="BU207" i="26"/>
  <c r="BL207" i="26"/>
  <c r="BP207" i="26"/>
  <c r="BR207" i="26"/>
  <c r="CE207" i="26"/>
  <c r="AX207" i="26"/>
  <c r="BI207" i="26"/>
  <c r="BW193" i="26"/>
  <c r="CA193" i="26"/>
  <c r="CC193" i="26"/>
  <c r="CB193" i="26"/>
  <c r="BT56" i="27"/>
  <c r="BL211" i="26"/>
  <c r="BP211" i="26"/>
  <c r="BR211" i="26"/>
  <c r="AY10" i="31"/>
  <c r="BC10" i="31"/>
  <c r="BD10" i="31"/>
  <c r="BC9" i="31"/>
  <c r="BD9" i="31"/>
  <c r="BT9" i="31"/>
  <c r="BX9" i="31"/>
  <c r="BB32" i="26"/>
  <c r="BT31" i="26"/>
  <c r="BK151" i="31"/>
  <c r="BR152" i="31"/>
  <c r="BS152" i="31"/>
  <c r="BW182" i="29"/>
  <c r="BW183" i="29"/>
  <c r="BW187" i="27"/>
  <c r="CA187" i="27"/>
  <c r="CB187" i="27"/>
  <c r="CD157" i="26"/>
  <c r="BT157" i="26"/>
  <c r="BT190" i="26"/>
  <c r="CD190" i="26"/>
  <c r="CB176" i="26"/>
  <c r="BW176" i="26"/>
  <c r="CA176" i="26"/>
  <c r="CC176" i="26"/>
  <c r="BU114" i="31"/>
  <c r="BY114" i="31"/>
  <c r="BZ114" i="31"/>
  <c r="BB163" i="26"/>
  <c r="CB153" i="31"/>
  <c r="CE153" i="31"/>
  <c r="AZ193" i="31"/>
  <c r="BM193" i="31"/>
  <c r="AQ193" i="31"/>
  <c r="BA194" i="31"/>
  <c r="BB20" i="27"/>
  <c r="AQ35" i="27"/>
  <c r="BL35" i="27"/>
  <c r="BP35" i="27"/>
  <c r="BR35" i="27"/>
  <c r="BU35" i="27"/>
  <c r="AX35" i="27"/>
  <c r="BB35" i="27"/>
  <c r="BI35" i="27"/>
  <c r="BJ35" i="27"/>
  <c r="CA125" i="31"/>
  <c r="CA193" i="31"/>
  <c r="CB167" i="27"/>
  <c r="BW167" i="27"/>
  <c r="CA167" i="27"/>
  <c r="BJ209" i="27"/>
  <c r="BT20" i="26"/>
  <c r="CE148" i="26"/>
  <c r="AQ148" i="26"/>
  <c r="AX148" i="26"/>
  <c r="BI148" i="26"/>
  <c r="BJ148" i="26"/>
  <c r="BT14" i="26"/>
  <c r="BB123" i="26"/>
  <c r="AQ221" i="27"/>
  <c r="AX221" i="27"/>
  <c r="BI221" i="27"/>
  <c r="CD186" i="26"/>
  <c r="BT186" i="26"/>
  <c r="CD138" i="26"/>
  <c r="BT138" i="26"/>
  <c r="CC116" i="26"/>
  <c r="BJ142" i="26"/>
  <c r="BT221" i="26"/>
  <c r="CD221" i="26"/>
  <c r="BW143" i="26"/>
  <c r="CA143" i="26"/>
  <c r="CB143" i="26"/>
  <c r="BJ207" i="26"/>
  <c r="BW192" i="26"/>
  <c r="CA192" i="26"/>
  <c r="CC192" i="26"/>
  <c r="CD192" i="26"/>
  <c r="CB192" i="26"/>
  <c r="CC226" i="26"/>
  <c r="BT87" i="27"/>
  <c r="CD87" i="27"/>
  <c r="AY13" i="31"/>
  <c r="BC13" i="31"/>
  <c r="BD13" i="31"/>
  <c r="BC12" i="31"/>
  <c r="BD12" i="31"/>
  <c r="BW81" i="29"/>
  <c r="BW82" i="29"/>
  <c r="BK85" i="31"/>
  <c r="CB84" i="31"/>
  <c r="CE84" i="31"/>
  <c r="BR86" i="31"/>
  <c r="BS86" i="31"/>
  <c r="BZ130" i="29"/>
  <c r="BU130" i="29"/>
  <c r="BY130" i="29"/>
  <c r="BQ199" i="31"/>
  <c r="BS199" i="31"/>
  <c r="BM200" i="31"/>
  <c r="BQ200" i="31"/>
  <c r="BS200" i="31"/>
  <c r="BB176" i="27"/>
  <c r="CD175" i="27"/>
  <c r="AQ136" i="27"/>
  <c r="CE136" i="27"/>
  <c r="AX136" i="27"/>
  <c r="BL136" i="27"/>
  <c r="BP136" i="27"/>
  <c r="BR136" i="27"/>
  <c r="BU136" i="27"/>
  <c r="BI136" i="27"/>
  <c r="AZ23" i="26"/>
  <c r="BB23" i="26"/>
  <c r="BT22" i="26"/>
  <c r="AX196" i="26"/>
  <c r="BI196" i="26"/>
  <c r="BJ196" i="26"/>
  <c r="AQ196" i="26"/>
  <c r="CE196" i="26"/>
  <c r="BA10" i="29"/>
  <c r="BM9" i="29"/>
  <c r="AQ81" i="27"/>
  <c r="BL81" i="27"/>
  <c r="BP81" i="27"/>
  <c r="BR81" i="27"/>
  <c r="CE81" i="27"/>
  <c r="AX81" i="27"/>
  <c r="BI81" i="27"/>
  <c r="BJ81" i="27"/>
  <c r="BU81" i="27"/>
  <c r="CD107" i="27"/>
  <c r="BT107" i="27"/>
  <c r="BF85" i="22"/>
  <c r="BI85" i="22"/>
  <c r="AX85" i="22"/>
  <c r="BC85" i="22"/>
  <c r="BV84" i="22"/>
  <c r="AO84" i="22"/>
  <c r="AN87" i="22"/>
  <c r="AX134" i="27"/>
  <c r="BB134" i="27"/>
  <c r="BI134" i="27"/>
  <c r="BJ134" i="27"/>
  <c r="AQ134" i="27"/>
  <c r="CE134" i="27"/>
  <c r="BL134" i="27"/>
  <c r="BP134" i="27"/>
  <c r="BR134" i="27"/>
  <c r="BH136" i="27"/>
  <c r="AZ84" i="27"/>
  <c r="BB84" i="27"/>
  <c r="AQ169" i="27"/>
  <c r="CE169" i="27"/>
  <c r="BU169" i="27"/>
  <c r="BI169" i="27"/>
  <c r="BJ169" i="27"/>
  <c r="AX169" i="27"/>
  <c r="BB169" i="27"/>
  <c r="CC219" i="27"/>
  <c r="CD219" i="27"/>
  <c r="BB213" i="27"/>
  <c r="BH17" i="26"/>
  <c r="CC175" i="27"/>
  <c r="BT8" i="26"/>
  <c r="CC118" i="26"/>
  <c r="CD117" i="26"/>
  <c r="BB107" i="26"/>
  <c r="CD184" i="26"/>
  <c r="BT184" i="26"/>
  <c r="CD144" i="26"/>
  <c r="BT175" i="26"/>
  <c r="AQ215" i="26"/>
  <c r="AX215" i="26"/>
  <c r="BI215" i="26"/>
  <c r="BJ215" i="26"/>
  <c r="AX85" i="26"/>
  <c r="BI85" i="26"/>
  <c r="BJ85" i="26"/>
  <c r="AQ85" i="26"/>
  <c r="BU85" i="26"/>
  <c r="BJ194" i="26"/>
  <c r="BB159" i="26"/>
  <c r="BB219" i="26"/>
  <c r="BT148" i="27"/>
  <c r="CD148" i="27"/>
  <c r="BP198" i="26"/>
  <c r="BR198" i="26"/>
  <c r="AO110" i="31"/>
  <c r="AP110" i="31"/>
  <c r="BF111" i="31"/>
  <c r="BI111" i="31"/>
  <c r="AL113" i="31"/>
  <c r="AX110" i="31"/>
  <c r="BC110" i="31"/>
  <c r="AX111" i="31"/>
  <c r="BC111" i="31"/>
  <c r="BF110" i="31"/>
  <c r="BI110" i="31"/>
  <c r="BZ113" i="22"/>
  <c r="BU113" i="22"/>
  <c r="BY113" i="22"/>
  <c r="AO87" i="33"/>
  <c r="BV87" i="33"/>
  <c r="BM10" i="33"/>
  <c r="BQ10" i="33"/>
  <c r="BS10" i="33"/>
  <c r="BQ9" i="33"/>
  <c r="BS9" i="33"/>
  <c r="BT9" i="33"/>
  <c r="BX9" i="33"/>
  <c r="CA199" i="33"/>
  <c r="AN90" i="33"/>
  <c r="BF91" i="33"/>
  <c r="BI91" i="33"/>
  <c r="BU197" i="33"/>
  <c r="BY197" i="33"/>
  <c r="CA197" i="33"/>
  <c r="BZ197" i="33"/>
  <c r="BZ196" i="33"/>
  <c r="BU196" i="33"/>
  <c r="BY196" i="33"/>
  <c r="BD13" i="33"/>
  <c r="BC42" i="33"/>
  <c r="BM16" i="29"/>
  <c r="BQ16" i="29"/>
  <c r="BS16" i="29"/>
  <c r="BQ15" i="29"/>
  <c r="BS15" i="29"/>
  <c r="BT15" i="29"/>
  <c r="BX15" i="29"/>
  <c r="AT202" i="29"/>
  <c r="AT179" i="29"/>
  <c r="AT156" i="29"/>
  <c r="AT133" i="29"/>
  <c r="AT110" i="29"/>
  <c r="AT87" i="29"/>
  <c r="AT64" i="29"/>
  <c r="BD7" i="32"/>
  <c r="BS8" i="32"/>
  <c r="BD196" i="32"/>
  <c r="BD128" i="32"/>
  <c r="BD125" i="32"/>
  <c r="BD111" i="32"/>
  <c r="BM110" i="32"/>
  <c r="BM105" i="32"/>
  <c r="BQ105" i="32"/>
  <c r="BM107" i="32"/>
  <c r="CC107" i="32"/>
  <c r="BD108" i="32"/>
  <c r="BM84" i="32"/>
  <c r="BM59" i="32"/>
  <c r="BQ59" i="32"/>
  <c r="BS59" i="32"/>
  <c r="BQ58" i="32"/>
  <c r="BS58" i="32"/>
  <c r="BS34" i="32"/>
  <c r="BT32" i="32"/>
  <c r="BX32" i="32"/>
  <c r="BD22" i="32"/>
  <c r="BS14" i="32"/>
  <c r="BQ24" i="32"/>
  <c r="BS24" i="32"/>
  <c r="AT67" i="32"/>
  <c r="BZ174" i="33"/>
  <c r="BU174" i="33"/>
  <c r="BY174" i="33"/>
  <c r="BW134" i="33"/>
  <c r="BW133" i="33"/>
  <c r="CA128" i="33"/>
  <c r="BU85" i="33"/>
  <c r="BY85" i="33"/>
  <c r="BZ85" i="33"/>
  <c r="BV136" i="33"/>
  <c r="AN139" i="33"/>
  <c r="AO136" i="33"/>
  <c r="BF137" i="33"/>
  <c r="BI137" i="33"/>
  <c r="CA151" i="33"/>
  <c r="BZ104" i="33"/>
  <c r="BU104" i="33"/>
  <c r="BY104" i="33"/>
  <c r="BZ202" i="33"/>
  <c r="BU202" i="33"/>
  <c r="BY202" i="33"/>
  <c r="BF160" i="33"/>
  <c r="BI160" i="33"/>
  <c r="AO159" i="33"/>
  <c r="AN162" i="33"/>
  <c r="BV159" i="33"/>
  <c r="BZ105" i="33"/>
  <c r="BU105" i="33"/>
  <c r="BY105" i="33"/>
  <c r="BZ203" i="33"/>
  <c r="BU203" i="33"/>
  <c r="BY203" i="33"/>
  <c r="BW156" i="33"/>
  <c r="BW157" i="33"/>
  <c r="BZ153" i="33"/>
  <c r="BU153" i="33"/>
  <c r="BY153" i="33"/>
  <c r="CA153" i="33"/>
  <c r="CA82" i="33"/>
  <c r="BZ154" i="33"/>
  <c r="BU154" i="33"/>
  <c r="BY154" i="33"/>
  <c r="AO90" i="33"/>
  <c r="BW179" i="33"/>
  <c r="BW180" i="33"/>
  <c r="CA170" i="33"/>
  <c r="BW87" i="33"/>
  <c r="BW88" i="33"/>
  <c r="AN185" i="33"/>
  <c r="BF183" i="33"/>
  <c r="BI183" i="33"/>
  <c r="AO182" i="33"/>
  <c r="BV182" i="33"/>
  <c r="BZ176" i="33"/>
  <c r="BU176" i="33"/>
  <c r="BY176" i="33"/>
  <c r="CA176" i="33"/>
  <c r="BU130" i="33"/>
  <c r="BY130" i="33"/>
  <c r="BZ130" i="33"/>
  <c r="CA171" i="33"/>
  <c r="BZ177" i="33"/>
  <c r="BU177" i="33"/>
  <c r="BY177" i="33"/>
  <c r="CA177" i="33"/>
  <c r="BU131" i="33"/>
  <c r="BY131" i="33"/>
  <c r="BZ131" i="33"/>
  <c r="BF65" i="33"/>
  <c r="BI65" i="33"/>
  <c r="AO64" i="33"/>
  <c r="AN67" i="33"/>
  <c r="BW108" i="33"/>
  <c r="BW107" i="33"/>
  <c r="BF209" i="33"/>
  <c r="BI209" i="33"/>
  <c r="AO208" i="33"/>
  <c r="BV208" i="33"/>
  <c r="BF111" i="33"/>
  <c r="BI111" i="33"/>
  <c r="AO110" i="33"/>
  <c r="AN113" i="33"/>
  <c r="BV110" i="33"/>
  <c r="BW206" i="33"/>
  <c r="BW205" i="33"/>
  <c r="BF45" i="33"/>
  <c r="BI45" i="33"/>
  <c r="AX45" i="33"/>
  <c r="BC45" i="33"/>
  <c r="AN47" i="33"/>
  <c r="AO44" i="33"/>
  <c r="BZ173" i="33"/>
  <c r="BU173" i="33"/>
  <c r="BY173" i="33"/>
  <c r="CA173" i="33"/>
  <c r="BU84" i="33"/>
  <c r="BY84" i="33"/>
  <c r="BZ84" i="33"/>
  <c r="BM56" i="32"/>
  <c r="BQ56" i="32"/>
  <c r="BS56" i="32"/>
  <c r="BQ55" i="32"/>
  <c r="BS55" i="32"/>
  <c r="BT55" i="32"/>
  <c r="BX55" i="32"/>
  <c r="BW200" i="32"/>
  <c r="BW199" i="32"/>
  <c r="BD127" i="32"/>
  <c r="BJ79" i="32"/>
  <c r="BK79" i="32"/>
  <c r="BD79" i="32"/>
  <c r="BM150" i="32"/>
  <c r="BQ12" i="32"/>
  <c r="BS12" i="32"/>
  <c r="BM13" i="32"/>
  <c r="BQ13" i="32"/>
  <c r="BS13" i="32"/>
  <c r="BM108" i="32"/>
  <c r="BQ108" i="32"/>
  <c r="BQ107" i="32"/>
  <c r="BS20" i="32"/>
  <c r="BU107" i="32"/>
  <c r="BY107" i="32"/>
  <c r="CA107" i="32"/>
  <c r="BZ107" i="32"/>
  <c r="BS23" i="32"/>
  <c r="BF203" i="32"/>
  <c r="BI203" i="32"/>
  <c r="AO202" i="32"/>
  <c r="AP202" i="32"/>
  <c r="AX203" i="32"/>
  <c r="BV202" i="32"/>
  <c r="AN205" i="32"/>
  <c r="CC150" i="32"/>
  <c r="CC127" i="32"/>
  <c r="BS37" i="32"/>
  <c r="BU108" i="32"/>
  <c r="BY108" i="32"/>
  <c r="BZ108" i="32"/>
  <c r="BY82" i="32"/>
  <c r="CA82" i="32"/>
  <c r="BZ82" i="32"/>
  <c r="BM174" i="32"/>
  <c r="BQ174" i="32"/>
  <c r="BQ173" i="32"/>
  <c r="BF42" i="32"/>
  <c r="BI42" i="32"/>
  <c r="AN44" i="32"/>
  <c r="AO41" i="32"/>
  <c r="AP41" i="32"/>
  <c r="AX42" i="32"/>
  <c r="BC42" i="32"/>
  <c r="AZ176" i="32"/>
  <c r="AQ176" i="32"/>
  <c r="BA177" i="32"/>
  <c r="BJ177" i="32"/>
  <c r="BK177" i="32"/>
  <c r="CC199" i="32"/>
  <c r="AQ199" i="32"/>
  <c r="BA200" i="32"/>
  <c r="BJ200" i="32"/>
  <c r="AZ199" i="32"/>
  <c r="BM199" i="32"/>
  <c r="AQ133" i="32"/>
  <c r="BA134" i="32"/>
  <c r="BJ134" i="32"/>
  <c r="AZ133" i="32"/>
  <c r="BJ150" i="32"/>
  <c r="BK150" i="32"/>
  <c r="BZ85" i="32"/>
  <c r="BU85" i="32"/>
  <c r="BY85" i="32"/>
  <c r="BJ127" i="32"/>
  <c r="BK127" i="32"/>
  <c r="BQ18" i="32"/>
  <c r="BS18" i="32"/>
  <c r="BT18" i="32"/>
  <c r="BX18" i="32"/>
  <c r="BM19" i="32"/>
  <c r="BQ19" i="32"/>
  <c r="BS19" i="32"/>
  <c r="BZ81" i="32"/>
  <c r="BU81" i="32"/>
  <c r="BY81" i="32"/>
  <c r="CA81" i="32"/>
  <c r="AQ38" i="32"/>
  <c r="BA39" i="32"/>
  <c r="BJ39" i="32"/>
  <c r="BK39" i="32"/>
  <c r="AZ38" i="32"/>
  <c r="BW176" i="32"/>
  <c r="BW177" i="32"/>
  <c r="BK200" i="32"/>
  <c r="BW134" i="32"/>
  <c r="BW133" i="32"/>
  <c r="BU84" i="32"/>
  <c r="BY84" i="32"/>
  <c r="BZ84" i="32"/>
  <c r="BJ107" i="32"/>
  <c r="BK107" i="32"/>
  <c r="BQ127" i="32"/>
  <c r="BM128" i="32"/>
  <c r="BQ128" i="32"/>
  <c r="BZ150" i="32"/>
  <c r="BU150" i="32"/>
  <c r="BY150" i="32"/>
  <c r="BM36" i="32"/>
  <c r="BQ36" i="32"/>
  <c r="BS36" i="32"/>
  <c r="BQ35" i="32"/>
  <c r="BS35" i="32"/>
  <c r="BU105" i="32"/>
  <c r="BY105" i="32"/>
  <c r="BZ105" i="32"/>
  <c r="BS26" i="32"/>
  <c r="AO179" i="32"/>
  <c r="AP179" i="32"/>
  <c r="BF180" i="32"/>
  <c r="BI180" i="32"/>
  <c r="AX180" i="32"/>
  <c r="BC180" i="32"/>
  <c r="AN182" i="32"/>
  <c r="BV179" i="32"/>
  <c r="BK134" i="32"/>
  <c r="BZ151" i="32"/>
  <c r="BU151" i="32"/>
  <c r="BY151" i="32"/>
  <c r="CA151" i="32"/>
  <c r="BZ104" i="32"/>
  <c r="BU104" i="32"/>
  <c r="BY104" i="32"/>
  <c r="CA104" i="32"/>
  <c r="BM102" i="32"/>
  <c r="BQ102" i="32"/>
  <c r="BQ101" i="32"/>
  <c r="BJ110" i="32"/>
  <c r="BK110" i="32"/>
  <c r="AZ87" i="32"/>
  <c r="AQ87" i="32"/>
  <c r="BA88" i="32"/>
  <c r="BJ88" i="32"/>
  <c r="BK88" i="32"/>
  <c r="BF137" i="32"/>
  <c r="BI137" i="32"/>
  <c r="AO136" i="32"/>
  <c r="AP136" i="32"/>
  <c r="BV136" i="32"/>
  <c r="AX137" i="32"/>
  <c r="BC137" i="32"/>
  <c r="AN139" i="32"/>
  <c r="BD56" i="32"/>
  <c r="BD110" i="32"/>
  <c r="BD84" i="32"/>
  <c r="AY194" i="32"/>
  <c r="BC194" i="32"/>
  <c r="BD194" i="32"/>
  <c r="BC193" i="32"/>
  <c r="BD193" i="32"/>
  <c r="BW114" i="32"/>
  <c r="BW113" i="32"/>
  <c r="BJ130" i="32"/>
  <c r="BK130" i="32"/>
  <c r="CA148" i="32"/>
  <c r="CC84" i="32"/>
  <c r="CC110" i="32"/>
  <c r="BZ173" i="32"/>
  <c r="BU173" i="32"/>
  <c r="BY173" i="32"/>
  <c r="BW87" i="32"/>
  <c r="BW88" i="32"/>
  <c r="AX157" i="32"/>
  <c r="BC157" i="32"/>
  <c r="AO156" i="32"/>
  <c r="AP156" i="32"/>
  <c r="BF157" i="32"/>
  <c r="BI157" i="32"/>
  <c r="AN159" i="32"/>
  <c r="BV156" i="32"/>
  <c r="BM130" i="32"/>
  <c r="BM85" i="32"/>
  <c r="BQ85" i="32"/>
  <c r="BQ84" i="32"/>
  <c r="BS84" i="32"/>
  <c r="BQ110" i="32"/>
  <c r="BM111" i="32"/>
  <c r="BQ111" i="32"/>
  <c r="AQ61" i="32"/>
  <c r="BA62" i="32"/>
  <c r="BJ62" i="32"/>
  <c r="BK62" i="32"/>
  <c r="BM61" i="32"/>
  <c r="AZ61" i="32"/>
  <c r="BD61" i="32"/>
  <c r="AZ113" i="32"/>
  <c r="AQ113" i="32"/>
  <c r="BA114" i="32"/>
  <c r="BJ114" i="32"/>
  <c r="BK114" i="32"/>
  <c r="BZ174" i="32"/>
  <c r="BU174" i="32"/>
  <c r="BY174" i="32"/>
  <c r="BF91" i="32"/>
  <c r="BI91" i="32"/>
  <c r="AO90" i="32"/>
  <c r="AP90" i="32"/>
  <c r="BV90" i="32"/>
  <c r="AN93" i="32"/>
  <c r="AX91" i="32"/>
  <c r="BC91" i="32"/>
  <c r="CC81" i="32"/>
  <c r="AZ153" i="32"/>
  <c r="BD153" i="32"/>
  <c r="AQ153" i="32"/>
  <c r="BA154" i="32"/>
  <c r="BJ154" i="32"/>
  <c r="BK154" i="32"/>
  <c r="BK171" i="32"/>
  <c r="BJ84" i="32"/>
  <c r="BK84" i="32"/>
  <c r="BD150" i="32"/>
  <c r="AX65" i="32"/>
  <c r="BC65" i="32"/>
  <c r="AN67" i="32"/>
  <c r="BF65" i="32"/>
  <c r="BI65" i="32"/>
  <c r="AO64" i="32"/>
  <c r="AP64" i="32"/>
  <c r="BS60" i="32"/>
  <c r="BQ9" i="32"/>
  <c r="BS9" i="32"/>
  <c r="BM10" i="32"/>
  <c r="BQ10" i="32"/>
  <c r="BS10" i="32"/>
  <c r="BT9" i="32"/>
  <c r="BX9" i="32"/>
  <c r="BJ81" i="32"/>
  <c r="BK81" i="32"/>
  <c r="BW153" i="32"/>
  <c r="BW154" i="32"/>
  <c r="CA111" i="32"/>
  <c r="CC130" i="32"/>
  <c r="CC196" i="32"/>
  <c r="CA170" i="32"/>
  <c r="BC62" i="32"/>
  <c r="BV116" i="32"/>
  <c r="AO116" i="32"/>
  <c r="AP116" i="32"/>
  <c r="AX117" i="32"/>
  <c r="BC117" i="32"/>
  <c r="BF117" i="32"/>
  <c r="BI117" i="32"/>
  <c r="BZ196" i="32"/>
  <c r="BU196" i="32"/>
  <c r="BY196" i="32"/>
  <c r="BM22" i="32"/>
  <c r="BQ22" i="32"/>
  <c r="BS22" i="32"/>
  <c r="BQ21" i="32"/>
  <c r="BS21" i="32"/>
  <c r="BT21" i="32"/>
  <c r="BX21" i="32"/>
  <c r="BC133" i="32"/>
  <c r="AY134" i="32"/>
  <c r="BC134" i="32"/>
  <c r="BZ130" i="32"/>
  <c r="BU130" i="32"/>
  <c r="BY130" i="32"/>
  <c r="CA130" i="32"/>
  <c r="BJ196" i="32"/>
  <c r="BK196" i="32"/>
  <c r="BU197" i="32"/>
  <c r="BY197" i="32"/>
  <c r="CA197" i="32"/>
  <c r="BZ197" i="32"/>
  <c r="BK56" i="32"/>
  <c r="BM79" i="32"/>
  <c r="BQ79" i="32"/>
  <c r="BS79" i="32"/>
  <c r="CB78" i="32"/>
  <c r="CE78" i="32"/>
  <c r="BQ78" i="32"/>
  <c r="BS78" i="32"/>
  <c r="BM81" i="32"/>
  <c r="BC154" i="32"/>
  <c r="BQ15" i="32"/>
  <c r="BS15" i="32"/>
  <c r="BT15" i="32"/>
  <c r="BX15" i="32"/>
  <c r="BM16" i="32"/>
  <c r="BQ16" i="32"/>
  <c r="BS16" i="32"/>
  <c r="BZ131" i="32"/>
  <c r="BU131" i="32"/>
  <c r="BY131" i="32"/>
  <c r="CA131" i="32"/>
  <c r="BM196" i="32"/>
  <c r="CA147" i="32"/>
  <c r="BQ124" i="32"/>
  <c r="BM125" i="32"/>
  <c r="BQ125" i="32"/>
  <c r="BQ210" i="27"/>
  <c r="BR210" i="27"/>
  <c r="BQ86" i="26"/>
  <c r="BR86" i="26"/>
  <c r="CD134" i="27"/>
  <c r="BT134" i="27"/>
  <c r="BL169" i="26"/>
  <c r="BP169" i="26"/>
  <c r="BR169" i="26"/>
  <c r="BL200" i="27"/>
  <c r="BP200" i="27"/>
  <c r="BR200" i="27"/>
  <c r="AY126" i="27"/>
  <c r="BB126" i="27"/>
  <c r="BI126" i="27"/>
  <c r="BJ126" i="27"/>
  <c r="BJ124" i="31"/>
  <c r="BK124" i="31"/>
  <c r="BJ91" i="31"/>
  <c r="BK91" i="31"/>
  <c r="BD91" i="31"/>
  <c r="CB90" i="31"/>
  <c r="CE90" i="31"/>
  <c r="BL99" i="26"/>
  <c r="BP99" i="26"/>
  <c r="BR99" i="26"/>
  <c r="BI143" i="27"/>
  <c r="BJ143" i="27"/>
  <c r="AY143" i="27"/>
  <c r="BB143" i="27"/>
  <c r="BB200" i="27"/>
  <c r="CA113" i="22"/>
  <c r="BL85" i="26"/>
  <c r="BP85" i="26"/>
  <c r="BR85" i="26"/>
  <c r="BJ136" i="27"/>
  <c r="BU196" i="26"/>
  <c r="CC187" i="27"/>
  <c r="CC189" i="27"/>
  <c r="CD188" i="27"/>
  <c r="BW174" i="31"/>
  <c r="BW173" i="31"/>
  <c r="BJ221" i="27"/>
  <c r="BD36" i="31"/>
  <c r="BI7" i="26"/>
  <c r="BJ7" i="26"/>
  <c r="AY7" i="26"/>
  <c r="CC211" i="27"/>
  <c r="CD211" i="27"/>
  <c r="CE125" i="27"/>
  <c r="CE159" i="26"/>
  <c r="BL146" i="26"/>
  <c r="BP146" i="26"/>
  <c r="BR146" i="26"/>
  <c r="BT99" i="27"/>
  <c r="BK88" i="31"/>
  <c r="CB87" i="31"/>
  <c r="CE87" i="31"/>
  <c r="BR89" i="31"/>
  <c r="BS89" i="31"/>
  <c r="BL223" i="26"/>
  <c r="BP223" i="26"/>
  <c r="BR223" i="26"/>
  <c r="AY195" i="26"/>
  <c r="BB195" i="26"/>
  <c r="BI195" i="26"/>
  <c r="BJ195" i="26"/>
  <c r="BB87" i="26"/>
  <c r="BQ88" i="26"/>
  <c r="BR88" i="26"/>
  <c r="AY100" i="26"/>
  <c r="BB100" i="26"/>
  <c r="BI100" i="26"/>
  <c r="BJ100" i="26"/>
  <c r="CE186" i="27"/>
  <c r="BU211" i="26"/>
  <c r="BJ107" i="26"/>
  <c r="CE113" i="27"/>
  <c r="BJ170" i="31"/>
  <c r="BK170" i="31"/>
  <c r="BR172" i="31"/>
  <c r="BS172" i="31"/>
  <c r="BD170" i="31"/>
  <c r="BT198" i="26"/>
  <c r="BT225" i="26"/>
  <c r="BU97" i="27"/>
  <c r="AY222" i="27"/>
  <c r="BB222" i="27"/>
  <c r="BI222" i="27"/>
  <c r="BJ222" i="27"/>
  <c r="BI193" i="27"/>
  <c r="BJ193" i="27"/>
  <c r="AY193" i="27"/>
  <c r="BB193" i="27"/>
  <c r="BI21" i="27"/>
  <c r="BJ21" i="27"/>
  <c r="AY21" i="27"/>
  <c r="BB21" i="27"/>
  <c r="AY94" i="26"/>
  <c r="BB94" i="26"/>
  <c r="BI94" i="26"/>
  <c r="BJ94" i="26"/>
  <c r="BJ171" i="31"/>
  <c r="BK171" i="31"/>
  <c r="BD171" i="31"/>
  <c r="BB99" i="26"/>
  <c r="BU134" i="27"/>
  <c r="AY137" i="27"/>
  <c r="BB137" i="27"/>
  <c r="BI137" i="27"/>
  <c r="BJ137" i="27"/>
  <c r="CA130" i="29"/>
  <c r="CC167" i="27"/>
  <c r="CD167" i="27"/>
  <c r="BI36" i="27"/>
  <c r="BJ36" i="27"/>
  <c r="AY36" i="27"/>
  <c r="BU159" i="27"/>
  <c r="BD124" i="31"/>
  <c r="CC225" i="26"/>
  <c r="CD225" i="26"/>
  <c r="AY141" i="27"/>
  <c r="BB141" i="27"/>
  <c r="BI141" i="27"/>
  <c r="BJ141" i="27"/>
  <c r="BB207" i="26"/>
  <c r="BI218" i="27"/>
  <c r="BJ218" i="27"/>
  <c r="AY218" i="27"/>
  <c r="BB218" i="27"/>
  <c r="BI147" i="26"/>
  <c r="BJ147" i="26"/>
  <c r="AY147" i="26"/>
  <c r="AY44" i="26"/>
  <c r="BB44" i="26"/>
  <c r="BI44" i="26"/>
  <c r="BJ44" i="26"/>
  <c r="BZ137" i="31"/>
  <c r="BU137" i="31"/>
  <c r="BY137" i="31"/>
  <c r="BB169" i="26"/>
  <c r="AY88" i="26"/>
  <c r="BB88" i="26"/>
  <c r="BI88" i="26"/>
  <c r="BJ88" i="26"/>
  <c r="BL8" i="27"/>
  <c r="BP8" i="27"/>
  <c r="BR8" i="27"/>
  <c r="BL186" i="27"/>
  <c r="BP186" i="27"/>
  <c r="BR186" i="27"/>
  <c r="BJ203" i="31"/>
  <c r="BD203" i="31"/>
  <c r="BI11" i="26"/>
  <c r="BJ11" i="26"/>
  <c r="AY11" i="26"/>
  <c r="BB11" i="26"/>
  <c r="BL93" i="26"/>
  <c r="BP93" i="26"/>
  <c r="BR93" i="26"/>
  <c r="CD93" i="26"/>
  <c r="BQ94" i="26"/>
  <c r="BR94" i="26"/>
  <c r="BU197" i="29"/>
  <c r="BY197" i="29"/>
  <c r="CA197" i="29"/>
  <c r="BZ197" i="29"/>
  <c r="AY141" i="26"/>
  <c r="BB141" i="26"/>
  <c r="BI141" i="26"/>
  <c r="BJ141" i="26"/>
  <c r="BB221" i="27"/>
  <c r="BQ214" i="27"/>
  <c r="BR214" i="27"/>
  <c r="AY210" i="27"/>
  <c r="BI210" i="27"/>
  <c r="BJ210" i="27"/>
  <c r="AX113" i="31"/>
  <c r="BC113" i="31"/>
  <c r="AO113" i="31"/>
  <c r="AP113" i="31"/>
  <c r="BF114" i="31"/>
  <c r="BI114" i="31"/>
  <c r="BF113" i="31"/>
  <c r="BI113" i="31"/>
  <c r="AX114" i="31"/>
  <c r="BC114" i="31"/>
  <c r="BT20" i="27"/>
  <c r="CD136" i="26"/>
  <c r="BT136" i="26"/>
  <c r="BZ205" i="31"/>
  <c r="BU205" i="31"/>
  <c r="BY205" i="31"/>
  <c r="CE192" i="27"/>
  <c r="BB125" i="27"/>
  <c r="BQ126" i="27"/>
  <c r="BR126" i="27"/>
  <c r="BL125" i="27"/>
  <c r="BP125" i="27"/>
  <c r="BR125" i="27"/>
  <c r="AY160" i="26"/>
  <c r="BB160" i="26"/>
  <c r="BI160" i="26"/>
  <c r="BJ160" i="26"/>
  <c r="BB43" i="26"/>
  <c r="BL43" i="26"/>
  <c r="BP43" i="26"/>
  <c r="BR43" i="26"/>
  <c r="BU136" i="31"/>
  <c r="BY136" i="31"/>
  <c r="BZ136" i="31"/>
  <c r="BB8" i="27"/>
  <c r="BQ9" i="27"/>
  <c r="BR9" i="27"/>
  <c r="CE93" i="26"/>
  <c r="AY114" i="27"/>
  <c r="BI114" i="27"/>
  <c r="BJ114" i="27"/>
  <c r="BZ196" i="29"/>
  <c r="BU196" i="29"/>
  <c r="BY196" i="29"/>
  <c r="CA196" i="29"/>
  <c r="AY17" i="26"/>
  <c r="BB17" i="26"/>
  <c r="BI17" i="26"/>
  <c r="BJ17" i="26"/>
  <c r="BL97" i="27"/>
  <c r="BP97" i="27"/>
  <c r="BR97" i="27"/>
  <c r="BQ137" i="27"/>
  <c r="BR137" i="27"/>
  <c r="BI13" i="27"/>
  <c r="BJ13" i="27"/>
  <c r="AY13" i="27"/>
  <c r="BB13" i="27"/>
  <c r="BI86" i="26"/>
  <c r="BJ86" i="26"/>
  <c r="AY86" i="26"/>
  <c r="BB86" i="26"/>
  <c r="BI197" i="26"/>
  <c r="BJ197" i="26"/>
  <c r="AY197" i="26"/>
  <c r="BB197" i="26"/>
  <c r="BI34" i="27"/>
  <c r="BJ34" i="27"/>
  <c r="AY34" i="27"/>
  <c r="BB34" i="27"/>
  <c r="BV176" i="31"/>
  <c r="AN179" i="31"/>
  <c r="AO176" i="31"/>
  <c r="AP176" i="31"/>
  <c r="BF177" i="31"/>
  <c r="BI177" i="31"/>
  <c r="AX177" i="31"/>
  <c r="BC177" i="31"/>
  <c r="BK111" i="31"/>
  <c r="BL148" i="26"/>
  <c r="BP148" i="26"/>
  <c r="BR148" i="26"/>
  <c r="BQ149" i="26"/>
  <c r="BR149" i="26"/>
  <c r="CC193" i="31"/>
  <c r="CA114" i="31"/>
  <c r="BU183" i="29"/>
  <c r="BY183" i="29"/>
  <c r="CA183" i="29"/>
  <c r="BZ183" i="29"/>
  <c r="CC216" i="27"/>
  <c r="BL33" i="27"/>
  <c r="BP33" i="27"/>
  <c r="BR33" i="27"/>
  <c r="BZ206" i="31"/>
  <c r="BU206" i="31"/>
  <c r="BY206" i="31"/>
  <c r="BT21" i="31"/>
  <c r="BX21" i="31"/>
  <c r="AY164" i="26"/>
  <c r="BB164" i="26"/>
  <c r="BI164" i="26"/>
  <c r="BJ164" i="26"/>
  <c r="AY116" i="26"/>
  <c r="BB116" i="26"/>
  <c r="BI116" i="26"/>
  <c r="BJ116" i="26"/>
  <c r="BL159" i="26"/>
  <c r="BP159" i="26"/>
  <c r="BR159" i="26"/>
  <c r="BB214" i="26"/>
  <c r="BT213" i="26"/>
  <c r="BQ214" i="26"/>
  <c r="BR214" i="26"/>
  <c r="BU43" i="26"/>
  <c r="CD213" i="26"/>
  <c r="BD137" i="31"/>
  <c r="BL113" i="27"/>
  <c r="BP113" i="27"/>
  <c r="BR113" i="27"/>
  <c r="BT184" i="27"/>
  <c r="CE140" i="26"/>
  <c r="BB115" i="27"/>
  <c r="BM32" i="31"/>
  <c r="CA144" i="31"/>
  <c r="CB144" i="31"/>
  <c r="CE144" i="31"/>
  <c r="AY214" i="27"/>
  <c r="BB214" i="27"/>
  <c r="BI214" i="27"/>
  <c r="BJ214" i="27"/>
  <c r="BT213" i="27"/>
  <c r="AQ110" i="31"/>
  <c r="BA111" i="31"/>
  <c r="BJ111" i="31"/>
  <c r="BM110" i="31"/>
  <c r="AZ110" i="31"/>
  <c r="AY135" i="27"/>
  <c r="BB135" i="27"/>
  <c r="BI135" i="27"/>
  <c r="BJ135" i="27"/>
  <c r="BB81" i="27"/>
  <c r="BL196" i="26"/>
  <c r="BP196" i="26"/>
  <c r="BR196" i="26"/>
  <c r="AY149" i="26"/>
  <c r="BB149" i="26"/>
  <c r="BI149" i="26"/>
  <c r="BJ149" i="26"/>
  <c r="BJ194" i="31"/>
  <c r="BK194" i="31"/>
  <c r="BD194" i="31"/>
  <c r="BU182" i="29"/>
  <c r="BY182" i="29"/>
  <c r="CA182" i="29"/>
  <c r="BZ182" i="29"/>
  <c r="AY160" i="27"/>
  <c r="BB160" i="27"/>
  <c r="BI160" i="27"/>
  <c r="BJ160" i="27"/>
  <c r="BB186" i="27"/>
  <c r="BB170" i="27"/>
  <c r="AY69" i="26"/>
  <c r="BB69" i="26"/>
  <c r="BI69" i="26"/>
  <c r="BJ69" i="26"/>
  <c r="CC136" i="31"/>
  <c r="CC200" i="26"/>
  <c r="CD200" i="26"/>
  <c r="CC218" i="26"/>
  <c r="BB217" i="27"/>
  <c r="BI9" i="27"/>
  <c r="BJ9" i="27"/>
  <c r="AY9" i="27"/>
  <c r="BB9" i="27"/>
  <c r="AY187" i="27"/>
  <c r="BQ187" i="27"/>
  <c r="BR187" i="27"/>
  <c r="BI187" i="27"/>
  <c r="BJ187" i="27"/>
  <c r="BI212" i="26"/>
  <c r="BJ212" i="26"/>
  <c r="AY212" i="26"/>
  <c r="BB97" i="27"/>
  <c r="BR201" i="31"/>
  <c r="BS201" i="31"/>
  <c r="BK200" i="31"/>
  <c r="CB199" i="31"/>
  <c r="CE199" i="31"/>
  <c r="BJ33" i="31"/>
  <c r="BK33" i="31"/>
  <c r="BD33" i="31"/>
  <c r="BI98" i="27"/>
  <c r="BJ98" i="27"/>
  <c r="AY98" i="27"/>
  <c r="BB98" i="27"/>
  <c r="AY216" i="26"/>
  <c r="BB216" i="26"/>
  <c r="BI216" i="26"/>
  <c r="BJ216" i="26"/>
  <c r="BB93" i="27"/>
  <c r="BL93" i="27"/>
  <c r="BP93" i="27"/>
  <c r="BR93" i="27"/>
  <c r="BB33" i="27"/>
  <c r="BQ34" i="27"/>
  <c r="BR34" i="27"/>
  <c r="BT93" i="26"/>
  <c r="BT163" i="27"/>
  <c r="CD163" i="27"/>
  <c r="BQ160" i="26"/>
  <c r="BR160" i="26"/>
  <c r="BU144" i="27"/>
  <c r="BD157" i="31"/>
  <c r="BB136" i="27"/>
  <c r="BD32" i="31"/>
  <c r="BJ32" i="31"/>
  <c r="BK32" i="31"/>
  <c r="BQ101" i="31"/>
  <c r="BS101" i="31"/>
  <c r="BM102" i="31"/>
  <c r="BQ102" i="31"/>
  <c r="BS102" i="31"/>
  <c r="BU171" i="31"/>
  <c r="BY171" i="31"/>
  <c r="CA171" i="31"/>
  <c r="BZ171" i="31"/>
  <c r="BB183" i="27"/>
  <c r="BT182" i="27"/>
  <c r="BJ10" i="29"/>
  <c r="BD10" i="29"/>
  <c r="CE215" i="26"/>
  <c r="BU148" i="26"/>
  <c r="BJ193" i="31"/>
  <c r="BK193" i="31"/>
  <c r="BR195" i="31"/>
  <c r="BS195" i="31"/>
  <c r="BD193" i="31"/>
  <c r="BB159" i="27"/>
  <c r="BQ160" i="27"/>
  <c r="BR160" i="27"/>
  <c r="BU93" i="27"/>
  <c r="BU33" i="27"/>
  <c r="BT55" i="31"/>
  <c r="BX55" i="31"/>
  <c r="BI120" i="27"/>
  <c r="BJ120" i="27"/>
  <c r="AY120" i="27"/>
  <c r="BB120" i="27"/>
  <c r="BM136" i="31"/>
  <c r="BQ116" i="26"/>
  <c r="BR116" i="26"/>
  <c r="CA196" i="22"/>
  <c r="BQ197" i="26"/>
  <c r="BR197" i="26"/>
  <c r="CC107" i="26"/>
  <c r="BL209" i="27"/>
  <c r="BP209" i="27"/>
  <c r="BR209" i="27"/>
  <c r="BL91" i="27"/>
  <c r="BP91" i="27"/>
  <c r="BR91" i="27"/>
  <c r="AZ156" i="31"/>
  <c r="BD156" i="31"/>
  <c r="AQ156" i="31"/>
  <c r="BA157" i="31"/>
  <c r="BJ157" i="31"/>
  <c r="AY38" i="26"/>
  <c r="BB38" i="26"/>
  <c r="BI38" i="26"/>
  <c r="BJ38" i="26"/>
  <c r="AL64" i="31"/>
  <c r="AO61" i="31"/>
  <c r="AP61" i="31"/>
  <c r="BF62" i="31"/>
  <c r="BI62" i="31"/>
  <c r="BF61" i="31"/>
  <c r="BI61" i="31"/>
  <c r="AX62" i="31"/>
  <c r="BC62" i="31"/>
  <c r="AX61" i="31"/>
  <c r="BC61" i="31"/>
  <c r="CC217" i="26"/>
  <c r="CC199" i="26"/>
  <c r="CD198" i="26"/>
  <c r="BB148" i="26"/>
  <c r="AY36" i="26"/>
  <c r="BB36" i="26"/>
  <c r="BI36" i="26"/>
  <c r="BJ36" i="26"/>
  <c r="BL142" i="27"/>
  <c r="BP142" i="27"/>
  <c r="BR142" i="27"/>
  <c r="CD142" i="27"/>
  <c r="AY116" i="27"/>
  <c r="BB116" i="27"/>
  <c r="BI116" i="27"/>
  <c r="BJ116" i="27"/>
  <c r="BT95" i="26"/>
  <c r="BU170" i="31"/>
  <c r="BY170" i="31"/>
  <c r="BZ170" i="31"/>
  <c r="BT109" i="26"/>
  <c r="CE85" i="26"/>
  <c r="BL169" i="27"/>
  <c r="BP169" i="27"/>
  <c r="BR169" i="27"/>
  <c r="BQ193" i="31"/>
  <c r="BS193" i="31"/>
  <c r="BM194" i="31"/>
  <c r="BQ194" i="31"/>
  <c r="BS194" i="31"/>
  <c r="BQ135" i="27"/>
  <c r="BR135" i="27"/>
  <c r="BU215" i="26"/>
  <c r="AX88" i="22"/>
  <c r="BC88" i="22"/>
  <c r="BF88" i="22"/>
  <c r="BI88" i="22"/>
  <c r="AN90" i="22"/>
  <c r="AO87" i="22"/>
  <c r="BV87" i="22"/>
  <c r="AY82" i="27"/>
  <c r="BB82" i="27"/>
  <c r="BI82" i="27"/>
  <c r="BJ82" i="27"/>
  <c r="BZ82" i="29"/>
  <c r="BU82" i="29"/>
  <c r="BY82" i="29"/>
  <c r="AY208" i="26"/>
  <c r="BB208" i="26"/>
  <c r="BI208" i="26"/>
  <c r="BJ208" i="26"/>
  <c r="BL12" i="27"/>
  <c r="BP12" i="27"/>
  <c r="BR12" i="27"/>
  <c r="BT12" i="27"/>
  <c r="BB85" i="26"/>
  <c r="CB150" i="31"/>
  <c r="CE150" i="31"/>
  <c r="CC112" i="26"/>
  <c r="CD111" i="26"/>
  <c r="BQ69" i="26"/>
  <c r="BR69" i="26"/>
  <c r="BB68" i="26"/>
  <c r="BL68" i="26"/>
  <c r="BP68" i="26"/>
  <c r="BR68" i="26"/>
  <c r="BQ164" i="26"/>
  <c r="BR164" i="26"/>
  <c r="BD136" i="31"/>
  <c r="BJ136" i="31"/>
  <c r="BK136" i="31"/>
  <c r="BJ87" i="26"/>
  <c r="BB210" i="27"/>
  <c r="CD209" i="27"/>
  <c r="BZ205" i="22"/>
  <c r="BU205" i="22"/>
  <c r="BY205" i="22"/>
  <c r="BB196" i="26"/>
  <c r="AX159" i="31"/>
  <c r="BC159" i="31"/>
  <c r="AO159" i="31"/>
  <c r="AP159" i="31"/>
  <c r="BF160" i="31"/>
  <c r="BI160" i="31"/>
  <c r="BF159" i="31"/>
  <c r="BI159" i="31"/>
  <c r="AX160" i="31"/>
  <c r="BC160" i="31"/>
  <c r="CC108" i="26"/>
  <c r="AY67" i="26"/>
  <c r="BB67" i="26"/>
  <c r="BI67" i="26"/>
  <c r="BJ67" i="26"/>
  <c r="BL173" i="27"/>
  <c r="BP173" i="27"/>
  <c r="BR173" i="27"/>
  <c r="AZ58" i="31"/>
  <c r="BD58" i="31"/>
  <c r="AQ58" i="31"/>
  <c r="BA59" i="31"/>
  <c r="BJ59" i="31"/>
  <c r="BK59" i="31"/>
  <c r="BB218" i="26"/>
  <c r="BT217" i="26"/>
  <c r="BQ218" i="26"/>
  <c r="BR218" i="26"/>
  <c r="CC96" i="26"/>
  <c r="CD95" i="26"/>
  <c r="BR135" i="31"/>
  <c r="BS135" i="31"/>
  <c r="CC175" i="26"/>
  <c r="CD175" i="26"/>
  <c r="BJ102" i="31"/>
  <c r="BK102" i="31"/>
  <c r="BD102" i="31"/>
  <c r="CD219" i="26"/>
  <c r="BT219" i="26"/>
  <c r="BL215" i="26"/>
  <c r="BP215" i="26"/>
  <c r="BR215" i="26"/>
  <c r="BZ81" i="29"/>
  <c r="BU81" i="29"/>
  <c r="BY81" i="29"/>
  <c r="CA81" i="29"/>
  <c r="BL221" i="27"/>
  <c r="BP221" i="27"/>
  <c r="BR221" i="27"/>
  <c r="BL47" i="26"/>
  <c r="BP47" i="26"/>
  <c r="BR47" i="26"/>
  <c r="BB47" i="26"/>
  <c r="AY94" i="27"/>
  <c r="BB94" i="27"/>
  <c r="BI94" i="27"/>
  <c r="BJ94" i="27"/>
  <c r="BL119" i="27"/>
  <c r="BP119" i="27"/>
  <c r="BR119" i="27"/>
  <c r="CD119" i="27"/>
  <c r="BQ120" i="27"/>
  <c r="BR120" i="27"/>
  <c r="BL24" i="27"/>
  <c r="BP24" i="27"/>
  <c r="BR24" i="27"/>
  <c r="BB24" i="27"/>
  <c r="BU206" i="22"/>
  <c r="BY206" i="22"/>
  <c r="BZ206" i="22"/>
  <c r="BB144" i="27"/>
  <c r="BL144" i="27"/>
  <c r="BP144" i="27"/>
  <c r="BR144" i="27"/>
  <c r="BQ145" i="27"/>
  <c r="BR145" i="27"/>
  <c r="BQ38" i="26"/>
  <c r="BR38" i="26"/>
  <c r="AY124" i="26"/>
  <c r="BB124" i="26"/>
  <c r="BI124" i="26"/>
  <c r="BJ124" i="26"/>
  <c r="BQ143" i="27"/>
  <c r="BR143" i="27"/>
  <c r="BJ101" i="31"/>
  <c r="BK101" i="31"/>
  <c r="BD101" i="31"/>
  <c r="BB37" i="26"/>
  <c r="BT37" i="26"/>
  <c r="BB140" i="27"/>
  <c r="BQ141" i="27"/>
  <c r="BR141" i="27"/>
  <c r="AY170" i="27"/>
  <c r="BQ170" i="27"/>
  <c r="BR170" i="27"/>
  <c r="BI170" i="27"/>
  <c r="BJ170" i="27"/>
  <c r="BW84" i="22"/>
  <c r="BW85" i="22"/>
  <c r="BT12" i="31"/>
  <c r="BX12" i="31"/>
  <c r="CC143" i="26"/>
  <c r="CE221" i="27"/>
  <c r="BT163" i="26"/>
  <c r="CD163" i="26"/>
  <c r="AY170" i="26"/>
  <c r="BB170" i="26"/>
  <c r="BI170" i="26"/>
  <c r="BJ170" i="26"/>
  <c r="AY201" i="27"/>
  <c r="BB201" i="27"/>
  <c r="BI201" i="27"/>
  <c r="BJ201" i="27"/>
  <c r="BQ13" i="27"/>
  <c r="BR13" i="27"/>
  <c r="CD115" i="26"/>
  <c r="BT115" i="26"/>
  <c r="BU192" i="27"/>
  <c r="BM134" i="31"/>
  <c r="BQ134" i="31"/>
  <c r="BS134" i="31"/>
  <c r="BQ133" i="31"/>
  <c r="BS133" i="31"/>
  <c r="CB133" i="31"/>
  <c r="CE133" i="31"/>
  <c r="BK36" i="31"/>
  <c r="BQ124" i="31"/>
  <c r="BS124" i="31"/>
  <c r="BM125" i="31"/>
  <c r="BQ125" i="31"/>
  <c r="BS125" i="31"/>
  <c r="CE209" i="27"/>
  <c r="BI145" i="27"/>
  <c r="BJ145" i="27"/>
  <c r="AY145" i="27"/>
  <c r="BB145" i="27"/>
  <c r="BQ202" i="31"/>
  <c r="BS202" i="31"/>
  <c r="BM203" i="31"/>
  <c r="BQ203" i="31"/>
  <c r="BS203" i="31"/>
  <c r="BK157" i="31"/>
  <c r="AY224" i="26"/>
  <c r="BB224" i="26"/>
  <c r="BI224" i="26"/>
  <c r="BJ224" i="26"/>
  <c r="AY174" i="27"/>
  <c r="BB174" i="27"/>
  <c r="BI174" i="27"/>
  <c r="BJ174" i="27"/>
  <c r="BL20" i="27"/>
  <c r="BP20" i="27"/>
  <c r="BR20" i="27"/>
  <c r="BQ21" i="27"/>
  <c r="BR21" i="27"/>
  <c r="BT175" i="27"/>
  <c r="CE123" i="26"/>
  <c r="CC150" i="26"/>
  <c r="CD150" i="26"/>
  <c r="BI172" i="26"/>
  <c r="BJ172" i="26"/>
  <c r="AY172" i="26"/>
  <c r="BB172" i="26"/>
  <c r="CE142" i="27"/>
  <c r="BJ217" i="27"/>
  <c r="BM170" i="31"/>
  <c r="BB142" i="26"/>
  <c r="AN41" i="31"/>
  <c r="AX39" i="31"/>
  <c r="BC39" i="31"/>
  <c r="AO38" i="31"/>
  <c r="AP38" i="31"/>
  <c r="BF39" i="31"/>
  <c r="BI39" i="31"/>
  <c r="BT159" i="26"/>
  <c r="CD159" i="26"/>
  <c r="BB215" i="26"/>
  <c r="BQ222" i="27"/>
  <c r="BR222" i="27"/>
  <c r="CD83" i="27"/>
  <c r="BT83" i="27"/>
  <c r="BQ9" i="29"/>
  <c r="BS9" i="29"/>
  <c r="BT9" i="29"/>
  <c r="BX9" i="29"/>
  <c r="BM10" i="29"/>
  <c r="BQ10" i="29"/>
  <c r="BS10" i="29"/>
  <c r="BU221" i="27"/>
  <c r="BI48" i="26"/>
  <c r="BJ48" i="26"/>
  <c r="AY48" i="26"/>
  <c r="BB48" i="26"/>
  <c r="BU12" i="27"/>
  <c r="AQ173" i="31"/>
  <c r="BA174" i="31"/>
  <c r="BJ174" i="31"/>
  <c r="BK174" i="31"/>
  <c r="CC173" i="31"/>
  <c r="AZ173" i="31"/>
  <c r="BM173" i="31"/>
  <c r="BI108" i="26"/>
  <c r="BJ108" i="26"/>
  <c r="AY108" i="26"/>
  <c r="BL192" i="27"/>
  <c r="BP192" i="27"/>
  <c r="BR192" i="27"/>
  <c r="BJ134" i="31"/>
  <c r="BK134" i="31"/>
  <c r="BD134" i="31"/>
  <c r="BU35" i="31"/>
  <c r="AZ35" i="31"/>
  <c r="AQ35" i="31"/>
  <c r="BA36" i="31"/>
  <c r="BJ36" i="31"/>
  <c r="BM35" i="31"/>
  <c r="BU125" i="27"/>
  <c r="BI25" i="27"/>
  <c r="BJ25" i="27"/>
  <c r="AY25" i="27"/>
  <c r="BB25" i="27"/>
  <c r="BJ125" i="31"/>
  <c r="BK125" i="31"/>
  <c r="BD125" i="31"/>
  <c r="AY143" i="26"/>
  <c r="BB143" i="26"/>
  <c r="BI143" i="26"/>
  <c r="BJ143" i="26"/>
  <c r="BU209" i="27"/>
  <c r="BI92" i="27"/>
  <c r="BJ92" i="27"/>
  <c r="AY92" i="27"/>
  <c r="CE223" i="26"/>
  <c r="BL194" i="26"/>
  <c r="BP194" i="26"/>
  <c r="BR194" i="26"/>
  <c r="BU20" i="27"/>
  <c r="BL123" i="26"/>
  <c r="BP123" i="26"/>
  <c r="BR123" i="26"/>
  <c r="CD123" i="26"/>
  <c r="BQ124" i="26"/>
  <c r="BR124" i="26"/>
  <c r="BL171" i="26"/>
  <c r="BP171" i="26"/>
  <c r="BR171" i="26"/>
  <c r="BQ172" i="26"/>
  <c r="BR172" i="26"/>
  <c r="BU93" i="26"/>
  <c r="BU142" i="27"/>
  <c r="BB171" i="26"/>
  <c r="BR92" i="31"/>
  <c r="BS92" i="31"/>
  <c r="CD215" i="27"/>
  <c r="CC170" i="31"/>
  <c r="CA117" i="22"/>
  <c r="CC188" i="26"/>
  <c r="CD188" i="26"/>
  <c r="BB187" i="27"/>
  <c r="BI17" i="27"/>
  <c r="BJ17" i="27"/>
  <c r="AY17" i="27"/>
  <c r="BB17" i="27"/>
  <c r="BB166" i="27"/>
  <c r="AN93" i="33"/>
  <c r="BF94" i="33"/>
  <c r="BI94" i="33"/>
  <c r="BV90" i="33"/>
  <c r="CA202" i="33"/>
  <c r="CA130" i="33"/>
  <c r="CA84" i="33"/>
  <c r="CA196" i="33"/>
  <c r="CA104" i="33"/>
  <c r="CA174" i="33"/>
  <c r="CA85" i="33"/>
  <c r="AT205" i="29"/>
  <c r="AT182" i="29"/>
  <c r="AT159" i="29"/>
  <c r="AT136" i="29"/>
  <c r="AT113" i="29"/>
  <c r="AT90" i="29"/>
  <c r="AT67" i="29"/>
  <c r="BT24" i="32"/>
  <c r="BX24" i="32"/>
  <c r="BT58" i="32"/>
  <c r="BX58" i="32"/>
  <c r="BM176" i="32"/>
  <c r="BM177" i="32"/>
  <c r="BQ177" i="32"/>
  <c r="BM133" i="32"/>
  <c r="CC133" i="32"/>
  <c r="BD134" i="32"/>
  <c r="BD133" i="32"/>
  <c r="BS83" i="32"/>
  <c r="BS80" i="32"/>
  <c r="BD88" i="32"/>
  <c r="CC87" i="32"/>
  <c r="BD62" i="32"/>
  <c r="BU61" i="32"/>
  <c r="BM38" i="32"/>
  <c r="BQ38" i="32"/>
  <c r="BS38" i="32"/>
  <c r="BD39" i="32"/>
  <c r="BU38" i="32"/>
  <c r="BS85" i="32"/>
  <c r="AT70" i="32"/>
  <c r="BT35" i="32"/>
  <c r="BX35" i="32"/>
  <c r="BZ179" i="33"/>
  <c r="BU179" i="33"/>
  <c r="BY179" i="33"/>
  <c r="CA179" i="33"/>
  <c r="BW183" i="33"/>
  <c r="BW182" i="33"/>
  <c r="BW91" i="33"/>
  <c r="BW90" i="33"/>
  <c r="CA203" i="33"/>
  <c r="BW111" i="33"/>
  <c r="BW110" i="33"/>
  <c r="BW209" i="33"/>
  <c r="BW208" i="33"/>
  <c r="BF114" i="33"/>
  <c r="BI114" i="33"/>
  <c r="AO113" i="33"/>
  <c r="BV113" i="33"/>
  <c r="AN116" i="33"/>
  <c r="BF186" i="33"/>
  <c r="BI186" i="33"/>
  <c r="AO185" i="33"/>
  <c r="BV185" i="33"/>
  <c r="BF140" i="33"/>
  <c r="BI140" i="33"/>
  <c r="AO139" i="33"/>
  <c r="BV139" i="33"/>
  <c r="BF48" i="33"/>
  <c r="BI48" i="33"/>
  <c r="AX48" i="33"/>
  <c r="BC48" i="33"/>
  <c r="AO47" i="33"/>
  <c r="BU88" i="33"/>
  <c r="BY88" i="33"/>
  <c r="BZ88" i="33"/>
  <c r="CA154" i="33"/>
  <c r="BZ107" i="33"/>
  <c r="BU107" i="33"/>
  <c r="BY107" i="33"/>
  <c r="BU87" i="33"/>
  <c r="BY87" i="33"/>
  <c r="BZ87" i="33"/>
  <c r="BW137" i="33"/>
  <c r="BW136" i="33"/>
  <c r="BZ108" i="33"/>
  <c r="BU108" i="33"/>
  <c r="BY108" i="33"/>
  <c r="CA108" i="33"/>
  <c r="CA131" i="33"/>
  <c r="CA105" i="33"/>
  <c r="BZ205" i="33"/>
  <c r="BU205" i="33"/>
  <c r="BY205" i="33"/>
  <c r="CA205" i="33"/>
  <c r="BF68" i="33"/>
  <c r="BI68" i="33"/>
  <c r="AO67" i="33"/>
  <c r="AN70" i="33"/>
  <c r="BU157" i="33"/>
  <c r="BY157" i="33"/>
  <c r="CA157" i="33"/>
  <c r="BZ157" i="33"/>
  <c r="BZ133" i="33"/>
  <c r="BU133" i="33"/>
  <c r="BY133" i="33"/>
  <c r="BZ206" i="33"/>
  <c r="BU206" i="33"/>
  <c r="BY206" i="33"/>
  <c r="CA206" i="33"/>
  <c r="BZ180" i="33"/>
  <c r="BU180" i="33"/>
  <c r="BY180" i="33"/>
  <c r="BZ156" i="33"/>
  <c r="BU156" i="33"/>
  <c r="BY156" i="33"/>
  <c r="BZ134" i="33"/>
  <c r="BU134" i="33"/>
  <c r="BY134" i="33"/>
  <c r="BW159" i="33"/>
  <c r="BW160" i="33"/>
  <c r="BV162" i="33"/>
  <c r="AO162" i="33"/>
  <c r="BF163" i="33"/>
  <c r="BI163" i="33"/>
  <c r="BJ176" i="32"/>
  <c r="BK176" i="32"/>
  <c r="BQ150" i="32"/>
  <c r="BM151" i="32"/>
  <c r="BQ151" i="32"/>
  <c r="CC153" i="32"/>
  <c r="CC113" i="32"/>
  <c r="BJ133" i="32"/>
  <c r="BK133" i="32"/>
  <c r="BW117" i="32"/>
  <c r="BW116" i="32"/>
  <c r="BZ87" i="32"/>
  <c r="BU87" i="32"/>
  <c r="BY87" i="32"/>
  <c r="CA87" i="32"/>
  <c r="BQ196" i="32"/>
  <c r="BM197" i="32"/>
  <c r="BQ197" i="32"/>
  <c r="BD114" i="32"/>
  <c r="BM153" i="32"/>
  <c r="BM113" i="32"/>
  <c r="BF140" i="32"/>
  <c r="BI140" i="32"/>
  <c r="AO139" i="32"/>
  <c r="AP139" i="32"/>
  <c r="AX140" i="32"/>
  <c r="BC140" i="32"/>
  <c r="BV139" i="32"/>
  <c r="CA84" i="32"/>
  <c r="AZ41" i="32"/>
  <c r="AQ41" i="32"/>
  <c r="BA42" i="32"/>
  <c r="BJ42" i="32"/>
  <c r="BK42" i="32"/>
  <c r="BZ199" i="32"/>
  <c r="BU199" i="32"/>
  <c r="BY199" i="32"/>
  <c r="AZ64" i="32"/>
  <c r="AQ64" i="32"/>
  <c r="BA65" i="32"/>
  <c r="BJ65" i="32"/>
  <c r="BM64" i="32"/>
  <c r="BM131" i="32"/>
  <c r="BQ131" i="32"/>
  <c r="BQ130" i="32"/>
  <c r="BU133" i="32"/>
  <c r="BY133" i="32"/>
  <c r="BZ133" i="32"/>
  <c r="BM134" i="32"/>
  <c r="BQ134" i="32"/>
  <c r="BQ133" i="32"/>
  <c r="AN47" i="32"/>
  <c r="AO44" i="32"/>
  <c r="AP44" i="32"/>
  <c r="AX45" i="32"/>
  <c r="BC45" i="32"/>
  <c r="BF45" i="32"/>
  <c r="BI45" i="32"/>
  <c r="BZ200" i="32"/>
  <c r="BU200" i="32"/>
  <c r="BY200" i="32"/>
  <c r="CA200" i="32"/>
  <c r="BJ153" i="32"/>
  <c r="BK153" i="32"/>
  <c r="BW180" i="32"/>
  <c r="BW179" i="32"/>
  <c r="CA105" i="32"/>
  <c r="BU134" i="32"/>
  <c r="BY134" i="32"/>
  <c r="CA134" i="32"/>
  <c r="BZ134" i="32"/>
  <c r="BZ154" i="32"/>
  <c r="BU154" i="32"/>
  <c r="BY154" i="32"/>
  <c r="CA154" i="32"/>
  <c r="BJ113" i="32"/>
  <c r="BK113" i="32"/>
  <c r="BD113" i="32"/>
  <c r="BW137" i="32"/>
  <c r="BW136" i="32"/>
  <c r="CA196" i="32"/>
  <c r="BZ153" i="32"/>
  <c r="BU153" i="32"/>
  <c r="BY153" i="32"/>
  <c r="CA153" i="32"/>
  <c r="AN70" i="32"/>
  <c r="AO67" i="32"/>
  <c r="AP67" i="32"/>
  <c r="BF68" i="32"/>
  <c r="BI68" i="32"/>
  <c r="AX68" i="32"/>
  <c r="BC68" i="32"/>
  <c r="BJ61" i="32"/>
  <c r="BK61" i="32"/>
  <c r="BS63" i="32"/>
  <c r="BV159" i="32"/>
  <c r="AN162" i="32"/>
  <c r="BF160" i="32"/>
  <c r="BI160" i="32"/>
  <c r="AX160" i="32"/>
  <c r="BC160" i="32"/>
  <c r="AO159" i="32"/>
  <c r="AP159" i="32"/>
  <c r="CC136" i="32"/>
  <c r="AZ136" i="32"/>
  <c r="AQ136" i="32"/>
  <c r="BA137" i="32"/>
  <c r="BJ137" i="32"/>
  <c r="BK137" i="32"/>
  <c r="AN185" i="32"/>
  <c r="AX183" i="32"/>
  <c r="BF183" i="32"/>
  <c r="BI183" i="32"/>
  <c r="AO182" i="32"/>
  <c r="AP182" i="32"/>
  <c r="BV182" i="32"/>
  <c r="BM200" i="32"/>
  <c r="BQ200" i="32"/>
  <c r="BS200" i="32"/>
  <c r="BQ199" i="32"/>
  <c r="AX206" i="32"/>
  <c r="BC206" i="32"/>
  <c r="BD206" i="32"/>
  <c r="BF206" i="32"/>
  <c r="BI206" i="32"/>
  <c r="AO205" i="32"/>
  <c r="AP205" i="32"/>
  <c r="BV205" i="32"/>
  <c r="AN208" i="32"/>
  <c r="BK65" i="32"/>
  <c r="BW157" i="32"/>
  <c r="BW156" i="32"/>
  <c r="BM62" i="32"/>
  <c r="BQ62" i="32"/>
  <c r="BS62" i="32"/>
  <c r="BQ61" i="32"/>
  <c r="BS61" i="32"/>
  <c r="BU113" i="32"/>
  <c r="BY113" i="32"/>
  <c r="CA113" i="32"/>
  <c r="BZ113" i="32"/>
  <c r="BJ199" i="32"/>
  <c r="BK199" i="32"/>
  <c r="BD199" i="32"/>
  <c r="BW203" i="32"/>
  <c r="BW202" i="32"/>
  <c r="BK117" i="32"/>
  <c r="BF94" i="32"/>
  <c r="BI94" i="32"/>
  <c r="AO93" i="32"/>
  <c r="AP93" i="32"/>
  <c r="AX94" i="32"/>
  <c r="BC94" i="32"/>
  <c r="BV93" i="32"/>
  <c r="AZ156" i="32"/>
  <c r="AQ156" i="32"/>
  <c r="BA157" i="32"/>
  <c r="BJ157" i="32"/>
  <c r="BK157" i="32"/>
  <c r="CC156" i="32"/>
  <c r="BZ114" i="32"/>
  <c r="BU114" i="32"/>
  <c r="BY114" i="32"/>
  <c r="CA114" i="32"/>
  <c r="CA150" i="32"/>
  <c r="BZ177" i="32"/>
  <c r="BU177" i="32"/>
  <c r="BY177" i="32"/>
  <c r="CA177" i="32"/>
  <c r="BW90" i="32"/>
  <c r="BW91" i="32"/>
  <c r="BZ176" i="32"/>
  <c r="BU176" i="32"/>
  <c r="BY176" i="32"/>
  <c r="CA176" i="32"/>
  <c r="AQ202" i="32"/>
  <c r="BA203" i="32"/>
  <c r="BJ203" i="32"/>
  <c r="AZ202" i="32"/>
  <c r="BD154" i="32"/>
  <c r="BD117" i="32"/>
  <c r="BJ87" i="32"/>
  <c r="BK87" i="32"/>
  <c r="BD87" i="32"/>
  <c r="AQ179" i="32"/>
  <c r="BA180" i="32"/>
  <c r="BJ180" i="32"/>
  <c r="BK180" i="32"/>
  <c r="AZ179" i="32"/>
  <c r="BM82" i="32"/>
  <c r="BQ82" i="32"/>
  <c r="BS82" i="32"/>
  <c r="BQ81" i="32"/>
  <c r="BS81" i="32"/>
  <c r="BM116" i="32"/>
  <c r="AQ116" i="32"/>
  <c r="BA117" i="32"/>
  <c r="BJ117" i="32"/>
  <c r="AZ116" i="32"/>
  <c r="BS86" i="32"/>
  <c r="CC90" i="32"/>
  <c r="AQ90" i="32"/>
  <c r="BA91" i="32"/>
  <c r="BJ91" i="32"/>
  <c r="BK91" i="32"/>
  <c r="BM90" i="32"/>
  <c r="AZ90" i="32"/>
  <c r="BU88" i="32"/>
  <c r="BY88" i="32"/>
  <c r="BZ88" i="32"/>
  <c r="BM87" i="32"/>
  <c r="CA85" i="32"/>
  <c r="BK203" i="32"/>
  <c r="BT12" i="32"/>
  <c r="BX12" i="32"/>
  <c r="BJ38" i="32"/>
  <c r="BK38" i="32"/>
  <c r="BD38" i="32"/>
  <c r="CA174" i="32"/>
  <c r="CA173" i="32"/>
  <c r="CC176" i="32"/>
  <c r="CA108" i="32"/>
  <c r="CD107" i="26"/>
  <c r="CD173" i="27"/>
  <c r="BT169" i="27"/>
  <c r="BT16" i="27"/>
  <c r="BD59" i="31"/>
  <c r="CD182" i="27"/>
  <c r="CA205" i="22"/>
  <c r="CA170" i="31"/>
  <c r="CC110" i="31"/>
  <c r="BQ116" i="27"/>
  <c r="BR116" i="27"/>
  <c r="BT115" i="27"/>
  <c r="BQ67" i="26"/>
  <c r="BR67" i="26"/>
  <c r="BT66" i="26"/>
  <c r="BW176" i="31"/>
  <c r="BW177" i="31"/>
  <c r="BQ98" i="27"/>
  <c r="BR98" i="27"/>
  <c r="CD97" i="27"/>
  <c r="BT8" i="27"/>
  <c r="BD174" i="31"/>
  <c r="BT99" i="26"/>
  <c r="CB170" i="31"/>
  <c r="CE170" i="31"/>
  <c r="CD87" i="26"/>
  <c r="BT87" i="26"/>
  <c r="BB7" i="26"/>
  <c r="BT6" i="26"/>
  <c r="BQ7" i="26"/>
  <c r="BR7" i="26"/>
  <c r="BQ100" i="26"/>
  <c r="BR100" i="26"/>
  <c r="CD99" i="26"/>
  <c r="BQ201" i="27"/>
  <c r="BR201" i="27"/>
  <c r="CD200" i="27"/>
  <c r="BQ208" i="26"/>
  <c r="BR208" i="26"/>
  <c r="BT207" i="26"/>
  <c r="AZ38" i="31"/>
  <c r="AQ38" i="31"/>
  <c r="BA39" i="31"/>
  <c r="BJ39" i="31"/>
  <c r="BU38" i="31"/>
  <c r="BT33" i="27"/>
  <c r="BQ110" i="31"/>
  <c r="BS110" i="31"/>
  <c r="BM111" i="31"/>
  <c r="BQ111" i="31"/>
  <c r="BS111" i="31"/>
  <c r="BD39" i="31"/>
  <c r="BQ17" i="27"/>
  <c r="BR17" i="27"/>
  <c r="BQ48" i="26"/>
  <c r="BR48" i="26"/>
  <c r="BT47" i="26"/>
  <c r="CD159" i="27"/>
  <c r="BT159" i="27"/>
  <c r="BR34" i="31"/>
  <c r="BS34" i="31"/>
  <c r="BQ94" i="27"/>
  <c r="BR94" i="27"/>
  <c r="CA206" i="31"/>
  <c r="BQ44" i="26"/>
  <c r="BR44" i="26"/>
  <c r="BB36" i="27"/>
  <c r="BT35" i="27"/>
  <c r="BQ36" i="27"/>
  <c r="BR36" i="27"/>
  <c r="BQ141" i="26"/>
  <c r="BR141" i="26"/>
  <c r="BT140" i="26"/>
  <c r="BQ224" i="26"/>
  <c r="BR224" i="26"/>
  <c r="BT223" i="26"/>
  <c r="BD111" i="31"/>
  <c r="BQ170" i="26"/>
  <c r="BR170" i="26"/>
  <c r="CD169" i="26"/>
  <c r="CD217" i="26"/>
  <c r="BK39" i="31"/>
  <c r="BQ195" i="26"/>
  <c r="BR195" i="26"/>
  <c r="CD194" i="26"/>
  <c r="BQ173" i="31"/>
  <c r="BS173" i="31"/>
  <c r="BM174" i="31"/>
  <c r="BQ174" i="31"/>
  <c r="BS174" i="31"/>
  <c r="AN44" i="31"/>
  <c r="AO41" i="31"/>
  <c r="AP41" i="31"/>
  <c r="AX42" i="31"/>
  <c r="BC42" i="31"/>
  <c r="BF42" i="31"/>
  <c r="BI42" i="31"/>
  <c r="CD85" i="26"/>
  <c r="BT85" i="26"/>
  <c r="CD115" i="27"/>
  <c r="BK203" i="31"/>
  <c r="CB202" i="31"/>
  <c r="CE202" i="31"/>
  <c r="BR204" i="31"/>
  <c r="BS204" i="31"/>
  <c r="BJ173" i="31"/>
  <c r="BK173" i="31"/>
  <c r="BR175" i="31"/>
  <c r="BS175" i="31"/>
  <c r="BD173" i="31"/>
  <c r="CA206" i="22"/>
  <c r="CA82" i="29"/>
  <c r="CC156" i="31"/>
  <c r="CB193" i="31"/>
  <c r="CE193" i="31"/>
  <c r="BK10" i="29"/>
  <c r="CD93" i="27"/>
  <c r="BT93" i="27"/>
  <c r="CD186" i="27"/>
  <c r="BT186" i="27"/>
  <c r="CD213" i="27"/>
  <c r="BT43" i="26"/>
  <c r="AQ113" i="31"/>
  <c r="BA114" i="31"/>
  <c r="BJ114" i="31"/>
  <c r="BK114" i="31"/>
  <c r="BM113" i="31"/>
  <c r="CC113" i="31"/>
  <c r="AZ113" i="31"/>
  <c r="BT200" i="27"/>
  <c r="BR126" i="31"/>
  <c r="BS126" i="31"/>
  <c r="BT194" i="26"/>
  <c r="BT119" i="27"/>
  <c r="CD144" i="27"/>
  <c r="BT144" i="27"/>
  <c r="BB147" i="26"/>
  <c r="BQ147" i="26"/>
  <c r="BR147" i="26"/>
  <c r="BQ25" i="27"/>
  <c r="BR25" i="27"/>
  <c r="BT24" i="27"/>
  <c r="BR138" i="31"/>
  <c r="BS138" i="31"/>
  <c r="BR158" i="31"/>
  <c r="BS158" i="31"/>
  <c r="BJ156" i="31"/>
  <c r="BK156" i="31"/>
  <c r="BQ143" i="26"/>
  <c r="BR143" i="26"/>
  <c r="BD113" i="31"/>
  <c r="BZ173" i="31"/>
  <c r="BU173" i="31"/>
  <c r="BY173" i="31"/>
  <c r="CD169" i="27"/>
  <c r="CA136" i="31"/>
  <c r="BM36" i="31"/>
  <c r="BQ36" i="31"/>
  <c r="BS36" i="31"/>
  <c r="BQ35" i="31"/>
  <c r="BS35" i="31"/>
  <c r="CD171" i="26"/>
  <c r="BT171" i="26"/>
  <c r="BB92" i="27"/>
  <c r="CD91" i="27"/>
  <c r="BQ92" i="27"/>
  <c r="BR92" i="27"/>
  <c r="BQ216" i="26"/>
  <c r="BR216" i="26"/>
  <c r="CD142" i="26"/>
  <c r="BT142" i="26"/>
  <c r="BZ85" i="22"/>
  <c r="BU85" i="22"/>
  <c r="BY85" i="22"/>
  <c r="CA85" i="22"/>
  <c r="BM156" i="31"/>
  <c r="BT136" i="27"/>
  <c r="CD136" i="27"/>
  <c r="BT97" i="27"/>
  <c r="CA205" i="31"/>
  <c r="CB205" i="31"/>
  <c r="CE205" i="31"/>
  <c r="BT169" i="26"/>
  <c r="CD207" i="26"/>
  <c r="BQ17" i="26"/>
  <c r="BR17" i="26"/>
  <c r="BT16" i="26"/>
  <c r="BU174" i="31"/>
  <c r="BY174" i="31"/>
  <c r="CA174" i="31"/>
  <c r="BZ174" i="31"/>
  <c r="BR103" i="31"/>
  <c r="BS103" i="31"/>
  <c r="CB101" i="31"/>
  <c r="CE101" i="31"/>
  <c r="CD165" i="27"/>
  <c r="BT165" i="27"/>
  <c r="BJ35" i="31"/>
  <c r="BK35" i="31"/>
  <c r="BR37" i="31"/>
  <c r="BS37" i="31"/>
  <c r="BD35" i="31"/>
  <c r="BT35" i="31"/>
  <c r="BX35" i="31"/>
  <c r="BT215" i="26"/>
  <c r="CD215" i="26"/>
  <c r="BZ84" i="22"/>
  <c r="BU84" i="22"/>
  <c r="BY84" i="22"/>
  <c r="CA84" i="22"/>
  <c r="BM58" i="31"/>
  <c r="AQ61" i="31"/>
  <c r="BA62" i="31"/>
  <c r="BJ62" i="31"/>
  <c r="BK62" i="31"/>
  <c r="BM61" i="31"/>
  <c r="AZ61" i="31"/>
  <c r="BD61" i="31"/>
  <c r="BQ136" i="31"/>
  <c r="BS136" i="31"/>
  <c r="CB136" i="31"/>
  <c r="CE136" i="31"/>
  <c r="BM137" i="31"/>
  <c r="BQ137" i="31"/>
  <c r="BS137" i="31"/>
  <c r="BQ36" i="26"/>
  <c r="BR36" i="26"/>
  <c r="BT35" i="26"/>
  <c r="BB212" i="26"/>
  <c r="BQ212" i="26"/>
  <c r="BR212" i="26"/>
  <c r="BT142" i="27"/>
  <c r="BQ82" i="27"/>
  <c r="BR82" i="27"/>
  <c r="BQ218" i="27"/>
  <c r="BR218" i="27"/>
  <c r="BT217" i="27"/>
  <c r="BT91" i="27"/>
  <c r="BB108" i="26"/>
  <c r="BQ108" i="26"/>
  <c r="BR108" i="26"/>
  <c r="CD140" i="27"/>
  <c r="BT140" i="27"/>
  <c r="CB124" i="31"/>
  <c r="CE124" i="31"/>
  <c r="BT32" i="31"/>
  <c r="BX32" i="31"/>
  <c r="BD114" i="31"/>
  <c r="BU58" i="31"/>
  <c r="AZ159" i="31"/>
  <c r="AQ159" i="31"/>
  <c r="BA160" i="31"/>
  <c r="BJ160" i="31"/>
  <c r="BK160" i="31"/>
  <c r="BT68" i="26"/>
  <c r="BW87" i="22"/>
  <c r="BW88" i="22"/>
  <c r="BF64" i="31"/>
  <c r="BI64" i="31"/>
  <c r="AL67" i="31"/>
  <c r="AO64" i="31"/>
  <c r="AP64" i="31"/>
  <c r="AX65" i="31"/>
  <c r="BC65" i="31"/>
  <c r="AX64" i="31"/>
  <c r="BC64" i="31"/>
  <c r="BF65" i="31"/>
  <c r="BI65" i="31"/>
  <c r="CD81" i="27"/>
  <c r="BT81" i="27"/>
  <c r="BQ32" i="31"/>
  <c r="BS32" i="31"/>
  <c r="BM33" i="31"/>
  <c r="BQ33" i="31"/>
  <c r="BS33" i="31"/>
  <c r="BB114" i="27"/>
  <c r="BT113" i="27"/>
  <c r="BQ114" i="27"/>
  <c r="BR114" i="27"/>
  <c r="CD113" i="27"/>
  <c r="BT209" i="27"/>
  <c r="CD148" i="26"/>
  <c r="BT148" i="26"/>
  <c r="BD159" i="31"/>
  <c r="BT192" i="27"/>
  <c r="AQ176" i="31"/>
  <c r="BA177" i="31"/>
  <c r="BJ177" i="31"/>
  <c r="BK177" i="31"/>
  <c r="AZ176" i="31"/>
  <c r="CD221" i="27"/>
  <c r="BT221" i="27"/>
  <c r="CA137" i="31"/>
  <c r="BQ193" i="27"/>
  <c r="BR193" i="27"/>
  <c r="CD192" i="27"/>
  <c r="BT123" i="26"/>
  <c r="BQ174" i="27"/>
  <c r="BR174" i="27"/>
  <c r="BT173" i="27"/>
  <c r="BJ110" i="31"/>
  <c r="BK110" i="31"/>
  <c r="BQ170" i="31"/>
  <c r="BS170" i="31"/>
  <c r="BM171" i="31"/>
  <c r="BQ171" i="31"/>
  <c r="BS171" i="31"/>
  <c r="BR60" i="31"/>
  <c r="BS60" i="31"/>
  <c r="BJ58" i="31"/>
  <c r="BK58" i="31"/>
  <c r="BT196" i="26"/>
  <c r="CD196" i="26"/>
  <c r="BF91" i="22"/>
  <c r="BI91" i="22"/>
  <c r="AX91" i="22"/>
  <c r="BC91" i="22"/>
  <c r="BV90" i="22"/>
  <c r="AN93" i="22"/>
  <c r="AO90" i="22"/>
  <c r="BV179" i="31"/>
  <c r="AN182" i="31"/>
  <c r="BF180" i="31"/>
  <c r="BI180" i="31"/>
  <c r="AO179" i="31"/>
  <c r="AP179" i="31"/>
  <c r="AX180" i="31"/>
  <c r="BC180" i="31"/>
  <c r="CD125" i="27"/>
  <c r="BT125" i="27"/>
  <c r="BD110" i="31"/>
  <c r="BQ11" i="26"/>
  <c r="BR11" i="26"/>
  <c r="BT10" i="26"/>
  <c r="BV93" i="33"/>
  <c r="AO93" i="33"/>
  <c r="CA156" i="33"/>
  <c r="CC202" i="32"/>
  <c r="CC179" i="32"/>
  <c r="BQ176" i="32"/>
  <c r="CC116" i="32"/>
  <c r="CB84" i="32"/>
  <c r="CE84" i="32"/>
  <c r="BM39" i="32"/>
  <c r="BQ39" i="32"/>
  <c r="BS39" i="32"/>
  <c r="BM41" i="32"/>
  <c r="BM42" i="32"/>
  <c r="BQ42" i="32"/>
  <c r="BS42" i="32"/>
  <c r="CB81" i="32"/>
  <c r="CE81" i="32"/>
  <c r="BT61" i="32"/>
  <c r="BX61" i="32"/>
  <c r="CA87" i="33"/>
  <c r="CA180" i="33"/>
  <c r="CA107" i="33"/>
  <c r="BW113" i="33"/>
  <c r="BW114" i="33"/>
  <c r="CA88" i="33"/>
  <c r="BW186" i="33"/>
  <c r="BW185" i="33"/>
  <c r="BF71" i="33"/>
  <c r="BI71" i="33"/>
  <c r="AO70" i="33"/>
  <c r="BZ160" i="33"/>
  <c r="BU160" i="33"/>
  <c r="BY160" i="33"/>
  <c r="BZ159" i="33"/>
  <c r="BU159" i="33"/>
  <c r="BY159" i="33"/>
  <c r="BW139" i="33"/>
  <c r="BW140" i="33"/>
  <c r="BZ208" i="33"/>
  <c r="BU208" i="33"/>
  <c r="BY208" i="33"/>
  <c r="CA208" i="33"/>
  <c r="BW163" i="33"/>
  <c r="BW162" i="33"/>
  <c r="CA134" i="33"/>
  <c r="CA133" i="33"/>
  <c r="BZ209" i="33"/>
  <c r="BU209" i="33"/>
  <c r="BY209" i="33"/>
  <c r="CA209" i="33"/>
  <c r="BU90" i="33"/>
  <c r="BY90" i="33"/>
  <c r="BZ90" i="33"/>
  <c r="BZ136" i="33"/>
  <c r="BU136" i="33"/>
  <c r="BY136" i="33"/>
  <c r="BZ110" i="33"/>
  <c r="BU110" i="33"/>
  <c r="BY110" i="33"/>
  <c r="CA110" i="33"/>
  <c r="BU91" i="33"/>
  <c r="BY91" i="33"/>
  <c r="BZ91" i="33"/>
  <c r="BZ137" i="33"/>
  <c r="BU137" i="33"/>
  <c r="BY137" i="33"/>
  <c r="BZ111" i="33"/>
  <c r="BU111" i="33"/>
  <c r="BY111" i="33"/>
  <c r="BU182" i="33"/>
  <c r="BY182" i="33"/>
  <c r="BZ182" i="33"/>
  <c r="BW94" i="33"/>
  <c r="BW93" i="33"/>
  <c r="BF117" i="33"/>
  <c r="BI117" i="33"/>
  <c r="AO116" i="33"/>
  <c r="BV116" i="33"/>
  <c r="BU183" i="33"/>
  <c r="BY183" i="33"/>
  <c r="BZ183" i="33"/>
  <c r="BM88" i="32"/>
  <c r="BQ88" i="32"/>
  <c r="BS88" i="32"/>
  <c r="BQ87" i="32"/>
  <c r="BS87" i="32"/>
  <c r="CA88" i="32"/>
  <c r="BU179" i="32"/>
  <c r="BY179" i="32"/>
  <c r="CA179" i="32"/>
  <c r="BZ179" i="32"/>
  <c r="BJ90" i="32"/>
  <c r="BK90" i="32"/>
  <c r="BD90" i="32"/>
  <c r="BJ179" i="32"/>
  <c r="BK179" i="32"/>
  <c r="BD179" i="32"/>
  <c r="BJ202" i="32"/>
  <c r="BK202" i="32"/>
  <c r="BD202" i="32"/>
  <c r="BZ136" i="32"/>
  <c r="BU136" i="32"/>
  <c r="BY136" i="32"/>
  <c r="CA136" i="32"/>
  <c r="BZ180" i="32"/>
  <c r="BU180" i="32"/>
  <c r="BY180" i="32"/>
  <c r="CA133" i="32"/>
  <c r="BJ41" i="32"/>
  <c r="BK41" i="32"/>
  <c r="BD41" i="32"/>
  <c r="BM91" i="32"/>
  <c r="BQ91" i="32"/>
  <c r="BQ90" i="32"/>
  <c r="BZ202" i="32"/>
  <c r="BU202" i="32"/>
  <c r="BY202" i="32"/>
  <c r="CA202" i="32"/>
  <c r="BD91" i="32"/>
  <c r="BW182" i="32"/>
  <c r="BW183" i="32"/>
  <c r="BF163" i="32"/>
  <c r="BI163" i="32"/>
  <c r="AO162" i="32"/>
  <c r="AP162" i="32"/>
  <c r="BV162" i="32"/>
  <c r="AX163" i="32"/>
  <c r="BC163" i="32"/>
  <c r="BZ137" i="32"/>
  <c r="BU137" i="32"/>
  <c r="BY137" i="32"/>
  <c r="CA137" i="32"/>
  <c r="BD137" i="32"/>
  <c r="BU41" i="32"/>
  <c r="AQ93" i="32"/>
  <c r="BA94" i="32"/>
  <c r="BJ94" i="32"/>
  <c r="BK94" i="32"/>
  <c r="AZ93" i="32"/>
  <c r="AZ159" i="32"/>
  <c r="AQ159" i="32"/>
  <c r="BA160" i="32"/>
  <c r="BJ160" i="32"/>
  <c r="BK160" i="32"/>
  <c r="BS40" i="32"/>
  <c r="BM179" i="32"/>
  <c r="BM202" i="32"/>
  <c r="BZ203" i="32"/>
  <c r="BU203" i="32"/>
  <c r="BY203" i="32"/>
  <c r="CA203" i="32"/>
  <c r="BD65" i="32"/>
  <c r="AZ182" i="32"/>
  <c r="BM182" i="32"/>
  <c r="AQ182" i="32"/>
  <c r="BA183" i="32"/>
  <c r="BJ183" i="32"/>
  <c r="BK183" i="32"/>
  <c r="BW160" i="32"/>
  <c r="BW159" i="32"/>
  <c r="BU116" i="32"/>
  <c r="BY116" i="32"/>
  <c r="BZ116" i="32"/>
  <c r="BU91" i="32"/>
  <c r="BY91" i="32"/>
  <c r="CA91" i="32"/>
  <c r="BZ91" i="32"/>
  <c r="BM156" i="32"/>
  <c r="AX186" i="32"/>
  <c r="BF186" i="32"/>
  <c r="BI186" i="32"/>
  <c r="AO185" i="32"/>
  <c r="AP185" i="32"/>
  <c r="BV185" i="32"/>
  <c r="AQ139" i="32"/>
  <c r="BA140" i="32"/>
  <c r="BJ140" i="32"/>
  <c r="BK140" i="32"/>
  <c r="CC139" i="32"/>
  <c r="AZ139" i="32"/>
  <c r="BJ116" i="32"/>
  <c r="BK116" i="32"/>
  <c r="BD116" i="32"/>
  <c r="BS89" i="32"/>
  <c r="BU90" i="32"/>
  <c r="BY90" i="32"/>
  <c r="CA90" i="32"/>
  <c r="BZ90" i="32"/>
  <c r="BJ156" i="32"/>
  <c r="BK156" i="32"/>
  <c r="BD156" i="32"/>
  <c r="BD180" i="32"/>
  <c r="AX209" i="32"/>
  <c r="BF209" i="32"/>
  <c r="BI209" i="32"/>
  <c r="AO208" i="32"/>
  <c r="AP208" i="32"/>
  <c r="BV208" i="32"/>
  <c r="BK68" i="32"/>
  <c r="BJ64" i="32"/>
  <c r="BK64" i="32"/>
  <c r="BD64" i="32"/>
  <c r="BD42" i="32"/>
  <c r="BU156" i="32"/>
  <c r="BY156" i="32"/>
  <c r="CA156" i="32"/>
  <c r="BZ156" i="32"/>
  <c r="BZ157" i="32"/>
  <c r="BU157" i="32"/>
  <c r="BY157" i="32"/>
  <c r="BD157" i="32"/>
  <c r="BW94" i="32"/>
  <c r="BW93" i="32"/>
  <c r="BW205" i="32"/>
  <c r="BW206" i="32"/>
  <c r="BM136" i="32"/>
  <c r="BU67" i="32"/>
  <c r="AQ67" i="32"/>
  <c r="BA68" i="32"/>
  <c r="BJ68" i="32"/>
  <c r="AZ67" i="32"/>
  <c r="AZ44" i="32"/>
  <c r="AQ44" i="32"/>
  <c r="BA45" i="32"/>
  <c r="BJ45" i="32"/>
  <c r="BK45" i="32"/>
  <c r="BM44" i="32"/>
  <c r="BU64" i="32"/>
  <c r="BQ113" i="32"/>
  <c r="BM114" i="32"/>
  <c r="BQ114" i="32"/>
  <c r="BW140" i="32"/>
  <c r="BW139" i="32"/>
  <c r="BM65" i="32"/>
  <c r="BQ65" i="32"/>
  <c r="BS65" i="32"/>
  <c r="BQ64" i="32"/>
  <c r="BS64" i="32"/>
  <c r="BU117" i="32"/>
  <c r="BY117" i="32"/>
  <c r="CA117" i="32"/>
  <c r="BZ117" i="32"/>
  <c r="BM117" i="32"/>
  <c r="BQ117" i="32"/>
  <c r="BQ116" i="32"/>
  <c r="CC205" i="32"/>
  <c r="BM205" i="32"/>
  <c r="AQ205" i="32"/>
  <c r="BA206" i="32"/>
  <c r="BJ206" i="32"/>
  <c r="BK206" i="32"/>
  <c r="AZ205" i="32"/>
  <c r="BJ136" i="32"/>
  <c r="BK136" i="32"/>
  <c r="BD136" i="32"/>
  <c r="AX71" i="32"/>
  <c r="BC71" i="32"/>
  <c r="AO70" i="32"/>
  <c r="AP70" i="32"/>
  <c r="BF71" i="32"/>
  <c r="BI71" i="32"/>
  <c r="BF48" i="32"/>
  <c r="BI48" i="32"/>
  <c r="AO47" i="32"/>
  <c r="AP47" i="32"/>
  <c r="AX48" i="32"/>
  <c r="BC48" i="32"/>
  <c r="CA199" i="32"/>
  <c r="BQ153" i="32"/>
  <c r="BM154" i="32"/>
  <c r="BQ154" i="32"/>
  <c r="BT58" i="31"/>
  <c r="BX58" i="31"/>
  <c r="BM59" i="31"/>
  <c r="BQ59" i="31"/>
  <c r="BS59" i="31"/>
  <c r="BQ58" i="31"/>
  <c r="BS58" i="31"/>
  <c r="CD146" i="26"/>
  <c r="BT146" i="26"/>
  <c r="BD65" i="31"/>
  <c r="BW90" i="22"/>
  <c r="BW91" i="22"/>
  <c r="BF67" i="31"/>
  <c r="BI67" i="31"/>
  <c r="AX68" i="31"/>
  <c r="BC68" i="31"/>
  <c r="AX67" i="31"/>
  <c r="BC67" i="31"/>
  <c r="AO67" i="31"/>
  <c r="AP67" i="31"/>
  <c r="BF68" i="31"/>
  <c r="BI68" i="31"/>
  <c r="AO44" i="31"/>
  <c r="AP44" i="31"/>
  <c r="BF45" i="31"/>
  <c r="BI45" i="31"/>
  <c r="AX45" i="31"/>
  <c r="BC45" i="31"/>
  <c r="BU176" i="31"/>
  <c r="BY176" i="31"/>
  <c r="BZ176" i="31"/>
  <c r="BU87" i="22"/>
  <c r="BY87" i="22"/>
  <c r="BZ87" i="22"/>
  <c r="BT211" i="26"/>
  <c r="CD211" i="26"/>
  <c r="CA173" i="31"/>
  <c r="CB173" i="31"/>
  <c r="CE173" i="31"/>
  <c r="AQ179" i="31"/>
  <c r="BA180" i="31"/>
  <c r="BJ180" i="31"/>
  <c r="BM179" i="31"/>
  <c r="AZ179" i="31"/>
  <c r="CC179" i="31"/>
  <c r="BD160" i="31"/>
  <c r="CD223" i="26"/>
  <c r="BK180" i="31"/>
  <c r="CC159" i="31"/>
  <c r="BJ113" i="31"/>
  <c r="BK113" i="31"/>
  <c r="CD217" i="27"/>
  <c r="BM38" i="31"/>
  <c r="CD140" i="26"/>
  <c r="BU88" i="22"/>
  <c r="BY88" i="22"/>
  <c r="BZ88" i="22"/>
  <c r="BV182" i="31"/>
  <c r="AX183" i="31"/>
  <c r="BC183" i="31"/>
  <c r="AO182" i="31"/>
  <c r="AP182" i="31"/>
  <c r="BF183" i="31"/>
  <c r="BI183" i="31"/>
  <c r="BW179" i="31"/>
  <c r="BW180" i="31"/>
  <c r="CC176" i="31"/>
  <c r="BM159" i="31"/>
  <c r="BQ156" i="31"/>
  <c r="BS156" i="31"/>
  <c r="BM157" i="31"/>
  <c r="BQ157" i="31"/>
  <c r="BS157" i="31"/>
  <c r="BM114" i="31"/>
  <c r="BQ114" i="31"/>
  <c r="BS114" i="31"/>
  <c r="BQ113" i="31"/>
  <c r="BS113" i="31"/>
  <c r="BM176" i="31"/>
  <c r="BK65" i="31"/>
  <c r="BJ159" i="31"/>
  <c r="BK159" i="31"/>
  <c r="BT107" i="26"/>
  <c r="BU61" i="31"/>
  <c r="BD62" i="31"/>
  <c r="BD38" i="31"/>
  <c r="BR40" i="31"/>
  <c r="BS40" i="31"/>
  <c r="BJ38" i="31"/>
  <c r="BK38" i="31"/>
  <c r="BR112" i="31"/>
  <c r="BS112" i="31"/>
  <c r="CB110" i="31"/>
  <c r="CE110" i="31"/>
  <c r="BD176" i="31"/>
  <c r="BJ176" i="31"/>
  <c r="BK176" i="31"/>
  <c r="BJ61" i="31"/>
  <c r="BK61" i="31"/>
  <c r="BQ61" i="31"/>
  <c r="BS61" i="31"/>
  <c r="BM62" i="31"/>
  <c r="BQ62" i="31"/>
  <c r="BS62" i="31"/>
  <c r="AO93" i="22"/>
  <c r="AX94" i="22"/>
  <c r="BC94" i="22"/>
  <c r="BV93" i="22"/>
  <c r="BF94" i="22"/>
  <c r="BI94" i="22"/>
  <c r="AZ64" i="31"/>
  <c r="BD64" i="31"/>
  <c r="BM64" i="31"/>
  <c r="AQ64" i="31"/>
  <c r="BA65" i="31"/>
  <c r="BJ65" i="31"/>
  <c r="BU64" i="31"/>
  <c r="BD177" i="31"/>
  <c r="AQ41" i="31"/>
  <c r="BA42" i="31"/>
  <c r="BJ42" i="31"/>
  <c r="BK42" i="31"/>
  <c r="BM41" i="31"/>
  <c r="AZ41" i="31"/>
  <c r="BZ177" i="31"/>
  <c r="BU177" i="31"/>
  <c r="BY177" i="31"/>
  <c r="CA177" i="31"/>
  <c r="CA136" i="33"/>
  <c r="CA160" i="33"/>
  <c r="CA183" i="33"/>
  <c r="CA91" i="33"/>
  <c r="CA159" i="33"/>
  <c r="BS91" i="32"/>
  <c r="BS90" i="32"/>
  <c r="AT101" i="32"/>
  <c r="BT38" i="32"/>
  <c r="BX38" i="32"/>
  <c r="BM139" i="32"/>
  <c r="BD94" i="32"/>
  <c r="BS43" i="32"/>
  <c r="BQ41" i="32"/>
  <c r="BS41" i="32"/>
  <c r="CB87" i="32"/>
  <c r="CE87" i="32"/>
  <c r="BU162" i="33"/>
  <c r="BY162" i="33"/>
  <c r="BZ162" i="33"/>
  <c r="BU163" i="33"/>
  <c r="BY163" i="33"/>
  <c r="BZ163" i="33"/>
  <c r="BZ113" i="33"/>
  <c r="BU113" i="33"/>
  <c r="BY113" i="33"/>
  <c r="CA137" i="33"/>
  <c r="BU185" i="33"/>
  <c r="BY185" i="33"/>
  <c r="BZ185" i="33"/>
  <c r="BU186" i="33"/>
  <c r="BY186" i="33"/>
  <c r="BZ186" i="33"/>
  <c r="CA182" i="33"/>
  <c r="BU139" i="33"/>
  <c r="BY139" i="33"/>
  <c r="BZ139" i="33"/>
  <c r="CA111" i="33"/>
  <c r="CA90" i="33"/>
  <c r="BW116" i="33"/>
  <c r="BW117" i="33"/>
  <c r="BU140" i="33"/>
  <c r="BY140" i="33"/>
  <c r="BZ140" i="33"/>
  <c r="BZ93" i="33"/>
  <c r="BU93" i="33"/>
  <c r="BY93" i="33"/>
  <c r="CA93" i="33"/>
  <c r="BZ114" i="33"/>
  <c r="BU114" i="33"/>
  <c r="BY114" i="33"/>
  <c r="BU94" i="33"/>
  <c r="BY94" i="33"/>
  <c r="BZ94" i="33"/>
  <c r="BZ140" i="32"/>
  <c r="BU140" i="32"/>
  <c r="BY140" i="32"/>
  <c r="BQ139" i="32"/>
  <c r="BM140" i="32"/>
  <c r="BQ140" i="32"/>
  <c r="BJ93" i="32"/>
  <c r="BK93" i="32"/>
  <c r="BD93" i="32"/>
  <c r="BQ136" i="32"/>
  <c r="BM137" i="32"/>
  <c r="BQ137" i="32"/>
  <c r="AZ47" i="32"/>
  <c r="AQ47" i="32"/>
  <c r="BA48" i="32"/>
  <c r="BJ48" i="32"/>
  <c r="BK48" i="32"/>
  <c r="BZ206" i="32"/>
  <c r="BU206" i="32"/>
  <c r="BY206" i="32"/>
  <c r="CA206" i="32"/>
  <c r="BD68" i="32"/>
  <c r="CA116" i="32"/>
  <c r="BZ205" i="32"/>
  <c r="BU205" i="32"/>
  <c r="BY205" i="32"/>
  <c r="CA205" i="32"/>
  <c r="BS66" i="32"/>
  <c r="BT64" i="32"/>
  <c r="BX64" i="32"/>
  <c r="BW186" i="32"/>
  <c r="BW185" i="32"/>
  <c r="BM203" i="32"/>
  <c r="BQ202" i="32"/>
  <c r="AQ70" i="32"/>
  <c r="BA71" i="32"/>
  <c r="BJ71" i="32"/>
  <c r="BK71" i="32"/>
  <c r="AZ70" i="32"/>
  <c r="BU93" i="32"/>
  <c r="BY93" i="32"/>
  <c r="CA93" i="32"/>
  <c r="BZ93" i="32"/>
  <c r="AZ185" i="32"/>
  <c r="AQ185" i="32"/>
  <c r="BA186" i="32"/>
  <c r="BJ186" i="32"/>
  <c r="BQ179" i="32"/>
  <c r="BM180" i="32"/>
  <c r="BQ180" i="32"/>
  <c r="BD160" i="32"/>
  <c r="BM45" i="32"/>
  <c r="BQ45" i="32"/>
  <c r="BS45" i="32"/>
  <c r="BQ44" i="32"/>
  <c r="BS44" i="32"/>
  <c r="BZ94" i="32"/>
  <c r="BU94" i="32"/>
  <c r="BY94" i="32"/>
  <c r="CA94" i="32"/>
  <c r="BD45" i="32"/>
  <c r="BK186" i="32"/>
  <c r="BU159" i="32"/>
  <c r="BY159" i="32"/>
  <c r="BZ159" i="32"/>
  <c r="BJ44" i="32"/>
  <c r="BK44" i="32"/>
  <c r="BD44" i="32"/>
  <c r="BW209" i="32"/>
  <c r="BW208" i="32"/>
  <c r="BQ156" i="32"/>
  <c r="BM157" i="32"/>
  <c r="BQ157" i="32"/>
  <c r="BU160" i="32"/>
  <c r="BY160" i="32"/>
  <c r="CA160" i="32"/>
  <c r="BZ160" i="32"/>
  <c r="BM159" i="32"/>
  <c r="BW163" i="32"/>
  <c r="BW162" i="32"/>
  <c r="BU44" i="32"/>
  <c r="CA157" i="32"/>
  <c r="AQ208" i="32"/>
  <c r="BA209" i="32"/>
  <c r="BJ209" i="32"/>
  <c r="BK209" i="32"/>
  <c r="AZ208" i="32"/>
  <c r="CC159" i="32"/>
  <c r="AQ162" i="32"/>
  <c r="BA163" i="32"/>
  <c r="BJ163" i="32"/>
  <c r="BK163" i="32"/>
  <c r="AZ162" i="32"/>
  <c r="BJ205" i="32"/>
  <c r="BK205" i="32"/>
  <c r="BJ67" i="32"/>
  <c r="BK67" i="32"/>
  <c r="BS69" i="32"/>
  <c r="BT67" i="32"/>
  <c r="BX67" i="32"/>
  <c r="BD67" i="32"/>
  <c r="BJ139" i="32"/>
  <c r="BK139" i="32"/>
  <c r="BD139" i="32"/>
  <c r="BQ182" i="32"/>
  <c r="BM183" i="32"/>
  <c r="BQ183" i="32"/>
  <c r="BJ159" i="32"/>
  <c r="BK159" i="32"/>
  <c r="BD159" i="32"/>
  <c r="BM67" i="32"/>
  <c r="BD140" i="32"/>
  <c r="CC182" i="32"/>
  <c r="BM93" i="32"/>
  <c r="BZ183" i="32"/>
  <c r="BU183" i="32"/>
  <c r="BY183" i="32"/>
  <c r="CA183" i="32"/>
  <c r="BQ205" i="32"/>
  <c r="BM206" i="32"/>
  <c r="BQ206" i="32"/>
  <c r="BZ139" i="32"/>
  <c r="BU139" i="32"/>
  <c r="BY139" i="32"/>
  <c r="CA139" i="32"/>
  <c r="BJ182" i="32"/>
  <c r="BK182" i="32"/>
  <c r="CC93" i="32"/>
  <c r="BU182" i="32"/>
  <c r="BY182" i="32"/>
  <c r="CA182" i="32"/>
  <c r="BZ182" i="32"/>
  <c r="CA180" i="32"/>
  <c r="BS92" i="32"/>
  <c r="CB90" i="32"/>
  <c r="CE90" i="32"/>
  <c r="CB113" i="31"/>
  <c r="CE113" i="31"/>
  <c r="CB159" i="31"/>
  <c r="CE159" i="31"/>
  <c r="BZ179" i="31"/>
  <c r="BU179" i="31"/>
  <c r="BY179" i="31"/>
  <c r="CA179" i="31"/>
  <c r="BD42" i="31"/>
  <c r="AZ182" i="31"/>
  <c r="AQ182" i="31"/>
  <c r="BA183" i="31"/>
  <c r="BJ183" i="31"/>
  <c r="BK183" i="31"/>
  <c r="CC182" i="31"/>
  <c r="BR115" i="31"/>
  <c r="BS115" i="31"/>
  <c r="BU41" i="31"/>
  <c r="BW94" i="22"/>
  <c r="BW93" i="22"/>
  <c r="BQ176" i="31"/>
  <c r="BS176" i="31"/>
  <c r="BM177" i="31"/>
  <c r="BQ177" i="31"/>
  <c r="BS177" i="31"/>
  <c r="CA176" i="31"/>
  <c r="CB176" i="31"/>
  <c r="CE176" i="31"/>
  <c r="BJ41" i="31"/>
  <c r="BK41" i="31"/>
  <c r="BR43" i="31"/>
  <c r="BS43" i="31"/>
  <c r="BD41" i="31"/>
  <c r="BW182" i="31"/>
  <c r="BW183" i="31"/>
  <c r="AQ44" i="31"/>
  <c r="BA45" i="31"/>
  <c r="BJ45" i="31"/>
  <c r="BK45" i="31"/>
  <c r="AZ44" i="31"/>
  <c r="BQ41" i="31"/>
  <c r="BS41" i="31"/>
  <c r="BM42" i="31"/>
  <c r="BQ42" i="31"/>
  <c r="BS42" i="31"/>
  <c r="BU90" i="22"/>
  <c r="BY90" i="22"/>
  <c r="BZ90" i="22"/>
  <c r="BT38" i="31"/>
  <c r="BX38" i="31"/>
  <c r="CA87" i="22"/>
  <c r="BR63" i="31"/>
  <c r="BS63" i="31"/>
  <c r="BT61" i="31"/>
  <c r="BX61" i="31"/>
  <c r="CB156" i="31"/>
  <c r="CE156" i="31"/>
  <c r="AQ67" i="31"/>
  <c r="BA68" i="31"/>
  <c r="BJ68" i="31"/>
  <c r="BK68" i="31"/>
  <c r="AZ67" i="31"/>
  <c r="BQ159" i="31"/>
  <c r="BS159" i="31"/>
  <c r="BM160" i="31"/>
  <c r="BQ160" i="31"/>
  <c r="BS160" i="31"/>
  <c r="BD67" i="31"/>
  <c r="CA88" i="22"/>
  <c r="BD179" i="31"/>
  <c r="BJ179" i="31"/>
  <c r="BK179" i="31"/>
  <c r="BD180" i="31"/>
  <c r="BQ64" i="31"/>
  <c r="BS64" i="31"/>
  <c r="BM65" i="31"/>
  <c r="BQ65" i="31"/>
  <c r="BS65" i="31"/>
  <c r="BQ179" i="31"/>
  <c r="BS179" i="31"/>
  <c r="BM180" i="31"/>
  <c r="BQ180" i="31"/>
  <c r="BS180" i="31"/>
  <c r="BJ64" i="31"/>
  <c r="BK64" i="31"/>
  <c r="BR178" i="31"/>
  <c r="BS178" i="31"/>
  <c r="BR161" i="31"/>
  <c r="BS161" i="31"/>
  <c r="BU180" i="31"/>
  <c r="BY180" i="31"/>
  <c r="BZ180" i="31"/>
  <c r="BQ38" i="31"/>
  <c r="BS38" i="31"/>
  <c r="BM39" i="31"/>
  <c r="BQ39" i="31"/>
  <c r="BS39" i="31"/>
  <c r="BZ91" i="22"/>
  <c r="BU91" i="22"/>
  <c r="BY91" i="22"/>
  <c r="CA185" i="33"/>
  <c r="CA94" i="33"/>
  <c r="CA114" i="33"/>
  <c r="AT104" i="32"/>
  <c r="BS103" i="32"/>
  <c r="BT41" i="32"/>
  <c r="BX41" i="32"/>
  <c r="BM185" i="32"/>
  <c r="BU70" i="32"/>
  <c r="BU47" i="32"/>
  <c r="BM47" i="32"/>
  <c r="BS46" i="32"/>
  <c r="BT44" i="32"/>
  <c r="BX44" i="32"/>
  <c r="BD48" i="32"/>
  <c r="BU116" i="33"/>
  <c r="BY116" i="33"/>
  <c r="BZ116" i="33"/>
  <c r="CA162" i="33"/>
  <c r="CA140" i="33"/>
  <c r="CA113" i="33"/>
  <c r="CA186" i="33"/>
  <c r="CA139" i="33"/>
  <c r="BZ117" i="33"/>
  <c r="BU117" i="33"/>
  <c r="BY117" i="33"/>
  <c r="CA163" i="33"/>
  <c r="BM48" i="32"/>
  <c r="BQ48" i="32"/>
  <c r="BS48" i="32"/>
  <c r="BQ47" i="32"/>
  <c r="BS47" i="32"/>
  <c r="CC162" i="32"/>
  <c r="BU162" i="32"/>
  <c r="BY162" i="32"/>
  <c r="CA162" i="32"/>
  <c r="BZ162" i="32"/>
  <c r="BQ185" i="32"/>
  <c r="BM186" i="32"/>
  <c r="BQ186" i="32"/>
  <c r="BJ185" i="32"/>
  <c r="BK185" i="32"/>
  <c r="BD185" i="32"/>
  <c r="BU163" i="32"/>
  <c r="BY163" i="32"/>
  <c r="CA163" i="32"/>
  <c r="BZ163" i="32"/>
  <c r="BJ47" i="32"/>
  <c r="BK47" i="32"/>
  <c r="BD47" i="32"/>
  <c r="BQ93" i="32"/>
  <c r="BS93" i="32"/>
  <c r="BM94" i="32"/>
  <c r="BQ94" i="32"/>
  <c r="BS94" i="32"/>
  <c r="BM162" i="32"/>
  <c r="BM160" i="32"/>
  <c r="BQ160" i="32"/>
  <c r="BQ159" i="32"/>
  <c r="BJ70" i="32"/>
  <c r="BK70" i="32"/>
  <c r="BS72" i="32"/>
  <c r="BD70" i="32"/>
  <c r="BJ162" i="32"/>
  <c r="BK162" i="32"/>
  <c r="BD162" i="32"/>
  <c r="BD163" i="32"/>
  <c r="BD71" i="32"/>
  <c r="BM70" i="32"/>
  <c r="BJ208" i="32"/>
  <c r="BK208" i="32"/>
  <c r="BM68" i="32"/>
  <c r="BQ68" i="32"/>
  <c r="BS68" i="32"/>
  <c r="BQ67" i="32"/>
  <c r="BS67" i="32"/>
  <c r="BM208" i="32"/>
  <c r="CA159" i="32"/>
  <c r="BS95" i="32"/>
  <c r="BU208" i="32"/>
  <c r="BZ208" i="32"/>
  <c r="CC185" i="32"/>
  <c r="BU185" i="32"/>
  <c r="BY185" i="32"/>
  <c r="BZ185" i="32"/>
  <c r="BZ209" i="32"/>
  <c r="CA209" i="32"/>
  <c r="BU186" i="32"/>
  <c r="BY186" i="32"/>
  <c r="BZ186" i="32"/>
  <c r="CA140" i="32"/>
  <c r="CA180" i="31"/>
  <c r="CB179" i="31"/>
  <c r="CE179" i="31"/>
  <c r="BR181" i="31"/>
  <c r="BS181" i="31"/>
  <c r="BM44" i="31"/>
  <c r="BD45" i="31"/>
  <c r="BU44" i="31"/>
  <c r="BZ93" i="22"/>
  <c r="BU93" i="22"/>
  <c r="BY93" i="22"/>
  <c r="CA93" i="22"/>
  <c r="BR66" i="31"/>
  <c r="BS66" i="31"/>
  <c r="BT64" i="31"/>
  <c r="BX64" i="31"/>
  <c r="BJ44" i="31"/>
  <c r="BK44" i="31"/>
  <c r="BD44" i="31"/>
  <c r="BZ94" i="22"/>
  <c r="BU94" i="22"/>
  <c r="BY94" i="22"/>
  <c r="CA94" i="22"/>
  <c r="BM182" i="31"/>
  <c r="BU183" i="31"/>
  <c r="BY183" i="31"/>
  <c r="BZ183" i="31"/>
  <c r="BU182" i="31"/>
  <c r="BY182" i="31"/>
  <c r="BZ182" i="31"/>
  <c r="BJ182" i="31"/>
  <c r="BK182" i="31"/>
  <c r="BR184" i="31"/>
  <c r="BS184" i="31"/>
  <c r="BD182" i="31"/>
  <c r="CA91" i="22"/>
  <c r="CA90" i="22"/>
  <c r="BT41" i="31"/>
  <c r="BX41" i="31"/>
  <c r="BD183" i="31"/>
  <c r="BU67" i="31"/>
  <c r="BJ67" i="31"/>
  <c r="BK67" i="31"/>
  <c r="BD68" i="31"/>
  <c r="BM67" i="31"/>
  <c r="CA117" i="33"/>
  <c r="BS102" i="32"/>
  <c r="BS101" i="32"/>
  <c r="CB101" i="32"/>
  <c r="CE101" i="32"/>
  <c r="BS106" i="32"/>
  <c r="AT107" i="32"/>
  <c r="CB93" i="32"/>
  <c r="CE93" i="32"/>
  <c r="CA116" i="33"/>
  <c r="CA185" i="32"/>
  <c r="BS49" i="32"/>
  <c r="BT47" i="32"/>
  <c r="BX47" i="32"/>
  <c r="CA186" i="32"/>
  <c r="BQ162" i="32"/>
  <c r="BM163" i="32"/>
  <c r="BQ163" i="32"/>
  <c r="BQ208" i="32"/>
  <c r="BM209" i="32"/>
  <c r="BQ209" i="32"/>
  <c r="BM71" i="32"/>
  <c r="BQ71" i="32"/>
  <c r="BS71" i="32"/>
  <c r="BQ70" i="32"/>
  <c r="BS70" i="32"/>
  <c r="BT70" i="32"/>
  <c r="BX70" i="32"/>
  <c r="BM183" i="31"/>
  <c r="BQ183" i="31"/>
  <c r="BS183" i="31"/>
  <c r="BQ182" i="31"/>
  <c r="BS182" i="31"/>
  <c r="CB182" i="31"/>
  <c r="CE182" i="31"/>
  <c r="BR69" i="31"/>
  <c r="BS69" i="31"/>
  <c r="BR46" i="31"/>
  <c r="BS46" i="31"/>
  <c r="CA182" i="31"/>
  <c r="BQ44" i="31"/>
  <c r="BS44" i="31"/>
  <c r="BT44" i="31"/>
  <c r="BX44" i="31"/>
  <c r="BM45" i="31"/>
  <c r="BQ45" i="31"/>
  <c r="BS45" i="31"/>
  <c r="CA183" i="31"/>
  <c r="BQ67" i="31"/>
  <c r="BS67" i="31"/>
  <c r="BT67" i="31"/>
  <c r="BX67" i="31"/>
  <c r="BM68" i="31"/>
  <c r="BQ68" i="31"/>
  <c r="BS68" i="31"/>
  <c r="BS109" i="32"/>
  <c r="AT110" i="32"/>
  <c r="BS105" i="32"/>
  <c r="BS104" i="32"/>
  <c r="CB104" i="32"/>
  <c r="CE104" i="32"/>
  <c r="BS112" i="32"/>
  <c r="AT113" i="32"/>
  <c r="BS108" i="32"/>
  <c r="BS107" i="32"/>
  <c r="CB107" i="32"/>
  <c r="CE107" i="32"/>
  <c r="BS115" i="32"/>
  <c r="AT116" i="32"/>
  <c r="BS111" i="32"/>
  <c r="BS110" i="32"/>
  <c r="CB110" i="32"/>
  <c r="CE110" i="32"/>
  <c r="AT124" i="32"/>
  <c r="BS118" i="32"/>
  <c r="BS114" i="32"/>
  <c r="BS113" i="32"/>
  <c r="CB113" i="32"/>
  <c r="CE113" i="32"/>
  <c r="AT127" i="32"/>
  <c r="BS126" i="32"/>
  <c r="BS117" i="32"/>
  <c r="BS116" i="32"/>
  <c r="CB116" i="32"/>
  <c r="CE116" i="32"/>
  <c r="BS125" i="32"/>
  <c r="BS124" i="32"/>
  <c r="CB124" i="32"/>
  <c r="CE124" i="32"/>
  <c r="BS129" i="32"/>
  <c r="AT130" i="32"/>
  <c r="BS132" i="32"/>
  <c r="AT133" i="32"/>
  <c r="BS128" i="32"/>
  <c r="BS127" i="32"/>
  <c r="CB127" i="32"/>
  <c r="CE127" i="32"/>
  <c r="BS131" i="32"/>
  <c r="BS130" i="32"/>
  <c r="CB130" i="32"/>
  <c r="CE130" i="32"/>
  <c r="BS135" i="32"/>
  <c r="AT136" i="32"/>
  <c r="BS138" i="32"/>
  <c r="AT139" i="32"/>
  <c r="BS134" i="32"/>
  <c r="BS133" i="32"/>
  <c r="CB133" i="32"/>
  <c r="CE133" i="32"/>
  <c r="AT147" i="32"/>
  <c r="BS141" i="32"/>
  <c r="BS137" i="32"/>
  <c r="BS136" i="32"/>
  <c r="CB136" i="32"/>
  <c r="CE136" i="32"/>
  <c r="BS140" i="32"/>
  <c r="BS139" i="32"/>
  <c r="CB139" i="32"/>
  <c r="CE139" i="32"/>
  <c r="AT150" i="32"/>
  <c r="BS149" i="32"/>
  <c r="AT153" i="32"/>
  <c r="BS152" i="32"/>
  <c r="BS148" i="32"/>
  <c r="BS147" i="32"/>
  <c r="CB147" i="32"/>
  <c r="CE147" i="32"/>
  <c r="BS151" i="32"/>
  <c r="BS150" i="32"/>
  <c r="CB150" i="32"/>
  <c r="CE150" i="32"/>
  <c r="BS155" i="32"/>
  <c r="AT156" i="32"/>
  <c r="BS158" i="32"/>
  <c r="AT159" i="32"/>
  <c r="BS154" i="32"/>
  <c r="BS153" i="32"/>
  <c r="CB153" i="32"/>
  <c r="CE153" i="32"/>
  <c r="BS161" i="32"/>
  <c r="AT162" i="32"/>
  <c r="BS157" i="32"/>
  <c r="BS156" i="32"/>
  <c r="CB156" i="32"/>
  <c r="CE156" i="32"/>
  <c r="BS164" i="32"/>
  <c r="AT170" i="32"/>
  <c r="BS160" i="32"/>
  <c r="BS159" i="32"/>
  <c r="CB159" i="32"/>
  <c r="CE159" i="32"/>
  <c r="AT173" i="32"/>
  <c r="BS163" i="32"/>
  <c r="BS162" i="32"/>
  <c r="CB162" i="32"/>
  <c r="CE162" i="32"/>
  <c r="AT176" i="32"/>
  <c r="BS170" i="32"/>
  <c r="BS174" i="32"/>
  <c r="BS173" i="32"/>
  <c r="BS178" i="32"/>
  <c r="AT179" i="32"/>
  <c r="AT182" i="32"/>
  <c r="BS177" i="32"/>
  <c r="BS176" i="32"/>
  <c r="BS184" i="32"/>
  <c r="AT185" i="32"/>
  <c r="BS180" i="32"/>
  <c r="BS179" i="32"/>
  <c r="AT193" i="32"/>
  <c r="BS187" i="32"/>
  <c r="BS183" i="32"/>
  <c r="BS182" i="32"/>
  <c r="AT196" i="32"/>
  <c r="BS186" i="32"/>
  <c r="BS185" i="32"/>
  <c r="BS194" i="32"/>
  <c r="BS193" i="32"/>
  <c r="AT199" i="32"/>
  <c r="AT202" i="32"/>
  <c r="BS197" i="32"/>
  <c r="BS196" i="32"/>
  <c r="AT205" i="32"/>
  <c r="BS199" i="32"/>
  <c r="BS207" i="32"/>
  <c r="AT208" i="32"/>
  <c r="BS202" i="32"/>
  <c r="BS210" i="32"/>
  <c r="BS206" i="32"/>
  <c r="BS205" i="32"/>
  <c r="BS209" i="32"/>
  <c r="BS208" i="32"/>
  <c r="AQ32" i="33"/>
  <c r="BA33" i="33"/>
  <c r="BJ33" i="33"/>
  <c r="BK33" i="33"/>
  <c r="AZ32" i="33"/>
  <c r="AQ6" i="33"/>
  <c r="BA7" i="33"/>
  <c r="AZ6" i="33"/>
  <c r="BJ32" i="33"/>
  <c r="BK32" i="33"/>
  <c r="BR34" i="33"/>
  <c r="BS34" i="33"/>
  <c r="BU32" i="33"/>
  <c r="BD32" i="33"/>
  <c r="BD33" i="33"/>
  <c r="BM6" i="33"/>
  <c r="BU6" i="33"/>
  <c r="BD6" i="33"/>
  <c r="BJ6" i="33"/>
  <c r="BK6" i="33"/>
  <c r="BJ7" i="33"/>
  <c r="BR8" i="33"/>
  <c r="BS8" i="33"/>
  <c r="BD7" i="33"/>
  <c r="BQ32" i="33"/>
  <c r="BS32" i="33"/>
  <c r="BT32" i="33"/>
  <c r="BX32" i="33"/>
  <c r="BM33" i="33"/>
  <c r="BQ33" i="33"/>
  <c r="BS33" i="33"/>
  <c r="BM7" i="33"/>
  <c r="BQ7" i="33"/>
  <c r="BS7" i="33"/>
  <c r="BQ6" i="33"/>
  <c r="BS6" i="33"/>
  <c r="BR8" i="29"/>
  <c r="BS8" i="29"/>
  <c r="BJ7" i="29"/>
  <c r="BK7" i="29"/>
  <c r="BD7" i="29"/>
  <c r="AP18" i="29"/>
  <c r="BM20" i="29"/>
  <c r="BQ20" i="29"/>
  <c r="AS21" i="29"/>
  <c r="BD15" i="29"/>
  <c r="BJ15" i="29"/>
  <c r="BK15" i="29"/>
  <c r="BR17" i="29"/>
  <c r="BS17" i="29"/>
  <c r="BD16" i="29"/>
  <c r="BJ16" i="29"/>
  <c r="BK16" i="29"/>
  <c r="BM6" i="29"/>
  <c r="BA13" i="29"/>
  <c r="BM13" i="33"/>
  <c r="BQ13" i="33"/>
  <c r="BS13" i="33"/>
  <c r="BQ12" i="33"/>
  <c r="BS12" i="33"/>
  <c r="BT12" i="33"/>
  <c r="BX12" i="33"/>
  <c r="BK7" i="33"/>
  <c r="BT6" i="33"/>
  <c r="BX6" i="33"/>
  <c r="BM37" i="33"/>
  <c r="BQ37" i="33"/>
  <c r="AP35" i="33"/>
  <c r="AS58" i="33"/>
  <c r="BJ12" i="33"/>
  <c r="BK12" i="33"/>
  <c r="BD12" i="33"/>
  <c r="BM57" i="33"/>
  <c r="BQ57" i="33"/>
  <c r="AS78" i="33"/>
  <c r="AP55" i="33"/>
  <c r="AS15" i="33"/>
  <c r="BJ12" i="22"/>
  <c r="BK12" i="22"/>
  <c r="BD12" i="22"/>
  <c r="BM7" i="22"/>
  <c r="BQ7" i="22"/>
  <c r="BS7" i="22"/>
  <c r="BQ6" i="22"/>
  <c r="BS6" i="22"/>
  <c r="AS18" i="22"/>
  <c r="AP15" i="22"/>
  <c r="BM17" i="22"/>
  <c r="BQ17" i="22"/>
  <c r="AZ6" i="22"/>
  <c r="BA7" i="22"/>
  <c r="AP21" i="29"/>
  <c r="BM23" i="29"/>
  <c r="BQ23" i="29"/>
  <c r="AS29" i="29"/>
  <c r="BJ13" i="29"/>
  <c r="BD13" i="29"/>
  <c r="BM7" i="29"/>
  <c r="BQ7" i="29"/>
  <c r="BS7" i="29"/>
  <c r="BQ6" i="29"/>
  <c r="BS6" i="29"/>
  <c r="BT6" i="29"/>
  <c r="BX6" i="29"/>
  <c r="AZ18" i="29"/>
  <c r="BU18" i="29"/>
  <c r="BM18" i="29"/>
  <c r="AQ18" i="29"/>
  <c r="BA19" i="29"/>
  <c r="AQ35" i="33"/>
  <c r="BA36" i="33"/>
  <c r="AZ35" i="33"/>
  <c r="BR14" i="33"/>
  <c r="BS14" i="33"/>
  <c r="BM60" i="33"/>
  <c r="BQ60" i="33"/>
  <c r="AS81" i="33"/>
  <c r="AP58" i="33"/>
  <c r="AQ55" i="33"/>
  <c r="BA56" i="33"/>
  <c r="BM55" i="33"/>
  <c r="BU55" i="33"/>
  <c r="AZ55" i="33"/>
  <c r="AS18" i="33"/>
  <c r="AS38" i="33"/>
  <c r="AP15" i="33"/>
  <c r="BM17" i="33"/>
  <c r="BQ17" i="33"/>
  <c r="BM80" i="33"/>
  <c r="BQ80" i="33"/>
  <c r="AS101" i="33"/>
  <c r="AP78" i="33"/>
  <c r="BD7" i="22"/>
  <c r="BJ7" i="22"/>
  <c r="BK7" i="22"/>
  <c r="AS21" i="22"/>
  <c r="BM20" i="22"/>
  <c r="BQ20" i="22"/>
  <c r="AP18" i="22"/>
  <c r="BJ6" i="22"/>
  <c r="BK6" i="22"/>
  <c r="BR8" i="22"/>
  <c r="BS8" i="22"/>
  <c r="BD6" i="22"/>
  <c r="AQ15" i="22"/>
  <c r="BA16" i="22"/>
  <c r="AZ15" i="22"/>
  <c r="BM15" i="22"/>
  <c r="BU15" i="22"/>
  <c r="BR14" i="22"/>
  <c r="BS14" i="22"/>
  <c r="BT12" i="22"/>
  <c r="BX12" i="22"/>
  <c r="BR20" i="29"/>
  <c r="BS20" i="29"/>
  <c r="BD18" i="29"/>
  <c r="BJ18" i="29"/>
  <c r="BK18" i="29"/>
  <c r="BK13" i="29"/>
  <c r="BR14" i="29"/>
  <c r="BS14" i="29"/>
  <c r="BT12" i="29"/>
  <c r="BX12" i="29"/>
  <c r="AP29" i="29"/>
  <c r="BM31" i="29"/>
  <c r="BQ31" i="29"/>
  <c r="AS32" i="29"/>
  <c r="BM19" i="29"/>
  <c r="BQ19" i="29"/>
  <c r="BS19" i="29"/>
  <c r="BQ18" i="29"/>
  <c r="BS18" i="29"/>
  <c r="AZ21" i="29"/>
  <c r="AQ21" i="29"/>
  <c r="BA22" i="29"/>
  <c r="BD19" i="29"/>
  <c r="BJ19" i="29"/>
  <c r="BK19" i="29"/>
  <c r="BJ55" i="33"/>
  <c r="BK55" i="33"/>
  <c r="BD55" i="33"/>
  <c r="BR57" i="33"/>
  <c r="BS57" i="33"/>
  <c r="BM56" i="33"/>
  <c r="BQ56" i="33"/>
  <c r="BS56" i="33"/>
  <c r="BQ55" i="33"/>
  <c r="BS55" i="33"/>
  <c r="BT55" i="33"/>
  <c r="BX55" i="33"/>
  <c r="BD56" i="33"/>
  <c r="BJ56" i="33"/>
  <c r="BK56" i="33"/>
  <c r="BD35" i="33"/>
  <c r="BJ35" i="33"/>
  <c r="BK35" i="33"/>
  <c r="AQ58" i="33"/>
  <c r="BA59" i="33"/>
  <c r="AZ58" i="33"/>
  <c r="BM103" i="33"/>
  <c r="BQ103" i="33"/>
  <c r="AP101" i="33"/>
  <c r="AS124" i="33"/>
  <c r="AP81" i="33"/>
  <c r="BM83" i="33"/>
  <c r="BQ83" i="33"/>
  <c r="AS104" i="33"/>
  <c r="BU15" i="33"/>
  <c r="AZ15" i="33"/>
  <c r="AQ15" i="33"/>
  <c r="BA16" i="33"/>
  <c r="BM15" i="33"/>
  <c r="AP38" i="33"/>
  <c r="AS61" i="33"/>
  <c r="BM40" i="33"/>
  <c r="BQ40" i="33"/>
  <c r="AS21" i="33"/>
  <c r="AP18" i="33"/>
  <c r="AS41" i="33"/>
  <c r="BM20" i="33"/>
  <c r="BQ20" i="33"/>
  <c r="BM35" i="33"/>
  <c r="BD36" i="33"/>
  <c r="BJ36" i="33"/>
  <c r="BK36" i="33"/>
  <c r="AZ78" i="33"/>
  <c r="BM78" i="33"/>
  <c r="AQ78" i="33"/>
  <c r="BA79" i="33"/>
  <c r="CC78" i="33"/>
  <c r="BU35" i="33"/>
  <c r="BM16" i="22"/>
  <c r="BQ16" i="22"/>
  <c r="BS16" i="22"/>
  <c r="BT15" i="22"/>
  <c r="BX15" i="22"/>
  <c r="BQ15" i="22"/>
  <c r="BS15" i="22"/>
  <c r="BD15" i="22"/>
  <c r="BJ15" i="22"/>
  <c r="BK15" i="22"/>
  <c r="BJ16" i="22"/>
  <c r="BK16" i="22"/>
  <c r="BD16" i="22"/>
  <c r="BT6" i="22"/>
  <c r="BX6" i="22"/>
  <c r="AZ18" i="22"/>
  <c r="AQ18" i="22"/>
  <c r="BA19" i="22"/>
  <c r="BM23" i="22"/>
  <c r="BQ23" i="22"/>
  <c r="AP21" i="22"/>
  <c r="AS24" i="22"/>
  <c r="BM34" i="29"/>
  <c r="BQ34" i="29"/>
  <c r="AS35" i="29"/>
  <c r="AP32" i="29"/>
  <c r="AZ29" i="29"/>
  <c r="AQ29" i="29"/>
  <c r="BA30" i="29"/>
  <c r="BM21" i="29"/>
  <c r="BU21" i="29"/>
  <c r="BJ22" i="29"/>
  <c r="BK22" i="29"/>
  <c r="BD22" i="29"/>
  <c r="BJ21" i="29"/>
  <c r="BK21" i="29"/>
  <c r="BD21" i="29"/>
  <c r="BJ59" i="33"/>
  <c r="BK59" i="33"/>
  <c r="BD59" i="33"/>
  <c r="BM36" i="33"/>
  <c r="BQ36" i="33"/>
  <c r="BS36" i="33"/>
  <c r="BQ35" i="33"/>
  <c r="BS35" i="33"/>
  <c r="BT35" i="33"/>
  <c r="BX35" i="33"/>
  <c r="BU58" i="33"/>
  <c r="BD15" i="33"/>
  <c r="BJ15" i="33"/>
  <c r="BK15" i="33"/>
  <c r="BR37" i="33"/>
  <c r="BS37" i="33"/>
  <c r="BM43" i="33"/>
  <c r="BQ43" i="33"/>
  <c r="AS64" i="33"/>
  <c r="AP41" i="33"/>
  <c r="AZ18" i="33"/>
  <c r="BM18" i="33"/>
  <c r="AQ18" i="33"/>
  <c r="BA19" i="33"/>
  <c r="BU18" i="33"/>
  <c r="BM106" i="33"/>
  <c r="BQ106" i="33"/>
  <c r="AP104" i="33"/>
  <c r="AS127" i="33"/>
  <c r="AS24" i="33"/>
  <c r="AP21" i="33"/>
  <c r="AS44" i="33"/>
  <c r="BM23" i="33"/>
  <c r="BQ23" i="33"/>
  <c r="CC81" i="33"/>
  <c r="AZ81" i="33"/>
  <c r="AQ81" i="33"/>
  <c r="BA82" i="33"/>
  <c r="BM126" i="33"/>
  <c r="BQ126" i="33"/>
  <c r="AS147" i="33"/>
  <c r="AP124" i="33"/>
  <c r="BJ79" i="33"/>
  <c r="BK79" i="33"/>
  <c r="BD79" i="33"/>
  <c r="AS84" i="33"/>
  <c r="BM63" i="33"/>
  <c r="BQ63" i="33"/>
  <c r="AP61" i="33"/>
  <c r="AZ101" i="33"/>
  <c r="AQ101" i="33"/>
  <c r="BA102" i="33"/>
  <c r="CC101" i="33"/>
  <c r="BM79" i="33"/>
  <c r="BQ79" i="33"/>
  <c r="BS79" i="33"/>
  <c r="BQ78" i="33"/>
  <c r="BS78" i="33"/>
  <c r="CB78" i="33"/>
  <c r="CE78" i="33"/>
  <c r="AZ38" i="33"/>
  <c r="AQ38" i="33"/>
  <c r="BA39" i="33"/>
  <c r="BU38" i="33"/>
  <c r="BJ78" i="33"/>
  <c r="BK78" i="33"/>
  <c r="BD78" i="33"/>
  <c r="BQ15" i="33"/>
  <c r="BS15" i="33"/>
  <c r="BM16" i="33"/>
  <c r="BQ16" i="33"/>
  <c r="BS16" i="33"/>
  <c r="BM58" i="33"/>
  <c r="BJ16" i="33"/>
  <c r="BK16" i="33"/>
  <c r="BD16" i="33"/>
  <c r="BJ58" i="33"/>
  <c r="BK58" i="33"/>
  <c r="BD58" i="33"/>
  <c r="BD19" i="22"/>
  <c r="BJ19" i="22"/>
  <c r="BK19" i="22"/>
  <c r="BD18" i="22"/>
  <c r="BR20" i="22"/>
  <c r="BS20" i="22"/>
  <c r="BJ18" i="22"/>
  <c r="BK18" i="22"/>
  <c r="BM18" i="22"/>
  <c r="BU18" i="22"/>
  <c r="AS32" i="22"/>
  <c r="AP24" i="22"/>
  <c r="BM26" i="22"/>
  <c r="BQ26" i="22"/>
  <c r="AZ21" i="22"/>
  <c r="AQ21" i="22"/>
  <c r="BA22" i="22"/>
  <c r="BM21" i="22"/>
  <c r="BR17" i="22"/>
  <c r="BS17" i="22"/>
  <c r="BQ21" i="29"/>
  <c r="BS21" i="29"/>
  <c r="BT21" i="29"/>
  <c r="BX21" i="29"/>
  <c r="BM22" i="29"/>
  <c r="BQ22" i="29"/>
  <c r="BS22" i="29"/>
  <c r="BU29" i="29"/>
  <c r="BJ30" i="29"/>
  <c r="BK30" i="29"/>
  <c r="BD30" i="29"/>
  <c r="BD29" i="29"/>
  <c r="BJ29" i="29"/>
  <c r="BK29" i="29"/>
  <c r="BM29" i="29"/>
  <c r="AQ32" i="29"/>
  <c r="BA33" i="29"/>
  <c r="BM32" i="29"/>
  <c r="BU32" i="29"/>
  <c r="AZ32" i="29"/>
  <c r="BR23" i="29"/>
  <c r="BS23" i="29"/>
  <c r="AP35" i="29"/>
  <c r="BM37" i="29"/>
  <c r="BQ37" i="29"/>
  <c r="AS38" i="29"/>
  <c r="BM46" i="33"/>
  <c r="BQ46" i="33"/>
  <c r="AS67" i="33"/>
  <c r="AP44" i="33"/>
  <c r="BD39" i="33"/>
  <c r="BJ39" i="33"/>
  <c r="BK39" i="33"/>
  <c r="AZ21" i="33"/>
  <c r="AQ21" i="33"/>
  <c r="BA22" i="33"/>
  <c r="AS87" i="33"/>
  <c r="BM66" i="33"/>
  <c r="BQ66" i="33"/>
  <c r="AP64" i="33"/>
  <c r="BJ38" i="33"/>
  <c r="BK38" i="33"/>
  <c r="BD38" i="33"/>
  <c r="CC124" i="33"/>
  <c r="AZ124" i="33"/>
  <c r="BM124" i="33"/>
  <c r="AQ124" i="33"/>
  <c r="BA125" i="33"/>
  <c r="BM26" i="33"/>
  <c r="BQ26" i="33"/>
  <c r="AP24" i="33"/>
  <c r="AS47" i="33"/>
  <c r="BM59" i="33"/>
  <c r="BQ59" i="33"/>
  <c r="BS59" i="33"/>
  <c r="BQ58" i="33"/>
  <c r="BS58" i="33"/>
  <c r="BT58" i="33"/>
  <c r="BX58" i="33"/>
  <c r="AS150" i="33"/>
  <c r="AP127" i="33"/>
  <c r="BM129" i="33"/>
  <c r="BQ129" i="33"/>
  <c r="BR17" i="33"/>
  <c r="BS17" i="33"/>
  <c r="BM104" i="33"/>
  <c r="AZ104" i="33"/>
  <c r="AQ104" i="33"/>
  <c r="BA105" i="33"/>
  <c r="BM101" i="33"/>
  <c r="BJ82" i="33"/>
  <c r="BK82" i="33"/>
  <c r="BD82" i="33"/>
  <c r="BT15" i="33"/>
  <c r="BX15" i="33"/>
  <c r="BR80" i="33"/>
  <c r="BS80" i="33"/>
  <c r="BJ102" i="33"/>
  <c r="BK102" i="33"/>
  <c r="BD102" i="33"/>
  <c r="BD81" i="33"/>
  <c r="BJ81" i="33"/>
  <c r="BK81" i="33"/>
  <c r="BR83" i="33"/>
  <c r="BS83" i="33"/>
  <c r="BM149" i="33"/>
  <c r="BQ149" i="33"/>
  <c r="AP147" i="33"/>
  <c r="AS170" i="33"/>
  <c r="BD101" i="33"/>
  <c r="BJ101" i="33"/>
  <c r="BK101" i="33"/>
  <c r="BM81" i="33"/>
  <c r="BJ19" i="33"/>
  <c r="BK19" i="33"/>
  <c r="BD19" i="33"/>
  <c r="AQ61" i="33"/>
  <c r="BA62" i="33"/>
  <c r="BU61" i="33"/>
  <c r="BM61" i="33"/>
  <c r="AZ61" i="33"/>
  <c r="BM19" i="33"/>
  <c r="BQ19" i="33"/>
  <c r="BS19" i="33"/>
  <c r="BQ18" i="33"/>
  <c r="BS18" i="33"/>
  <c r="BT18" i="33"/>
  <c r="BX18" i="33"/>
  <c r="BR60" i="33"/>
  <c r="BS60" i="33"/>
  <c r="BD18" i="33"/>
  <c r="BR20" i="33"/>
  <c r="BS20" i="33"/>
  <c r="BJ18" i="33"/>
  <c r="BK18" i="33"/>
  <c r="BM38" i="33"/>
  <c r="AP84" i="33"/>
  <c r="AS107" i="33"/>
  <c r="BM86" i="33"/>
  <c r="BQ86" i="33"/>
  <c r="AZ41" i="33"/>
  <c r="AQ41" i="33"/>
  <c r="BA42" i="33"/>
  <c r="BM41" i="33"/>
  <c r="BU41" i="33"/>
  <c r="BM22" i="22"/>
  <c r="BQ22" i="22"/>
  <c r="BS22" i="22"/>
  <c r="BQ21" i="22"/>
  <c r="BS21" i="22"/>
  <c r="BT21" i="22"/>
  <c r="BX21" i="22"/>
  <c r="BR23" i="22"/>
  <c r="BS23" i="22"/>
  <c r="BD21" i="22"/>
  <c r="BJ21" i="22"/>
  <c r="BK21" i="22"/>
  <c r="BM34" i="22"/>
  <c r="BQ34" i="22"/>
  <c r="AP32" i="22"/>
  <c r="AS35" i="22"/>
  <c r="BU24" i="22"/>
  <c r="AQ24" i="22"/>
  <c r="BA25" i="22"/>
  <c r="AZ24" i="22"/>
  <c r="BQ18" i="22"/>
  <c r="BS18" i="22"/>
  <c r="BT18" i="22"/>
  <c r="BX18" i="22"/>
  <c r="BM19" i="22"/>
  <c r="BQ19" i="22"/>
  <c r="BS19" i="22"/>
  <c r="BJ22" i="22"/>
  <c r="BK22" i="22"/>
  <c r="BD22" i="22"/>
  <c r="BU21" i="22"/>
  <c r="BD33" i="29"/>
  <c r="BJ33" i="29"/>
  <c r="BK33" i="29"/>
  <c r="BQ32" i="29"/>
  <c r="BS32" i="29"/>
  <c r="BM33" i="29"/>
  <c r="BQ33" i="29"/>
  <c r="BS33" i="29"/>
  <c r="BQ29" i="29"/>
  <c r="BS29" i="29"/>
  <c r="BM30" i="29"/>
  <c r="BQ30" i="29"/>
  <c r="BS30" i="29"/>
  <c r="BT29" i="29"/>
  <c r="BX29" i="29"/>
  <c r="AP38" i="29"/>
  <c r="AS41" i="29"/>
  <c r="BM40" i="29"/>
  <c r="BQ40" i="29"/>
  <c r="BR31" i="29"/>
  <c r="BS31" i="29"/>
  <c r="BM35" i="29"/>
  <c r="AZ35" i="29"/>
  <c r="AQ35" i="29"/>
  <c r="BA36" i="29"/>
  <c r="BR34" i="29"/>
  <c r="BS34" i="29"/>
  <c r="BJ32" i="29"/>
  <c r="BK32" i="29"/>
  <c r="BD32" i="29"/>
  <c r="BJ61" i="33"/>
  <c r="BK61" i="33"/>
  <c r="BD61" i="33"/>
  <c r="AZ147" i="33"/>
  <c r="AQ147" i="33"/>
  <c r="BA148" i="33"/>
  <c r="BM102" i="33"/>
  <c r="BQ102" i="33"/>
  <c r="BS102" i="33"/>
  <c r="BQ101" i="33"/>
  <c r="BS101" i="33"/>
  <c r="CB101" i="33"/>
  <c r="CE101" i="33"/>
  <c r="AS70" i="33"/>
  <c r="BM49" i="33"/>
  <c r="BQ49" i="33"/>
  <c r="AP47" i="33"/>
  <c r="AS110" i="33"/>
  <c r="BM89" i="33"/>
  <c r="BQ89" i="33"/>
  <c r="AP87" i="33"/>
  <c r="BM172" i="33"/>
  <c r="BQ172" i="33"/>
  <c r="AP170" i="33"/>
  <c r="AS193" i="33"/>
  <c r="AS130" i="33"/>
  <c r="BM109" i="33"/>
  <c r="BQ109" i="33"/>
  <c r="AP107" i="33"/>
  <c r="BM62" i="33"/>
  <c r="BQ62" i="33"/>
  <c r="BS62" i="33"/>
  <c r="BT61" i="33"/>
  <c r="BX61" i="33"/>
  <c r="BQ61" i="33"/>
  <c r="BS61" i="33"/>
  <c r="BD105" i="33"/>
  <c r="BJ105" i="33"/>
  <c r="BK105" i="33"/>
  <c r="BM24" i="33"/>
  <c r="AQ24" i="33"/>
  <c r="BA25" i="33"/>
  <c r="BU24" i="33"/>
  <c r="AZ24" i="33"/>
  <c r="AZ84" i="33"/>
  <c r="AQ84" i="33"/>
  <c r="BA85" i="33"/>
  <c r="BJ22" i="33"/>
  <c r="BK22" i="33"/>
  <c r="BD22" i="33"/>
  <c r="BM39" i="33"/>
  <c r="BQ39" i="33"/>
  <c r="BS39" i="33"/>
  <c r="BQ38" i="33"/>
  <c r="BS38" i="33"/>
  <c r="BT38" i="33"/>
  <c r="BX38" i="33"/>
  <c r="BD62" i="33"/>
  <c r="BJ62" i="33"/>
  <c r="BK62" i="33"/>
  <c r="CC104" i="33"/>
  <c r="BJ125" i="33"/>
  <c r="BK125" i="33"/>
  <c r="BD125" i="33"/>
  <c r="BM21" i="33"/>
  <c r="BM105" i="33"/>
  <c r="BQ105" i="33"/>
  <c r="BS105" i="33"/>
  <c r="BQ104" i="33"/>
  <c r="BS104" i="33"/>
  <c r="BQ124" i="33"/>
  <c r="BS124" i="33"/>
  <c r="CB124" i="33"/>
  <c r="CE124" i="33"/>
  <c r="BM125" i="33"/>
  <c r="BQ125" i="33"/>
  <c r="BS125" i="33"/>
  <c r="BJ21" i="33"/>
  <c r="BK21" i="33"/>
  <c r="BR23" i="33"/>
  <c r="BS23" i="33"/>
  <c r="BD21" i="33"/>
  <c r="BD124" i="33"/>
  <c r="BR126" i="33"/>
  <c r="BS126" i="33"/>
  <c r="BJ124" i="33"/>
  <c r="BK124" i="33"/>
  <c r="BU21" i="33"/>
  <c r="BM82" i="33"/>
  <c r="BQ82" i="33"/>
  <c r="BS82" i="33"/>
  <c r="BQ81" i="33"/>
  <c r="BS81" i="33"/>
  <c r="CB81" i="33"/>
  <c r="CE81" i="33"/>
  <c r="BD104" i="33"/>
  <c r="BJ104" i="33"/>
  <c r="BK104" i="33"/>
  <c r="BR106" i="33"/>
  <c r="BS106" i="33"/>
  <c r="BR103" i="33"/>
  <c r="BS103" i="33"/>
  <c r="AZ127" i="33"/>
  <c r="AQ127" i="33"/>
  <c r="BA128" i="33"/>
  <c r="BM127" i="33"/>
  <c r="BR40" i="33"/>
  <c r="BS40" i="33"/>
  <c r="BM42" i="33"/>
  <c r="BQ42" i="33"/>
  <c r="BS42" i="33"/>
  <c r="BT41" i="33"/>
  <c r="BX41" i="33"/>
  <c r="BQ41" i="33"/>
  <c r="BS41" i="33"/>
  <c r="BD42" i="33"/>
  <c r="BJ42" i="33"/>
  <c r="BK42" i="33"/>
  <c r="AS90" i="33"/>
  <c r="AP67" i="33"/>
  <c r="BM69" i="33"/>
  <c r="BQ69" i="33"/>
  <c r="AP150" i="33"/>
  <c r="AS173" i="33"/>
  <c r="BM152" i="33"/>
  <c r="BQ152" i="33"/>
  <c r="AZ44" i="33"/>
  <c r="AQ44" i="33"/>
  <c r="BA45" i="33"/>
  <c r="BD41" i="33"/>
  <c r="BJ41" i="33"/>
  <c r="BK41" i="33"/>
  <c r="AZ64" i="33"/>
  <c r="AQ64" i="33"/>
  <c r="BA65" i="33"/>
  <c r="BJ24" i="22"/>
  <c r="BK24" i="22"/>
  <c r="BD24" i="22"/>
  <c r="BR26" i="22"/>
  <c r="BS26" i="22"/>
  <c r="BD25" i="22"/>
  <c r="BJ25" i="22"/>
  <c r="BK25" i="22"/>
  <c r="BM24" i="22"/>
  <c r="AP35" i="22"/>
  <c r="AS38" i="22"/>
  <c r="BM37" i="22"/>
  <c r="BQ37" i="22"/>
  <c r="AQ32" i="22"/>
  <c r="BA33" i="22"/>
  <c r="AZ32" i="22"/>
  <c r="BM36" i="29"/>
  <c r="BQ36" i="29"/>
  <c r="BS36" i="29"/>
  <c r="BQ35" i="29"/>
  <c r="BS35" i="29"/>
  <c r="BT35" i="29"/>
  <c r="BX35" i="29"/>
  <c r="AP41" i="29"/>
  <c r="AS44" i="29"/>
  <c r="BM43" i="29"/>
  <c r="BQ43" i="29"/>
  <c r="AZ38" i="29"/>
  <c r="AQ38" i="29"/>
  <c r="BA39" i="29"/>
  <c r="BT32" i="29"/>
  <c r="BX32" i="29"/>
  <c r="BU35" i="29"/>
  <c r="BJ36" i="29"/>
  <c r="BK36" i="29"/>
  <c r="BD36" i="29"/>
  <c r="BD35" i="29"/>
  <c r="BJ35" i="29"/>
  <c r="BK35" i="29"/>
  <c r="BM64" i="33"/>
  <c r="BM175" i="33"/>
  <c r="BQ175" i="33"/>
  <c r="AS196" i="33"/>
  <c r="AP173" i="33"/>
  <c r="BM128" i="33"/>
  <c r="BQ128" i="33"/>
  <c r="BS128" i="33"/>
  <c r="BQ127" i="33"/>
  <c r="BS127" i="33"/>
  <c r="BD84" i="33"/>
  <c r="BJ84" i="33"/>
  <c r="BK84" i="33"/>
  <c r="BR86" i="33"/>
  <c r="BS86" i="33"/>
  <c r="AZ107" i="33"/>
  <c r="AQ107" i="33"/>
  <c r="BA108" i="33"/>
  <c r="CC107" i="33"/>
  <c r="AS93" i="33"/>
  <c r="BM72" i="33"/>
  <c r="BQ72" i="33"/>
  <c r="AP70" i="33"/>
  <c r="BJ85" i="33"/>
  <c r="BK85" i="33"/>
  <c r="BD85" i="33"/>
  <c r="BD65" i="33"/>
  <c r="BJ65" i="33"/>
  <c r="BK65" i="33"/>
  <c r="AQ150" i="33"/>
  <c r="BA151" i="33"/>
  <c r="BM150" i="33"/>
  <c r="AZ150" i="33"/>
  <c r="BJ128" i="33"/>
  <c r="BK128" i="33"/>
  <c r="BD128" i="33"/>
  <c r="BM22" i="33"/>
  <c r="BQ22" i="33"/>
  <c r="BS22" i="33"/>
  <c r="BQ21" i="33"/>
  <c r="BS21" i="33"/>
  <c r="BT21" i="33"/>
  <c r="BX21" i="33"/>
  <c r="BM84" i="33"/>
  <c r="CC84" i="33"/>
  <c r="AP130" i="33"/>
  <c r="BM132" i="33"/>
  <c r="BQ132" i="33"/>
  <c r="AS153" i="33"/>
  <c r="BU64" i="33"/>
  <c r="AQ67" i="33"/>
  <c r="BA68" i="33"/>
  <c r="BU67" i="33"/>
  <c r="BM67" i="33"/>
  <c r="AZ67" i="33"/>
  <c r="CC127" i="33"/>
  <c r="BJ24" i="33"/>
  <c r="BK24" i="33"/>
  <c r="BR26" i="33"/>
  <c r="BS26" i="33"/>
  <c r="BD24" i="33"/>
  <c r="BM147" i="33"/>
  <c r="AS113" i="33"/>
  <c r="BM92" i="33"/>
  <c r="BQ92" i="33"/>
  <c r="AP90" i="33"/>
  <c r="BM195" i="33"/>
  <c r="BQ195" i="33"/>
  <c r="AP193" i="33"/>
  <c r="BJ148" i="33"/>
  <c r="BK148" i="33"/>
  <c r="BD148" i="33"/>
  <c r="BR43" i="33"/>
  <c r="BS43" i="33"/>
  <c r="BJ25" i="33"/>
  <c r="BK25" i="33"/>
  <c r="BD25" i="33"/>
  <c r="AZ170" i="33"/>
  <c r="CC170" i="33"/>
  <c r="AQ170" i="33"/>
  <c r="BA171" i="33"/>
  <c r="BM170" i="33"/>
  <c r="CC147" i="33"/>
  <c r="BD64" i="33"/>
  <c r="BJ64" i="33"/>
  <c r="BK64" i="33"/>
  <c r="BM25" i="33"/>
  <c r="BQ25" i="33"/>
  <c r="BS25" i="33"/>
  <c r="BQ24" i="33"/>
  <c r="BS24" i="33"/>
  <c r="BT24" i="33"/>
  <c r="BX24" i="33"/>
  <c r="BR149" i="33"/>
  <c r="BS149" i="33"/>
  <c r="BD147" i="33"/>
  <c r="BJ147" i="33"/>
  <c r="BK147" i="33"/>
  <c r="BJ127" i="33"/>
  <c r="BK127" i="33"/>
  <c r="BR129" i="33"/>
  <c r="BS129" i="33"/>
  <c r="BD127" i="33"/>
  <c r="BU44" i="33"/>
  <c r="AZ87" i="33"/>
  <c r="AQ87" i="33"/>
  <c r="BA88" i="33"/>
  <c r="BR63" i="33"/>
  <c r="BS63" i="33"/>
  <c r="BJ44" i="33"/>
  <c r="BK44" i="33"/>
  <c r="BD44" i="33"/>
  <c r="BR46" i="33"/>
  <c r="BS46" i="33"/>
  <c r="AS133" i="33"/>
  <c r="BM112" i="33"/>
  <c r="BQ112" i="33"/>
  <c r="AP110" i="33"/>
  <c r="BJ45" i="33"/>
  <c r="BK45" i="33"/>
  <c r="BD45" i="33"/>
  <c r="CB104" i="33"/>
  <c r="CE104" i="33"/>
  <c r="BM44" i="33"/>
  <c r="BM47" i="33"/>
  <c r="AZ47" i="33"/>
  <c r="AQ47" i="33"/>
  <c r="BA48" i="33"/>
  <c r="BJ32" i="22"/>
  <c r="BK32" i="22"/>
  <c r="BD32" i="22"/>
  <c r="BR34" i="22"/>
  <c r="BS34" i="22"/>
  <c r="BM32" i="22"/>
  <c r="BU32" i="22"/>
  <c r="BJ33" i="22"/>
  <c r="BK33" i="22"/>
  <c r="BD33" i="22"/>
  <c r="AP38" i="22"/>
  <c r="AS41" i="22"/>
  <c r="BM40" i="22"/>
  <c r="BQ40" i="22"/>
  <c r="AQ35" i="22"/>
  <c r="BA36" i="22"/>
  <c r="AZ35" i="22"/>
  <c r="BU35" i="22"/>
  <c r="BM25" i="22"/>
  <c r="BQ25" i="22"/>
  <c r="BS25" i="22"/>
  <c r="BQ24" i="22"/>
  <c r="BS24" i="22"/>
  <c r="BT24" i="22"/>
  <c r="BX24" i="22"/>
  <c r="BM38" i="29"/>
  <c r="BU38" i="29"/>
  <c r="BD39" i="29"/>
  <c r="BJ39" i="29"/>
  <c r="BK39" i="29"/>
  <c r="BD38" i="29"/>
  <c r="BJ38" i="29"/>
  <c r="BK38" i="29"/>
  <c r="BR37" i="29"/>
  <c r="BS37" i="29"/>
  <c r="BM46" i="29"/>
  <c r="BQ46" i="29"/>
  <c r="AS52" i="29"/>
  <c r="AP44" i="29"/>
  <c r="BU41" i="29"/>
  <c r="AQ41" i="29"/>
  <c r="BA42" i="29"/>
  <c r="BM41" i="29"/>
  <c r="AZ41" i="29"/>
  <c r="BJ150" i="33"/>
  <c r="BK150" i="33"/>
  <c r="BD150" i="33"/>
  <c r="BM45" i="33"/>
  <c r="BQ45" i="33"/>
  <c r="BS45" i="33"/>
  <c r="BQ44" i="33"/>
  <c r="BS44" i="33"/>
  <c r="BT44" i="33"/>
  <c r="BX44" i="33"/>
  <c r="BJ170" i="33"/>
  <c r="BK170" i="33"/>
  <c r="BD170" i="33"/>
  <c r="BM148" i="33"/>
  <c r="BQ148" i="33"/>
  <c r="BS148" i="33"/>
  <c r="BQ147" i="33"/>
  <c r="BS147" i="33"/>
  <c r="CB147" i="33"/>
  <c r="CE147" i="33"/>
  <c r="BM151" i="33"/>
  <c r="BQ151" i="33"/>
  <c r="BS151" i="33"/>
  <c r="BQ150" i="33"/>
  <c r="BS150" i="33"/>
  <c r="BD108" i="33"/>
  <c r="BJ108" i="33"/>
  <c r="BK108" i="33"/>
  <c r="BM48" i="33"/>
  <c r="BQ48" i="33"/>
  <c r="BS48" i="33"/>
  <c r="BT47" i="33"/>
  <c r="BX47" i="33"/>
  <c r="BQ47" i="33"/>
  <c r="BS47" i="33"/>
  <c r="AS136" i="33"/>
  <c r="BM115" i="33"/>
  <c r="BQ115" i="33"/>
  <c r="AP113" i="33"/>
  <c r="BM155" i="33"/>
  <c r="BQ155" i="33"/>
  <c r="AS176" i="33"/>
  <c r="AP153" i="33"/>
  <c r="AQ130" i="33"/>
  <c r="BA131" i="33"/>
  <c r="BM130" i="33"/>
  <c r="AZ130" i="33"/>
  <c r="BD151" i="33"/>
  <c r="BJ151" i="33"/>
  <c r="BK151" i="33"/>
  <c r="BJ107" i="33"/>
  <c r="BK107" i="33"/>
  <c r="BD107" i="33"/>
  <c r="BR109" i="33"/>
  <c r="BS109" i="33"/>
  <c r="BJ87" i="33"/>
  <c r="BK87" i="33"/>
  <c r="BD87" i="33"/>
  <c r="BR89" i="33"/>
  <c r="BS89" i="33"/>
  <c r="BM87" i="33"/>
  <c r="BD88" i="33"/>
  <c r="BJ88" i="33"/>
  <c r="BK88" i="33"/>
  <c r="AZ110" i="33"/>
  <c r="CC110" i="33"/>
  <c r="AQ110" i="33"/>
  <c r="BA111" i="33"/>
  <c r="CC87" i="33"/>
  <c r="BR66" i="33"/>
  <c r="BS66" i="33"/>
  <c r="BQ84" i="33"/>
  <c r="BS84" i="33"/>
  <c r="CB84" i="33"/>
  <c r="CE84" i="33"/>
  <c r="BM85" i="33"/>
  <c r="BQ85" i="33"/>
  <c r="BS85" i="33"/>
  <c r="BD67" i="33"/>
  <c r="BJ67" i="33"/>
  <c r="BK67" i="33"/>
  <c r="AS156" i="33"/>
  <c r="AP133" i="33"/>
  <c r="BM135" i="33"/>
  <c r="BQ135" i="33"/>
  <c r="CB127" i="33"/>
  <c r="CE127" i="33"/>
  <c r="BM193" i="33"/>
  <c r="AZ193" i="33"/>
  <c r="CC193" i="33"/>
  <c r="AQ193" i="33"/>
  <c r="BA194" i="33"/>
  <c r="BQ67" i="33"/>
  <c r="BS67" i="33"/>
  <c r="BT67" i="33"/>
  <c r="BX67" i="33"/>
  <c r="BM68" i="33"/>
  <c r="BQ68" i="33"/>
  <c r="BS68" i="33"/>
  <c r="AQ70" i="33"/>
  <c r="BA71" i="33"/>
  <c r="AZ70" i="33"/>
  <c r="BM70" i="33"/>
  <c r="BU70" i="33"/>
  <c r="CC173" i="33"/>
  <c r="AQ173" i="33"/>
  <c r="BA174" i="33"/>
  <c r="AZ173" i="33"/>
  <c r="BU47" i="33"/>
  <c r="BQ170" i="33"/>
  <c r="BS170" i="33"/>
  <c r="CB170" i="33"/>
  <c r="CE170" i="33"/>
  <c r="BM171" i="33"/>
  <c r="BQ171" i="33"/>
  <c r="BS171" i="33"/>
  <c r="CC90" i="33"/>
  <c r="AQ90" i="33"/>
  <c r="BA91" i="33"/>
  <c r="BM90" i="33"/>
  <c r="AZ90" i="33"/>
  <c r="BD68" i="33"/>
  <c r="BJ68" i="33"/>
  <c r="BK68" i="33"/>
  <c r="AS116" i="33"/>
  <c r="AP93" i="33"/>
  <c r="BM95" i="33"/>
  <c r="BQ95" i="33"/>
  <c r="BJ48" i="33"/>
  <c r="BK48" i="33"/>
  <c r="BD48" i="33"/>
  <c r="BM198" i="33"/>
  <c r="BQ198" i="33"/>
  <c r="AP196" i="33"/>
  <c r="BJ47" i="33"/>
  <c r="BK47" i="33"/>
  <c r="BD47" i="33"/>
  <c r="BD171" i="33"/>
  <c r="BJ171" i="33"/>
  <c r="BK171" i="33"/>
  <c r="CC150" i="33"/>
  <c r="BM107" i="33"/>
  <c r="BQ64" i="33"/>
  <c r="BS64" i="33"/>
  <c r="BT64" i="33"/>
  <c r="BX64" i="33"/>
  <c r="BM65" i="33"/>
  <c r="BQ65" i="33"/>
  <c r="BS65" i="33"/>
  <c r="BM43" i="22"/>
  <c r="BQ43" i="22"/>
  <c r="AS44" i="22"/>
  <c r="AP41" i="22"/>
  <c r="AZ38" i="22"/>
  <c r="AQ38" i="22"/>
  <c r="BA39" i="22"/>
  <c r="BM38" i="22"/>
  <c r="BM33" i="22"/>
  <c r="BQ33" i="22"/>
  <c r="BS33" i="22"/>
  <c r="BQ32" i="22"/>
  <c r="BS32" i="22"/>
  <c r="BT32" i="22"/>
  <c r="BX32" i="22"/>
  <c r="BJ35" i="22"/>
  <c r="BK35" i="22"/>
  <c r="BR37" i="22"/>
  <c r="BS37" i="22"/>
  <c r="BD35" i="22"/>
  <c r="BD36" i="22"/>
  <c r="BJ36" i="22"/>
  <c r="BK36" i="22"/>
  <c r="BM35" i="22"/>
  <c r="BQ38" i="29"/>
  <c r="BS38" i="29"/>
  <c r="BT38" i="29"/>
  <c r="BX38" i="29"/>
  <c r="BM39" i="29"/>
  <c r="BQ39" i="29"/>
  <c r="BS39" i="29"/>
  <c r="BM54" i="29"/>
  <c r="BQ54" i="29"/>
  <c r="AS55" i="29"/>
  <c r="AP52" i="29"/>
  <c r="BR40" i="29"/>
  <c r="BS40" i="29"/>
  <c r="BD41" i="29"/>
  <c r="BJ41" i="29"/>
  <c r="BK41" i="29"/>
  <c r="AZ44" i="29"/>
  <c r="AQ44" i="29"/>
  <c r="BA45" i="29"/>
  <c r="BQ41" i="29"/>
  <c r="BS41" i="29"/>
  <c r="BM42" i="29"/>
  <c r="BQ42" i="29"/>
  <c r="BS42" i="29"/>
  <c r="BJ42" i="29"/>
  <c r="BK42" i="29"/>
  <c r="BD42" i="29"/>
  <c r="BR49" i="33"/>
  <c r="BS49" i="33"/>
  <c r="BM173" i="33"/>
  <c r="BQ193" i="33"/>
  <c r="BS193" i="33"/>
  <c r="CB193" i="33"/>
  <c r="CE193" i="33"/>
  <c r="BM194" i="33"/>
  <c r="BQ194" i="33"/>
  <c r="BS194" i="33"/>
  <c r="AQ153" i="33"/>
  <c r="BA154" i="33"/>
  <c r="AZ153" i="33"/>
  <c r="BJ90" i="33"/>
  <c r="BK90" i="33"/>
  <c r="BD90" i="33"/>
  <c r="BR92" i="33"/>
  <c r="BS92" i="33"/>
  <c r="BD174" i="33"/>
  <c r="BJ174" i="33"/>
  <c r="BK174" i="33"/>
  <c r="AS199" i="33"/>
  <c r="AP176" i="33"/>
  <c r="BM178" i="33"/>
  <c r="BQ178" i="33"/>
  <c r="BM196" i="33"/>
  <c r="AZ196" i="33"/>
  <c r="AQ196" i="33"/>
  <c r="BA197" i="33"/>
  <c r="BJ91" i="33"/>
  <c r="BK91" i="33"/>
  <c r="BD91" i="33"/>
  <c r="BJ111" i="33"/>
  <c r="BK111" i="33"/>
  <c r="BD111" i="33"/>
  <c r="AQ113" i="33"/>
  <c r="BA114" i="33"/>
  <c r="AZ113" i="33"/>
  <c r="BJ173" i="33"/>
  <c r="BK173" i="33"/>
  <c r="BD173" i="33"/>
  <c r="BQ90" i="33"/>
  <c r="BS90" i="33"/>
  <c r="CB90" i="33"/>
  <c r="CE90" i="33"/>
  <c r="BM91" i="33"/>
  <c r="BQ91" i="33"/>
  <c r="BS91" i="33"/>
  <c r="BQ70" i="33"/>
  <c r="BS70" i="33"/>
  <c r="BM71" i="33"/>
  <c r="BQ71" i="33"/>
  <c r="BS71" i="33"/>
  <c r="AZ133" i="33"/>
  <c r="AQ133" i="33"/>
  <c r="BA134" i="33"/>
  <c r="CC133" i="33"/>
  <c r="BR172" i="33"/>
  <c r="BS172" i="33"/>
  <c r="BJ70" i="33"/>
  <c r="BK70" i="33"/>
  <c r="BR72" i="33"/>
  <c r="BS72" i="33"/>
  <c r="BD70" i="33"/>
  <c r="BM158" i="33"/>
  <c r="BQ158" i="33"/>
  <c r="AP156" i="33"/>
  <c r="AS179" i="33"/>
  <c r="BM110" i="33"/>
  <c r="BM138" i="33"/>
  <c r="BQ138" i="33"/>
  <c r="AS159" i="33"/>
  <c r="AP136" i="33"/>
  <c r="BJ71" i="33"/>
  <c r="BK71" i="33"/>
  <c r="BD71" i="33"/>
  <c r="BR69" i="33"/>
  <c r="BS69" i="33"/>
  <c r="BJ110" i="33"/>
  <c r="BK110" i="33"/>
  <c r="BD110" i="33"/>
  <c r="BR112" i="33"/>
  <c r="BS112" i="33"/>
  <c r="BM108" i="33"/>
  <c r="BQ108" i="33"/>
  <c r="BS108" i="33"/>
  <c r="BQ107" i="33"/>
  <c r="BS107" i="33"/>
  <c r="CB107" i="33"/>
  <c r="CE107" i="33"/>
  <c r="BR132" i="33"/>
  <c r="BS132" i="33"/>
  <c r="BJ130" i="33"/>
  <c r="BK130" i="33"/>
  <c r="BD130" i="33"/>
  <c r="BJ193" i="33"/>
  <c r="BK193" i="33"/>
  <c r="BD193" i="33"/>
  <c r="AQ93" i="33"/>
  <c r="BA94" i="33"/>
  <c r="AZ93" i="33"/>
  <c r="BM93" i="33"/>
  <c r="CC93" i="33"/>
  <c r="BJ194" i="33"/>
  <c r="BK194" i="33"/>
  <c r="BD194" i="33"/>
  <c r="CC130" i="33"/>
  <c r="BR152" i="33"/>
  <c r="BS152" i="33"/>
  <c r="CB150" i="33"/>
  <c r="CE150" i="33"/>
  <c r="BQ130" i="33"/>
  <c r="BS130" i="33"/>
  <c r="CB130" i="33"/>
  <c r="CE130" i="33"/>
  <c r="BM131" i="33"/>
  <c r="BQ131" i="33"/>
  <c r="BS131" i="33"/>
  <c r="AS139" i="33"/>
  <c r="BM118" i="33"/>
  <c r="BQ118" i="33"/>
  <c r="AP116" i="33"/>
  <c r="BQ87" i="33"/>
  <c r="BS87" i="33"/>
  <c r="CB87" i="33"/>
  <c r="CE87" i="33"/>
  <c r="BM88" i="33"/>
  <c r="BQ88" i="33"/>
  <c r="BS88" i="33"/>
  <c r="BD131" i="33"/>
  <c r="BJ131" i="33"/>
  <c r="BK131" i="33"/>
  <c r="BU38" i="22"/>
  <c r="BJ39" i="22"/>
  <c r="BK39" i="22"/>
  <c r="BD39" i="22"/>
  <c r="BQ35" i="22"/>
  <c r="BS35" i="22"/>
  <c r="BM36" i="22"/>
  <c r="BQ36" i="22"/>
  <c r="BS36" i="22"/>
  <c r="BD38" i="22"/>
  <c r="BJ38" i="22"/>
  <c r="BK38" i="22"/>
  <c r="BQ38" i="22"/>
  <c r="BS38" i="22"/>
  <c r="BT38" i="22"/>
  <c r="BX38" i="22"/>
  <c r="BM39" i="22"/>
  <c r="BQ39" i="22"/>
  <c r="BS39" i="22"/>
  <c r="BM41" i="22"/>
  <c r="AZ41" i="22"/>
  <c r="AQ41" i="22"/>
  <c r="BA42" i="22"/>
  <c r="BU41" i="22"/>
  <c r="AP44" i="22"/>
  <c r="AS47" i="22"/>
  <c r="BM46" i="22"/>
  <c r="BQ46" i="22"/>
  <c r="BJ44" i="29"/>
  <c r="BK44" i="29"/>
  <c r="BD44" i="29"/>
  <c r="BR43" i="29"/>
  <c r="BS43" i="29"/>
  <c r="BT41" i="29"/>
  <c r="BX41" i="29"/>
  <c r="BD45" i="29"/>
  <c r="BJ45" i="29"/>
  <c r="BK45" i="29"/>
  <c r="BM44" i="29"/>
  <c r="AZ52" i="29"/>
  <c r="BM52" i="29"/>
  <c r="AQ52" i="29"/>
  <c r="BA53" i="29"/>
  <c r="AP55" i="29"/>
  <c r="AS58" i="29"/>
  <c r="BM57" i="29"/>
  <c r="BQ57" i="29"/>
  <c r="BU44" i="29"/>
  <c r="BR195" i="33"/>
  <c r="BS195" i="33"/>
  <c r="BR175" i="33"/>
  <c r="BS175" i="33"/>
  <c r="CB173" i="33"/>
  <c r="CE173" i="33"/>
  <c r="BJ197" i="33"/>
  <c r="BK197" i="33"/>
  <c r="BD197" i="33"/>
  <c r="AZ136" i="33"/>
  <c r="BM136" i="33"/>
  <c r="AQ136" i="33"/>
  <c r="BA137" i="33"/>
  <c r="CC136" i="33"/>
  <c r="BJ196" i="33"/>
  <c r="BK196" i="33"/>
  <c r="BD196" i="33"/>
  <c r="BD153" i="33"/>
  <c r="BR155" i="33"/>
  <c r="BS155" i="33"/>
  <c r="BJ153" i="33"/>
  <c r="BK153" i="33"/>
  <c r="AS182" i="33"/>
  <c r="BM161" i="33"/>
  <c r="BQ161" i="33"/>
  <c r="AP159" i="33"/>
  <c r="BM133" i="33"/>
  <c r="CC113" i="33"/>
  <c r="CC196" i="33"/>
  <c r="BM153" i="33"/>
  <c r="BJ154" i="33"/>
  <c r="BK154" i="33"/>
  <c r="BD154" i="33"/>
  <c r="BQ110" i="33"/>
  <c r="BS110" i="33"/>
  <c r="BM111" i="33"/>
  <c r="BQ111" i="33"/>
  <c r="BS111" i="33"/>
  <c r="BJ134" i="33"/>
  <c r="BK134" i="33"/>
  <c r="BD134" i="33"/>
  <c r="BJ114" i="33"/>
  <c r="BK114" i="33"/>
  <c r="BD114" i="33"/>
  <c r="CC153" i="33"/>
  <c r="BD113" i="33"/>
  <c r="BJ113" i="33"/>
  <c r="BK113" i="33"/>
  <c r="BQ196" i="33"/>
  <c r="BS196" i="33"/>
  <c r="BM197" i="33"/>
  <c r="BQ197" i="33"/>
  <c r="BS197" i="33"/>
  <c r="AP179" i="33"/>
  <c r="BM181" i="33"/>
  <c r="BQ181" i="33"/>
  <c r="AS202" i="33"/>
  <c r="BD133" i="33"/>
  <c r="BJ133" i="33"/>
  <c r="BK133" i="33"/>
  <c r="BM113" i="33"/>
  <c r="AQ176" i="33"/>
  <c r="BA177" i="33"/>
  <c r="AZ176" i="33"/>
  <c r="BM201" i="33"/>
  <c r="BQ201" i="33"/>
  <c r="AP199" i="33"/>
  <c r="BJ93" i="33"/>
  <c r="BK93" i="33"/>
  <c r="BD93" i="33"/>
  <c r="BR95" i="33"/>
  <c r="BS95" i="33"/>
  <c r="CB110" i="33"/>
  <c r="CE110" i="33"/>
  <c r="AZ116" i="33"/>
  <c r="AQ116" i="33"/>
  <c r="BA117" i="33"/>
  <c r="CC116" i="33"/>
  <c r="BM94" i="33"/>
  <c r="BQ94" i="33"/>
  <c r="BS94" i="33"/>
  <c r="BQ93" i="33"/>
  <c r="BS93" i="33"/>
  <c r="CB93" i="33"/>
  <c r="CE93" i="33"/>
  <c r="AZ156" i="33"/>
  <c r="AQ156" i="33"/>
  <c r="BA157" i="33"/>
  <c r="BM156" i="33"/>
  <c r="CC156" i="33"/>
  <c r="AP139" i="33"/>
  <c r="AS162" i="33"/>
  <c r="BM141" i="33"/>
  <c r="BQ141" i="33"/>
  <c r="BJ94" i="33"/>
  <c r="BK94" i="33"/>
  <c r="BD94" i="33"/>
  <c r="BT70" i="33"/>
  <c r="BX70" i="33"/>
  <c r="BM174" i="33"/>
  <c r="BQ174" i="33"/>
  <c r="BS174" i="33"/>
  <c r="BQ173" i="33"/>
  <c r="BS173" i="33"/>
  <c r="BJ41" i="22"/>
  <c r="BK41" i="22"/>
  <c r="BD41" i="22"/>
  <c r="BM42" i="22"/>
  <c r="BQ42" i="22"/>
  <c r="BS42" i="22"/>
  <c r="BQ41" i="22"/>
  <c r="BS41" i="22"/>
  <c r="BR40" i="22"/>
  <c r="BS40" i="22"/>
  <c r="AS55" i="22"/>
  <c r="BM49" i="22"/>
  <c r="BQ49" i="22"/>
  <c r="AP47" i="22"/>
  <c r="AQ44" i="22"/>
  <c r="BA45" i="22"/>
  <c r="AZ44" i="22"/>
  <c r="BU44" i="22"/>
  <c r="BM44" i="22"/>
  <c r="BJ42" i="22"/>
  <c r="BK42" i="22"/>
  <c r="BD42" i="22"/>
  <c r="BD53" i="29"/>
  <c r="BJ53" i="29"/>
  <c r="BK53" i="29"/>
  <c r="AQ55" i="29"/>
  <c r="BA56" i="29"/>
  <c r="BU55" i="29"/>
  <c r="AZ55" i="29"/>
  <c r="BM55" i="29"/>
  <c r="BU52" i="29"/>
  <c r="BJ52" i="29"/>
  <c r="BK52" i="29"/>
  <c r="BD52" i="29"/>
  <c r="AS61" i="29"/>
  <c r="BM60" i="29"/>
  <c r="BQ60" i="29"/>
  <c r="AP58" i="29"/>
  <c r="BM45" i="29"/>
  <c r="BQ45" i="29"/>
  <c r="BS45" i="29"/>
  <c r="BQ44" i="29"/>
  <c r="BS44" i="29"/>
  <c r="BR46" i="29"/>
  <c r="BS46" i="29"/>
  <c r="BT44" i="29"/>
  <c r="BX44" i="29"/>
  <c r="BQ52" i="29"/>
  <c r="BS52" i="29"/>
  <c r="BT52" i="29"/>
  <c r="BX52" i="29"/>
  <c r="BM53" i="29"/>
  <c r="BQ53" i="29"/>
  <c r="BS53" i="29"/>
  <c r="BJ177" i="33"/>
  <c r="BK177" i="33"/>
  <c r="BD177" i="33"/>
  <c r="BM164" i="33"/>
  <c r="BQ164" i="33"/>
  <c r="AS185" i="33"/>
  <c r="AP162" i="33"/>
  <c r="BM114" i="33"/>
  <c r="BQ114" i="33"/>
  <c r="BS114" i="33"/>
  <c r="BQ113" i="33"/>
  <c r="BS113" i="33"/>
  <c r="CB113" i="33"/>
  <c r="CE113" i="33"/>
  <c r="AQ139" i="33"/>
  <c r="BA140" i="33"/>
  <c r="CC139" i="33"/>
  <c r="AZ139" i="33"/>
  <c r="BR135" i="33"/>
  <c r="BS135" i="33"/>
  <c r="BD137" i="33"/>
  <c r="BJ137" i="33"/>
  <c r="BK137" i="33"/>
  <c r="BD116" i="33"/>
  <c r="BJ116" i="33"/>
  <c r="BK116" i="33"/>
  <c r="BQ133" i="33"/>
  <c r="BS133" i="33"/>
  <c r="BM134" i="33"/>
  <c r="BQ134" i="33"/>
  <c r="BS134" i="33"/>
  <c r="CB133" i="33"/>
  <c r="CE133" i="33"/>
  <c r="BM137" i="33"/>
  <c r="BQ137" i="33"/>
  <c r="BS137" i="33"/>
  <c r="BQ136" i="33"/>
  <c r="BS136" i="33"/>
  <c r="CB136" i="33"/>
  <c r="CE136" i="33"/>
  <c r="AZ159" i="33"/>
  <c r="AQ159" i="33"/>
  <c r="BA160" i="33"/>
  <c r="BJ136" i="33"/>
  <c r="BK136" i="33"/>
  <c r="BD136" i="33"/>
  <c r="BR138" i="33"/>
  <c r="BS138" i="33"/>
  <c r="BD157" i="33"/>
  <c r="BJ157" i="33"/>
  <c r="BK157" i="33"/>
  <c r="BM204" i="33"/>
  <c r="BQ204" i="33"/>
  <c r="AP202" i="33"/>
  <c r="BM157" i="33"/>
  <c r="BQ157" i="33"/>
  <c r="BS157" i="33"/>
  <c r="BQ156" i="33"/>
  <c r="BS156" i="33"/>
  <c r="CB156" i="33"/>
  <c r="CE156" i="33"/>
  <c r="BM184" i="33"/>
  <c r="BQ184" i="33"/>
  <c r="AS205" i="33"/>
  <c r="AP182" i="33"/>
  <c r="AZ199" i="33"/>
  <c r="AQ199" i="33"/>
  <c r="BA200" i="33"/>
  <c r="AZ179" i="33"/>
  <c r="AQ179" i="33"/>
  <c r="BA180" i="33"/>
  <c r="BM179" i="33"/>
  <c r="BM154" i="33"/>
  <c r="BQ154" i="33"/>
  <c r="BS154" i="33"/>
  <c r="CB153" i="33"/>
  <c r="CE153" i="33"/>
  <c r="BQ153" i="33"/>
  <c r="BS153" i="33"/>
  <c r="BD156" i="33"/>
  <c r="BJ156" i="33"/>
  <c r="BK156" i="33"/>
  <c r="BR158" i="33"/>
  <c r="BS158" i="33"/>
  <c r="BM176" i="33"/>
  <c r="BJ117" i="33"/>
  <c r="BK117" i="33"/>
  <c r="BD117" i="33"/>
  <c r="BD176" i="33"/>
  <c r="BJ176" i="33"/>
  <c r="BK176" i="33"/>
  <c r="BR178" i="33"/>
  <c r="BS178" i="33"/>
  <c r="BR198" i="33"/>
  <c r="BS198" i="33"/>
  <c r="BM116" i="33"/>
  <c r="CC176" i="33"/>
  <c r="BR115" i="33"/>
  <c r="BS115" i="33"/>
  <c r="CB196" i="33"/>
  <c r="CE196" i="33"/>
  <c r="BQ44" i="22"/>
  <c r="BS44" i="22"/>
  <c r="BM45" i="22"/>
  <c r="BQ45" i="22"/>
  <c r="BS45" i="22"/>
  <c r="BJ45" i="22"/>
  <c r="BK45" i="22"/>
  <c r="BD45" i="22"/>
  <c r="BD44" i="22"/>
  <c r="BJ44" i="22"/>
  <c r="BK44" i="22"/>
  <c r="BR46" i="22"/>
  <c r="BS46" i="22"/>
  <c r="BT44" i="22"/>
  <c r="BX44" i="22"/>
  <c r="AQ47" i="22"/>
  <c r="BA48" i="22"/>
  <c r="BU47" i="22"/>
  <c r="AZ47" i="22"/>
  <c r="AS58" i="22"/>
  <c r="AP55" i="22"/>
  <c r="BM57" i="22"/>
  <c r="BQ57" i="22"/>
  <c r="BR43" i="22"/>
  <c r="BS43" i="22"/>
  <c r="BM63" i="29"/>
  <c r="BQ63" i="29"/>
  <c r="AS64" i="29"/>
  <c r="AP61" i="29"/>
  <c r="BR54" i="29"/>
  <c r="BS54" i="29"/>
  <c r="BM56" i="29"/>
  <c r="BQ56" i="29"/>
  <c r="BS56" i="29"/>
  <c r="BQ55" i="29"/>
  <c r="BS55" i="29"/>
  <c r="BT55" i="29"/>
  <c r="BX55" i="29"/>
  <c r="BJ55" i="29"/>
  <c r="BK55" i="29"/>
  <c r="BD55" i="29"/>
  <c r="AZ58" i="29"/>
  <c r="AQ58" i="29"/>
  <c r="BA59" i="29"/>
  <c r="BJ56" i="29"/>
  <c r="BK56" i="29"/>
  <c r="BD56" i="29"/>
  <c r="CC179" i="33"/>
  <c r="CC159" i="33"/>
  <c r="BJ139" i="33"/>
  <c r="BK139" i="33"/>
  <c r="BD139" i="33"/>
  <c r="BM180" i="33"/>
  <c r="BQ180" i="33"/>
  <c r="BS180" i="33"/>
  <c r="BQ179" i="33"/>
  <c r="BS179" i="33"/>
  <c r="CB179" i="33"/>
  <c r="CE179" i="33"/>
  <c r="BJ159" i="33"/>
  <c r="BK159" i="33"/>
  <c r="BD159" i="33"/>
  <c r="BD180" i="33"/>
  <c r="BJ180" i="33"/>
  <c r="BK180" i="33"/>
  <c r="BM139" i="33"/>
  <c r="BJ160" i="33"/>
  <c r="BK160" i="33"/>
  <c r="BD160" i="33"/>
  <c r="BD179" i="33"/>
  <c r="BJ179" i="33"/>
  <c r="BK179" i="33"/>
  <c r="BR181" i="33"/>
  <c r="BS181" i="33"/>
  <c r="AZ202" i="33"/>
  <c r="AQ202" i="33"/>
  <c r="BA203" i="33"/>
  <c r="BJ140" i="33"/>
  <c r="BK140" i="33"/>
  <c r="BD140" i="33"/>
  <c r="BD200" i="33"/>
  <c r="BJ200" i="33"/>
  <c r="BK200" i="33"/>
  <c r="BJ199" i="33"/>
  <c r="BK199" i="33"/>
  <c r="BD199" i="33"/>
  <c r="BR201" i="33"/>
  <c r="BS201" i="33"/>
  <c r="BQ116" i="33"/>
  <c r="BS116" i="33"/>
  <c r="CB116" i="33"/>
  <c r="CE116" i="33"/>
  <c r="BM117" i="33"/>
  <c r="BQ117" i="33"/>
  <c r="BS117" i="33"/>
  <c r="CC199" i="33"/>
  <c r="BR118" i="33"/>
  <c r="BS118" i="33"/>
  <c r="CC162" i="33"/>
  <c r="AZ162" i="33"/>
  <c r="AQ162" i="33"/>
  <c r="BA163" i="33"/>
  <c r="BM162" i="33"/>
  <c r="BM199" i="33"/>
  <c r="AS208" i="33"/>
  <c r="BM187" i="33"/>
  <c r="BQ187" i="33"/>
  <c r="AP185" i="33"/>
  <c r="BQ176" i="33"/>
  <c r="BS176" i="33"/>
  <c r="CB176" i="33"/>
  <c r="CE176" i="33"/>
  <c r="BM177" i="33"/>
  <c r="BQ177" i="33"/>
  <c r="BS177" i="33"/>
  <c r="AZ182" i="33"/>
  <c r="AQ182" i="33"/>
  <c r="BA183" i="33"/>
  <c r="BM182" i="33"/>
  <c r="BM207" i="33"/>
  <c r="BQ207" i="33"/>
  <c r="AP205" i="33"/>
  <c r="BM159" i="33"/>
  <c r="BD47" i="22"/>
  <c r="BJ47" i="22"/>
  <c r="BK47" i="22"/>
  <c r="BM60" i="22"/>
  <c r="BQ60" i="22"/>
  <c r="AS61" i="22"/>
  <c r="AP58" i="22"/>
  <c r="BM47" i="22"/>
  <c r="BJ48" i="22"/>
  <c r="BK48" i="22"/>
  <c r="BD48" i="22"/>
  <c r="AZ55" i="22"/>
  <c r="AQ55" i="22"/>
  <c r="BA56" i="22"/>
  <c r="BR57" i="29"/>
  <c r="BS57" i="29"/>
  <c r="BJ58" i="29"/>
  <c r="BK58" i="29"/>
  <c r="BD58" i="29"/>
  <c r="BM58" i="29"/>
  <c r="AZ61" i="29"/>
  <c r="AQ61" i="29"/>
  <c r="BA62" i="29"/>
  <c r="BU58" i="29"/>
  <c r="AS67" i="29"/>
  <c r="BM66" i="29"/>
  <c r="BQ66" i="29"/>
  <c r="AP64" i="29"/>
  <c r="BJ59" i="29"/>
  <c r="BK59" i="29"/>
  <c r="BD59" i="29"/>
  <c r="BD203" i="33"/>
  <c r="BJ203" i="33"/>
  <c r="BK203" i="33"/>
  <c r="BJ202" i="33"/>
  <c r="BK202" i="33"/>
  <c r="BD202" i="33"/>
  <c r="BR204" i="33"/>
  <c r="BS204" i="33"/>
  <c r="BJ183" i="33"/>
  <c r="BK183" i="33"/>
  <c r="BD183" i="33"/>
  <c r="BM202" i="33"/>
  <c r="BR161" i="33"/>
  <c r="BS161" i="33"/>
  <c r="CC202" i="33"/>
  <c r="BD182" i="33"/>
  <c r="BJ182" i="33"/>
  <c r="BK182" i="33"/>
  <c r="AZ205" i="33"/>
  <c r="AQ205" i="33"/>
  <c r="BA206" i="33"/>
  <c r="BM205" i="33"/>
  <c r="BQ182" i="33"/>
  <c r="BS182" i="33"/>
  <c r="BM183" i="33"/>
  <c r="BQ183" i="33"/>
  <c r="BS183" i="33"/>
  <c r="AQ185" i="33"/>
  <c r="BA186" i="33"/>
  <c r="AZ185" i="33"/>
  <c r="AP208" i="33"/>
  <c r="BM210" i="33"/>
  <c r="BQ210" i="33"/>
  <c r="BR141" i="33"/>
  <c r="BS141" i="33"/>
  <c r="BQ159" i="33"/>
  <c r="BS159" i="33"/>
  <c r="BM160" i="33"/>
  <c r="BQ160" i="33"/>
  <c r="BS160" i="33"/>
  <c r="CB159" i="33"/>
  <c r="CE159" i="33"/>
  <c r="BM200" i="33"/>
  <c r="BQ200" i="33"/>
  <c r="BS200" i="33"/>
  <c r="BQ199" i="33"/>
  <c r="BS199" i="33"/>
  <c r="CB199" i="33"/>
  <c r="CE199" i="33"/>
  <c r="BM163" i="33"/>
  <c r="BQ163" i="33"/>
  <c r="BS163" i="33"/>
  <c r="BQ162" i="33"/>
  <c r="BS162" i="33"/>
  <c r="CB162" i="33"/>
  <c r="CE162" i="33"/>
  <c r="CC182" i="33"/>
  <c r="BD163" i="33"/>
  <c r="BJ163" i="33"/>
  <c r="BK163" i="33"/>
  <c r="BQ139" i="33"/>
  <c r="BS139" i="33"/>
  <c r="BM140" i="33"/>
  <c r="BQ140" i="33"/>
  <c r="BS140" i="33"/>
  <c r="CB139" i="33"/>
  <c r="CE139" i="33"/>
  <c r="BD162" i="33"/>
  <c r="BJ162" i="33"/>
  <c r="BK162" i="33"/>
  <c r="BQ55" i="22"/>
  <c r="BS55" i="22"/>
  <c r="BM56" i="22"/>
  <c r="BQ56" i="22"/>
  <c r="BS56" i="22"/>
  <c r="BQ47" i="22"/>
  <c r="BS47" i="22"/>
  <c r="BM48" i="22"/>
  <c r="BQ48" i="22"/>
  <c r="BS48" i="22"/>
  <c r="AZ58" i="22"/>
  <c r="AQ58" i="22"/>
  <c r="BA59" i="22"/>
  <c r="AS64" i="22"/>
  <c r="AP61" i="22"/>
  <c r="BM63" i="22"/>
  <c r="BQ63" i="22"/>
  <c r="BU55" i="22"/>
  <c r="BR49" i="22"/>
  <c r="BS49" i="22"/>
  <c r="BJ56" i="22"/>
  <c r="BK56" i="22"/>
  <c r="BD56" i="22"/>
  <c r="BD55" i="22"/>
  <c r="BJ55" i="22"/>
  <c r="BK55" i="22"/>
  <c r="BM61" i="29"/>
  <c r="BU61" i="29"/>
  <c r="BD62" i="29"/>
  <c r="BJ62" i="29"/>
  <c r="BK62" i="29"/>
  <c r="BD61" i="29"/>
  <c r="BJ61" i="29"/>
  <c r="BK61" i="29"/>
  <c r="BM59" i="29"/>
  <c r="BQ59" i="29"/>
  <c r="BS59" i="29"/>
  <c r="BQ58" i="29"/>
  <c r="BS58" i="29"/>
  <c r="AS75" i="29"/>
  <c r="BM69" i="29"/>
  <c r="BQ69" i="29"/>
  <c r="AP67" i="29"/>
  <c r="BR60" i="29"/>
  <c r="BS60" i="29"/>
  <c r="BT58" i="29"/>
  <c r="BX58" i="29"/>
  <c r="AZ64" i="29"/>
  <c r="AQ64" i="29"/>
  <c r="BA65" i="29"/>
  <c r="BU64" i="29"/>
  <c r="BQ202" i="33"/>
  <c r="BS202" i="33"/>
  <c r="BM203" i="33"/>
  <c r="BQ203" i="33"/>
  <c r="BS203" i="33"/>
  <c r="BR164" i="33"/>
  <c r="BS164" i="33"/>
  <c r="BQ205" i="33"/>
  <c r="BS205" i="33"/>
  <c r="BM206" i="33"/>
  <c r="BQ206" i="33"/>
  <c r="BS206" i="33"/>
  <c r="BD186" i="33"/>
  <c r="BJ186" i="33"/>
  <c r="BK186" i="33"/>
  <c r="BD206" i="33"/>
  <c r="BJ206" i="33"/>
  <c r="BK206" i="33"/>
  <c r="CB202" i="33"/>
  <c r="CE202" i="33"/>
  <c r="AZ208" i="33"/>
  <c r="AQ208" i="33"/>
  <c r="BA209" i="33"/>
  <c r="BD205" i="33"/>
  <c r="BJ205" i="33"/>
  <c r="BK205" i="33"/>
  <c r="BR207" i="33"/>
  <c r="BS207" i="33"/>
  <c r="BD185" i="33"/>
  <c r="BJ185" i="33"/>
  <c r="BK185" i="33"/>
  <c r="CC205" i="33"/>
  <c r="BM185" i="33"/>
  <c r="BR184" i="33"/>
  <c r="BS184" i="33"/>
  <c r="CB182" i="33"/>
  <c r="CE182" i="33"/>
  <c r="CC185" i="33"/>
  <c r="BJ59" i="22"/>
  <c r="BK59" i="22"/>
  <c r="BD59" i="22"/>
  <c r="BM58" i="22"/>
  <c r="BR57" i="22"/>
  <c r="BS57" i="22"/>
  <c r="BT55" i="22"/>
  <c r="BX55" i="22"/>
  <c r="BU58" i="22"/>
  <c r="AZ61" i="22"/>
  <c r="AQ61" i="22"/>
  <c r="BA62" i="22"/>
  <c r="BJ58" i="22"/>
  <c r="BK58" i="22"/>
  <c r="BD58" i="22"/>
  <c r="BM66" i="22"/>
  <c r="BQ66" i="22"/>
  <c r="AS67" i="22"/>
  <c r="AP64" i="22"/>
  <c r="AS78" i="29"/>
  <c r="AP75" i="29"/>
  <c r="BM77" i="29"/>
  <c r="BQ77" i="29"/>
  <c r="BM64" i="29"/>
  <c r="BR63" i="29"/>
  <c r="BS63" i="29"/>
  <c r="BJ65" i="29"/>
  <c r="BK65" i="29"/>
  <c r="BD65" i="29"/>
  <c r="BJ64" i="29"/>
  <c r="BK64" i="29"/>
  <c r="BD64" i="29"/>
  <c r="AQ67" i="29"/>
  <c r="BA68" i="29"/>
  <c r="AZ67" i="29"/>
  <c r="BM62" i="29"/>
  <c r="BQ62" i="29"/>
  <c r="BS62" i="29"/>
  <c r="BQ61" i="29"/>
  <c r="BS61" i="29"/>
  <c r="BT61" i="29"/>
  <c r="BX61" i="29"/>
  <c r="BR210" i="33"/>
  <c r="BS210" i="33"/>
  <c r="CB208" i="33"/>
  <c r="CE208" i="33"/>
  <c r="BD208" i="33"/>
  <c r="BJ208" i="33"/>
  <c r="BK208" i="33"/>
  <c r="BR187" i="33"/>
  <c r="BS187" i="33"/>
  <c r="CB205" i="33"/>
  <c r="CE205" i="33"/>
  <c r="BM186" i="33"/>
  <c r="BQ186" i="33"/>
  <c r="BS186" i="33"/>
  <c r="CB185" i="33"/>
  <c r="CE185" i="33"/>
  <c r="BQ185" i="33"/>
  <c r="BS185" i="33"/>
  <c r="BD209" i="33"/>
  <c r="BJ209" i="33"/>
  <c r="BK209" i="33"/>
  <c r="CC208" i="33"/>
  <c r="BM208" i="33"/>
  <c r="BM61" i="22"/>
  <c r="BR60" i="22"/>
  <c r="BS60" i="22"/>
  <c r="BD62" i="22"/>
  <c r="BJ62" i="22"/>
  <c r="BK62" i="22"/>
  <c r="BU61" i="22"/>
  <c r="BM59" i="22"/>
  <c r="BQ59" i="22"/>
  <c r="BS59" i="22"/>
  <c r="BQ58" i="22"/>
  <c r="BS58" i="22"/>
  <c r="BT58" i="22"/>
  <c r="BX58" i="22"/>
  <c r="AZ64" i="22"/>
  <c r="AQ64" i="22"/>
  <c r="BA65" i="22"/>
  <c r="BJ61" i="22"/>
  <c r="BK61" i="22"/>
  <c r="BD61" i="22"/>
  <c r="BR63" i="22"/>
  <c r="BS63" i="22"/>
  <c r="AP67" i="22"/>
  <c r="AS70" i="22"/>
  <c r="BM69" i="22"/>
  <c r="BQ69" i="22"/>
  <c r="BJ68" i="29"/>
  <c r="BK68" i="29"/>
  <c r="BD68" i="29"/>
  <c r="BM80" i="29"/>
  <c r="BQ80" i="29"/>
  <c r="AS81" i="29"/>
  <c r="AP78" i="29"/>
  <c r="BQ64" i="29"/>
  <c r="BS64" i="29"/>
  <c r="BT64" i="29"/>
  <c r="BX64" i="29"/>
  <c r="BM65" i="29"/>
  <c r="BQ65" i="29"/>
  <c r="BS65" i="29"/>
  <c r="BJ67" i="29"/>
  <c r="BK67" i="29"/>
  <c r="BD67" i="29"/>
  <c r="BR66" i="29"/>
  <c r="BS66" i="29"/>
  <c r="BU67" i="29"/>
  <c r="BM67" i="29"/>
  <c r="AQ75" i="29"/>
  <c r="BA76" i="29"/>
  <c r="AZ75" i="29"/>
  <c r="BM75" i="29"/>
  <c r="BQ208" i="33"/>
  <c r="BS208" i="33"/>
  <c r="BM209" i="33"/>
  <c r="BQ209" i="33"/>
  <c r="BS209" i="33"/>
  <c r="BJ65" i="22"/>
  <c r="BK65" i="22"/>
  <c r="BD65" i="22"/>
  <c r="BU64" i="22"/>
  <c r="AS78" i="22"/>
  <c r="BM72" i="22"/>
  <c r="BQ72" i="22"/>
  <c r="AP70" i="22"/>
  <c r="BM64" i="22"/>
  <c r="AZ67" i="22"/>
  <c r="AQ67" i="22"/>
  <c r="BA68" i="22"/>
  <c r="BD64" i="22"/>
  <c r="BJ64" i="22"/>
  <c r="BK64" i="22"/>
  <c r="BR66" i="22"/>
  <c r="BS66" i="22"/>
  <c r="BM62" i="22"/>
  <c r="BQ62" i="22"/>
  <c r="BS62" i="22"/>
  <c r="BQ61" i="22"/>
  <c r="BS61" i="22"/>
  <c r="BR69" i="29"/>
  <c r="BS69" i="29"/>
  <c r="BJ75" i="29"/>
  <c r="BK75" i="29"/>
  <c r="BD75" i="29"/>
  <c r="AZ78" i="29"/>
  <c r="AQ78" i="29"/>
  <c r="BA79" i="29"/>
  <c r="BJ76" i="29"/>
  <c r="BK76" i="29"/>
  <c r="BD76" i="29"/>
  <c r="AS84" i="29"/>
  <c r="AP81" i="29"/>
  <c r="BM83" i="29"/>
  <c r="BQ83" i="29"/>
  <c r="BQ75" i="29"/>
  <c r="BS75" i="29"/>
  <c r="CB75" i="29"/>
  <c r="CE75" i="29"/>
  <c r="BM76" i="29"/>
  <c r="BQ76" i="29"/>
  <c r="BS76" i="29"/>
  <c r="BQ67" i="29"/>
  <c r="BS67" i="29"/>
  <c r="BT67" i="29"/>
  <c r="BX67" i="29"/>
  <c r="BM68" i="29"/>
  <c r="BQ68" i="29"/>
  <c r="BS68" i="29"/>
  <c r="CC75" i="29"/>
  <c r="BD68" i="22"/>
  <c r="BJ68" i="22"/>
  <c r="BK68" i="22"/>
  <c r="BQ64" i="22"/>
  <c r="BS64" i="22"/>
  <c r="BT64" i="22"/>
  <c r="BX64" i="22"/>
  <c r="BM65" i="22"/>
  <c r="BQ65" i="22"/>
  <c r="BS65" i="22"/>
  <c r="BM80" i="22"/>
  <c r="BQ80" i="22"/>
  <c r="AS81" i="22"/>
  <c r="AP78" i="22"/>
  <c r="BU67" i="22"/>
  <c r="BU70" i="22"/>
  <c r="BM70" i="22"/>
  <c r="AZ70" i="22"/>
  <c r="AQ70" i="22"/>
  <c r="BA71" i="22"/>
  <c r="BM67" i="22"/>
  <c r="BJ67" i="22"/>
  <c r="BK67" i="22"/>
  <c r="BD67" i="22"/>
  <c r="BR69" i="22"/>
  <c r="BS69" i="22"/>
  <c r="BD79" i="29"/>
  <c r="BJ79" i="29"/>
  <c r="BK79" i="29"/>
  <c r="CC78" i="29"/>
  <c r="BJ78" i="29"/>
  <c r="BK78" i="29"/>
  <c r="BD78" i="29"/>
  <c r="BR80" i="29"/>
  <c r="BS80" i="29"/>
  <c r="AP84" i="29"/>
  <c r="AS87" i="29"/>
  <c r="BM86" i="29"/>
  <c r="BQ86" i="29"/>
  <c r="BR77" i="29"/>
  <c r="BS77" i="29"/>
  <c r="BM78" i="29"/>
  <c r="AZ81" i="29"/>
  <c r="AQ81" i="29"/>
  <c r="BA82" i="29"/>
  <c r="BQ70" i="22"/>
  <c r="BS70" i="22"/>
  <c r="BM71" i="22"/>
  <c r="BQ71" i="22"/>
  <c r="BS71" i="22"/>
  <c r="AZ78" i="22"/>
  <c r="AQ78" i="22"/>
  <c r="BA79" i="22"/>
  <c r="BM68" i="22"/>
  <c r="BQ68" i="22"/>
  <c r="BS68" i="22"/>
  <c r="BQ67" i="22"/>
  <c r="BS67" i="22"/>
  <c r="AP81" i="22"/>
  <c r="AS84" i="22"/>
  <c r="BM83" i="22"/>
  <c r="BQ83" i="22"/>
  <c r="BJ71" i="22"/>
  <c r="BK71" i="22"/>
  <c r="BD71" i="22"/>
  <c r="BD70" i="22"/>
  <c r="BJ70" i="22"/>
  <c r="BK70" i="22"/>
  <c r="BR72" i="22"/>
  <c r="BS72" i="22"/>
  <c r="AS90" i="29"/>
  <c r="BM89" i="29"/>
  <c r="BQ89" i="29"/>
  <c r="AP87" i="29"/>
  <c r="BQ78" i="29"/>
  <c r="BS78" i="29"/>
  <c r="CB78" i="29"/>
  <c r="CE78" i="29"/>
  <c r="BM79" i="29"/>
  <c r="BQ79" i="29"/>
  <c r="BS79" i="29"/>
  <c r="CC81" i="29"/>
  <c r="AZ84" i="29"/>
  <c r="AQ84" i="29"/>
  <c r="BA85" i="29"/>
  <c r="BM81" i="29"/>
  <c r="BJ81" i="29"/>
  <c r="BK81" i="29"/>
  <c r="BD81" i="29"/>
  <c r="BJ82" i="29"/>
  <c r="BK82" i="29"/>
  <c r="BD82" i="29"/>
  <c r="AS87" i="22"/>
  <c r="BM86" i="22"/>
  <c r="BQ86" i="22"/>
  <c r="AP84" i="22"/>
  <c r="BD78" i="22"/>
  <c r="BJ78" i="22"/>
  <c r="BK78" i="22"/>
  <c r="CC78" i="22"/>
  <c r="AZ81" i="22"/>
  <c r="AQ81" i="22"/>
  <c r="BA82" i="22"/>
  <c r="BD79" i="22"/>
  <c r="BJ79" i="22"/>
  <c r="BK79" i="22"/>
  <c r="BJ84" i="29"/>
  <c r="BK84" i="29"/>
  <c r="BD84" i="29"/>
  <c r="BJ85" i="29"/>
  <c r="BK85" i="29"/>
  <c r="BD85" i="29"/>
  <c r="BR83" i="29"/>
  <c r="BS83" i="29"/>
  <c r="AZ87" i="29"/>
  <c r="AQ87" i="29"/>
  <c r="BA88" i="29"/>
  <c r="CC84" i="29"/>
  <c r="BM84" i="29"/>
  <c r="BQ81" i="29"/>
  <c r="BS81" i="29"/>
  <c r="CB81" i="29"/>
  <c r="CE81" i="29"/>
  <c r="BM82" i="29"/>
  <c r="BQ82" i="29"/>
  <c r="BS82" i="29"/>
  <c r="BM92" i="29"/>
  <c r="BQ92" i="29"/>
  <c r="AP90" i="29"/>
  <c r="AS98" i="29"/>
  <c r="BM81" i="22"/>
  <c r="BJ81" i="22"/>
  <c r="BK81" i="22"/>
  <c r="BD81" i="22"/>
  <c r="BR83" i="22"/>
  <c r="BS83" i="22"/>
  <c r="BR80" i="22"/>
  <c r="BS80" i="22"/>
  <c r="AZ84" i="22"/>
  <c r="AQ84" i="22"/>
  <c r="BA85" i="22"/>
  <c r="CC81" i="22"/>
  <c r="BD82" i="22"/>
  <c r="BJ82" i="22"/>
  <c r="BK82" i="22"/>
  <c r="BQ78" i="22"/>
  <c r="BS78" i="22"/>
  <c r="CB78" i="22"/>
  <c r="CE78" i="22"/>
  <c r="BM79" i="22"/>
  <c r="BQ79" i="22"/>
  <c r="BS79" i="22"/>
  <c r="BM89" i="22"/>
  <c r="BQ89" i="22"/>
  <c r="AP87" i="22"/>
  <c r="AS90" i="22"/>
  <c r="BM87" i="29"/>
  <c r="BJ88" i="29"/>
  <c r="BK88" i="29"/>
  <c r="BD88" i="29"/>
  <c r="BM100" i="29"/>
  <c r="BQ100" i="29"/>
  <c r="AP98" i="29"/>
  <c r="AS101" i="29"/>
  <c r="AZ90" i="29"/>
  <c r="AQ90" i="29"/>
  <c r="BA91" i="29"/>
  <c r="BR86" i="29"/>
  <c r="BS86" i="29"/>
  <c r="CB84" i="29"/>
  <c r="CE84" i="29"/>
  <c r="BR89" i="29"/>
  <c r="BS89" i="29"/>
  <c r="BJ87" i="29"/>
  <c r="BK87" i="29"/>
  <c r="BD87" i="29"/>
  <c r="CC87" i="29"/>
  <c r="BM85" i="29"/>
  <c r="BQ85" i="29"/>
  <c r="BS85" i="29"/>
  <c r="BQ84" i="29"/>
  <c r="BS84" i="29"/>
  <c r="CC84" i="22"/>
  <c r="BM84" i="22"/>
  <c r="BJ84" i="22"/>
  <c r="BK84" i="22"/>
  <c r="BD84" i="22"/>
  <c r="BD85" i="22"/>
  <c r="BJ85" i="22"/>
  <c r="BK85" i="22"/>
  <c r="AS93" i="22"/>
  <c r="BM92" i="22"/>
  <c r="BQ92" i="22"/>
  <c r="AP90" i="22"/>
  <c r="AZ87" i="22"/>
  <c r="AQ87" i="22"/>
  <c r="BA88" i="22"/>
  <c r="BQ81" i="22"/>
  <c r="BS81" i="22"/>
  <c r="BM82" i="22"/>
  <c r="BQ82" i="22"/>
  <c r="BS82" i="22"/>
  <c r="CB81" i="22"/>
  <c r="CE81" i="22"/>
  <c r="BD91" i="29"/>
  <c r="BJ91" i="29"/>
  <c r="BK91" i="29"/>
  <c r="AZ98" i="29"/>
  <c r="AQ98" i="29"/>
  <c r="BA99" i="29"/>
  <c r="BM98" i="29"/>
  <c r="CC90" i="29"/>
  <c r="BM90" i="29"/>
  <c r="BR92" i="29"/>
  <c r="BS92" i="29"/>
  <c r="BD90" i="29"/>
  <c r="BJ90" i="29"/>
  <c r="BK90" i="29"/>
  <c r="BM103" i="29"/>
  <c r="BQ103" i="29"/>
  <c r="AS104" i="29"/>
  <c r="AP101" i="29"/>
  <c r="BQ87" i="29"/>
  <c r="BS87" i="29"/>
  <c r="CB87" i="29"/>
  <c r="CE87" i="29"/>
  <c r="BM88" i="29"/>
  <c r="BQ88" i="29"/>
  <c r="BS88" i="29"/>
  <c r="BM95" i="22"/>
  <c r="BQ95" i="22"/>
  <c r="AS101" i="22"/>
  <c r="AP93" i="22"/>
  <c r="BD88" i="22"/>
  <c r="BJ88" i="22"/>
  <c r="BK88" i="22"/>
  <c r="BM87" i="22"/>
  <c r="BQ84" i="22"/>
  <c r="BS84" i="22"/>
  <c r="BM85" i="22"/>
  <c r="BQ85" i="22"/>
  <c r="BS85" i="22"/>
  <c r="CB84" i="22"/>
  <c r="CE84" i="22"/>
  <c r="CC90" i="22"/>
  <c r="AZ90" i="22"/>
  <c r="AQ90" i="22"/>
  <c r="BA91" i="22"/>
  <c r="BR86" i="22"/>
  <c r="BS86" i="22"/>
  <c r="BJ87" i="22"/>
  <c r="BK87" i="22"/>
  <c r="BD87" i="22"/>
  <c r="CC87" i="22"/>
  <c r="BJ99" i="29"/>
  <c r="BK99" i="29"/>
  <c r="BD99" i="29"/>
  <c r="BM91" i="29"/>
  <c r="BQ91" i="29"/>
  <c r="BS91" i="29"/>
  <c r="BQ90" i="29"/>
  <c r="BS90" i="29"/>
  <c r="CB90" i="29"/>
  <c r="CE90" i="29"/>
  <c r="BM99" i="29"/>
  <c r="BQ99" i="29"/>
  <c r="BS99" i="29"/>
  <c r="BQ98" i="29"/>
  <c r="BS98" i="29"/>
  <c r="CB98" i="29"/>
  <c r="CE98" i="29"/>
  <c r="CC98" i="29"/>
  <c r="BM106" i="29"/>
  <c r="BQ106" i="29"/>
  <c r="AP104" i="29"/>
  <c r="AS107" i="29"/>
  <c r="BJ98" i="29"/>
  <c r="BK98" i="29"/>
  <c r="BD98" i="29"/>
  <c r="AZ101" i="29"/>
  <c r="AQ101" i="29"/>
  <c r="BA102" i="29"/>
  <c r="BQ87" i="22"/>
  <c r="BS87" i="22"/>
  <c r="CB87" i="22"/>
  <c r="CE87" i="22"/>
  <c r="BM88" i="22"/>
  <c r="BQ88" i="22"/>
  <c r="BS88" i="22"/>
  <c r="AZ93" i="22"/>
  <c r="AQ93" i="22"/>
  <c r="BA94" i="22"/>
  <c r="BD90" i="22"/>
  <c r="BJ90" i="22"/>
  <c r="BK90" i="22"/>
  <c r="BR89" i="22"/>
  <c r="BS89" i="22"/>
  <c r="BD91" i="22"/>
  <c r="BJ91" i="22"/>
  <c r="BK91" i="22"/>
  <c r="AP101" i="22"/>
  <c r="BM103" i="22"/>
  <c r="BQ103" i="22"/>
  <c r="AS104" i="22"/>
  <c r="BM90" i="22"/>
  <c r="BJ102" i="29"/>
  <c r="BK102" i="29"/>
  <c r="BD102" i="29"/>
  <c r="AP107" i="29"/>
  <c r="AS110" i="29"/>
  <c r="BM109" i="29"/>
  <c r="BQ109" i="29"/>
  <c r="BJ101" i="29"/>
  <c r="BK101" i="29"/>
  <c r="BD101" i="29"/>
  <c r="CC101" i="29"/>
  <c r="CC104" i="29"/>
  <c r="AZ104" i="29"/>
  <c r="AQ104" i="29"/>
  <c r="BA105" i="29"/>
  <c r="BM104" i="29"/>
  <c r="BM101" i="29"/>
  <c r="BR100" i="29"/>
  <c r="BS100" i="29"/>
  <c r="BJ93" i="22"/>
  <c r="BK93" i="22"/>
  <c r="BD93" i="22"/>
  <c r="BR92" i="22"/>
  <c r="BS92" i="22"/>
  <c r="BM93" i="22"/>
  <c r="AP104" i="22"/>
  <c r="AS107" i="22"/>
  <c r="BM106" i="22"/>
  <c r="BQ106" i="22"/>
  <c r="CC93" i="22"/>
  <c r="BJ94" i="22"/>
  <c r="BK94" i="22"/>
  <c r="BD94" i="22"/>
  <c r="BQ90" i="22"/>
  <c r="BS90" i="22"/>
  <c r="CB90" i="22"/>
  <c r="CE90" i="22"/>
  <c r="BM91" i="22"/>
  <c r="BQ91" i="22"/>
  <c r="BS91" i="22"/>
  <c r="AZ101" i="22"/>
  <c r="AQ101" i="22"/>
  <c r="BA102" i="22"/>
  <c r="CC101" i="22"/>
  <c r="BM101" i="22"/>
  <c r="AZ107" i="29"/>
  <c r="AQ107" i="29"/>
  <c r="BA108" i="29"/>
  <c r="BM107" i="29"/>
  <c r="BQ101" i="29"/>
  <c r="BS101" i="29"/>
  <c r="CB101" i="29"/>
  <c r="CE101" i="29"/>
  <c r="BM102" i="29"/>
  <c r="BQ102" i="29"/>
  <c r="BS102" i="29"/>
  <c r="BR106" i="29"/>
  <c r="BS106" i="29"/>
  <c r="BJ104" i="29"/>
  <c r="BK104" i="29"/>
  <c r="BD104" i="29"/>
  <c r="BR103" i="29"/>
  <c r="BS103" i="29"/>
  <c r="AP110" i="29"/>
  <c r="AS113" i="29"/>
  <c r="BM112" i="29"/>
  <c r="BQ112" i="29"/>
  <c r="BQ104" i="29"/>
  <c r="BS104" i="29"/>
  <c r="BM105" i="29"/>
  <c r="BQ105" i="29"/>
  <c r="BS105" i="29"/>
  <c r="BJ105" i="29"/>
  <c r="BK105" i="29"/>
  <c r="BD105" i="29"/>
  <c r="BM102" i="22"/>
  <c r="BQ102" i="22"/>
  <c r="BS102" i="22"/>
  <c r="BQ101" i="22"/>
  <c r="BS101" i="22"/>
  <c r="CB101" i="22"/>
  <c r="CE101" i="22"/>
  <c r="AS110" i="22"/>
  <c r="BM109" i="22"/>
  <c r="BQ109" i="22"/>
  <c r="AP107" i="22"/>
  <c r="BJ102" i="22"/>
  <c r="BK102" i="22"/>
  <c r="BD102" i="22"/>
  <c r="BR95" i="22"/>
  <c r="BS95" i="22"/>
  <c r="BM104" i="22"/>
  <c r="AZ104" i="22"/>
  <c r="AQ104" i="22"/>
  <c r="BA105" i="22"/>
  <c r="BM94" i="22"/>
  <c r="BQ94" i="22"/>
  <c r="BS94" i="22"/>
  <c r="CB93" i="22"/>
  <c r="CE93" i="22"/>
  <c r="BQ93" i="22"/>
  <c r="BS93" i="22"/>
  <c r="BJ101" i="22"/>
  <c r="BK101" i="22"/>
  <c r="BD101" i="22"/>
  <c r="CC110" i="29"/>
  <c r="AZ110" i="29"/>
  <c r="AQ110" i="29"/>
  <c r="BA111" i="29"/>
  <c r="BM110" i="29"/>
  <c r="CC107" i="29"/>
  <c r="CB104" i="29"/>
  <c r="CE104" i="29"/>
  <c r="BD108" i="29"/>
  <c r="BJ108" i="29"/>
  <c r="BK108" i="29"/>
  <c r="BD107" i="29"/>
  <c r="BJ107" i="29"/>
  <c r="BK107" i="29"/>
  <c r="BQ107" i="29"/>
  <c r="BS107" i="29"/>
  <c r="BM108" i="29"/>
  <c r="BQ108" i="29"/>
  <c r="BS108" i="29"/>
  <c r="BM115" i="29"/>
  <c r="BQ115" i="29"/>
  <c r="AS121" i="29"/>
  <c r="AP113" i="29"/>
  <c r="BD104" i="22"/>
  <c r="BJ104" i="22"/>
  <c r="BK104" i="22"/>
  <c r="AZ107" i="22"/>
  <c r="AQ107" i="22"/>
  <c r="BA108" i="22"/>
  <c r="AS113" i="22"/>
  <c r="AP110" i="22"/>
  <c r="BM112" i="22"/>
  <c r="BQ112" i="22"/>
  <c r="BR103" i="22"/>
  <c r="BS103" i="22"/>
  <c r="BM105" i="22"/>
  <c r="BQ105" i="22"/>
  <c r="BS105" i="22"/>
  <c r="BQ104" i="22"/>
  <c r="BS104" i="22"/>
  <c r="CB104" i="22"/>
  <c r="CE104" i="22"/>
  <c r="BJ105" i="22"/>
  <c r="BK105" i="22"/>
  <c r="BD105" i="22"/>
  <c r="CC104" i="22"/>
  <c r="BM123" i="29"/>
  <c r="BQ123" i="29"/>
  <c r="AS124" i="29"/>
  <c r="AP121" i="29"/>
  <c r="BQ110" i="29"/>
  <c r="BS110" i="29"/>
  <c r="BM111" i="29"/>
  <c r="BQ111" i="29"/>
  <c r="BS111" i="29"/>
  <c r="BD111" i="29"/>
  <c r="BJ111" i="29"/>
  <c r="BK111" i="29"/>
  <c r="BR109" i="29"/>
  <c r="BS109" i="29"/>
  <c r="CB107" i="29"/>
  <c r="CE107" i="29"/>
  <c r="AZ113" i="29"/>
  <c r="AQ113" i="29"/>
  <c r="BA114" i="29"/>
  <c r="BJ110" i="29"/>
  <c r="BK110" i="29"/>
  <c r="BD110" i="29"/>
  <c r="AQ110" i="22"/>
  <c r="BA111" i="22"/>
  <c r="AZ110" i="22"/>
  <c r="BM110" i="22"/>
  <c r="BM107" i="22"/>
  <c r="BJ108" i="22"/>
  <c r="BK108" i="22"/>
  <c r="BD108" i="22"/>
  <c r="BD107" i="22"/>
  <c r="BJ107" i="22"/>
  <c r="BK107" i="22"/>
  <c r="BR106" i="22"/>
  <c r="BS106" i="22"/>
  <c r="AS116" i="22"/>
  <c r="AP113" i="22"/>
  <c r="BM115" i="22"/>
  <c r="BQ115" i="22"/>
  <c r="CC107" i="22"/>
  <c r="BJ114" i="29"/>
  <c r="BK114" i="29"/>
  <c r="BD114" i="29"/>
  <c r="BM113" i="29"/>
  <c r="BJ113" i="29"/>
  <c r="BK113" i="29"/>
  <c r="BD113" i="29"/>
  <c r="AZ121" i="29"/>
  <c r="AQ121" i="29"/>
  <c r="BA122" i="29"/>
  <c r="CB110" i="29"/>
  <c r="CE110" i="29"/>
  <c r="BM126" i="29"/>
  <c r="BQ126" i="29"/>
  <c r="AS127" i="29"/>
  <c r="AP124" i="29"/>
  <c r="BR112" i="29"/>
  <c r="BS112" i="29"/>
  <c r="CC113" i="29"/>
  <c r="BQ110" i="22"/>
  <c r="BS110" i="22"/>
  <c r="CB110" i="22"/>
  <c r="CE110" i="22"/>
  <c r="BM111" i="22"/>
  <c r="BQ111" i="22"/>
  <c r="BS111" i="22"/>
  <c r="BM108" i="22"/>
  <c r="BQ108" i="22"/>
  <c r="BS108" i="22"/>
  <c r="BQ107" i="22"/>
  <c r="BS107" i="22"/>
  <c r="CB107" i="22"/>
  <c r="CE107" i="22"/>
  <c r="BD110" i="22"/>
  <c r="BJ110" i="22"/>
  <c r="BK110" i="22"/>
  <c r="BD111" i="22"/>
  <c r="BJ111" i="22"/>
  <c r="BK111" i="22"/>
  <c r="AS124" i="22"/>
  <c r="BM118" i="22"/>
  <c r="BQ118" i="22"/>
  <c r="AP116" i="22"/>
  <c r="BR109" i="22"/>
  <c r="BS109" i="22"/>
  <c r="AZ113" i="22"/>
  <c r="AQ113" i="22"/>
  <c r="BA114" i="22"/>
  <c r="CC110" i="22"/>
  <c r="BD122" i="29"/>
  <c r="BJ122" i="29"/>
  <c r="BK122" i="29"/>
  <c r="CC121" i="29"/>
  <c r="BR115" i="29"/>
  <c r="BS115" i="29"/>
  <c r="BM121" i="29"/>
  <c r="BM114" i="29"/>
  <c r="BQ114" i="29"/>
  <c r="BS114" i="29"/>
  <c r="BQ113" i="29"/>
  <c r="BS113" i="29"/>
  <c r="CB113" i="29"/>
  <c r="CE113" i="29"/>
  <c r="BD121" i="29"/>
  <c r="BJ121" i="29"/>
  <c r="BK121" i="29"/>
  <c r="AZ124" i="29"/>
  <c r="AQ124" i="29"/>
  <c r="BA125" i="29"/>
  <c r="BM124" i="29"/>
  <c r="AS130" i="29"/>
  <c r="AP127" i="29"/>
  <c r="BM129" i="29"/>
  <c r="BQ129" i="29"/>
  <c r="BM126" i="22"/>
  <c r="BQ126" i="22"/>
  <c r="AP124" i="22"/>
  <c r="AS127" i="22"/>
  <c r="BR112" i="22"/>
  <c r="BS112" i="22"/>
  <c r="BJ114" i="22"/>
  <c r="BK114" i="22"/>
  <c r="BD114" i="22"/>
  <c r="BD113" i="22"/>
  <c r="BJ113" i="22"/>
  <c r="BK113" i="22"/>
  <c r="CC113" i="22"/>
  <c r="BM113" i="22"/>
  <c r="AZ116" i="22"/>
  <c r="AQ116" i="22"/>
  <c r="BA117" i="22"/>
  <c r="BQ124" i="29"/>
  <c r="BS124" i="29"/>
  <c r="CB124" i="29"/>
  <c r="CE124" i="29"/>
  <c r="BM125" i="29"/>
  <c r="BQ125" i="29"/>
  <c r="BS125" i="29"/>
  <c r="AS133" i="29"/>
  <c r="AP130" i="29"/>
  <c r="BM132" i="29"/>
  <c r="BQ132" i="29"/>
  <c r="BR123" i="29"/>
  <c r="BS123" i="29"/>
  <c r="AZ127" i="29"/>
  <c r="AQ127" i="29"/>
  <c r="BA128" i="29"/>
  <c r="CC124" i="29"/>
  <c r="BM122" i="29"/>
  <c r="BQ122" i="29"/>
  <c r="BS122" i="29"/>
  <c r="BQ121" i="29"/>
  <c r="BS121" i="29"/>
  <c r="CB121" i="29"/>
  <c r="CE121" i="29"/>
  <c r="BJ125" i="29"/>
  <c r="BK125" i="29"/>
  <c r="BD125" i="29"/>
  <c r="BD124" i="29"/>
  <c r="BJ124" i="29"/>
  <c r="BK124" i="29"/>
  <c r="BR126" i="29"/>
  <c r="BS126" i="29"/>
  <c r="BM114" i="22"/>
  <c r="BQ114" i="22"/>
  <c r="BS114" i="22"/>
  <c r="BQ113" i="22"/>
  <c r="BS113" i="22"/>
  <c r="CB113" i="22"/>
  <c r="CE113" i="22"/>
  <c r="BR115" i="22"/>
  <c r="BS115" i="22"/>
  <c r="BD117" i="22"/>
  <c r="BJ117" i="22"/>
  <c r="BK117" i="22"/>
  <c r="AS130" i="22"/>
  <c r="BM129" i="22"/>
  <c r="BQ129" i="22"/>
  <c r="AP127" i="22"/>
  <c r="CC116" i="22"/>
  <c r="BM116" i="22"/>
  <c r="BD116" i="22"/>
  <c r="BJ116" i="22"/>
  <c r="BK116" i="22"/>
  <c r="AQ124" i="22"/>
  <c r="BA125" i="22"/>
  <c r="AZ124" i="22"/>
  <c r="CC127" i="29"/>
  <c r="BJ128" i="29"/>
  <c r="BK128" i="29"/>
  <c r="BD128" i="29"/>
  <c r="BM127" i="29"/>
  <c r="AZ130" i="29"/>
  <c r="AQ130" i="29"/>
  <c r="BA131" i="29"/>
  <c r="AS136" i="29"/>
  <c r="AP133" i="29"/>
  <c r="BM135" i="29"/>
  <c r="BQ135" i="29"/>
  <c r="BJ127" i="29"/>
  <c r="BK127" i="29"/>
  <c r="BR129" i="29"/>
  <c r="BS129" i="29"/>
  <c r="BD127" i="29"/>
  <c r="AZ127" i="22"/>
  <c r="AQ127" i="22"/>
  <c r="BA128" i="22"/>
  <c r="CC127" i="22"/>
  <c r="BJ124" i="22"/>
  <c r="BK124" i="22"/>
  <c r="BD124" i="22"/>
  <c r="BR126" i="22"/>
  <c r="BS126" i="22"/>
  <c r="AP130" i="22"/>
  <c r="AS133" i="22"/>
  <c r="BM132" i="22"/>
  <c r="BQ132" i="22"/>
  <c r="CC124" i="22"/>
  <c r="BR118" i="22"/>
  <c r="BS118" i="22"/>
  <c r="BQ116" i="22"/>
  <c r="BS116" i="22"/>
  <c r="CB116" i="22"/>
  <c r="CE116" i="22"/>
  <c r="BM117" i="22"/>
  <c r="BQ117" i="22"/>
  <c r="BS117" i="22"/>
  <c r="BD125" i="22"/>
  <c r="BJ125" i="22"/>
  <c r="BK125" i="22"/>
  <c r="BM124" i="22"/>
  <c r="BM130" i="29"/>
  <c r="AS144" i="29"/>
  <c r="BM138" i="29"/>
  <c r="BQ138" i="29"/>
  <c r="AP136" i="29"/>
  <c r="BM128" i="29"/>
  <c r="BQ128" i="29"/>
  <c r="BS128" i="29"/>
  <c r="BQ127" i="29"/>
  <c r="BS127" i="29"/>
  <c r="BJ131" i="29"/>
  <c r="BK131" i="29"/>
  <c r="BD131" i="29"/>
  <c r="CB127" i="29"/>
  <c r="CE127" i="29"/>
  <c r="CC130" i="29"/>
  <c r="BR132" i="29"/>
  <c r="BS132" i="29"/>
  <c r="BD130" i="29"/>
  <c r="BJ130" i="29"/>
  <c r="BK130" i="29"/>
  <c r="AZ133" i="29"/>
  <c r="AQ133" i="29"/>
  <c r="BA134" i="29"/>
  <c r="CC133" i="29"/>
  <c r="AS136" i="22"/>
  <c r="BM135" i="22"/>
  <c r="BQ135" i="22"/>
  <c r="AP133" i="22"/>
  <c r="BQ124" i="22"/>
  <c r="BS124" i="22"/>
  <c r="BM125" i="22"/>
  <c r="BQ125" i="22"/>
  <c r="BS125" i="22"/>
  <c r="CB124" i="22"/>
  <c r="CE124" i="22"/>
  <c r="BM127" i="22"/>
  <c r="AZ130" i="22"/>
  <c r="AQ130" i="22"/>
  <c r="BA131" i="22"/>
  <c r="BJ128" i="22"/>
  <c r="BK128" i="22"/>
  <c r="BD128" i="22"/>
  <c r="BJ127" i="22"/>
  <c r="BK127" i="22"/>
  <c r="BD127" i="22"/>
  <c r="AZ136" i="29"/>
  <c r="AQ136" i="29"/>
  <c r="BA137" i="29"/>
  <c r="CC136" i="29"/>
  <c r="BD134" i="29"/>
  <c r="BJ134" i="29"/>
  <c r="BK134" i="29"/>
  <c r="BD133" i="29"/>
  <c r="BJ133" i="29"/>
  <c r="BK133" i="29"/>
  <c r="AS147" i="29"/>
  <c r="AP144" i="29"/>
  <c r="BM146" i="29"/>
  <c r="BQ146" i="29"/>
  <c r="BM133" i="29"/>
  <c r="BQ130" i="29"/>
  <c r="BS130" i="29"/>
  <c r="CB130" i="29"/>
  <c r="CE130" i="29"/>
  <c r="BM131" i="29"/>
  <c r="BQ131" i="29"/>
  <c r="BS131" i="29"/>
  <c r="AS139" i="22"/>
  <c r="AP136" i="22"/>
  <c r="BM138" i="22"/>
  <c r="BQ138" i="22"/>
  <c r="BD130" i="22"/>
  <c r="BJ130" i="22"/>
  <c r="BK130" i="22"/>
  <c r="BJ131" i="22"/>
  <c r="BK131" i="22"/>
  <c r="BD131" i="22"/>
  <c r="BM130" i="22"/>
  <c r="BR129" i="22"/>
  <c r="BS129" i="22"/>
  <c r="CC130" i="22"/>
  <c r="CC133" i="22"/>
  <c r="AZ133" i="22"/>
  <c r="AQ133" i="22"/>
  <c r="BA134" i="22"/>
  <c r="BQ127" i="22"/>
  <c r="BS127" i="22"/>
  <c r="CB127" i="22"/>
  <c r="CE127" i="22"/>
  <c r="BM128" i="22"/>
  <c r="BQ128" i="22"/>
  <c r="BS128" i="22"/>
  <c r="BR135" i="29"/>
  <c r="BS135" i="29"/>
  <c r="AQ144" i="29"/>
  <c r="BA145" i="29"/>
  <c r="AZ144" i="29"/>
  <c r="BM136" i="29"/>
  <c r="BM149" i="29"/>
  <c r="BQ149" i="29"/>
  <c r="AS150" i="29"/>
  <c r="AP147" i="29"/>
  <c r="BJ137" i="29"/>
  <c r="BK137" i="29"/>
  <c r="BD137" i="29"/>
  <c r="BQ133" i="29"/>
  <c r="BS133" i="29"/>
  <c r="CB133" i="29"/>
  <c r="CE133" i="29"/>
  <c r="BM134" i="29"/>
  <c r="BQ134" i="29"/>
  <c r="BS134" i="29"/>
  <c r="BD136" i="29"/>
  <c r="BJ136" i="29"/>
  <c r="BK136" i="29"/>
  <c r="BQ130" i="22"/>
  <c r="BS130" i="22"/>
  <c r="CB130" i="22"/>
  <c r="CE130" i="22"/>
  <c r="BM131" i="22"/>
  <c r="BQ131" i="22"/>
  <c r="BS131" i="22"/>
  <c r="BR132" i="22"/>
  <c r="BS132" i="22"/>
  <c r="BM133" i="22"/>
  <c r="AS147" i="22"/>
  <c r="AP139" i="22"/>
  <c r="BM141" i="22"/>
  <c r="BQ141" i="22"/>
  <c r="BJ134" i="22"/>
  <c r="BK134" i="22"/>
  <c r="BD134" i="22"/>
  <c r="BD133" i="22"/>
  <c r="BJ133" i="22"/>
  <c r="BK133" i="22"/>
  <c r="AQ136" i="22"/>
  <c r="BA137" i="22"/>
  <c r="BM136" i="22"/>
  <c r="CC136" i="22"/>
  <c r="AZ136" i="22"/>
  <c r="CC147" i="29"/>
  <c r="AZ147" i="29"/>
  <c r="AQ147" i="29"/>
  <c r="BA148" i="29"/>
  <c r="BJ144" i="29"/>
  <c r="BK144" i="29"/>
  <c r="BD144" i="29"/>
  <c r="BJ145" i="29"/>
  <c r="BK145" i="29"/>
  <c r="BD145" i="29"/>
  <c r="BM152" i="29"/>
  <c r="BQ152" i="29"/>
  <c r="AP150" i="29"/>
  <c r="AS153" i="29"/>
  <c r="BQ136" i="29"/>
  <c r="BS136" i="29"/>
  <c r="BM137" i="29"/>
  <c r="BQ137" i="29"/>
  <c r="BS137" i="29"/>
  <c r="CC144" i="29"/>
  <c r="BR138" i="29"/>
  <c r="BS138" i="29"/>
  <c r="CB136" i="29"/>
  <c r="CE136" i="29"/>
  <c r="BM144" i="29"/>
  <c r="AS150" i="22"/>
  <c r="BM149" i="22"/>
  <c r="BQ149" i="22"/>
  <c r="AP147" i="22"/>
  <c r="BJ136" i="22"/>
  <c r="BK136" i="22"/>
  <c r="BD136" i="22"/>
  <c r="BR138" i="22"/>
  <c r="BS138" i="22"/>
  <c r="BQ133" i="22"/>
  <c r="BS133" i="22"/>
  <c r="CB133" i="22"/>
  <c r="CE133" i="22"/>
  <c r="BM134" i="22"/>
  <c r="BQ134" i="22"/>
  <c r="BS134" i="22"/>
  <c r="AZ139" i="22"/>
  <c r="BM139" i="22"/>
  <c r="CC139" i="22"/>
  <c r="AQ139" i="22"/>
  <c r="BA140" i="22"/>
  <c r="BD137" i="22"/>
  <c r="BJ137" i="22"/>
  <c r="BK137" i="22"/>
  <c r="BM137" i="22"/>
  <c r="BQ137" i="22"/>
  <c r="BS137" i="22"/>
  <c r="CB136" i="22"/>
  <c r="CE136" i="22"/>
  <c r="BQ136" i="22"/>
  <c r="BS136" i="22"/>
  <c r="BR135" i="22"/>
  <c r="BS135" i="22"/>
  <c r="AZ150" i="29"/>
  <c r="AQ150" i="29"/>
  <c r="BA151" i="29"/>
  <c r="BQ144" i="29"/>
  <c r="BS144" i="29"/>
  <c r="CB144" i="29"/>
  <c r="CE144" i="29"/>
  <c r="BM145" i="29"/>
  <c r="BQ145" i="29"/>
  <c r="BS145" i="29"/>
  <c r="BJ148" i="29"/>
  <c r="BK148" i="29"/>
  <c r="BD148" i="29"/>
  <c r="BR146" i="29"/>
  <c r="BS146" i="29"/>
  <c r="BM147" i="29"/>
  <c r="BJ147" i="29"/>
  <c r="BK147" i="29"/>
  <c r="BD147" i="29"/>
  <c r="AS156" i="29"/>
  <c r="AP153" i="29"/>
  <c r="BM155" i="29"/>
  <c r="BQ155" i="29"/>
  <c r="BM140" i="22"/>
  <c r="BQ140" i="22"/>
  <c r="BS140" i="22"/>
  <c r="BQ139" i="22"/>
  <c r="BS139" i="22"/>
  <c r="CB139" i="22"/>
  <c r="CE139" i="22"/>
  <c r="BJ139" i="22"/>
  <c r="BK139" i="22"/>
  <c r="BD139" i="22"/>
  <c r="BR141" i="22"/>
  <c r="BS141" i="22"/>
  <c r="AZ147" i="22"/>
  <c r="AQ147" i="22"/>
  <c r="BA148" i="22"/>
  <c r="AS153" i="22"/>
  <c r="AP150" i="22"/>
  <c r="BM152" i="22"/>
  <c r="BQ152" i="22"/>
  <c r="BJ140" i="22"/>
  <c r="BK140" i="22"/>
  <c r="BD140" i="22"/>
  <c r="BQ147" i="29"/>
  <c r="BS147" i="29"/>
  <c r="CB147" i="29"/>
  <c r="CE147" i="29"/>
  <c r="BM148" i="29"/>
  <c r="BQ148" i="29"/>
  <c r="BS148" i="29"/>
  <c r="AS159" i="29"/>
  <c r="AP156" i="29"/>
  <c r="BM158" i="29"/>
  <c r="BQ158" i="29"/>
  <c r="BR149" i="29"/>
  <c r="BS149" i="29"/>
  <c r="CC150" i="29"/>
  <c r="AQ153" i="29"/>
  <c r="BA154" i="29"/>
  <c r="AZ153" i="29"/>
  <c r="BD150" i="29"/>
  <c r="BJ150" i="29"/>
  <c r="BK150" i="29"/>
  <c r="BD151" i="29"/>
  <c r="BJ151" i="29"/>
  <c r="BK151" i="29"/>
  <c r="BM150" i="29"/>
  <c r="BM147" i="22"/>
  <c r="BD147" i="22"/>
  <c r="BJ147" i="22"/>
  <c r="BK147" i="22"/>
  <c r="AP153" i="22"/>
  <c r="BM155" i="22"/>
  <c r="BQ155" i="22"/>
  <c r="AS156" i="22"/>
  <c r="CC147" i="22"/>
  <c r="BD148" i="22"/>
  <c r="BJ148" i="22"/>
  <c r="BK148" i="22"/>
  <c r="AQ150" i="22"/>
  <c r="BA151" i="22"/>
  <c r="AZ150" i="22"/>
  <c r="BM153" i="29"/>
  <c r="BJ153" i="29"/>
  <c r="BK153" i="29"/>
  <c r="BD153" i="29"/>
  <c r="AS167" i="29"/>
  <c r="BM161" i="29"/>
  <c r="BQ161" i="29"/>
  <c r="AP159" i="29"/>
  <c r="BD154" i="29"/>
  <c r="BJ154" i="29"/>
  <c r="BK154" i="29"/>
  <c r="BQ150" i="29"/>
  <c r="BS150" i="29"/>
  <c r="CB150" i="29"/>
  <c r="CE150" i="29"/>
  <c r="BM151" i="29"/>
  <c r="BQ151" i="29"/>
  <c r="BS151" i="29"/>
  <c r="AZ156" i="29"/>
  <c r="AQ156" i="29"/>
  <c r="BA157" i="29"/>
  <c r="CC153" i="29"/>
  <c r="BR152" i="29"/>
  <c r="BS152" i="29"/>
  <c r="AZ153" i="22"/>
  <c r="AQ153" i="22"/>
  <c r="BA154" i="22"/>
  <c r="CC150" i="22"/>
  <c r="BR149" i="22"/>
  <c r="BS149" i="22"/>
  <c r="BM158" i="22"/>
  <c r="BQ158" i="22"/>
  <c r="AP156" i="22"/>
  <c r="AS159" i="22"/>
  <c r="BJ150" i="22"/>
  <c r="BK150" i="22"/>
  <c r="BD150" i="22"/>
  <c r="BJ151" i="22"/>
  <c r="BK151" i="22"/>
  <c r="BD151" i="22"/>
  <c r="BM150" i="22"/>
  <c r="BQ147" i="22"/>
  <c r="BS147" i="22"/>
  <c r="CB147" i="22"/>
  <c r="CE147" i="22"/>
  <c r="BM148" i="22"/>
  <c r="BQ148" i="22"/>
  <c r="BS148" i="22"/>
  <c r="AQ159" i="29"/>
  <c r="BA160" i="29"/>
  <c r="AZ159" i="29"/>
  <c r="BR155" i="29"/>
  <c r="BS155" i="29"/>
  <c r="AP167" i="29"/>
  <c r="AS170" i="29"/>
  <c r="BM169" i="29"/>
  <c r="BQ169" i="29"/>
  <c r="CC156" i="29"/>
  <c r="BJ157" i="29"/>
  <c r="BK157" i="29"/>
  <c r="BD157" i="29"/>
  <c r="BJ156" i="29"/>
  <c r="BK156" i="29"/>
  <c r="BD156" i="29"/>
  <c r="BM156" i="29"/>
  <c r="BQ153" i="29"/>
  <c r="BS153" i="29"/>
  <c r="CB153" i="29"/>
  <c r="CE153" i="29"/>
  <c r="BM154" i="29"/>
  <c r="BQ154" i="29"/>
  <c r="BS154" i="29"/>
  <c r="AS162" i="22"/>
  <c r="AP159" i="22"/>
  <c r="BM161" i="22"/>
  <c r="BQ161" i="22"/>
  <c r="BQ150" i="22"/>
  <c r="BS150" i="22"/>
  <c r="CB150" i="22"/>
  <c r="CE150" i="22"/>
  <c r="BM151" i="22"/>
  <c r="BQ151" i="22"/>
  <c r="BS151" i="22"/>
  <c r="BD154" i="22"/>
  <c r="BJ154" i="22"/>
  <c r="BK154" i="22"/>
  <c r="AZ156" i="22"/>
  <c r="AQ156" i="22"/>
  <c r="BA157" i="22"/>
  <c r="BD153" i="22"/>
  <c r="BJ153" i="22"/>
  <c r="BK153" i="22"/>
  <c r="BM153" i="22"/>
  <c r="BR152" i="22"/>
  <c r="BS152" i="22"/>
  <c r="CC153" i="22"/>
  <c r="BQ156" i="29"/>
  <c r="BS156" i="29"/>
  <c r="CB156" i="29"/>
  <c r="CE156" i="29"/>
  <c r="BM157" i="29"/>
  <c r="BQ157" i="29"/>
  <c r="BS157" i="29"/>
  <c r="AZ167" i="29"/>
  <c r="AQ167" i="29"/>
  <c r="BA168" i="29"/>
  <c r="BJ159" i="29"/>
  <c r="BK159" i="29"/>
  <c r="BD159" i="29"/>
  <c r="AP170" i="29"/>
  <c r="BM172" i="29"/>
  <c r="BQ172" i="29"/>
  <c r="AS173" i="29"/>
  <c r="BM159" i="29"/>
  <c r="BJ160" i="29"/>
  <c r="BK160" i="29"/>
  <c r="BD160" i="29"/>
  <c r="BR158" i="29"/>
  <c r="BS158" i="29"/>
  <c r="CC159" i="29"/>
  <c r="BJ157" i="22"/>
  <c r="BK157" i="22"/>
  <c r="BD157" i="22"/>
  <c r="CC156" i="22"/>
  <c r="BD156" i="22"/>
  <c r="BJ156" i="22"/>
  <c r="BK156" i="22"/>
  <c r="BQ153" i="22"/>
  <c r="BS153" i="22"/>
  <c r="CB153" i="22"/>
  <c r="CE153" i="22"/>
  <c r="BM154" i="22"/>
  <c r="BQ154" i="22"/>
  <c r="BS154" i="22"/>
  <c r="AQ159" i="22"/>
  <c r="BA160" i="22"/>
  <c r="AZ159" i="22"/>
  <c r="BR155" i="22"/>
  <c r="BS155" i="22"/>
  <c r="AS170" i="22"/>
  <c r="BM164" i="22"/>
  <c r="BQ164" i="22"/>
  <c r="AP162" i="22"/>
  <c r="BM156" i="22"/>
  <c r="AS176" i="29"/>
  <c r="AP173" i="29"/>
  <c r="BM175" i="29"/>
  <c r="BQ175" i="29"/>
  <c r="BM167" i="29"/>
  <c r="BD168" i="29"/>
  <c r="BJ168" i="29"/>
  <c r="BK168" i="29"/>
  <c r="BJ167" i="29"/>
  <c r="BK167" i="29"/>
  <c r="BR169" i="29"/>
  <c r="BS169" i="29"/>
  <c r="BD167" i="29"/>
  <c r="AZ170" i="29"/>
  <c r="AQ170" i="29"/>
  <c r="BA171" i="29"/>
  <c r="BR161" i="29"/>
  <c r="BS161" i="29"/>
  <c r="CC167" i="29"/>
  <c r="BM160" i="29"/>
  <c r="BQ160" i="29"/>
  <c r="BS160" i="29"/>
  <c r="BQ159" i="29"/>
  <c r="BS159" i="29"/>
  <c r="CB159" i="29"/>
  <c r="CE159" i="29"/>
  <c r="BD160" i="22"/>
  <c r="BJ160" i="22"/>
  <c r="BK160" i="22"/>
  <c r="AQ162" i="22"/>
  <c r="BA163" i="22"/>
  <c r="AZ162" i="22"/>
  <c r="CC162" i="22"/>
  <c r="BM162" i="22"/>
  <c r="AS173" i="22"/>
  <c r="AP170" i="22"/>
  <c r="BM172" i="22"/>
  <c r="BQ172" i="22"/>
  <c r="BR158" i="22"/>
  <c r="BS158" i="22"/>
  <c r="CB156" i="22"/>
  <c r="CE156" i="22"/>
  <c r="BM159" i="22"/>
  <c r="BM157" i="22"/>
  <c r="BQ157" i="22"/>
  <c r="BS157" i="22"/>
  <c r="BQ156" i="22"/>
  <c r="BS156" i="22"/>
  <c r="BJ159" i="22"/>
  <c r="BK159" i="22"/>
  <c r="BD159" i="22"/>
  <c r="BR161" i="22"/>
  <c r="BS161" i="22"/>
  <c r="CC159" i="22"/>
  <c r="BJ170" i="29"/>
  <c r="BK170" i="29"/>
  <c r="BD170" i="29"/>
  <c r="BQ167" i="29"/>
  <c r="BS167" i="29"/>
  <c r="CB167" i="29"/>
  <c r="CE167" i="29"/>
  <c r="BM168" i="29"/>
  <c r="BQ168" i="29"/>
  <c r="BS168" i="29"/>
  <c r="BM170" i="29"/>
  <c r="CC170" i="29"/>
  <c r="AZ173" i="29"/>
  <c r="AQ173" i="29"/>
  <c r="BA174" i="29"/>
  <c r="BD171" i="29"/>
  <c r="BJ171" i="29"/>
  <c r="BK171" i="29"/>
  <c r="AS179" i="29"/>
  <c r="BM178" i="29"/>
  <c r="BQ178" i="29"/>
  <c r="AP176" i="29"/>
  <c r="BQ159" i="22"/>
  <c r="BS159" i="22"/>
  <c r="CB159" i="22"/>
  <c r="CE159" i="22"/>
  <c r="BM160" i="22"/>
  <c r="BQ160" i="22"/>
  <c r="BS160" i="22"/>
  <c r="BM163" i="22"/>
  <c r="BQ163" i="22"/>
  <c r="BS163" i="22"/>
  <c r="BQ162" i="22"/>
  <c r="BS162" i="22"/>
  <c r="AS176" i="22"/>
  <c r="BM175" i="22"/>
  <c r="BQ175" i="22"/>
  <c r="AP173" i="22"/>
  <c r="BD162" i="22"/>
  <c r="BJ162" i="22"/>
  <c r="BK162" i="22"/>
  <c r="BR164" i="22"/>
  <c r="BS164" i="22"/>
  <c r="CC170" i="22"/>
  <c r="AZ170" i="22"/>
  <c r="AQ170" i="22"/>
  <c r="BA171" i="22"/>
  <c r="BM170" i="22"/>
  <c r="BD163" i="22"/>
  <c r="BJ163" i="22"/>
  <c r="BK163" i="22"/>
  <c r="CC173" i="29"/>
  <c r="BJ174" i="29"/>
  <c r="BK174" i="29"/>
  <c r="BD174" i="29"/>
  <c r="AS182" i="29"/>
  <c r="AP179" i="29"/>
  <c r="BM181" i="29"/>
  <c r="BQ181" i="29"/>
  <c r="BQ170" i="29"/>
  <c r="BS170" i="29"/>
  <c r="CB170" i="29"/>
  <c r="CE170" i="29"/>
  <c r="BM171" i="29"/>
  <c r="BQ171" i="29"/>
  <c r="BS171" i="29"/>
  <c r="CC176" i="29"/>
  <c r="BM176" i="29"/>
  <c r="AZ176" i="29"/>
  <c r="AQ176" i="29"/>
  <c r="BA177" i="29"/>
  <c r="BR172" i="29"/>
  <c r="BS172" i="29"/>
  <c r="BD173" i="29"/>
  <c r="BJ173" i="29"/>
  <c r="BK173" i="29"/>
  <c r="BR175" i="29"/>
  <c r="BS175" i="29"/>
  <c r="BM173" i="29"/>
  <c r="AP176" i="22"/>
  <c r="BM178" i="22"/>
  <c r="BQ178" i="22"/>
  <c r="AS179" i="22"/>
  <c r="CB162" i="22"/>
  <c r="CE162" i="22"/>
  <c r="BQ170" i="22"/>
  <c r="BS170" i="22"/>
  <c r="CB170" i="22"/>
  <c r="CE170" i="22"/>
  <c r="BM171" i="22"/>
  <c r="BQ171" i="22"/>
  <c r="BS171" i="22"/>
  <c r="AZ173" i="22"/>
  <c r="AQ173" i="22"/>
  <c r="BA174" i="22"/>
  <c r="BJ171" i="22"/>
  <c r="BK171" i="22"/>
  <c r="BD171" i="22"/>
  <c r="BD170" i="22"/>
  <c r="BJ170" i="22"/>
  <c r="BK170" i="22"/>
  <c r="BJ176" i="29"/>
  <c r="BK176" i="29"/>
  <c r="BD176" i="29"/>
  <c r="AP182" i="29"/>
  <c r="BM184" i="29"/>
  <c r="BQ184" i="29"/>
  <c r="AS190" i="29"/>
  <c r="AZ179" i="29"/>
  <c r="AQ179" i="29"/>
  <c r="BA180" i="29"/>
  <c r="BM177" i="29"/>
  <c r="BQ177" i="29"/>
  <c r="BS177" i="29"/>
  <c r="BQ176" i="29"/>
  <c r="BS176" i="29"/>
  <c r="BQ173" i="29"/>
  <c r="BS173" i="29"/>
  <c r="CB173" i="29"/>
  <c r="CE173" i="29"/>
  <c r="BM174" i="29"/>
  <c r="BQ174" i="29"/>
  <c r="BS174" i="29"/>
  <c r="BD177" i="29"/>
  <c r="BJ177" i="29"/>
  <c r="BK177" i="29"/>
  <c r="BD174" i="22"/>
  <c r="BJ174" i="22"/>
  <c r="BK174" i="22"/>
  <c r="BD173" i="22"/>
  <c r="BJ173" i="22"/>
  <c r="BK173" i="22"/>
  <c r="BR175" i="22"/>
  <c r="BS175" i="22"/>
  <c r="CC173" i="22"/>
  <c r="AP179" i="22"/>
  <c r="AS182" i="22"/>
  <c r="BM181" i="22"/>
  <c r="BQ181" i="22"/>
  <c r="AZ176" i="22"/>
  <c r="CC176" i="22"/>
  <c r="AQ176" i="22"/>
  <c r="BA177" i="22"/>
  <c r="BM176" i="22"/>
  <c r="BM173" i="22"/>
  <c r="BR172" i="22"/>
  <c r="BS172" i="22"/>
  <c r="BM179" i="29"/>
  <c r="AS193" i="29"/>
  <c r="BM192" i="29"/>
  <c r="BQ192" i="29"/>
  <c r="AP190" i="29"/>
  <c r="BD180" i="29"/>
  <c r="BJ180" i="29"/>
  <c r="BK180" i="29"/>
  <c r="AZ182" i="29"/>
  <c r="AQ182" i="29"/>
  <c r="BA183" i="29"/>
  <c r="CC179" i="29"/>
  <c r="BJ179" i="29"/>
  <c r="BK179" i="29"/>
  <c r="BD179" i="29"/>
  <c r="BR178" i="29"/>
  <c r="BS178" i="29"/>
  <c r="CB176" i="29"/>
  <c r="CE176" i="29"/>
  <c r="AZ179" i="22"/>
  <c r="AQ179" i="22"/>
  <c r="BA180" i="22"/>
  <c r="BM179" i="22"/>
  <c r="BJ176" i="22"/>
  <c r="BK176" i="22"/>
  <c r="BD176" i="22"/>
  <c r="BR178" i="22"/>
  <c r="BS178" i="22"/>
  <c r="AS185" i="22"/>
  <c r="BM184" i="22"/>
  <c r="BQ184" i="22"/>
  <c r="AP182" i="22"/>
  <c r="BQ173" i="22"/>
  <c r="BS173" i="22"/>
  <c r="CB173" i="22"/>
  <c r="CE173" i="22"/>
  <c r="BM174" i="22"/>
  <c r="BQ174" i="22"/>
  <c r="BS174" i="22"/>
  <c r="BM177" i="22"/>
  <c r="BQ177" i="22"/>
  <c r="BS177" i="22"/>
  <c r="BQ176" i="22"/>
  <c r="BS176" i="22"/>
  <c r="CB176" i="22"/>
  <c r="CE176" i="22"/>
  <c r="BJ177" i="22"/>
  <c r="BK177" i="22"/>
  <c r="BD177" i="22"/>
  <c r="BJ182" i="29"/>
  <c r="BK182" i="29"/>
  <c r="BD182" i="29"/>
  <c r="BD183" i="29"/>
  <c r="BJ183" i="29"/>
  <c r="BK183" i="29"/>
  <c r="AZ190" i="29"/>
  <c r="AQ190" i="29"/>
  <c r="BA191" i="29"/>
  <c r="BM190" i="29"/>
  <c r="CC190" i="29"/>
  <c r="CC182" i="29"/>
  <c r="AS196" i="29"/>
  <c r="BM195" i="29"/>
  <c r="BQ195" i="29"/>
  <c r="AP193" i="29"/>
  <c r="BM182" i="29"/>
  <c r="BR181" i="29"/>
  <c r="BS181" i="29"/>
  <c r="BQ179" i="29"/>
  <c r="BS179" i="29"/>
  <c r="CB179" i="29"/>
  <c r="CE179" i="29"/>
  <c r="BM180" i="29"/>
  <c r="BQ180" i="29"/>
  <c r="BS180" i="29"/>
  <c r="AQ182" i="22"/>
  <c r="BA183" i="22"/>
  <c r="AZ182" i="22"/>
  <c r="BM182" i="22"/>
  <c r="CC182" i="22"/>
  <c r="BM180" i="22"/>
  <c r="BQ180" i="22"/>
  <c r="BS180" i="22"/>
  <c r="BQ179" i="22"/>
  <c r="BS179" i="22"/>
  <c r="CB179" i="22"/>
  <c r="CE179" i="22"/>
  <c r="CC179" i="22"/>
  <c r="AP185" i="22"/>
  <c r="BM187" i="22"/>
  <c r="BQ187" i="22"/>
  <c r="AS193" i="22"/>
  <c r="BD180" i="22"/>
  <c r="BJ180" i="22"/>
  <c r="BK180" i="22"/>
  <c r="BJ179" i="22"/>
  <c r="BK179" i="22"/>
  <c r="BD179" i="22"/>
  <c r="BR181" i="22"/>
  <c r="BS181" i="22"/>
  <c r="BJ191" i="29"/>
  <c r="BK191" i="29"/>
  <c r="BD191" i="29"/>
  <c r="BQ190" i="29"/>
  <c r="BS190" i="29"/>
  <c r="CB190" i="29"/>
  <c r="CE190" i="29"/>
  <c r="BM191" i="29"/>
  <c r="BQ191" i="29"/>
  <c r="BS191" i="29"/>
  <c r="AS199" i="29"/>
  <c r="BM198" i="29"/>
  <c r="BQ198" i="29"/>
  <c r="AP196" i="29"/>
  <c r="BJ190" i="29"/>
  <c r="BK190" i="29"/>
  <c r="BD190" i="29"/>
  <c r="BR192" i="29"/>
  <c r="BS192" i="29"/>
  <c r="BM193" i="29"/>
  <c r="AZ193" i="29"/>
  <c r="AQ193" i="29"/>
  <c r="BA194" i="29"/>
  <c r="BR184" i="29"/>
  <c r="BS184" i="29"/>
  <c r="BQ182" i="29"/>
  <c r="BS182" i="29"/>
  <c r="CB182" i="29"/>
  <c r="CE182" i="29"/>
  <c r="BM183" i="29"/>
  <c r="BQ183" i="29"/>
  <c r="BS183" i="29"/>
  <c r="AS196" i="22"/>
  <c r="BM195" i="22"/>
  <c r="BQ195" i="22"/>
  <c r="AP193" i="22"/>
  <c r="BQ182" i="22"/>
  <c r="BS182" i="22"/>
  <c r="BM183" i="22"/>
  <c r="BQ183" i="22"/>
  <c r="BS183" i="22"/>
  <c r="AZ185" i="22"/>
  <c r="AQ185" i="22"/>
  <c r="BA186" i="22"/>
  <c r="BJ182" i="22"/>
  <c r="BK182" i="22"/>
  <c r="BD182" i="22"/>
  <c r="BD183" i="22"/>
  <c r="BJ183" i="22"/>
  <c r="BK183" i="22"/>
  <c r="AZ196" i="29"/>
  <c r="AQ196" i="29"/>
  <c r="BA197" i="29"/>
  <c r="CC196" i="29"/>
  <c r="BM196" i="29"/>
  <c r="AP199" i="29"/>
  <c r="AS202" i="29"/>
  <c r="BM201" i="29"/>
  <c r="BQ201" i="29"/>
  <c r="BJ194" i="29"/>
  <c r="BK194" i="29"/>
  <c r="BD194" i="29"/>
  <c r="BR195" i="29"/>
  <c r="BS195" i="29"/>
  <c r="BJ193" i="29"/>
  <c r="BK193" i="29"/>
  <c r="BD193" i="29"/>
  <c r="BM194" i="29"/>
  <c r="BQ194" i="29"/>
  <c r="BS194" i="29"/>
  <c r="BQ193" i="29"/>
  <c r="BS193" i="29"/>
  <c r="CB193" i="29"/>
  <c r="CE193" i="29"/>
  <c r="CC193" i="29"/>
  <c r="BJ186" i="22"/>
  <c r="BK186" i="22"/>
  <c r="BD186" i="22"/>
  <c r="CC185" i="22"/>
  <c r="AZ193" i="22"/>
  <c r="AQ193" i="22"/>
  <c r="BA194" i="22"/>
  <c r="BM185" i="22"/>
  <c r="BJ185" i="22"/>
  <c r="BK185" i="22"/>
  <c r="BD185" i="22"/>
  <c r="BR187" i="22"/>
  <c r="BS187" i="22"/>
  <c r="BR184" i="22"/>
  <c r="BS184" i="22"/>
  <c r="CB182" i="22"/>
  <c r="CE182" i="22"/>
  <c r="AP196" i="22"/>
  <c r="AS199" i="22"/>
  <c r="BM198" i="22"/>
  <c r="BQ198" i="22"/>
  <c r="AP202" i="29"/>
  <c r="AS205" i="29"/>
  <c r="BM204" i="29"/>
  <c r="BQ204" i="29"/>
  <c r="AZ199" i="29"/>
  <c r="AQ199" i="29"/>
  <c r="BA200" i="29"/>
  <c r="BM199" i="29"/>
  <c r="BM197" i="29"/>
  <c r="BQ197" i="29"/>
  <c r="BS197" i="29"/>
  <c r="CB196" i="29"/>
  <c r="CE196" i="29"/>
  <c r="BQ196" i="29"/>
  <c r="BS196" i="29"/>
  <c r="BJ197" i="29"/>
  <c r="BK197" i="29"/>
  <c r="BD197" i="29"/>
  <c r="BJ196" i="29"/>
  <c r="BK196" i="29"/>
  <c r="BD196" i="29"/>
  <c r="BM193" i="22"/>
  <c r="BM186" i="22"/>
  <c r="BQ186" i="22"/>
  <c r="BS186" i="22"/>
  <c r="CB185" i="22"/>
  <c r="CE185" i="22"/>
  <c r="BQ185" i="22"/>
  <c r="BS185" i="22"/>
  <c r="CC193" i="22"/>
  <c r="BJ193" i="22"/>
  <c r="BK193" i="22"/>
  <c r="BD193" i="22"/>
  <c r="AQ196" i="22"/>
  <c r="BA197" i="22"/>
  <c r="AZ196" i="22"/>
  <c r="CC196" i="22"/>
  <c r="BM201" i="22"/>
  <c r="BQ201" i="22"/>
  <c r="AS202" i="22"/>
  <c r="AP199" i="22"/>
  <c r="BD194" i="22"/>
  <c r="BJ194" i="22"/>
  <c r="BK194" i="22"/>
  <c r="BJ200" i="29"/>
  <c r="BK200" i="29"/>
  <c r="BD200" i="29"/>
  <c r="BD199" i="29"/>
  <c r="BJ199" i="29"/>
  <c r="BK199" i="29"/>
  <c r="BQ199" i="29"/>
  <c r="BS199" i="29"/>
  <c r="CB199" i="29"/>
  <c r="CE199" i="29"/>
  <c r="BM200" i="29"/>
  <c r="BQ200" i="29"/>
  <c r="BS200" i="29"/>
  <c r="BR198" i="29"/>
  <c r="BS198" i="29"/>
  <c r="BM207" i="29"/>
  <c r="BQ207" i="29"/>
  <c r="AP205" i="29"/>
  <c r="CC199" i="29"/>
  <c r="AQ202" i="29"/>
  <c r="BA203" i="29"/>
  <c r="CC202" i="29"/>
  <c r="BM202" i="29"/>
  <c r="AZ202" i="29"/>
  <c r="BM196" i="22"/>
  <c r="BD196" i="22"/>
  <c r="BJ196" i="22"/>
  <c r="BK196" i="22"/>
  <c r="BR195" i="22"/>
  <c r="BS195" i="22"/>
  <c r="AZ199" i="22"/>
  <c r="AQ199" i="22"/>
  <c r="BA200" i="22"/>
  <c r="BJ197" i="22"/>
  <c r="BK197" i="22"/>
  <c r="BD197" i="22"/>
  <c r="AS205" i="22"/>
  <c r="BM204" i="22"/>
  <c r="BQ204" i="22"/>
  <c r="AP202" i="22"/>
  <c r="BQ193" i="22"/>
  <c r="BS193" i="22"/>
  <c r="CB193" i="22"/>
  <c r="CE193" i="22"/>
  <c r="BM194" i="22"/>
  <c r="BQ194" i="22"/>
  <c r="BS194" i="22"/>
  <c r="AZ205" i="29"/>
  <c r="AQ205" i="29"/>
  <c r="BA206" i="29"/>
  <c r="BM203" i="29"/>
  <c r="BQ203" i="29"/>
  <c r="BS203" i="29"/>
  <c r="BQ202" i="29"/>
  <c r="BS202" i="29"/>
  <c r="CB202" i="29"/>
  <c r="CE202" i="29"/>
  <c r="BR201" i="29"/>
  <c r="BS201" i="29"/>
  <c r="BJ203" i="29"/>
  <c r="BK203" i="29"/>
  <c r="BD203" i="29"/>
  <c r="BR204" i="29"/>
  <c r="BS204" i="29"/>
  <c r="BJ202" i="29"/>
  <c r="BK202" i="29"/>
  <c r="BD202" i="29"/>
  <c r="CC199" i="22"/>
  <c r="BJ200" i="22"/>
  <c r="BK200" i="22"/>
  <c r="BD200" i="22"/>
  <c r="BM199" i="22"/>
  <c r="BR198" i="22"/>
  <c r="BS198" i="22"/>
  <c r="BJ199" i="22"/>
  <c r="BK199" i="22"/>
  <c r="BD199" i="22"/>
  <c r="BR201" i="22"/>
  <c r="BS201" i="22"/>
  <c r="AZ202" i="22"/>
  <c r="AQ202" i="22"/>
  <c r="BA203" i="22"/>
  <c r="AS208" i="22"/>
  <c r="AP205" i="22"/>
  <c r="BM207" i="22"/>
  <c r="BQ207" i="22"/>
  <c r="BQ196" i="22"/>
  <c r="BS196" i="22"/>
  <c r="CB196" i="22"/>
  <c r="CE196" i="22"/>
  <c r="BM197" i="22"/>
  <c r="BQ197" i="22"/>
  <c r="BS197" i="22"/>
  <c r="BJ206" i="29"/>
  <c r="BK206" i="29"/>
  <c r="BD206" i="29"/>
  <c r="CC205" i="29"/>
  <c r="BD205" i="29"/>
  <c r="BJ205" i="29"/>
  <c r="BK205" i="29"/>
  <c r="BM205" i="29"/>
  <c r="BJ202" i="22"/>
  <c r="BK202" i="22"/>
  <c r="BD202" i="22"/>
  <c r="BD203" i="22"/>
  <c r="BJ203" i="22"/>
  <c r="BK203" i="22"/>
  <c r="BM202" i="22"/>
  <c r="AQ205" i="22"/>
  <c r="BA206" i="22"/>
  <c r="AZ205" i="22"/>
  <c r="BM200" i="22"/>
  <c r="BQ200" i="22"/>
  <c r="BS200" i="22"/>
  <c r="BQ199" i="22"/>
  <c r="BS199" i="22"/>
  <c r="CB199" i="22"/>
  <c r="CE199" i="22"/>
  <c r="BM210" i="22"/>
  <c r="BQ210" i="22"/>
  <c r="AP208" i="22"/>
  <c r="CC202" i="22"/>
  <c r="BQ205" i="29"/>
  <c r="BS205" i="29"/>
  <c r="CB205" i="29"/>
  <c r="CE205" i="29"/>
  <c r="BM206" i="29"/>
  <c r="BQ206" i="29"/>
  <c r="BS206" i="29"/>
  <c r="BR207" i="29"/>
  <c r="BS207" i="29"/>
  <c r="BM205" i="22"/>
  <c r="CC205" i="22"/>
  <c r="AQ208" i="22"/>
  <c r="BA209" i="22"/>
  <c r="AZ208" i="22"/>
  <c r="CC208" i="22"/>
  <c r="BR204" i="22"/>
  <c r="BS204" i="22"/>
  <c r="BD206" i="22"/>
  <c r="BJ206" i="22"/>
  <c r="BK206" i="22"/>
  <c r="BQ202" i="22"/>
  <c r="BS202" i="22"/>
  <c r="CB202" i="22"/>
  <c r="CE202" i="22"/>
  <c r="BM203" i="22"/>
  <c r="BQ203" i="22"/>
  <c r="BS203" i="22"/>
  <c r="BJ205" i="22"/>
  <c r="BK205" i="22"/>
  <c r="BD205" i="22"/>
  <c r="BR207" i="22"/>
  <c r="BS207" i="22"/>
  <c r="BJ209" i="22"/>
  <c r="BK209" i="22"/>
  <c r="BD209" i="22"/>
  <c r="BD208" i="22"/>
  <c r="BJ208" i="22"/>
  <c r="BK208" i="22"/>
  <c r="BM208" i="22"/>
  <c r="BQ205" i="22"/>
  <c r="BS205" i="22"/>
  <c r="CB205" i="22"/>
  <c r="CE205" i="22"/>
  <c r="BM206" i="22"/>
  <c r="BQ206" i="22"/>
  <c r="BS206" i="22"/>
  <c r="BM209" i="22"/>
  <c r="BQ209" i="22"/>
  <c r="BS209" i="22"/>
  <c r="BQ208" i="22"/>
  <c r="BS208" i="22"/>
  <c r="CB208" i="22"/>
  <c r="CE208" i="22"/>
  <c r="BR210" i="22"/>
  <c r="BS210" i="22"/>
  <c r="CB202" i="32"/>
  <c r="CE202" i="32"/>
  <c r="CB196" i="32"/>
  <c r="CE196" i="32"/>
  <c r="CB193" i="32"/>
  <c r="CE193" i="32"/>
  <c r="CB199" i="32"/>
  <c r="CE199" i="32"/>
  <c r="CB208" i="32"/>
  <c r="CE208" i="32"/>
  <c r="CB205" i="32"/>
  <c r="CE205" i="32"/>
  <c r="CB170" i="32"/>
  <c r="CE170" i="32"/>
  <c r="BC176" i="32"/>
  <c r="BD176" i="32"/>
  <c r="CB176" i="32"/>
  <c r="CE176" i="32"/>
  <c r="CB182" i="32"/>
  <c r="CE182" i="32"/>
  <c r="CB185" i="32"/>
  <c r="CE185" i="32"/>
  <c r="CB179" i="32"/>
  <c r="CE179" i="32"/>
  <c r="BT18" i="29"/>
  <c r="BX18" i="29"/>
  <c r="BT70" i="22"/>
  <c r="BX70" i="22"/>
  <c r="BT67" i="22"/>
  <c r="BX67" i="22"/>
  <c r="BT61" i="22"/>
  <c r="BX61" i="22"/>
  <c r="BT47" i="22"/>
  <c r="BX47" i="22"/>
  <c r="BT41" i="22"/>
  <c r="BX41" i="22"/>
  <c r="BT35" i="22"/>
  <c r="BX35" i="22"/>
</calcChain>
</file>

<file path=xl/comments1.xml><?xml version="1.0" encoding="utf-8"?>
<comments xmlns="http://schemas.openxmlformats.org/spreadsheetml/2006/main">
  <authors>
    <author>雨林木风</author>
  </authors>
  <commentList>
    <comment ref="BA30" authorId="0" shapeId="0">
      <text>
        <r>
          <rPr>
            <b/>
            <sz val="10"/>
            <color indexed="81"/>
            <rFont val="宋体"/>
            <family val="3"/>
            <charset val="134"/>
          </rPr>
          <t>王诚:须小于或者等N1的钢筋数量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<sst xmlns="http://schemas.openxmlformats.org/spreadsheetml/2006/main" count="6678" uniqueCount="475">
  <si>
    <t>0.5~2.0</t>
    <phoneticPr fontId="2" type="noConversion"/>
  </si>
  <si>
    <t>6.0~8.0</t>
    <phoneticPr fontId="2" type="noConversion"/>
  </si>
  <si>
    <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</si>
  <si>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</si>
  <si>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</si>
  <si>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</si>
  <si>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 xml:space="preserve">洞底铺砌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</si>
  <si>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盖 板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尺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寸</t>
    </r>
    <phoneticPr fontId="2" type="noConversion"/>
  </si>
  <si>
    <t>0.5~2.0</t>
    <phoneticPr fontId="2" type="noConversion"/>
  </si>
  <si>
    <t>2.0~4.0</t>
    <phoneticPr fontId="2" type="noConversion"/>
  </si>
  <si>
    <t>4.0~6.0</t>
    <phoneticPr fontId="2" type="noConversion"/>
  </si>
  <si>
    <t>6.0~8.0</t>
    <phoneticPr fontId="2" type="noConversion"/>
  </si>
  <si>
    <r>
      <t>涵顶</t>
    </r>
    <r>
      <rPr>
        <sz val="12"/>
        <rFont val="Times New Roman"/>
        <family val="1"/>
      </rPr>
      <t xml:space="preserve">      </t>
    </r>
    <r>
      <rPr>
        <sz val="12"/>
        <rFont val="宋体"/>
        <family val="3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</si>
  <si>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备注</t>
    <phoneticPr fontId="2" type="noConversion"/>
  </si>
  <si>
    <t>总根数</t>
    <phoneticPr fontId="2" type="noConversion"/>
  </si>
  <si>
    <r>
      <t>涵 台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尺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寸</t>
    </r>
    <r>
      <rPr>
        <sz val="12"/>
        <rFont val="宋体"/>
        <charset val="134"/>
      </rPr>
      <t xml:space="preserve"> </t>
    </r>
    <phoneticPr fontId="2" type="noConversion"/>
  </si>
  <si>
    <r>
      <t>C25</t>
    </r>
    <r>
      <rPr>
        <sz val="12"/>
        <rFont val="宋体"/>
        <charset val="134"/>
      </rPr>
      <t>砼</t>
    </r>
    <r>
      <rPr>
        <sz val="12"/>
        <rFont val="宋体"/>
        <family val="3"/>
        <charset val="134"/>
      </rPr>
      <t xml:space="preserve">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</si>
  <si>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 xml:space="preserve">材 料 </t>
    </r>
    <r>
      <rPr>
        <sz val="12"/>
        <rFont val="宋体"/>
        <family val="3"/>
        <charset val="134"/>
      </rPr>
      <t>数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量</t>
    </r>
    <phoneticPr fontId="2" type="noConversion"/>
  </si>
  <si>
    <t>分离式基础盖板涵涵台尺寸及数量表 (Lo=2.0m)</t>
    <phoneticPr fontId="2" type="noConversion"/>
  </si>
  <si>
    <r>
      <t xml:space="preserve">分离式基础盖板涵涵台尺寸及工程数量表 </t>
    </r>
    <r>
      <rPr>
        <b/>
        <sz val="22"/>
        <rFont val="Times New Roman"/>
        <family val="1"/>
      </rPr>
      <t>(Lo=1.5m)</t>
    </r>
    <phoneticPr fontId="2" type="noConversion"/>
  </si>
  <si>
    <t>根数</t>
    <phoneticPr fontId="2" type="noConversion"/>
  </si>
  <si>
    <t>盖板厚</t>
    <phoneticPr fontId="2" type="noConversion"/>
  </si>
  <si>
    <r>
      <t>C30</t>
    </r>
    <r>
      <rPr>
        <sz val="12"/>
        <rFont val="宋体"/>
        <family val="3"/>
        <charset val="134"/>
      </rPr>
      <t xml:space="preserve">砼支撑梁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</si>
  <si>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t>短边长度</t>
    <phoneticPr fontId="2" type="noConversion"/>
  </si>
  <si>
    <t>编号</t>
    <phoneticPr fontId="2" type="noConversion"/>
  </si>
  <si>
    <t>X(cm)</t>
    <phoneticPr fontId="2" type="noConversion"/>
  </si>
  <si>
    <t>Y(cm)</t>
    <phoneticPr fontId="2" type="noConversion"/>
  </si>
  <si>
    <t>外径</t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</si>
  <si>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>/C30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MU40</t>
    </r>
    <r>
      <rPr>
        <sz val="12"/>
        <rFont val="宋体"/>
        <charset val="134"/>
      </rPr>
      <t xml:space="preserve">片石
</t>
    </r>
    <r>
      <rPr>
        <sz val="12"/>
        <rFont val="宋体"/>
        <family val="3"/>
        <charset val="134"/>
      </rPr>
      <t>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</si>
  <si>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>/C30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MU40</t>
    </r>
    <r>
      <rPr>
        <sz val="12"/>
        <rFont val="宋体"/>
        <charset val="134"/>
      </rPr>
      <t xml:space="preserve">片石
</t>
    </r>
    <r>
      <rPr>
        <sz val="12"/>
        <rFont val="宋体"/>
        <family val="3"/>
        <charset val="134"/>
      </rPr>
      <t>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</si>
  <si>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t>C30砼台身防裂
10冷轧带肋钢筋网(kg/m)</t>
    <phoneticPr fontId="2" type="noConversion"/>
  </si>
  <si>
    <t>--</t>
    <phoneticPr fontId="2" type="noConversion"/>
  </si>
  <si>
    <t>是</t>
    <phoneticPr fontId="2" type="noConversion"/>
  </si>
  <si>
    <r>
      <t>计算跨径</t>
    </r>
    <r>
      <rPr>
        <sz val="12"/>
        <color indexed="14"/>
        <rFont val="Times New Roman"/>
        <family val="1"/>
      </rPr>
      <t>L
(m)</t>
    </r>
    <phoneticPr fontId="2" type="noConversion"/>
  </si>
  <si>
    <r>
      <t xml:space="preserve">净跨径
</t>
    </r>
    <r>
      <rPr>
        <sz val="12"/>
        <color indexed="14"/>
        <rFont val="Times New Roman"/>
        <family val="1"/>
      </rPr>
      <t>L</t>
    </r>
    <r>
      <rPr>
        <vertAlign val="subscript"/>
        <sz val="12"/>
        <color indexed="14"/>
        <rFont val="Times New Roman"/>
        <family val="1"/>
      </rPr>
      <t xml:space="preserve">0
</t>
    </r>
    <r>
      <rPr>
        <sz val="12"/>
        <color indexed="14"/>
        <rFont val="Times New Roman"/>
        <family val="1"/>
      </rPr>
      <t>(m)</t>
    </r>
    <phoneticPr fontId="2" type="noConversion"/>
  </si>
  <si>
    <t>净空
h1
(m)</t>
    <phoneticPr fontId="2" type="noConversion"/>
  </si>
  <si>
    <r>
      <t xml:space="preserve">净跨径
</t>
    </r>
    <r>
      <rPr>
        <sz val="12"/>
        <color indexed="14"/>
        <rFont val="Times New Roman"/>
        <family val="1"/>
      </rPr>
      <t>L</t>
    </r>
    <r>
      <rPr>
        <vertAlign val="subscript"/>
        <sz val="12"/>
        <color indexed="14"/>
        <rFont val="Times New Roman"/>
        <family val="1"/>
      </rPr>
      <t xml:space="preserve">0
</t>
    </r>
    <r>
      <rPr>
        <sz val="12"/>
        <color indexed="14"/>
        <rFont val="Times New Roman"/>
        <family val="1"/>
      </rPr>
      <t>(m)</t>
    </r>
    <phoneticPr fontId="2" type="noConversion"/>
  </si>
  <si>
    <t>净空
h1
(m)</t>
    <phoneticPr fontId="2" type="noConversion"/>
  </si>
  <si>
    <t>d
(cm)</t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</si>
  <si>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1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</si>
  <si>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1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</si>
  <si>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2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</si>
  <si>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2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</si>
  <si>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5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</si>
  <si>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Times New Roman"/>
        <family val="1"/>
      </rPr>
      <t>5</t>
    </r>
    <r>
      <rPr>
        <sz val="12"/>
        <color indexed="14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</si>
  <si>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color indexed="14"/>
        <rFont val="宋体"/>
        <family val="3"/>
        <charset val="134"/>
      </rPr>
      <t>6</t>
    </r>
    <r>
      <rPr>
        <sz val="12"/>
        <color indexed="14"/>
        <rFont val="宋体"/>
        <family val="3"/>
        <charset val="134"/>
      </rPr>
      <t xml:space="preserve">
</t>
    </r>
    <r>
      <rPr>
        <sz val="12"/>
        <color indexed="14"/>
        <rFont val="Times New Roman"/>
        <family val="1"/>
      </rPr>
      <t>(cm)</t>
    </r>
    <phoneticPr fontId="2" type="noConversion"/>
  </si>
  <si>
    <r>
      <t>C</t>
    </r>
    <r>
      <rPr>
        <vertAlign val="subscript"/>
        <sz val="12"/>
        <color indexed="14"/>
        <rFont val="宋体"/>
        <family val="3"/>
        <charset val="134"/>
      </rPr>
      <t>6</t>
    </r>
    <r>
      <rPr>
        <sz val="12"/>
        <color indexed="14"/>
        <rFont val="宋体"/>
        <family val="3"/>
        <charset val="134"/>
      </rPr>
      <t xml:space="preserve">
</t>
    </r>
    <r>
      <rPr>
        <sz val="12"/>
        <color indexed="14"/>
        <rFont val="Times New Roman"/>
        <family val="1"/>
      </rPr>
      <t>(cm)</t>
    </r>
    <phoneticPr fontId="2" type="noConversion"/>
  </si>
  <si>
    <r>
      <t>地基容许承</t>
    </r>
    <r>
      <rPr>
        <sz val="12"/>
        <color indexed="14"/>
        <rFont val="Times New Roman"/>
        <family val="1"/>
      </rPr>
      <t xml:space="preserve"> </t>
    </r>
    <r>
      <rPr>
        <sz val="12"/>
        <color indexed="14"/>
        <rFont val="宋体"/>
        <family val="3"/>
        <charset val="134"/>
      </rPr>
      <t>载</t>
    </r>
    <r>
      <rPr>
        <sz val="12"/>
        <color indexed="14"/>
        <rFont val="Times New Roman"/>
        <family val="1"/>
      </rPr>
      <t xml:space="preserve"> </t>
    </r>
    <r>
      <rPr>
        <sz val="12"/>
        <color indexed="14"/>
        <rFont val="宋体"/>
        <family val="3"/>
        <charset val="134"/>
      </rPr>
      <t xml:space="preserve">力
</t>
    </r>
    <r>
      <rPr>
        <sz val="12"/>
        <color indexed="14"/>
        <rFont val="Times New Roman"/>
        <family val="1"/>
      </rPr>
      <t>(kPa)</t>
    </r>
    <phoneticPr fontId="2" type="noConversion"/>
  </si>
  <si>
    <r>
      <t>地基容许承</t>
    </r>
    <r>
      <rPr>
        <sz val="12"/>
        <color indexed="14"/>
        <rFont val="Times New Roman"/>
        <family val="1"/>
      </rPr>
      <t xml:space="preserve"> </t>
    </r>
    <r>
      <rPr>
        <sz val="12"/>
        <color indexed="14"/>
        <rFont val="宋体"/>
        <family val="3"/>
        <charset val="134"/>
      </rPr>
      <t>载</t>
    </r>
    <r>
      <rPr>
        <sz val="12"/>
        <color indexed="14"/>
        <rFont val="Times New Roman"/>
        <family val="1"/>
      </rPr>
      <t xml:space="preserve"> </t>
    </r>
    <r>
      <rPr>
        <sz val="12"/>
        <color indexed="14"/>
        <rFont val="宋体"/>
        <family val="3"/>
        <charset val="134"/>
      </rPr>
      <t xml:space="preserve">力
</t>
    </r>
    <r>
      <rPr>
        <sz val="12"/>
        <color indexed="14"/>
        <rFont val="Times New Roman"/>
        <family val="1"/>
      </rPr>
      <t>(kPa)</t>
    </r>
    <phoneticPr fontId="2" type="noConversion"/>
  </si>
  <si>
    <r>
      <t>h</t>
    </r>
    <r>
      <rPr>
        <vertAlign val="subscript"/>
        <sz val="12"/>
        <color indexed="12"/>
        <rFont val="Times New Roman"/>
        <family val="1"/>
      </rPr>
      <t>1</t>
    </r>
    <r>
      <rPr>
        <sz val="12"/>
        <color indexed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</si>
  <si>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color indexed="12"/>
        <rFont val="Times New Roman"/>
        <family val="1"/>
      </rPr>
      <t>1</t>
    </r>
    <r>
      <rPr>
        <sz val="12"/>
        <color indexed="12"/>
        <rFont val="Times New Roman"/>
        <family val="1"/>
      </rPr>
      <t xml:space="preserve">
(cm)</t>
    </r>
    <phoneticPr fontId="2" type="noConversion"/>
  </si>
  <si>
    <t>1'</t>
    <phoneticPr fontId="2" type="noConversion"/>
  </si>
  <si>
    <t>2'</t>
    <phoneticPr fontId="2" type="noConversion"/>
  </si>
  <si>
    <r>
      <t>C20</t>
    </r>
    <r>
      <rPr>
        <sz val="12"/>
        <rFont val="宋体"/>
        <charset val="134"/>
      </rPr>
      <t>砼</t>
    </r>
    <r>
      <rPr>
        <sz val="12"/>
        <rFont val="宋体"/>
        <family val="3"/>
        <charset val="134"/>
      </rPr>
      <t xml:space="preserve">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</si>
  <si>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
</t>
    </r>
    <r>
      <rPr>
        <sz val="12"/>
        <rFont val="宋体"/>
        <family val="3"/>
        <charset val="134"/>
      </rPr>
      <t>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</si>
  <si>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
</t>
    </r>
    <r>
      <rPr>
        <sz val="12"/>
        <rFont val="宋体"/>
        <family val="3"/>
        <charset val="134"/>
      </rPr>
      <t>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</si>
  <si>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t>0.5～2.0</t>
  </si>
  <si>
    <t>双肢</t>
  </si>
  <si>
    <t>2.0～4.0</t>
  </si>
  <si>
    <t>4.0～6.0</t>
  </si>
  <si>
    <t>6.0～8.0</t>
  </si>
  <si>
    <t>8.0～10.0</t>
  </si>
  <si>
    <t>10.0～12.0</t>
  </si>
  <si>
    <t>12.0～14.0</t>
  </si>
  <si>
    <t>四肢</t>
  </si>
  <si>
    <t>14.0～16.0</t>
  </si>
  <si>
    <t>16.0～18.0</t>
  </si>
  <si>
    <t>18.0～20.0</t>
  </si>
  <si>
    <r>
      <t>整体式基础盖板涵涵台尺寸及数量表</t>
    </r>
    <r>
      <rPr>
        <b/>
        <sz val="22"/>
        <rFont val="Times New Roman"/>
        <family val="1"/>
      </rPr>
      <t xml:space="preserve"> (Lo=1.5m)</t>
    </r>
    <phoneticPr fontId="2" type="noConversion"/>
  </si>
  <si>
    <r>
      <t>计算跨径</t>
    </r>
    <r>
      <rPr>
        <sz val="12"/>
        <rFont val="Times New Roman"/>
        <family val="1"/>
      </rPr>
      <t>L
(m)</t>
    </r>
    <phoneticPr fontId="2" type="noConversion"/>
  </si>
  <si>
    <r>
      <t>净跨径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</si>
  <si>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净空
</t>
    </r>
    <r>
      <rPr>
        <sz val="12"/>
        <rFont val="Times New Roman"/>
        <family val="1"/>
      </rPr>
      <t>h1
(m)</t>
    </r>
    <phoneticPr fontId="2" type="noConversion"/>
  </si>
  <si>
    <r>
      <t>涵顶</t>
    </r>
    <r>
      <rPr>
        <sz val="12"/>
        <rFont val="Times New Roman"/>
        <family val="1"/>
      </rPr>
      <t xml:space="preserve">      
</t>
    </r>
    <r>
      <rPr>
        <sz val="12"/>
        <rFont val="宋体"/>
        <family val="3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</si>
  <si>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盖板尺寸</t>
    <phoneticPr fontId="2" type="noConversion"/>
  </si>
  <si>
    <t>涵台尺寸</t>
    <phoneticPr fontId="2" type="noConversion"/>
  </si>
  <si>
    <r>
      <t>地基容许承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载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 xml:space="preserve">力
</t>
    </r>
    <r>
      <rPr>
        <sz val="12"/>
        <rFont val="Times New Roman"/>
        <family val="1"/>
      </rPr>
      <t>(kPa)</t>
    </r>
    <phoneticPr fontId="2" type="noConversion"/>
  </si>
  <si>
    <t>底板是否配筋</t>
    <phoneticPr fontId="2" type="noConversion"/>
  </si>
  <si>
    <t>底板上层主筋直径</t>
    <phoneticPr fontId="2" type="noConversion"/>
  </si>
  <si>
    <r>
      <t>材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料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数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量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</si>
  <si>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</si>
  <si>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</si>
  <si>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</si>
  <si>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d</t>
    </r>
    <r>
      <rPr>
        <sz val="12"/>
        <rFont val="Times New Roman"/>
        <family val="1"/>
      </rPr>
      <t xml:space="preserve">
(cm)</t>
    </r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</si>
  <si>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>/C30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MU40</t>
    </r>
    <r>
      <rPr>
        <sz val="12"/>
        <rFont val="宋体"/>
        <family val="3"/>
        <charset val="134"/>
      </rPr>
      <t>片石
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</si>
  <si>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>/C30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MU40</t>
    </r>
    <r>
      <rPr>
        <sz val="12"/>
        <rFont val="宋体"/>
        <family val="3"/>
        <charset val="134"/>
      </rPr>
      <t>片石
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</si>
  <si>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C25</t>
    </r>
    <r>
      <rPr>
        <sz val="12"/>
        <rFont val="宋体"/>
        <family val="3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</si>
  <si>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砼台身防裂
</t>
    </r>
    <r>
      <rPr>
        <sz val="12"/>
        <rFont val="Times New Roman"/>
        <family val="1"/>
      </rPr>
      <t>10</t>
    </r>
    <r>
      <rPr>
        <sz val="12"/>
        <rFont val="宋体"/>
        <family val="3"/>
        <charset val="134"/>
      </rPr>
      <t>冷轧带肋钢筋网</t>
    </r>
    <r>
      <rPr>
        <sz val="12"/>
        <rFont val="Times New Roman"/>
        <family val="1"/>
      </rPr>
      <t>(kg/m)</t>
    </r>
    <phoneticPr fontId="2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</si>
  <si>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4.0</t>
    </r>
    <phoneticPr fontId="2" type="noConversion"/>
  </si>
  <si>
    <r>
      <t>4.0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6.0</t>
    </r>
    <phoneticPr fontId="2" type="noConversion"/>
  </si>
  <si>
    <r>
      <t>6.0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8.0</t>
    </r>
    <phoneticPr fontId="2" type="noConversion"/>
  </si>
  <si>
    <r>
      <t>8.0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10.0</t>
    </r>
    <phoneticPr fontId="2" type="noConversion"/>
  </si>
  <si>
    <r>
      <t>10.0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12.0</t>
    </r>
    <phoneticPr fontId="2" type="noConversion"/>
  </si>
  <si>
    <r>
      <t>12.0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14.0</t>
    </r>
    <phoneticPr fontId="2" type="noConversion"/>
  </si>
  <si>
    <r>
      <t>14.0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16.0</t>
    </r>
    <phoneticPr fontId="2" type="noConversion"/>
  </si>
  <si>
    <r>
      <t>16.0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18.0</t>
    </r>
    <phoneticPr fontId="2" type="noConversion"/>
  </si>
  <si>
    <r>
      <t>整体式基础盖板涵涵台尺寸及数量表</t>
    </r>
    <r>
      <rPr>
        <b/>
        <sz val="22"/>
        <rFont val="Times New Roman"/>
        <family val="1"/>
      </rPr>
      <t xml:space="preserve"> (Lo=2.0m)</t>
    </r>
    <phoneticPr fontId="2" type="noConversion"/>
  </si>
  <si>
    <r>
      <t>净跨径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</si>
  <si>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净空
</t>
    </r>
    <r>
      <rPr>
        <sz val="12"/>
        <rFont val="Times New Roman"/>
        <family val="1"/>
      </rPr>
      <t>h1
(m)</t>
    </r>
    <phoneticPr fontId="2" type="noConversion"/>
  </si>
  <si>
    <r>
      <t>涵顶</t>
    </r>
    <r>
      <rPr>
        <sz val="12"/>
        <rFont val="Times New Roman"/>
        <family val="1"/>
      </rPr>
      <t xml:space="preserve">      
</t>
    </r>
    <r>
      <rPr>
        <sz val="12"/>
        <rFont val="宋体"/>
        <family val="3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</si>
  <si>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盖板尺寸</t>
    <phoneticPr fontId="2" type="noConversion"/>
  </si>
  <si>
    <t>涵台尺寸</t>
    <phoneticPr fontId="2" type="noConversion"/>
  </si>
  <si>
    <r>
      <t>地基容许承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载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 xml:space="preserve">力
</t>
    </r>
    <r>
      <rPr>
        <sz val="12"/>
        <rFont val="Times New Roman"/>
        <family val="1"/>
      </rPr>
      <t>(kPa)</t>
    </r>
    <phoneticPr fontId="2" type="noConversion"/>
  </si>
  <si>
    <t>底板是否配筋</t>
    <phoneticPr fontId="2" type="noConversion"/>
  </si>
  <si>
    <t>底板上层主筋直径</t>
    <phoneticPr fontId="2" type="noConversion"/>
  </si>
  <si>
    <r>
      <t>材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料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数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量</t>
    </r>
    <phoneticPr fontId="2" type="noConversion"/>
  </si>
  <si>
    <r>
      <t>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</si>
  <si>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</si>
  <si>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</si>
  <si>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</si>
  <si>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</si>
  <si>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</si>
  <si>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d</t>
    </r>
    <r>
      <rPr>
        <sz val="12"/>
        <rFont val="Times New Roman"/>
        <family val="1"/>
      </rPr>
      <t xml:space="preserve">
(cm)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</si>
  <si>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砼涵台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</si>
  <si>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砼基础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</si>
  <si>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family val="3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</si>
  <si>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 xml:space="preserve">台身防裂
</t>
    </r>
    <r>
      <rPr>
        <sz val="12"/>
        <rFont val="Times New Roman"/>
        <family val="1"/>
      </rPr>
      <t>10</t>
    </r>
    <r>
      <rPr>
        <sz val="12"/>
        <rFont val="宋体"/>
        <family val="3"/>
        <charset val="134"/>
      </rPr>
      <t>冷轧带肋钢筋网</t>
    </r>
    <r>
      <rPr>
        <sz val="12"/>
        <rFont val="Times New Roman"/>
        <family val="1"/>
      </rPr>
      <t>(kg/m)</t>
    </r>
    <phoneticPr fontId="2" type="noConversion"/>
  </si>
  <si>
    <t>是</t>
    <phoneticPr fontId="2" type="noConversion"/>
  </si>
  <si>
    <r>
      <t>净跨径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</si>
  <si>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净空
</t>
    </r>
    <r>
      <rPr>
        <sz val="12"/>
        <rFont val="Times New Roman"/>
        <family val="1"/>
      </rPr>
      <t>h1
(m)</t>
    </r>
    <phoneticPr fontId="2" type="noConversion"/>
  </si>
  <si>
    <r>
      <t>涵顶</t>
    </r>
    <r>
      <rPr>
        <sz val="12"/>
        <rFont val="Times New Roman"/>
        <family val="1"/>
      </rPr>
      <t xml:space="preserve">      
</t>
    </r>
    <r>
      <rPr>
        <sz val="12"/>
        <rFont val="宋体"/>
        <family val="3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</si>
  <si>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盖板尺寸</t>
    <phoneticPr fontId="2" type="noConversion"/>
  </si>
  <si>
    <t>涵台尺寸</t>
    <phoneticPr fontId="2" type="noConversion"/>
  </si>
  <si>
    <r>
      <t>地基容许承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载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 xml:space="preserve">力
</t>
    </r>
    <r>
      <rPr>
        <sz val="12"/>
        <rFont val="Times New Roman"/>
        <family val="1"/>
      </rPr>
      <t>(kPa)</t>
    </r>
    <phoneticPr fontId="2" type="noConversion"/>
  </si>
  <si>
    <t>底板是否配筋</t>
    <phoneticPr fontId="2" type="noConversion"/>
  </si>
  <si>
    <t>底板上层主筋直径</t>
    <phoneticPr fontId="2" type="noConversion"/>
  </si>
  <si>
    <r>
      <t>材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料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数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量</t>
    </r>
    <phoneticPr fontId="2" type="noConversion"/>
  </si>
  <si>
    <r>
      <t>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</si>
  <si>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</si>
  <si>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</si>
  <si>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</si>
  <si>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</si>
  <si>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</si>
  <si>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d</t>
    </r>
    <r>
      <rPr>
        <sz val="12"/>
        <rFont val="Times New Roman"/>
        <family val="1"/>
      </rPr>
      <t xml:space="preserve">
(cm)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</si>
  <si>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砼基础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</si>
  <si>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 xml:space="preserve">台身防裂
</t>
    </r>
    <r>
      <rPr>
        <sz val="12"/>
        <rFont val="Times New Roman"/>
        <family val="1"/>
      </rPr>
      <t>10</t>
    </r>
    <r>
      <rPr>
        <sz val="12"/>
        <rFont val="宋体"/>
        <family val="3"/>
        <charset val="134"/>
      </rPr>
      <t>冷轧带肋钢筋网</t>
    </r>
    <r>
      <rPr>
        <sz val="12"/>
        <rFont val="Times New Roman"/>
        <family val="1"/>
      </rPr>
      <t>(kg/m)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</si>
  <si>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砼涵台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</si>
  <si>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family val="3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</si>
  <si>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整体式基础盖板涵涵台尺寸及数量表</t>
    </r>
    <r>
      <rPr>
        <b/>
        <sz val="22"/>
        <rFont val="Times New Roman"/>
        <family val="1"/>
      </rPr>
      <t xml:space="preserve"> (Lo=4.0m)</t>
    </r>
    <phoneticPr fontId="2" type="noConversion"/>
  </si>
  <si>
    <r>
      <t>整体式基础盖板涵涵台尺寸及数量表</t>
    </r>
    <r>
      <rPr>
        <b/>
        <sz val="22"/>
        <rFont val="Times New Roman"/>
        <family val="1"/>
      </rPr>
      <t xml:space="preserve"> (Lo=6.0m)</t>
    </r>
    <phoneticPr fontId="2" type="noConversion"/>
  </si>
  <si>
    <r>
      <t>计算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跨径</t>
    </r>
    <r>
      <rPr>
        <sz val="12"/>
        <rFont val="Times New Roman"/>
        <family val="1"/>
      </rPr>
      <t xml:space="preserve">   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</si>
  <si>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</si>
  <si>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板长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1
</t>
    </r>
    <r>
      <rPr>
        <sz val="12"/>
        <rFont val="Times New Roman"/>
        <family val="1"/>
      </rPr>
      <t>(cm)</t>
    </r>
    <phoneticPr fontId="2" type="noConversion"/>
  </si>
  <si>
    <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</si>
  <si>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r>
      <t>(N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主钢筋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</si>
  <si>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架立钢筋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</si>
  <si>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)/(N3')</t>
    </r>
    <r>
      <rPr>
        <sz val="12"/>
        <rFont val="宋体"/>
        <family val="3"/>
        <charset val="134"/>
      </rPr>
      <t>箍筋</t>
    </r>
    <r>
      <rPr>
        <sz val="12"/>
        <rFont val="Times New Roman"/>
        <family val="1"/>
      </rPr>
      <t>@12.5cm</t>
    </r>
    <phoneticPr fontId="2" type="noConversion"/>
  </si>
  <si>
    <r>
      <t>HRB335</t>
    </r>
    <r>
      <rPr>
        <sz val="12"/>
        <rFont val="宋体"/>
        <family val="3"/>
        <charset val="134"/>
      </rPr>
      <t>钢筋总计</t>
    </r>
    <r>
      <rPr>
        <sz val="12"/>
        <rFont val="Times New Roman"/>
        <family val="1"/>
      </rPr>
      <t>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</si>
  <si>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 xml:space="preserve">数量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  <phoneticPr fontId="2" type="noConversion"/>
  </si>
  <si>
    <r>
      <t xml:space="preserve">净跨径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0
</t>
    </r>
    <r>
      <rPr>
        <sz val="16"/>
        <rFont val="Times New Roman"/>
        <family val="1"/>
      </rPr>
      <t>(m)</t>
    </r>
    <phoneticPr fontId="2" type="noConversion"/>
  </si>
  <si>
    <r>
      <t xml:space="preserve">板长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1
</t>
    </r>
    <r>
      <rPr>
        <sz val="16"/>
        <rFont val="Times New Roman"/>
        <family val="1"/>
      </rPr>
      <t>(cm)</t>
    </r>
    <phoneticPr fontId="2" type="noConversion"/>
  </si>
  <si>
    <r>
      <t xml:space="preserve">填土高
</t>
    </r>
    <r>
      <rPr>
        <sz val="16"/>
        <rFont val="Times New Roman"/>
        <family val="1"/>
      </rPr>
      <t>T</t>
    </r>
    <r>
      <rPr>
        <vertAlign val="subscript"/>
        <sz val="16"/>
        <rFont val="Times New Roman"/>
        <family val="1"/>
      </rPr>
      <t>h</t>
    </r>
    <r>
      <rPr>
        <sz val="16"/>
        <rFont val="Times New Roman"/>
        <family val="1"/>
      </rPr>
      <t xml:space="preserve">
(m)</t>
    </r>
    <phoneticPr fontId="2" type="noConversion"/>
  </si>
  <si>
    <r>
      <t>HRB335</t>
    </r>
    <r>
      <rPr>
        <sz val="16"/>
        <rFont val="宋体"/>
        <family val="3"/>
        <charset val="134"/>
      </rPr>
      <t>钢筋总计</t>
    </r>
    <r>
      <rPr>
        <sz val="16"/>
        <rFont val="Times New Roman"/>
        <family val="1"/>
      </rPr>
      <t>(kg)</t>
    </r>
    <phoneticPr fontId="2" type="noConversion"/>
  </si>
  <si>
    <r>
      <t>间距</t>
    </r>
    <r>
      <rPr>
        <sz val="12"/>
        <rFont val="Times New Roman"/>
        <family val="1"/>
      </rPr>
      <t>p
(cm)</t>
    </r>
    <phoneticPr fontId="2" type="noConversion"/>
  </si>
  <si>
    <r>
      <t xml:space="preserve">直径
</t>
    </r>
    <r>
      <rPr>
        <sz val="12"/>
        <rFont val="Times New Roman"/>
        <family val="1"/>
      </rPr>
      <t>(mm)</t>
    </r>
    <phoneticPr fontId="2" type="noConversion"/>
  </si>
  <si>
    <r>
      <t xml:space="preserve">长度
</t>
    </r>
    <r>
      <rPr>
        <sz val="12"/>
        <rFont val="Times New Roman"/>
        <family val="1"/>
      </rPr>
      <t>(cm)</t>
    </r>
    <phoneticPr fontId="2" type="noConversion"/>
  </si>
  <si>
    <r>
      <t>下排根数</t>
    </r>
    <r>
      <rPr>
        <sz val="12"/>
        <rFont val="Times New Roman"/>
        <family val="1"/>
      </rPr>
      <t>m</t>
    </r>
    <phoneticPr fontId="2" type="noConversion"/>
  </si>
  <si>
    <r>
      <t>上排根数</t>
    </r>
    <r>
      <rPr>
        <sz val="12"/>
        <rFont val="Times New Roman"/>
        <family val="1"/>
      </rPr>
      <t>n</t>
    </r>
    <phoneticPr fontId="2" type="noConversion"/>
  </si>
  <si>
    <r>
      <t xml:space="preserve">重量
</t>
    </r>
    <r>
      <rPr>
        <sz val="12"/>
        <rFont val="Times New Roman"/>
        <family val="1"/>
      </rPr>
      <t>(kg)</t>
    </r>
    <phoneticPr fontId="2" type="noConversion"/>
  </si>
  <si>
    <r>
      <t xml:space="preserve">直径
</t>
    </r>
    <r>
      <rPr>
        <sz val="16"/>
        <rFont val="Times New Roman"/>
        <family val="1"/>
      </rPr>
      <t>(mm)</t>
    </r>
    <phoneticPr fontId="2" type="noConversion"/>
  </si>
  <si>
    <r>
      <t xml:space="preserve">长度
</t>
    </r>
    <r>
      <rPr>
        <sz val="16"/>
        <rFont val="Times New Roman"/>
        <family val="1"/>
      </rPr>
      <t>(cm)</t>
    </r>
    <phoneticPr fontId="2" type="noConversion"/>
  </si>
  <si>
    <r>
      <t xml:space="preserve">重量
</t>
    </r>
    <r>
      <rPr>
        <sz val="16"/>
        <rFont val="Times New Roman"/>
        <family val="1"/>
      </rPr>
      <t>(kg)</t>
    </r>
    <phoneticPr fontId="2" type="noConversion"/>
  </si>
  <si>
    <t>φ'
(o)</t>
    <phoneticPr fontId="2" type="noConversion"/>
  </si>
  <si>
    <r>
      <t>一块预制盖板尺寸及工程数量表</t>
    </r>
    <r>
      <rPr>
        <b/>
        <sz val="22"/>
        <rFont val="Times New Roman"/>
        <family val="1"/>
      </rPr>
      <t xml:space="preserve"> (Lo=6.0m)</t>
    </r>
    <phoneticPr fontId="2" type="noConversion"/>
  </si>
  <si>
    <t>6.0～8.0</t>
    <phoneticPr fontId="2" type="noConversion"/>
  </si>
  <si>
    <t>d1
(cm)</t>
    <phoneticPr fontId="2" type="noConversion"/>
  </si>
  <si>
    <t>d2
(cm)</t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</si>
  <si>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</si>
  <si>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</si>
  <si>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</si>
  <si>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8.0</t>
    </r>
    <phoneticPr fontId="2" type="noConversion"/>
  </si>
  <si>
    <r>
      <t>涵顶</t>
    </r>
    <r>
      <rPr>
        <sz val="12"/>
        <rFont val="宋体"/>
        <family val="3"/>
        <charset val="134"/>
      </rP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>(m)</t>
    </r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</si>
  <si>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</si>
  <si>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</si>
  <si>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</si>
  <si>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</si>
  <si>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</si>
  <si>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</si>
  <si>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t>d2
(cm)</t>
    <phoneticPr fontId="2" type="noConversion"/>
  </si>
  <si>
    <r>
      <t>跨径</t>
    </r>
    <r>
      <rPr>
        <sz val="12"/>
        <color indexed="14"/>
        <rFont val="Times New Roman"/>
        <family val="1"/>
      </rPr>
      <t>L
(m)</t>
    </r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</si>
  <si>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</si>
  <si>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t>盖板坡率</t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</si>
  <si>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</si>
  <si>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10.0</t>
    </r>
    <phoneticPr fontId="2" type="noConversion"/>
  </si>
  <si>
    <r>
      <t>10.0&lt;Th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2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</si>
  <si>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14.0</t>
    </r>
    <phoneticPr fontId="2" type="noConversion"/>
  </si>
  <si>
    <r>
      <t>14.0&lt;Th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16.0</t>
    </r>
    <phoneticPr fontId="2" type="noConversion"/>
  </si>
  <si>
    <r>
      <t>16.0&lt;Th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18.0</t>
    </r>
    <phoneticPr fontId="2" type="noConversion"/>
  </si>
  <si>
    <r>
      <t>18.0&lt;Th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2" type="noConversion"/>
  </si>
  <si>
    <r>
      <t xml:space="preserve">
根数</t>
    </r>
    <r>
      <rPr>
        <sz val="16"/>
        <rFont val="Times New Roman"/>
        <family val="1"/>
      </rPr>
      <t>n1</t>
    </r>
    <phoneticPr fontId="2" type="noConversion"/>
  </si>
  <si>
    <t>d1
(cm)</t>
    <phoneticPr fontId="2" type="noConversion"/>
  </si>
  <si>
    <t>跨径L0（m）</t>
    <phoneticPr fontId="2" type="noConversion"/>
  </si>
  <si>
    <t>截面</t>
    <phoneticPr fontId="2" type="noConversion"/>
  </si>
  <si>
    <t>A-A（1）</t>
    <phoneticPr fontId="2" type="noConversion"/>
  </si>
  <si>
    <t>B-B（1）</t>
    <phoneticPr fontId="2" type="noConversion"/>
  </si>
  <si>
    <t>A-A（2）</t>
    <phoneticPr fontId="2" type="noConversion"/>
  </si>
  <si>
    <t>B-B（2）</t>
    <phoneticPr fontId="2" type="noConversion"/>
  </si>
  <si>
    <t>2、4、6</t>
    <phoneticPr fontId="2" type="noConversion"/>
  </si>
  <si>
    <t>截面适用情况分类表</t>
    <phoneticPr fontId="2" type="noConversion"/>
  </si>
  <si>
    <t>涵洞填土高Th（m）</t>
    <phoneticPr fontId="2" type="noConversion"/>
  </si>
  <si>
    <r>
      <t>分离式基础盖板涵涵台尺寸及数量表</t>
    </r>
    <r>
      <rPr>
        <b/>
        <sz val="22"/>
        <rFont val="Times New Roman"/>
        <family val="1"/>
      </rPr>
      <t>(Lo=6.0m)</t>
    </r>
    <phoneticPr fontId="2" type="noConversion"/>
  </si>
  <si>
    <r>
      <t>分离式基础盖板涵涵台尺寸及数量表</t>
    </r>
    <r>
      <rPr>
        <b/>
        <sz val="22"/>
        <rFont val="Times New Roman"/>
        <family val="1"/>
      </rPr>
      <t xml:space="preserve"> (Lo=4.0m)</t>
    </r>
    <phoneticPr fontId="2" type="noConversion"/>
  </si>
  <si>
    <t>a（cm）</t>
    <phoneticPr fontId="2" type="noConversion"/>
  </si>
  <si>
    <r>
      <t>Ld</t>
    </r>
    <r>
      <rPr>
        <sz val="16"/>
        <rFont val="宋体"/>
        <family val="3"/>
        <charset val="134"/>
      </rPr>
      <t>试算</t>
    </r>
    <r>
      <rPr>
        <sz val="16"/>
        <rFont val="Times New Roman"/>
        <family val="1"/>
      </rPr>
      <t xml:space="preserve">
(cm)</t>
    </r>
    <phoneticPr fontId="2" type="noConversion"/>
  </si>
  <si>
    <r>
      <t>0.5m&lt;Th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</si>
  <si>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r>
      <t>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</si>
  <si>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r>
      <t>4.0m&lt;Th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6.0m</t>
    </r>
    <phoneticPr fontId="2" type="noConversion"/>
  </si>
  <si>
    <r>
      <t>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8.0m</t>
    </r>
    <phoneticPr fontId="2" type="noConversion"/>
  </si>
  <si>
    <t>n5/n6</t>
    <phoneticPr fontId="2" type="noConversion"/>
  </si>
  <si>
    <t>斜交角</t>
    <phoneticPr fontId="2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</si>
  <si>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12.0</t>
    </r>
    <phoneticPr fontId="2" type="noConversion"/>
  </si>
  <si>
    <r>
      <t>12.0&lt;Th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20.0</t>
    </r>
    <phoneticPr fontId="2" type="noConversion"/>
  </si>
  <si>
    <r>
      <t>斜筋
下排根数</t>
    </r>
    <r>
      <rPr>
        <sz val="16"/>
        <rFont val="Times New Roman"/>
        <family val="1"/>
      </rPr>
      <t>n2</t>
    </r>
    <phoneticPr fontId="2" type="noConversion"/>
  </si>
  <si>
    <t>C30砼台身防裂
D10冷轧带肋钢筋焊接网
(kg/m)</t>
    <phoneticPr fontId="2" type="noConversion"/>
  </si>
  <si>
    <t>台身防裂
D10冷轧带肋钢筋焊接网
(kg/m)</t>
    <phoneticPr fontId="2" type="noConversion"/>
  </si>
  <si>
    <r>
      <t>C20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MU30</t>
    </r>
    <r>
      <rPr>
        <sz val="12"/>
        <rFont val="宋体"/>
        <charset val="134"/>
      </rPr>
      <t>片石</t>
    </r>
    <r>
      <rPr>
        <sz val="12"/>
        <rFont val="宋体"/>
        <family val="3"/>
        <charset val="134"/>
      </rPr>
      <t xml:space="preserve">洞底铺砌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</si>
  <si>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</si>
  <si>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t>净空
h1
(m)</t>
    <phoneticPr fontId="2" type="noConversion"/>
  </si>
  <si>
    <r>
      <t xml:space="preserve">涵顶填土高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</si>
  <si>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 板 尺 寸</t>
    <phoneticPr fontId="2" type="noConversion"/>
  </si>
  <si>
    <t xml:space="preserve">涵 台 尺 寸 </t>
    <phoneticPr fontId="2" type="noConversion"/>
  </si>
  <si>
    <t>材 料 数 量</t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</si>
  <si>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</si>
  <si>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 xml:space="preserve">
</t>
    </r>
    <r>
      <rPr>
        <sz val="12"/>
        <rFont val="Times New Roman"/>
        <family val="1"/>
      </rPr>
      <t>(cm)</t>
    </r>
    <phoneticPr fontId="2" type="noConversion"/>
  </si>
  <si>
    <r>
      <t>C30</t>
    </r>
    <r>
      <rPr>
        <sz val="12"/>
        <rFont val="宋体"/>
        <family val="3"/>
        <charset val="134"/>
      </rPr>
      <t>砼
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</si>
  <si>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>砼
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</si>
  <si>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family val="3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</si>
  <si>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砼支撑梁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</si>
  <si>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2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</si>
  <si>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2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</si>
  <si>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2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</si>
  <si>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2" type="noConversion"/>
  </si>
  <si>
    <r>
      <t>跨径</t>
    </r>
    <r>
      <rPr>
        <sz val="12"/>
        <rFont val="Times New Roman"/>
        <family val="1"/>
      </rPr>
      <t>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</si>
  <si>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</si>
  <si>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t>净空
h1
(m)</t>
    <phoneticPr fontId="2" type="noConversion"/>
  </si>
  <si>
    <r>
      <t xml:space="preserve">涵顶填土高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</si>
  <si>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 板 尺 寸</t>
    <phoneticPr fontId="2" type="noConversion"/>
  </si>
  <si>
    <t xml:space="preserve">涵 台 尺 寸 </t>
    <phoneticPr fontId="2" type="noConversion"/>
  </si>
  <si>
    <r>
      <t>地基容许承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载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 xml:space="preserve">力
</t>
    </r>
    <r>
      <rPr>
        <sz val="12"/>
        <rFont val="Times New Roman"/>
        <family val="1"/>
      </rPr>
      <t>(kPa)</t>
    </r>
    <phoneticPr fontId="2" type="noConversion"/>
  </si>
  <si>
    <t>材 料 数 量</t>
    <phoneticPr fontId="2" type="noConversion"/>
  </si>
  <si>
    <r>
      <t>板长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</si>
  <si>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t>d1
(cm)</t>
    <phoneticPr fontId="2" type="noConversion"/>
  </si>
  <si>
    <t>d2
(cm)</t>
    <phoneticPr fontId="2" type="noConversion"/>
  </si>
  <si>
    <r>
      <t>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</si>
  <si>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</si>
  <si>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</si>
  <si>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</si>
  <si>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</si>
  <si>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</si>
  <si>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</si>
  <si>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 xml:space="preserve">
</t>
    </r>
    <r>
      <rPr>
        <sz val="12"/>
        <rFont val="Times New Roman"/>
        <family val="1"/>
      </rPr>
      <t>(cm)</t>
    </r>
    <phoneticPr fontId="2" type="noConversion"/>
  </si>
  <si>
    <r>
      <t>C30</t>
    </r>
    <r>
      <rPr>
        <sz val="12"/>
        <rFont val="宋体"/>
        <family val="3"/>
        <charset val="134"/>
      </rPr>
      <t>砼
涵台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</si>
  <si>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>砼
基础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</si>
  <si>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C20</t>
    </r>
    <r>
      <rPr>
        <sz val="12"/>
        <rFont val="宋体"/>
        <family val="3"/>
        <charset val="134"/>
      </rPr>
      <t xml:space="preserve">砼帽石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</si>
  <si>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t>C30砼台身防裂
10冷轧带肋钢筋网(kg/m)</t>
    <phoneticPr fontId="2" type="noConversion"/>
  </si>
  <si>
    <r>
      <t xml:space="preserve">洞底铺砌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/m)</t>
    </r>
    <phoneticPr fontId="2" type="noConversion"/>
  </si>
  <si>
    <r>
      <t>C30</t>
    </r>
    <r>
      <rPr>
        <sz val="12"/>
        <rFont val="宋体"/>
        <family val="3"/>
        <charset val="134"/>
      </rPr>
      <t xml:space="preserve">砼支撑梁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)</t>
    </r>
    <phoneticPr fontId="2" type="noConversion"/>
  </si>
  <si>
    <t>0.5~2.0</t>
    <phoneticPr fontId="2" type="noConversion"/>
  </si>
  <si>
    <t>2.0~4.0</t>
    <phoneticPr fontId="2" type="noConversion"/>
  </si>
  <si>
    <t>4.0~6.0</t>
    <phoneticPr fontId="2" type="noConversion"/>
  </si>
  <si>
    <r>
      <t>一块预制盖板尺寸及工程数量表</t>
    </r>
    <r>
      <rPr>
        <b/>
        <sz val="22"/>
        <rFont val="Times New Roman"/>
        <family val="1"/>
      </rPr>
      <t xml:space="preserve"> (Lo=6.0m)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</si>
  <si>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</si>
  <si>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计算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跨径</t>
    </r>
    <r>
      <rPr>
        <sz val="12"/>
        <rFont val="Times New Roman"/>
        <family val="1"/>
      </rPr>
      <t xml:space="preserve">   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</si>
  <si>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</si>
  <si>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板长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1
</t>
    </r>
    <r>
      <rPr>
        <sz val="12"/>
        <rFont val="Times New Roman"/>
        <family val="1"/>
      </rPr>
      <t>(cm)</t>
    </r>
    <phoneticPr fontId="2" type="noConversion"/>
  </si>
  <si>
    <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</si>
  <si>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</si>
  <si>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主钢筋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</si>
  <si>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架立钢筋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</si>
  <si>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)/(N3')</t>
    </r>
    <r>
      <rPr>
        <sz val="12"/>
        <rFont val="宋体"/>
        <family val="3"/>
        <charset val="134"/>
      </rPr>
      <t>箍筋</t>
    </r>
    <r>
      <rPr>
        <sz val="12"/>
        <rFont val="Times New Roman"/>
        <family val="1"/>
      </rPr>
      <t>@12.5cm</t>
    </r>
    <phoneticPr fontId="2" type="noConversion"/>
  </si>
  <si>
    <r>
      <t>HRB335</t>
    </r>
    <r>
      <rPr>
        <sz val="12"/>
        <rFont val="宋体"/>
        <family val="3"/>
        <charset val="134"/>
      </rPr>
      <t>钢筋总计</t>
    </r>
    <r>
      <rPr>
        <sz val="12"/>
        <rFont val="Times New Roman"/>
        <family val="1"/>
      </rPr>
      <t>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</si>
  <si>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 xml:space="preserve">数量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  <phoneticPr fontId="2" type="noConversion"/>
  </si>
  <si>
    <r>
      <t>计算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>跨径</t>
    </r>
    <r>
      <rPr>
        <sz val="16"/>
        <rFont val="Times New Roman"/>
        <family val="1"/>
      </rPr>
      <t xml:space="preserve">   L
(m)</t>
    </r>
    <phoneticPr fontId="2" type="noConversion"/>
  </si>
  <si>
    <r>
      <t xml:space="preserve">净跨径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0
</t>
    </r>
    <r>
      <rPr>
        <sz val="16"/>
        <rFont val="Times New Roman"/>
        <family val="1"/>
      </rPr>
      <t>(m)</t>
    </r>
    <phoneticPr fontId="2" type="noConversion"/>
  </si>
  <si>
    <r>
      <t xml:space="preserve">板长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1
</t>
    </r>
    <r>
      <rPr>
        <sz val="16"/>
        <rFont val="Times New Roman"/>
        <family val="1"/>
      </rPr>
      <t>(cm)</t>
    </r>
    <phoneticPr fontId="2" type="noConversion"/>
  </si>
  <si>
    <r>
      <t xml:space="preserve">填土高
</t>
    </r>
    <r>
      <rPr>
        <sz val="16"/>
        <rFont val="Times New Roman"/>
        <family val="1"/>
      </rPr>
      <t>T</t>
    </r>
    <r>
      <rPr>
        <vertAlign val="subscript"/>
        <sz val="16"/>
        <rFont val="Times New Roman"/>
        <family val="1"/>
      </rPr>
      <t>h</t>
    </r>
    <r>
      <rPr>
        <sz val="16"/>
        <rFont val="Times New Roman"/>
        <family val="1"/>
      </rPr>
      <t xml:space="preserve">
(m)</t>
    </r>
    <phoneticPr fontId="2" type="noConversion"/>
  </si>
  <si>
    <t>斜交角</t>
    <phoneticPr fontId="2" type="noConversion"/>
  </si>
  <si>
    <t>短边长度</t>
    <phoneticPr fontId="2" type="noConversion"/>
  </si>
  <si>
    <t>长边长度</t>
    <phoneticPr fontId="2" type="noConversion"/>
  </si>
  <si>
    <t>a（cm）</t>
    <phoneticPr fontId="2" type="noConversion"/>
  </si>
  <si>
    <r>
      <t>(N</t>
    </r>
    <r>
      <rPr>
        <vertAlign val="subscript"/>
        <sz val="16"/>
        <rFont val="Times New Roman"/>
        <family val="1"/>
      </rPr>
      <t>1</t>
    </r>
    <r>
      <rPr>
        <vertAlign val="subscript"/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</t>
    </r>
    <r>
      <rPr>
        <vertAlign val="subscript"/>
        <sz val="16"/>
        <rFont val="Times New Roman"/>
        <family val="1"/>
      </rPr>
      <t>1</t>
    </r>
    <r>
      <rPr>
        <sz val="16"/>
        <rFont val="Times New Roman"/>
        <family val="1"/>
      </rPr>
      <t>’)</t>
    </r>
    <r>
      <rPr>
        <sz val="16"/>
        <rFont val="宋体"/>
        <family val="3"/>
        <charset val="134"/>
      </rPr>
      <t>主钢筋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</si>
  <si>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2</t>
    </r>
    <r>
      <rPr>
        <vertAlign val="subscript"/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')</t>
    </r>
    <r>
      <rPr>
        <sz val="16"/>
        <rFont val="宋体"/>
        <family val="3"/>
        <charset val="134"/>
      </rPr>
      <t>上层钢筋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</si>
  <si>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)/(N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')</t>
    </r>
    <r>
      <rPr>
        <sz val="16"/>
        <rFont val="宋体"/>
        <family val="3"/>
        <charset val="134"/>
      </rPr>
      <t>箍筋</t>
    </r>
    <r>
      <rPr>
        <sz val="16"/>
        <rFont val="Times New Roman"/>
        <family val="1"/>
      </rPr>
      <t>@12.5cm</t>
    </r>
    <r>
      <rPr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N4</t>
    </r>
    <r>
      <rPr>
        <sz val="16"/>
        <rFont val="宋体"/>
        <family val="3"/>
        <charset val="134"/>
      </rPr>
      <t>架立钢筋</t>
    </r>
    <phoneticPr fontId="2" type="noConversion"/>
  </si>
  <si>
    <r>
      <t>HRB335</t>
    </r>
    <r>
      <rPr>
        <sz val="16"/>
        <rFont val="宋体"/>
        <family val="3"/>
        <charset val="134"/>
      </rPr>
      <t>钢筋总计</t>
    </r>
    <r>
      <rPr>
        <sz val="16"/>
        <rFont val="Times New Roman"/>
        <family val="1"/>
      </rPr>
      <t>(kg)</t>
    </r>
    <phoneticPr fontId="2" type="noConversion"/>
  </si>
  <si>
    <r>
      <t>C35</t>
    </r>
    <r>
      <rPr>
        <sz val="16"/>
        <rFont val="宋体"/>
        <family val="3"/>
        <charset val="134"/>
      </rPr>
      <t>砼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 xml:space="preserve">数量
</t>
    </r>
    <r>
      <rPr>
        <sz val="16"/>
        <rFont val="Times New Roman"/>
        <family val="1"/>
      </rPr>
      <t>(m</t>
    </r>
    <r>
      <rPr>
        <vertAlign val="superscript"/>
        <sz val="16"/>
        <rFont val="Times New Roman"/>
        <family val="1"/>
      </rPr>
      <t>3</t>
    </r>
    <r>
      <rPr>
        <sz val="16"/>
        <rFont val="Times New Roman"/>
        <family val="1"/>
      </rPr>
      <t>)</t>
    </r>
    <phoneticPr fontId="2" type="noConversion"/>
  </si>
  <si>
    <t>d
(cm)</t>
    <phoneticPr fontId="2" type="noConversion"/>
  </si>
  <si>
    <t>X(cm)</t>
    <phoneticPr fontId="2" type="noConversion"/>
  </si>
  <si>
    <t>Y(cm)</t>
    <phoneticPr fontId="2" type="noConversion"/>
  </si>
  <si>
    <r>
      <t>间距</t>
    </r>
    <r>
      <rPr>
        <sz val="12"/>
        <rFont val="Times New Roman"/>
        <family val="1"/>
      </rPr>
      <t>p
(cm)</t>
    </r>
    <phoneticPr fontId="2" type="noConversion"/>
  </si>
  <si>
    <r>
      <t xml:space="preserve">直径
</t>
    </r>
    <r>
      <rPr>
        <sz val="12"/>
        <rFont val="Times New Roman"/>
        <family val="1"/>
      </rPr>
      <t>(mm)</t>
    </r>
    <phoneticPr fontId="2" type="noConversion"/>
  </si>
  <si>
    <t>外径</t>
    <phoneticPr fontId="2" type="noConversion"/>
  </si>
  <si>
    <r>
      <t xml:space="preserve">长度
</t>
    </r>
    <r>
      <rPr>
        <sz val="12"/>
        <rFont val="Times New Roman"/>
        <family val="1"/>
      </rPr>
      <t>(cm)</t>
    </r>
    <phoneticPr fontId="2" type="noConversion"/>
  </si>
  <si>
    <t>总根数</t>
    <phoneticPr fontId="2" type="noConversion"/>
  </si>
  <si>
    <r>
      <t>下排根数</t>
    </r>
    <r>
      <rPr>
        <sz val="12"/>
        <rFont val="Times New Roman"/>
        <family val="1"/>
      </rPr>
      <t>m</t>
    </r>
    <phoneticPr fontId="2" type="noConversion"/>
  </si>
  <si>
    <r>
      <t>上排根数</t>
    </r>
    <r>
      <rPr>
        <sz val="12"/>
        <rFont val="Times New Roman"/>
        <family val="1"/>
      </rPr>
      <t>n</t>
    </r>
    <phoneticPr fontId="2" type="noConversion"/>
  </si>
  <si>
    <r>
      <t xml:space="preserve">重量
</t>
    </r>
    <r>
      <rPr>
        <sz val="12"/>
        <rFont val="Times New Roman"/>
        <family val="1"/>
      </rPr>
      <t>(kg)</t>
    </r>
    <phoneticPr fontId="2" type="noConversion"/>
  </si>
  <si>
    <t>备注</t>
    <phoneticPr fontId="2" type="noConversion"/>
  </si>
  <si>
    <t>根数</t>
    <phoneticPr fontId="2" type="noConversion"/>
  </si>
  <si>
    <t>φ
(o)</t>
    <phoneticPr fontId="2" type="noConversion"/>
  </si>
  <si>
    <r>
      <t>Ld</t>
    </r>
    <r>
      <rPr>
        <sz val="16"/>
        <rFont val="宋体"/>
        <family val="3"/>
        <charset val="134"/>
      </rPr>
      <t>试算</t>
    </r>
    <r>
      <rPr>
        <sz val="16"/>
        <rFont val="Times New Roman"/>
        <family val="1"/>
      </rPr>
      <t xml:space="preserve">
(cm)</t>
    </r>
    <phoneticPr fontId="2" type="noConversion"/>
  </si>
  <si>
    <t>Ld
(cm)</t>
    <phoneticPr fontId="2" type="noConversion"/>
  </si>
  <si>
    <t>Lc
(cm)</t>
    <phoneticPr fontId="2" type="noConversion"/>
  </si>
  <si>
    <t>d1
(cm)</t>
    <phoneticPr fontId="2" type="noConversion"/>
  </si>
  <si>
    <t>编号</t>
    <phoneticPr fontId="2" type="noConversion"/>
  </si>
  <si>
    <r>
      <t xml:space="preserve">直径
</t>
    </r>
    <r>
      <rPr>
        <sz val="16"/>
        <rFont val="Times New Roman"/>
        <family val="1"/>
      </rPr>
      <t>(mm)</t>
    </r>
    <phoneticPr fontId="2" type="noConversion"/>
  </si>
  <si>
    <r>
      <t xml:space="preserve">
根数</t>
    </r>
    <r>
      <rPr>
        <sz val="16"/>
        <rFont val="Times New Roman"/>
        <family val="1"/>
      </rPr>
      <t>n1</t>
    </r>
    <phoneticPr fontId="2" type="noConversion"/>
  </si>
  <si>
    <r>
      <t>斜筋
下排根数</t>
    </r>
    <r>
      <rPr>
        <sz val="16"/>
        <rFont val="Times New Roman"/>
        <family val="1"/>
      </rPr>
      <t>n2</t>
    </r>
    <phoneticPr fontId="2" type="noConversion"/>
  </si>
  <si>
    <r>
      <t xml:space="preserve">长度
</t>
    </r>
    <r>
      <rPr>
        <sz val="16"/>
        <rFont val="Times New Roman"/>
        <family val="1"/>
      </rPr>
      <t>(cm)</t>
    </r>
    <phoneticPr fontId="2" type="noConversion"/>
  </si>
  <si>
    <r>
      <t xml:space="preserve">重量
</t>
    </r>
    <r>
      <rPr>
        <sz val="16"/>
        <rFont val="Times New Roman"/>
        <family val="1"/>
      </rPr>
      <t>(kg)</t>
    </r>
    <phoneticPr fontId="2" type="noConversion"/>
  </si>
  <si>
    <r>
      <t>根数</t>
    </r>
    <r>
      <rPr>
        <sz val="16"/>
        <rFont val="Times New Roman"/>
        <family val="1"/>
      </rPr>
      <t>n3/n4</t>
    </r>
    <phoneticPr fontId="2" type="noConversion"/>
  </si>
  <si>
    <r>
      <t>0.5m&lt;Th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</si>
  <si>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t>--</t>
    <phoneticPr fontId="2" type="noConversion"/>
  </si>
  <si>
    <t>1'</t>
    <phoneticPr fontId="2" type="noConversion"/>
  </si>
  <si>
    <t>2'</t>
    <phoneticPr fontId="2" type="noConversion"/>
  </si>
  <si>
    <r>
      <t>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</si>
  <si>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r>
      <t>4.0m&lt;Th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6.0m</t>
    </r>
    <phoneticPr fontId="2" type="noConversion"/>
  </si>
  <si>
    <r>
      <t>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8.0m</t>
    </r>
    <phoneticPr fontId="2" type="noConversion"/>
  </si>
  <si>
    <r>
      <t>8.0m&lt;Th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10.0m</t>
    </r>
    <phoneticPr fontId="2" type="noConversion"/>
  </si>
  <si>
    <r>
      <t>10.0m&lt;Th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12.0m</t>
    </r>
    <phoneticPr fontId="2" type="noConversion"/>
  </si>
  <si>
    <r>
      <t>12.0m&lt;Th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14.0m</t>
    </r>
    <phoneticPr fontId="2" type="noConversion"/>
  </si>
  <si>
    <t>3'</t>
    <phoneticPr fontId="2" type="noConversion"/>
  </si>
  <si>
    <r>
      <t>14.0m&lt;Th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16.0m</t>
    </r>
    <phoneticPr fontId="2" type="noConversion"/>
  </si>
  <si>
    <r>
      <t>16.0m&lt;Th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18.0m</t>
    </r>
    <phoneticPr fontId="2" type="noConversion"/>
  </si>
  <si>
    <r>
      <t>18.0m&lt;Th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20.0m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</si>
  <si>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</si>
  <si>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φ=15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</si>
  <si>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φ=20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</si>
  <si>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(N5</t>
    </r>
    <r>
      <rPr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N6)</t>
    </r>
    <r>
      <rPr>
        <sz val="16"/>
        <rFont val="宋体"/>
        <family val="3"/>
        <charset val="134"/>
      </rPr>
      <t>角隅钢筋</t>
    </r>
    <phoneticPr fontId="2" type="noConversion"/>
  </si>
  <si>
    <t>φ'
(o)</t>
    <phoneticPr fontId="2" type="noConversion"/>
  </si>
  <si>
    <t>n5/n6</t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</si>
  <si>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φ=25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</si>
  <si>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φ=30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</si>
  <si>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φ=35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</si>
  <si>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φ=40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</si>
  <si>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(Lo=6.0m  φ=45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</si>
  <si>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一块预制盖板尺寸及工程数量表</t>
    </r>
    <r>
      <rPr>
        <b/>
        <sz val="22"/>
        <rFont val="Times New Roman"/>
        <family val="1"/>
      </rPr>
      <t xml:space="preserve"> (Lo=6.0m)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</si>
  <si>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</si>
  <si>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计算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跨径</t>
    </r>
    <r>
      <rPr>
        <sz val="12"/>
        <rFont val="Times New Roman"/>
        <family val="1"/>
      </rPr>
      <t xml:space="preserve">   L
(m)</t>
    </r>
    <phoneticPr fontId="2" type="noConversion"/>
  </si>
  <si>
    <r>
      <t xml:space="preserve">净跨径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0
</t>
    </r>
    <r>
      <rPr>
        <sz val="12"/>
        <rFont val="Times New Roman"/>
        <family val="1"/>
      </rPr>
      <t>(m)</t>
    </r>
    <phoneticPr fontId="2" type="noConversion"/>
  </si>
  <si>
    <r>
      <t xml:space="preserve">板长
</t>
    </r>
    <r>
      <rPr>
        <sz val="12"/>
        <rFont val="Times New Roman"/>
        <family val="1"/>
      </rPr>
      <t>L</t>
    </r>
    <r>
      <rPr>
        <vertAlign val="subscript"/>
        <sz val="12"/>
        <rFont val="Times New Roman"/>
        <family val="1"/>
      </rPr>
      <t xml:space="preserve">1
</t>
    </r>
    <r>
      <rPr>
        <sz val="12"/>
        <rFont val="Times New Roman"/>
        <family val="1"/>
      </rPr>
      <t>(cm)</t>
    </r>
    <phoneticPr fontId="2" type="noConversion"/>
  </si>
  <si>
    <r>
      <t xml:space="preserve">填土高
</t>
    </r>
    <r>
      <rPr>
        <sz val="12"/>
        <rFont val="Times New Roman"/>
        <family val="1"/>
      </rPr>
      <t>T</t>
    </r>
    <r>
      <rPr>
        <vertAlign val="subscript"/>
        <sz val="12"/>
        <rFont val="Times New Roman"/>
        <family val="1"/>
      </rPr>
      <t>h</t>
    </r>
    <r>
      <rPr>
        <sz val="12"/>
        <rFont val="Times New Roman"/>
        <family val="1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</si>
  <si>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</si>
  <si>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主钢筋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</si>
  <si>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架立钢筋</t>
    </r>
    <phoneticPr fontId="2" type="noConversion"/>
  </si>
  <si>
    <r>
      <t>(N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>)/(N3')</t>
    </r>
    <r>
      <rPr>
        <sz val="12"/>
        <rFont val="宋体"/>
        <family val="3"/>
        <charset val="134"/>
      </rPr>
      <t>箍筋</t>
    </r>
    <r>
      <rPr>
        <sz val="12"/>
        <rFont val="Times New Roman"/>
        <family val="1"/>
      </rPr>
      <t>@12.5cm</t>
    </r>
    <phoneticPr fontId="2" type="noConversion"/>
  </si>
  <si>
    <r>
      <t>HRB335</t>
    </r>
    <r>
      <rPr>
        <sz val="12"/>
        <rFont val="宋体"/>
        <family val="3"/>
        <charset val="134"/>
      </rPr>
      <t>钢筋总计</t>
    </r>
    <r>
      <rPr>
        <sz val="12"/>
        <rFont val="Times New Roman"/>
        <family val="1"/>
      </rPr>
      <t>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</si>
  <si>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 xml:space="preserve">数量
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  <phoneticPr fontId="2" type="noConversion"/>
  </si>
  <si>
    <r>
      <t>计算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>跨径</t>
    </r>
    <r>
      <rPr>
        <sz val="16"/>
        <rFont val="Times New Roman"/>
        <family val="1"/>
      </rPr>
      <t xml:space="preserve">   L
(m)</t>
    </r>
    <phoneticPr fontId="2" type="noConversion"/>
  </si>
  <si>
    <r>
      <t xml:space="preserve">净跨径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0
</t>
    </r>
    <r>
      <rPr>
        <sz val="16"/>
        <rFont val="Times New Roman"/>
        <family val="1"/>
      </rPr>
      <t>(m)</t>
    </r>
    <phoneticPr fontId="2" type="noConversion"/>
  </si>
  <si>
    <r>
      <t xml:space="preserve">板长
</t>
    </r>
    <r>
      <rPr>
        <sz val="16"/>
        <rFont val="Times New Roman"/>
        <family val="1"/>
      </rPr>
      <t>L</t>
    </r>
    <r>
      <rPr>
        <vertAlign val="subscript"/>
        <sz val="16"/>
        <rFont val="Times New Roman"/>
        <family val="1"/>
      </rPr>
      <t xml:space="preserve">1
</t>
    </r>
    <r>
      <rPr>
        <sz val="16"/>
        <rFont val="Times New Roman"/>
        <family val="1"/>
      </rPr>
      <t>(cm)</t>
    </r>
    <phoneticPr fontId="2" type="noConversion"/>
  </si>
  <si>
    <r>
      <t xml:space="preserve">填土高
</t>
    </r>
    <r>
      <rPr>
        <sz val="16"/>
        <rFont val="Times New Roman"/>
        <family val="1"/>
      </rPr>
      <t>T</t>
    </r>
    <r>
      <rPr>
        <vertAlign val="subscript"/>
        <sz val="16"/>
        <rFont val="Times New Roman"/>
        <family val="1"/>
      </rPr>
      <t>h</t>
    </r>
    <r>
      <rPr>
        <sz val="16"/>
        <rFont val="Times New Roman"/>
        <family val="1"/>
      </rPr>
      <t xml:space="preserve">
(m)</t>
    </r>
    <phoneticPr fontId="2" type="noConversion"/>
  </si>
  <si>
    <t>短边长度</t>
    <phoneticPr fontId="2" type="noConversion"/>
  </si>
  <si>
    <t>长边长度</t>
    <phoneticPr fontId="2" type="noConversion"/>
  </si>
  <si>
    <t>a（cm）</t>
    <phoneticPr fontId="2" type="noConversion"/>
  </si>
  <si>
    <r>
      <t>(N</t>
    </r>
    <r>
      <rPr>
        <vertAlign val="subscript"/>
        <sz val="16"/>
        <rFont val="Times New Roman"/>
        <family val="1"/>
      </rPr>
      <t>1</t>
    </r>
    <r>
      <rPr>
        <vertAlign val="subscript"/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</t>
    </r>
    <r>
      <rPr>
        <vertAlign val="subscript"/>
        <sz val="16"/>
        <rFont val="Times New Roman"/>
        <family val="1"/>
      </rPr>
      <t>1</t>
    </r>
    <r>
      <rPr>
        <sz val="16"/>
        <rFont val="Times New Roman"/>
        <family val="1"/>
      </rPr>
      <t>’)</t>
    </r>
    <r>
      <rPr>
        <sz val="16"/>
        <rFont val="宋体"/>
        <family val="3"/>
        <charset val="134"/>
      </rPr>
      <t>主钢筋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</si>
  <si>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2</t>
    </r>
    <r>
      <rPr>
        <vertAlign val="subscript"/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')</t>
    </r>
    <r>
      <rPr>
        <sz val="16"/>
        <rFont val="宋体"/>
        <family val="3"/>
        <charset val="134"/>
      </rPr>
      <t>上层钢筋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</si>
  <si>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)/(N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')</t>
    </r>
    <r>
      <rPr>
        <sz val="16"/>
        <rFont val="宋体"/>
        <family val="3"/>
        <charset val="134"/>
      </rPr>
      <t>箍筋</t>
    </r>
    <r>
      <rPr>
        <sz val="16"/>
        <rFont val="Times New Roman"/>
        <family val="1"/>
      </rPr>
      <t>@12.5cm</t>
    </r>
    <r>
      <rPr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N4</t>
    </r>
    <r>
      <rPr>
        <sz val="16"/>
        <rFont val="宋体"/>
        <family val="3"/>
        <charset val="134"/>
      </rPr>
      <t>架立钢筋</t>
    </r>
    <phoneticPr fontId="2" type="noConversion"/>
  </si>
  <si>
    <r>
      <t>HRB335</t>
    </r>
    <r>
      <rPr>
        <sz val="16"/>
        <rFont val="宋体"/>
        <family val="3"/>
        <charset val="134"/>
      </rPr>
      <t>钢筋总计</t>
    </r>
    <r>
      <rPr>
        <sz val="16"/>
        <rFont val="Times New Roman"/>
        <family val="1"/>
      </rPr>
      <t>(kg)</t>
    </r>
    <phoneticPr fontId="2" type="noConversion"/>
  </si>
  <si>
    <r>
      <t>C35</t>
    </r>
    <r>
      <rPr>
        <sz val="16"/>
        <rFont val="宋体"/>
        <family val="3"/>
        <charset val="134"/>
      </rPr>
      <t>砼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 xml:space="preserve">数量
</t>
    </r>
    <r>
      <rPr>
        <sz val="16"/>
        <rFont val="Times New Roman"/>
        <family val="1"/>
      </rPr>
      <t>(m</t>
    </r>
    <r>
      <rPr>
        <vertAlign val="superscript"/>
        <sz val="16"/>
        <rFont val="Times New Roman"/>
        <family val="1"/>
      </rPr>
      <t>3</t>
    </r>
    <r>
      <rPr>
        <sz val="16"/>
        <rFont val="Times New Roman"/>
        <family val="1"/>
      </rPr>
      <t>)</t>
    </r>
    <phoneticPr fontId="2" type="noConversion"/>
  </si>
  <si>
    <t>d
(cm)</t>
    <phoneticPr fontId="2" type="noConversion"/>
  </si>
  <si>
    <t>X(cm)</t>
    <phoneticPr fontId="2" type="noConversion"/>
  </si>
  <si>
    <t>Y(cm)</t>
    <phoneticPr fontId="2" type="noConversion"/>
  </si>
  <si>
    <r>
      <t>间距</t>
    </r>
    <r>
      <rPr>
        <sz val="12"/>
        <rFont val="Times New Roman"/>
        <family val="1"/>
      </rPr>
      <t>p
(cm)</t>
    </r>
    <phoneticPr fontId="2" type="noConversion"/>
  </si>
  <si>
    <r>
      <t xml:space="preserve">直径
</t>
    </r>
    <r>
      <rPr>
        <sz val="12"/>
        <rFont val="Times New Roman"/>
        <family val="1"/>
      </rPr>
      <t>(mm)</t>
    </r>
    <phoneticPr fontId="2" type="noConversion"/>
  </si>
  <si>
    <t>外径</t>
    <phoneticPr fontId="2" type="noConversion"/>
  </si>
  <si>
    <r>
      <t xml:space="preserve">长度
</t>
    </r>
    <r>
      <rPr>
        <sz val="12"/>
        <rFont val="Times New Roman"/>
        <family val="1"/>
      </rPr>
      <t>(cm)</t>
    </r>
    <phoneticPr fontId="2" type="noConversion"/>
  </si>
  <si>
    <t>总根数</t>
    <phoneticPr fontId="2" type="noConversion"/>
  </si>
  <si>
    <r>
      <t>下排根数</t>
    </r>
    <r>
      <rPr>
        <sz val="12"/>
        <rFont val="Times New Roman"/>
        <family val="1"/>
      </rPr>
      <t>m</t>
    </r>
    <phoneticPr fontId="2" type="noConversion"/>
  </si>
  <si>
    <r>
      <t>上排根数</t>
    </r>
    <r>
      <rPr>
        <sz val="12"/>
        <rFont val="Times New Roman"/>
        <family val="1"/>
      </rPr>
      <t>n</t>
    </r>
    <phoneticPr fontId="2" type="noConversion"/>
  </si>
  <si>
    <r>
      <t xml:space="preserve">重量
</t>
    </r>
    <r>
      <rPr>
        <sz val="12"/>
        <rFont val="Times New Roman"/>
        <family val="1"/>
      </rPr>
      <t>(kg)</t>
    </r>
    <phoneticPr fontId="2" type="noConversion"/>
  </si>
  <si>
    <t>备注</t>
    <phoneticPr fontId="2" type="noConversion"/>
  </si>
  <si>
    <t>根数</t>
    <phoneticPr fontId="2" type="noConversion"/>
  </si>
  <si>
    <t>φ
(o)</t>
    <phoneticPr fontId="2" type="noConversion"/>
  </si>
  <si>
    <r>
      <t>Ld</t>
    </r>
    <r>
      <rPr>
        <sz val="16"/>
        <rFont val="宋体"/>
        <family val="3"/>
        <charset val="134"/>
      </rPr>
      <t>试算</t>
    </r>
    <r>
      <rPr>
        <sz val="16"/>
        <rFont val="Times New Roman"/>
        <family val="1"/>
      </rPr>
      <t xml:space="preserve">
(cm)</t>
    </r>
    <phoneticPr fontId="2" type="noConversion"/>
  </si>
  <si>
    <t>Ld
(cm)</t>
    <phoneticPr fontId="2" type="noConversion"/>
  </si>
  <si>
    <t>Lc
(cm)</t>
    <phoneticPr fontId="2" type="noConversion"/>
  </si>
  <si>
    <t>编号</t>
    <phoneticPr fontId="2" type="noConversion"/>
  </si>
  <si>
    <r>
      <t xml:space="preserve">直径
</t>
    </r>
    <r>
      <rPr>
        <sz val="16"/>
        <rFont val="Times New Roman"/>
        <family val="1"/>
      </rPr>
      <t>(mm)</t>
    </r>
    <phoneticPr fontId="2" type="noConversion"/>
  </si>
  <si>
    <r>
      <t xml:space="preserve">长度
</t>
    </r>
    <r>
      <rPr>
        <sz val="16"/>
        <rFont val="Times New Roman"/>
        <family val="1"/>
      </rPr>
      <t>(cm)</t>
    </r>
    <phoneticPr fontId="2" type="noConversion"/>
  </si>
  <si>
    <r>
      <t xml:space="preserve">重量
</t>
    </r>
    <r>
      <rPr>
        <sz val="16"/>
        <rFont val="Times New Roman"/>
        <family val="1"/>
      </rPr>
      <t>(kg)</t>
    </r>
    <phoneticPr fontId="2" type="noConversion"/>
  </si>
  <si>
    <r>
      <t>根数</t>
    </r>
    <r>
      <rPr>
        <sz val="16"/>
        <rFont val="Times New Roman"/>
        <family val="1"/>
      </rPr>
      <t>n3/n4</t>
    </r>
    <phoneticPr fontId="2" type="noConversion"/>
  </si>
  <si>
    <r>
      <t>0.5m&lt;Th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</si>
  <si>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t>--</t>
    <phoneticPr fontId="2" type="noConversion"/>
  </si>
  <si>
    <t>1'</t>
    <phoneticPr fontId="2" type="noConversion"/>
  </si>
  <si>
    <t>2'</t>
    <phoneticPr fontId="2" type="noConversion"/>
  </si>
  <si>
    <r>
      <t>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4.0m</t>
    </r>
    <phoneticPr fontId="2" type="noConversion"/>
  </si>
  <si>
    <r>
      <t>4.0m&lt;Th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6.0m</t>
    </r>
    <phoneticPr fontId="2" type="noConversion"/>
  </si>
  <si>
    <r>
      <t>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8.0m</t>
    </r>
    <phoneticPr fontId="2" type="noConversion"/>
  </si>
  <si>
    <r>
      <t>8.0m&lt;Th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10.0m</t>
    </r>
    <phoneticPr fontId="2" type="noConversion"/>
  </si>
  <si>
    <r>
      <t>10.0m&lt;Th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12.0m</t>
    </r>
    <phoneticPr fontId="2" type="noConversion"/>
  </si>
  <si>
    <r>
      <t>12.0m&lt;Th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14.0m</t>
    </r>
    <phoneticPr fontId="2" type="noConversion"/>
  </si>
  <si>
    <t>3'</t>
    <phoneticPr fontId="2" type="noConversion"/>
  </si>
  <si>
    <r>
      <t>14.0m&lt;Th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16.0m</t>
    </r>
    <phoneticPr fontId="2" type="noConversion"/>
  </si>
  <si>
    <r>
      <t>16.0m&lt;Th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18.0m</t>
    </r>
    <phoneticPr fontId="2" type="noConversion"/>
  </si>
  <si>
    <r>
      <t>18.0m&lt;Th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20.0m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</si>
  <si>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</si>
  <si>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φ=15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</si>
  <si>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φ=20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</si>
  <si>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(N5</t>
    </r>
    <r>
      <rPr>
        <sz val="16"/>
        <rFont val="宋体"/>
        <family val="3"/>
        <charset val="134"/>
      </rPr>
      <t>、</t>
    </r>
    <r>
      <rPr>
        <sz val="16"/>
        <rFont val="Times New Roman"/>
        <family val="1"/>
      </rPr>
      <t>N6)</t>
    </r>
    <r>
      <rPr>
        <sz val="16"/>
        <rFont val="宋体"/>
        <family val="3"/>
        <charset val="134"/>
      </rPr>
      <t>角隅钢筋</t>
    </r>
    <phoneticPr fontId="2" type="noConversion"/>
  </si>
  <si>
    <t>n5/n6</t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</si>
  <si>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φ=25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</si>
  <si>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φ=30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</si>
  <si>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φ=35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</si>
  <si>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φ=40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</si>
  <si>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一端现浇盖板尺寸及数量表</t>
    </r>
    <r>
      <rPr>
        <b/>
        <sz val="22"/>
        <rFont val="Times New Roman"/>
        <family val="1"/>
      </rPr>
      <t xml:space="preserve"> (Lo=2.0m  φ=45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</si>
  <si>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12.0m&lt;Th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16.0m</t>
    </r>
    <phoneticPr fontId="2" type="noConversion"/>
  </si>
  <si>
    <r>
      <t>8.0m&lt;Th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12.0m</t>
    </r>
    <phoneticPr fontId="2" type="noConversion"/>
  </si>
  <si>
    <r>
      <t>16.0m&lt;Th</t>
    </r>
    <r>
      <rPr>
        <sz val="16"/>
        <rFont val="宋体"/>
        <family val="3"/>
        <charset val="134"/>
      </rPr>
      <t>≤</t>
    </r>
    <r>
      <rPr>
        <sz val="16"/>
        <rFont val="Times New Roman"/>
        <family val="1"/>
      </rPr>
      <t>20.0m</t>
    </r>
    <phoneticPr fontId="2" type="noConversion"/>
  </si>
  <si>
    <t>n1</t>
    <phoneticPr fontId="2" type="noConversion"/>
  </si>
  <si>
    <t>n2</t>
    <phoneticPr fontId="2" type="noConversion"/>
  </si>
  <si>
    <r>
      <t>斜筋
根数</t>
    </r>
    <r>
      <rPr>
        <sz val="16"/>
        <rFont val="Times New Roman"/>
        <family val="1"/>
      </rPr>
      <t>n4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</si>
  <si>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</si>
  <si>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</si>
  <si>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φ=15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</si>
  <si>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φ=20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</si>
  <si>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</si>
  <si>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</si>
  <si>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φ=20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</si>
  <si>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(N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)</t>
    </r>
    <r>
      <rPr>
        <sz val="16"/>
        <rFont val="宋体"/>
        <family val="3"/>
        <charset val="134"/>
      </rPr>
      <t>钢筋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</si>
  <si>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φ=25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</si>
  <si>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φ=30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</si>
  <si>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φ=35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</si>
  <si>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φ=40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</si>
  <si>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(Lo=2.0m  φ=45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</si>
  <si>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φ=25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</si>
  <si>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φ=30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</si>
  <si>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φ=35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</si>
  <si>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φ=40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</si>
  <si>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φ=45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</si>
  <si>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</si>
  <si>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</si>
  <si>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φ=15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</si>
  <si>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φ=20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</si>
  <si>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φ=25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</si>
  <si>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φ=30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</si>
  <si>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φ=35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</si>
  <si>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φ=40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</si>
  <si>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(Lo=6.0m  φ=45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</si>
  <si>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(N</t>
    </r>
    <r>
      <rPr>
        <vertAlign val="subscript"/>
        <sz val="16"/>
        <rFont val="Times New Roman"/>
        <family val="1"/>
      </rPr>
      <t>1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1</t>
    </r>
    <r>
      <rPr>
        <sz val="16"/>
        <rFont val="Times New Roman"/>
        <family val="1"/>
      </rPr>
      <t>’)</t>
    </r>
    <r>
      <rPr>
        <sz val="16"/>
        <rFont val="宋体"/>
        <family val="3"/>
        <charset val="134"/>
      </rPr>
      <t>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</si>
  <si>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')</t>
    </r>
    <r>
      <rPr>
        <sz val="16"/>
        <rFont val="宋体"/>
        <family val="3"/>
        <charset val="134"/>
      </rPr>
      <t>钢筋</t>
    </r>
    <phoneticPr fontId="2" type="noConversion"/>
  </si>
  <si>
    <r>
      <t>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/N5)</t>
    </r>
    <r>
      <rPr>
        <sz val="16"/>
        <rFont val="宋体"/>
        <family val="3"/>
        <charset val="134"/>
      </rPr>
      <t>钢筋</t>
    </r>
    <phoneticPr fontId="2" type="noConversion"/>
  </si>
  <si>
    <r>
      <t>正筋
根数</t>
    </r>
    <r>
      <rPr>
        <sz val="16"/>
        <rFont val="Times New Roman"/>
        <family val="1"/>
      </rPr>
      <t>n3</t>
    </r>
    <phoneticPr fontId="2" type="noConversion"/>
  </si>
  <si>
    <r>
      <t xml:space="preserve">  </t>
    </r>
    <r>
      <rPr>
        <sz val="16"/>
        <rFont val="宋体"/>
        <family val="3"/>
        <charset val="134"/>
      </rPr>
      <t>跨径</t>
    </r>
    <r>
      <rPr>
        <sz val="16"/>
        <rFont val="Times New Roman"/>
        <family val="1"/>
      </rPr>
      <t xml:space="preserve">   L
(m)</t>
    </r>
    <phoneticPr fontId="2" type="noConversion"/>
  </si>
  <si>
    <t>短边长度B1
(cm)</t>
    <phoneticPr fontId="2" type="noConversion"/>
  </si>
  <si>
    <t>长边长度B2
(cm)</t>
    <phoneticPr fontId="2" type="noConversion"/>
  </si>
  <si>
    <t>盖板厚d1
(cm)</t>
    <phoneticPr fontId="2" type="noConversion"/>
  </si>
  <si>
    <r>
      <t>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5</t>
    </r>
    <r>
      <rPr>
        <sz val="16"/>
        <rFont val="Times New Roman"/>
        <family val="1"/>
      </rPr>
      <t>)</t>
    </r>
    <r>
      <rPr>
        <sz val="16"/>
        <rFont val="宋体"/>
        <family val="3"/>
        <charset val="134"/>
      </rPr>
      <t>钢筋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</si>
  <si>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(Lo=4.0m  φ=15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</si>
  <si>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 xml:space="preserve">长度
</t>
    </r>
    <r>
      <rPr>
        <sz val="16"/>
        <rFont val="Times New Roman"/>
        <family val="1"/>
      </rPr>
      <t>(cm)</t>
    </r>
    <phoneticPr fontId="2" type="noConversion"/>
  </si>
  <si>
    <t>θ'
(o)</t>
    <phoneticPr fontId="2" type="noConversion"/>
  </si>
  <si>
    <r>
      <t>(N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/N</t>
    </r>
    <r>
      <rPr>
        <vertAlign val="subscript"/>
        <sz val="16"/>
        <rFont val="Times New Roman"/>
        <family val="1"/>
      </rPr>
      <t>5</t>
    </r>
    <r>
      <rPr>
        <sz val="16"/>
        <rFont val="Times New Roman"/>
        <family val="1"/>
      </rPr>
      <t>)</t>
    </r>
    <r>
      <rPr>
        <sz val="16"/>
        <rFont val="宋体"/>
        <family val="3"/>
        <charset val="134"/>
      </rPr>
      <t>钢筋</t>
    </r>
    <phoneticPr fontId="2" type="noConversion"/>
  </si>
  <si>
    <t>斜度θ
(o)</t>
    <phoneticPr fontId="2" type="noConversion"/>
  </si>
  <si>
    <t>≥</t>
    <phoneticPr fontId="2" type="noConversion"/>
  </si>
  <si>
    <r>
      <t>C35</t>
    </r>
    <r>
      <rPr>
        <sz val="16"/>
        <rFont val="宋体"/>
        <family val="3"/>
        <charset val="134"/>
      </rPr>
      <t>砼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 xml:space="preserve">盖板
</t>
    </r>
    <r>
      <rPr>
        <sz val="16"/>
        <rFont val="Times New Roman"/>
        <family val="1"/>
      </rPr>
      <t>(m</t>
    </r>
    <r>
      <rPr>
        <vertAlign val="superscript"/>
        <sz val="16"/>
        <rFont val="Times New Roman"/>
        <family val="1"/>
      </rPr>
      <t>3</t>
    </r>
    <r>
      <rPr>
        <sz val="16"/>
        <rFont val="Times New Roman"/>
        <family val="1"/>
      </rPr>
      <t>)</t>
    </r>
    <phoneticPr fontId="2" type="noConversion"/>
  </si>
  <si>
    <r>
      <t>C35</t>
    </r>
    <r>
      <rPr>
        <sz val="16"/>
        <rFont val="宋体"/>
        <family val="3"/>
        <charset val="134"/>
      </rPr>
      <t>砼</t>
    </r>
    <r>
      <rPr>
        <sz val="16"/>
        <rFont val="Times New Roman"/>
        <family val="1"/>
      </rPr>
      <t xml:space="preserve">  </t>
    </r>
    <r>
      <rPr>
        <sz val="16"/>
        <rFont val="宋体"/>
        <family val="3"/>
        <charset val="134"/>
      </rPr>
      <t xml:space="preserve">盖板
</t>
    </r>
    <r>
      <rPr>
        <sz val="16"/>
        <rFont val="Times New Roman"/>
        <family val="1"/>
      </rPr>
      <t>(m</t>
    </r>
    <r>
      <rPr>
        <vertAlign val="superscript"/>
        <sz val="16"/>
        <rFont val="Times New Roman"/>
        <family val="1"/>
      </rPr>
      <t>3</t>
    </r>
    <r>
      <rPr>
        <sz val="16"/>
        <rFont val="Times New Roman"/>
        <family val="1"/>
      </rPr>
      <t>)</t>
    </r>
    <phoneticPr fontId="2" type="noConversion"/>
  </si>
  <si>
    <r>
      <t>HRB400</t>
    </r>
    <r>
      <rPr>
        <sz val="16"/>
        <rFont val="宋体"/>
        <family val="3"/>
        <charset val="134"/>
      </rPr>
      <t>钢筋总计</t>
    </r>
    <r>
      <rPr>
        <sz val="16"/>
        <rFont val="Times New Roman"/>
        <family val="1"/>
      </rPr>
      <t>(kg)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</si>
  <si>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(Lo=1.5m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</si>
  <si>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(Lo=1.5m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</si>
  <si>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t xml:space="preserve"> </t>
    <phoneticPr fontId="2" type="noConversion"/>
  </si>
  <si>
    <t>一侧端部现浇盖板尺寸及数量表 (Lo=1.5m  φ=45o)</t>
  </si>
  <si>
    <t>一侧端部现浇盖板尺寸及数量表 (Lo=1.5m  φ=15o)</t>
  </si>
  <si>
    <t>一侧端部现浇盖板尺寸及数量表 (Lo=1.5m  φ=20o)</t>
  </si>
  <si>
    <t>一侧端部现浇盖板尺寸及数量表 (Lo=1.5m  φ=25o)</t>
  </si>
  <si>
    <t>一侧端部现浇盖板尺寸及数量表 (Lo=1.5m  φ=30o)</t>
  </si>
  <si>
    <t>一侧端部现浇盖板尺寸及数量表 (Lo=1.5m  φ=35o)</t>
  </si>
  <si>
    <t>一侧端部现浇盖板尺寸及数量表 (Lo=1.5m  φ=40o)</t>
  </si>
  <si>
    <t xml:space="preserve">   </t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</si>
  <si>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(Lo=3.0m  φ=5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</si>
  <si>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r>
      <t>一侧端部现浇盖板尺寸及数量表</t>
    </r>
    <r>
      <rPr>
        <b/>
        <sz val="22"/>
        <rFont val="Times New Roman"/>
        <family val="1"/>
      </rPr>
      <t xml:space="preserve"> (Lo=3.0m  φ=10</t>
    </r>
    <r>
      <rPr>
        <b/>
        <vertAlign val="superscript"/>
        <sz val="22"/>
        <rFont val="Times New Roman"/>
        <family val="1"/>
      </rPr>
      <t>o</t>
    </r>
    <r>
      <rPr>
        <b/>
        <sz val="22"/>
        <rFont val="Times New Roman"/>
        <family val="1"/>
      </rPr>
      <t>)</t>
    </r>
    <phoneticPr fontId="2" type="noConversion"/>
  </si>
  <si>
    <t>一侧端部现浇盖板尺寸及数量表 (Lo=3.0m  φ=15o)</t>
  </si>
  <si>
    <t>一侧端部现浇盖板尺寸及数量表 (Lo=3.0m  φ=20o)</t>
  </si>
  <si>
    <t>一侧端部现浇盖板尺寸及数量表 (Lo=3.0m  φ=25o)</t>
  </si>
  <si>
    <t>一侧端部现浇盖板尺寸及数量表 (Lo=3.0m  φ=30o)</t>
  </si>
  <si>
    <t>一侧端部现浇盖板尺寸及数量表 (Lo=3.0m  φ=35o)</t>
  </si>
  <si>
    <t>一侧端部现浇盖板尺寸及数量表 (Lo=3.0m  φ=40o)</t>
  </si>
  <si>
    <t>一侧端部现浇盖板尺寸及数量表 (Lo=3.0m  φ=45o)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</si>
</sst>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4" formatCode="0.0"/>
    <numFmt numFmtId="185" formatCode="0.000"/>
    <numFmt numFmtId="186" formatCode="0.0_);[Red]\(0.0\)"/>
    <numFmt numFmtId="188" formatCode="0.00_);[Red]\(0.00\)"/>
    <numFmt numFmtId="193" formatCode="0_);[Red]\(0\)"/>
    <numFmt numFmtId="195" formatCode="&quot;&quot;0"/>
    <numFmt numFmtId="198" formatCode="0.000&quot;/cosφ&quot;"/>
    <numFmt numFmtId="199" formatCode="&quot;均&quot;0.0"/>
    <numFmt numFmtId="200" formatCode="0.00&quot;/cosφ&quot;"/>
    <numFmt numFmtId="201" formatCode="&quot;&amp;&quot;0"/>
    <numFmt numFmtId="202" formatCode="&quot;$&quot;0"/>
  </numFmts>
  <fonts count="3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22"/>
      <name val="Times New Roman"/>
      <family val="1"/>
    </font>
    <font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color indexed="14"/>
      <name val="Times New Roman"/>
      <family val="1"/>
    </font>
    <font>
      <vertAlign val="subscript"/>
      <sz val="12"/>
      <color indexed="14"/>
      <name val="Times New Roman"/>
      <family val="1"/>
    </font>
    <font>
      <b/>
      <sz val="2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color indexed="12"/>
      <name val="Times New Roman"/>
      <family val="1"/>
    </font>
    <font>
      <vertAlign val="subscript"/>
      <sz val="12"/>
      <color indexed="12"/>
      <name val="Times New Roman"/>
      <family val="1"/>
    </font>
    <font>
      <sz val="12"/>
      <color indexed="12"/>
      <name val="宋体"/>
      <family val="3"/>
      <charset val="134"/>
    </font>
    <font>
      <b/>
      <sz val="22"/>
      <color indexed="12"/>
      <name val="宋体"/>
      <family val="3"/>
      <charset val="134"/>
    </font>
    <font>
      <b/>
      <vertAlign val="superscript"/>
      <sz val="22"/>
      <name val="Times New Roman"/>
      <family val="1"/>
    </font>
    <font>
      <sz val="16"/>
      <name val="Times New Roman"/>
      <family val="1"/>
    </font>
    <font>
      <vertAlign val="subscript"/>
      <sz val="16"/>
      <name val="Times New Roman"/>
      <family val="1"/>
    </font>
    <font>
      <vertAlign val="superscript"/>
      <sz val="16"/>
      <name val="Times New Roman"/>
      <family val="1"/>
    </font>
    <font>
      <sz val="12"/>
      <color indexed="46"/>
      <name val="宋体"/>
      <family val="3"/>
      <charset val="134"/>
    </font>
    <font>
      <sz val="20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b/>
      <sz val="2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0">
    <xf numFmtId="0" fontId="0" fillId="0" borderId="0" xfId="0"/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184" fontId="6" fillId="0" borderId="0" xfId="0" applyNumberFormat="1" applyFont="1" applyFill="1"/>
    <xf numFmtId="1" fontId="6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85" fontId="6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6" fillId="0" borderId="1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84" fontId="3" fillId="0" borderId="1" xfId="0" applyNumberFormat="1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 applyAlignment="1"/>
    <xf numFmtId="0" fontId="3" fillId="0" borderId="3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/>
    <xf numFmtId="198" fontId="1" fillId="0" borderId="1" xfId="0" applyNumberFormat="1" applyFont="1" applyFill="1" applyBorder="1" applyAlignment="1">
      <alignment horizontal="center" vertical="center"/>
    </xf>
    <xf numFmtId="198" fontId="1" fillId="0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Alignment="1"/>
    <xf numFmtId="184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/>
    <xf numFmtId="184" fontId="13" fillId="0" borderId="0" xfId="0" applyNumberFormat="1" applyFont="1" applyFill="1"/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95" fontId="3" fillId="0" borderId="1" xfId="0" applyNumberFormat="1" applyFont="1" applyFill="1" applyBorder="1" applyAlignment="1">
      <alignment horizontal="center" vertical="center"/>
    </xf>
    <xf numFmtId="198" fontId="3" fillId="0" borderId="1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95" fontId="3" fillId="0" borderId="2" xfId="0" applyNumberFormat="1" applyFont="1" applyFill="1" applyBorder="1" applyAlignment="1">
      <alignment horizontal="center" vertical="center"/>
    </xf>
    <xf numFmtId="198" fontId="3" fillId="0" borderId="2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98" fontId="3" fillId="0" borderId="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95" fontId="3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95" fontId="3" fillId="2" borderId="2" xfId="0" applyNumberFormat="1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8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19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84" fontId="3" fillId="0" borderId="0" xfId="0" applyNumberFormat="1" applyFont="1" applyFill="1"/>
    <xf numFmtId="1" fontId="3" fillId="0" borderId="0" xfId="0" applyNumberFormat="1" applyFont="1" applyFill="1"/>
    <xf numFmtId="185" fontId="3" fillId="0" borderId="0" xfId="0" applyNumberFormat="1" applyFont="1" applyFill="1"/>
    <xf numFmtId="0" fontId="10" fillId="0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3" fillId="3" borderId="0" xfId="0" applyFont="1" applyFill="1"/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93" fontId="3" fillId="0" borderId="1" xfId="0" applyNumberFormat="1" applyFont="1" applyFill="1" applyBorder="1" applyAlignment="1">
      <alignment horizontal="center" vertical="center"/>
    </xf>
    <xf numFmtId="184" fontId="0" fillId="0" borderId="1" xfId="0" applyNumberFormat="1" applyFont="1" applyFill="1" applyBorder="1" applyAlignment="1">
      <alignment horizontal="center" vertical="center"/>
    </xf>
    <xf numFmtId="188" fontId="3" fillId="0" borderId="3" xfId="0" applyNumberFormat="1" applyFont="1" applyFill="1" applyBorder="1" applyAlignment="1">
      <alignment horizontal="center" vertical="center"/>
    </xf>
    <xf numFmtId="188" fontId="3" fillId="0" borderId="0" xfId="0" applyNumberFormat="1" applyFont="1" applyFill="1" applyBorder="1" applyAlignment="1">
      <alignment horizontal="center" vertical="center"/>
    </xf>
    <xf numFmtId="184" fontId="23" fillId="0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193" fontId="3" fillId="0" borderId="2" xfId="0" applyNumberFormat="1" applyFont="1" applyFill="1" applyBorder="1" applyAlignment="1">
      <alignment horizontal="center" vertical="center"/>
    </xf>
    <xf numFmtId="184" fontId="0" fillId="0" borderId="2" xfId="0" applyNumberFormat="1" applyFont="1" applyFill="1" applyBorder="1" applyAlignment="1">
      <alignment horizontal="center" vertical="center"/>
    </xf>
    <xf numFmtId="188" fontId="3" fillId="0" borderId="9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Alignment="1">
      <alignment horizontal="center"/>
    </xf>
    <xf numFmtId="184" fontId="23" fillId="0" borderId="2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1" fontId="23" fillId="0" borderId="0" xfId="0" applyNumberFormat="1" applyFont="1" applyFill="1"/>
    <xf numFmtId="0" fontId="23" fillId="0" borderId="0" xfId="0" applyFont="1" applyFill="1"/>
    <xf numFmtId="195" fontId="1" fillId="2" borderId="2" xfId="0" applyNumberFormat="1" applyFont="1" applyFill="1" applyBorder="1" applyAlignment="1">
      <alignment horizontal="center" vertical="center"/>
    </xf>
    <xf numFmtId="195" fontId="1" fillId="2" borderId="1" xfId="0" applyNumberFormat="1" applyFont="1" applyFill="1" applyBorder="1" applyAlignment="1">
      <alignment horizontal="center" vertical="center"/>
    </xf>
    <xf numFmtId="184" fontId="0" fillId="2" borderId="1" xfId="0" applyNumberFormat="1" applyFont="1" applyFill="1" applyBorder="1" applyAlignment="1">
      <alignment horizontal="center" vertical="center"/>
    </xf>
    <xf numFmtId="184" fontId="0" fillId="2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84" fontId="3" fillId="0" borderId="1" xfId="0" quotePrefix="1" applyNumberFormat="1" applyFont="1" applyFill="1" applyBorder="1" applyAlignment="1">
      <alignment horizontal="center" vertical="center"/>
    </xf>
    <xf numFmtId="195" fontId="23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84" fontId="3" fillId="0" borderId="2" xfId="0" quotePrefix="1" applyNumberFormat="1" applyFont="1" applyFill="1" applyBorder="1" applyAlignment="1">
      <alignment horizontal="center" vertical="center"/>
    </xf>
    <xf numFmtId="195" fontId="23" fillId="0" borderId="2" xfId="0" applyNumberFormat="1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/>
    </xf>
    <xf numFmtId="199" fontId="23" fillId="0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99" fontId="23" fillId="0" borderId="0" xfId="0" applyNumberFormat="1" applyFont="1" applyFill="1" applyBorder="1" applyAlignment="1">
      <alignment horizontal="center" vertical="center"/>
    </xf>
    <xf numFmtId="199" fontId="23" fillId="0" borderId="2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8" fontId="6" fillId="0" borderId="1" xfId="0" applyNumberFormat="1" applyFont="1" applyFill="1" applyBorder="1" applyAlignment="1">
      <alignment horizontal="center" vertical="center"/>
    </xf>
    <xf numFmtId="188" fontId="3" fillId="0" borderId="0" xfId="0" applyNumberFormat="1" applyFont="1" applyFill="1"/>
    <xf numFmtId="188" fontId="3" fillId="0" borderId="1" xfId="0" applyNumberFormat="1" applyFont="1" applyFill="1" applyBorder="1" applyAlignment="1">
      <alignment horizontal="center" vertical="center"/>
    </xf>
    <xf numFmtId="188" fontId="3" fillId="0" borderId="2" xfId="0" applyNumberFormat="1" applyFont="1" applyFill="1" applyBorder="1" applyAlignment="1">
      <alignment horizontal="center" vertical="center"/>
    </xf>
    <xf numFmtId="200" fontId="3" fillId="0" borderId="1" xfId="0" applyNumberFormat="1" applyFont="1" applyFill="1" applyBorder="1" applyAlignment="1">
      <alignment horizontal="center" vertical="center"/>
    </xf>
    <xf numFmtId="0" fontId="6" fillId="4" borderId="0" xfId="0" applyFont="1" applyFill="1"/>
    <xf numFmtId="0" fontId="1" fillId="4" borderId="0" xfId="0" applyFont="1" applyFill="1"/>
    <xf numFmtId="0" fontId="3" fillId="4" borderId="0" xfId="0" applyFont="1" applyFill="1"/>
    <xf numFmtId="200" fontId="3" fillId="0" borderId="2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184" fontId="3" fillId="5" borderId="0" xfId="0" applyNumberFormat="1" applyFont="1" applyFill="1" applyAlignment="1">
      <alignment horizontal="center"/>
    </xf>
    <xf numFmtId="193" fontId="23" fillId="0" borderId="1" xfId="0" applyNumberFormat="1" applyFont="1" applyFill="1" applyBorder="1" applyAlignment="1">
      <alignment horizontal="center" vertical="center"/>
    </xf>
    <xf numFmtId="193" fontId="23" fillId="0" borderId="1" xfId="0" quotePrefix="1" applyNumberFormat="1" applyFont="1" applyFill="1" applyBorder="1" applyAlignment="1">
      <alignment horizontal="center" vertical="center"/>
    </xf>
    <xf numFmtId="186" fontId="3" fillId="0" borderId="0" xfId="0" applyNumberFormat="1" applyFont="1" applyFill="1"/>
    <xf numFmtId="186" fontId="3" fillId="0" borderId="0" xfId="0" applyNumberFormat="1" applyFont="1" applyFill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93" fontId="23" fillId="0" borderId="2" xfId="0" quotePrefix="1" applyNumberFormat="1" applyFont="1" applyFill="1" applyBorder="1" applyAlignment="1">
      <alignment horizontal="center" vertical="center"/>
    </xf>
    <xf numFmtId="195" fontId="3" fillId="3" borderId="1" xfId="0" applyNumberFormat="1" applyFont="1" applyFill="1" applyBorder="1" applyAlignment="1">
      <alignment horizontal="center" vertical="center"/>
    </xf>
    <xf numFmtId="195" fontId="3" fillId="3" borderId="2" xfId="0" applyNumberFormat="1" applyFont="1" applyFill="1" applyBorder="1" applyAlignment="1">
      <alignment horizontal="center" vertical="center"/>
    </xf>
    <xf numFmtId="185" fontId="3" fillId="3" borderId="0" xfId="0" applyNumberFormat="1" applyFont="1" applyFill="1"/>
    <xf numFmtId="188" fontId="23" fillId="0" borderId="0" xfId="0" applyNumberFormat="1" applyFont="1" applyFill="1"/>
    <xf numFmtId="1" fontId="23" fillId="6" borderId="1" xfId="0" applyNumberFormat="1" applyFont="1" applyFill="1" applyBorder="1" applyAlignment="1">
      <alignment horizontal="center" vertical="center"/>
    </xf>
    <xf numFmtId="195" fontId="23" fillId="6" borderId="1" xfId="0" applyNumberFormat="1" applyFont="1" applyFill="1" applyBorder="1" applyAlignment="1">
      <alignment horizontal="center" vertical="center"/>
    </xf>
    <xf numFmtId="184" fontId="23" fillId="6" borderId="1" xfId="0" applyNumberFormat="1" applyFont="1" applyFill="1" applyBorder="1" applyAlignment="1">
      <alignment horizontal="center" vertical="center"/>
    </xf>
    <xf numFmtId="193" fontId="23" fillId="6" borderId="1" xfId="0" applyNumberFormat="1" applyFont="1" applyFill="1" applyBorder="1" applyAlignment="1">
      <alignment horizontal="center" vertical="center"/>
    </xf>
    <xf numFmtId="184" fontId="3" fillId="6" borderId="1" xfId="0" quotePrefix="1" applyNumberFormat="1" applyFont="1" applyFill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center" vertical="center"/>
    </xf>
    <xf numFmtId="193" fontId="23" fillId="6" borderId="1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" fontId="20" fillId="3" borderId="1" xfId="0" applyNumberFormat="1" applyFont="1" applyFill="1" applyBorder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1" fontId="20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/>
    </xf>
    <xf numFmtId="1" fontId="20" fillId="3" borderId="0" xfId="0" applyNumberFormat="1" applyFont="1" applyFill="1"/>
    <xf numFmtId="0" fontId="20" fillId="3" borderId="0" xfId="0" applyFont="1" applyFill="1"/>
    <xf numFmtId="1" fontId="6" fillId="3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98" fontId="6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/>
    <xf numFmtId="0" fontId="26" fillId="4" borderId="0" xfId="0" applyFont="1" applyFill="1"/>
    <xf numFmtId="188" fontId="3" fillId="3" borderId="0" xfId="0" applyNumberFormat="1" applyFont="1" applyFill="1"/>
    <xf numFmtId="188" fontId="3" fillId="3" borderId="10" xfId="0" applyNumberFormat="1" applyFont="1" applyFill="1" applyBorder="1" applyAlignment="1">
      <alignment horizontal="center" vertical="center"/>
    </xf>
    <xf numFmtId="188" fontId="3" fillId="3" borderId="1" xfId="0" applyNumberFormat="1" applyFont="1" applyFill="1" applyBorder="1" applyAlignment="1">
      <alignment horizontal="center" vertical="center" wrapText="1"/>
    </xf>
    <xf numFmtId="188" fontId="3" fillId="3" borderId="1" xfId="0" applyNumberFormat="1" applyFont="1" applyFill="1" applyBorder="1" applyAlignment="1">
      <alignment horizontal="center" vertical="center"/>
    </xf>
    <xf numFmtId="188" fontId="3" fillId="3" borderId="2" xfId="0" applyNumberFormat="1" applyFont="1" applyFill="1" applyBorder="1" applyAlignment="1">
      <alignment horizontal="center" vertical="center"/>
    </xf>
    <xf numFmtId="188" fontId="3" fillId="3" borderId="8" xfId="0" applyNumberFormat="1" applyFont="1" applyFill="1" applyBorder="1" applyAlignment="1">
      <alignment horizontal="center" vertical="center"/>
    </xf>
    <xf numFmtId="188" fontId="0" fillId="3" borderId="1" xfId="0" applyNumberFormat="1" applyFill="1" applyBorder="1" applyAlignment="1">
      <alignment horizontal="center" vertical="center" wrapText="1"/>
    </xf>
    <xf numFmtId="188" fontId="3" fillId="3" borderId="0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88" fontId="6" fillId="0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/>
    <xf numFmtId="188" fontId="3" fillId="0" borderId="1" xfId="0" applyNumberFormat="1" applyFont="1" applyFill="1" applyBorder="1" applyAlignment="1">
      <alignment horizontal="center" vertical="center" wrapText="1"/>
    </xf>
    <xf numFmtId="188" fontId="6" fillId="0" borderId="0" xfId="0" applyNumberFormat="1" applyFont="1" applyFill="1" applyBorder="1" applyAlignment="1">
      <alignment horizontal="center" vertical="center"/>
    </xf>
    <xf numFmtId="188" fontId="9" fillId="0" borderId="0" xfId="0" applyNumberFormat="1" applyFont="1" applyFill="1" applyAlignment="1">
      <alignment vertical="center"/>
    </xf>
    <xf numFmtId="188" fontId="6" fillId="0" borderId="0" xfId="0" applyNumberFormat="1" applyFont="1" applyFill="1"/>
    <xf numFmtId="188" fontId="3" fillId="0" borderId="4" xfId="0" applyNumberFormat="1" applyFont="1" applyFill="1" applyBorder="1" applyAlignment="1">
      <alignment horizontal="center" vertical="center"/>
    </xf>
    <xf numFmtId="188" fontId="3" fillId="0" borderId="8" xfId="0" applyNumberFormat="1" applyFont="1" applyFill="1" applyBorder="1" applyAlignment="1">
      <alignment horizontal="center" vertical="center"/>
    </xf>
    <xf numFmtId="186" fontId="23" fillId="0" borderId="1" xfId="0" applyNumberFormat="1" applyFont="1" applyFill="1" applyBorder="1" applyAlignment="1">
      <alignment horizontal="center" vertical="center"/>
    </xf>
    <xf numFmtId="184" fontId="3" fillId="0" borderId="14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86" fontId="23" fillId="0" borderId="1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93" fontId="3" fillId="0" borderId="14" xfId="0" applyNumberFormat="1" applyFont="1" applyFill="1" applyBorder="1" applyAlignment="1">
      <alignment horizontal="center" vertical="center"/>
    </xf>
    <xf numFmtId="195" fontId="1" fillId="2" borderId="14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184" fontId="0" fillId="0" borderId="14" xfId="0" applyNumberFormat="1" applyFont="1" applyFill="1" applyBorder="1" applyAlignment="1">
      <alignment horizontal="center" vertical="center"/>
    </xf>
    <xf numFmtId="195" fontId="3" fillId="0" borderId="14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/>
    </xf>
    <xf numFmtId="188" fontId="3" fillId="0" borderId="15" xfId="0" applyNumberFormat="1" applyFont="1" applyFill="1" applyBorder="1" applyAlignment="1">
      <alignment horizontal="center" vertical="center"/>
    </xf>
    <xf numFmtId="186" fontId="23" fillId="6" borderId="1" xfId="0" applyNumberFormat="1" applyFont="1" applyFill="1" applyBorder="1" applyAlignment="1">
      <alignment horizontal="center" vertical="center"/>
    </xf>
    <xf numFmtId="199" fontId="23" fillId="6" borderId="1" xfId="0" applyNumberFormat="1" applyFont="1" applyFill="1" applyBorder="1" applyAlignment="1">
      <alignment horizontal="center" vertical="center"/>
    </xf>
    <xf numFmtId="184" fontId="23" fillId="6" borderId="1" xfId="0" quotePrefix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84" fontId="3" fillId="0" borderId="16" xfId="0" applyNumberFormat="1" applyFont="1" applyFill="1" applyBorder="1" applyAlignment="1">
      <alignment vertical="center"/>
    </xf>
    <xf numFmtId="184" fontId="3" fillId="0" borderId="17" xfId="0" applyNumberFormat="1" applyFont="1" applyFill="1" applyBorder="1" applyAlignment="1">
      <alignment vertical="center"/>
    </xf>
    <xf numFmtId="184" fontId="3" fillId="0" borderId="18" xfId="0" applyNumberFormat="1" applyFont="1" applyFill="1" applyBorder="1" applyAlignment="1">
      <alignment vertical="center"/>
    </xf>
    <xf numFmtId="184" fontId="3" fillId="0" borderId="14" xfId="0" applyNumberFormat="1" applyFont="1" applyFill="1" applyBorder="1" applyAlignment="1">
      <alignment vertical="center"/>
    </xf>
    <xf numFmtId="184" fontId="3" fillId="0" borderId="19" xfId="0" applyNumberFormat="1" applyFont="1" applyFill="1" applyBorder="1" applyAlignment="1">
      <alignment vertical="center"/>
    </xf>
    <xf numFmtId="184" fontId="3" fillId="0" borderId="20" xfId="0" applyNumberFormat="1" applyFont="1" applyFill="1" applyBorder="1" applyAlignment="1">
      <alignment vertical="center"/>
    </xf>
    <xf numFmtId="193" fontId="3" fillId="0" borderId="0" xfId="0" applyNumberFormat="1" applyFont="1" applyFill="1"/>
    <xf numFmtId="193" fontId="3" fillId="0" borderId="0" xfId="0" applyNumberFormat="1" applyFont="1" applyFill="1" applyAlignment="1"/>
    <xf numFmtId="184" fontId="23" fillId="3" borderId="1" xfId="0" quotePrefix="1" applyNumberFormat="1" applyFont="1" applyFill="1" applyBorder="1" applyAlignment="1">
      <alignment horizontal="center" vertical="center"/>
    </xf>
    <xf numFmtId="0" fontId="23" fillId="3" borderId="1" xfId="0" applyNumberFormat="1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84" fontId="27" fillId="0" borderId="0" xfId="0" applyNumberFormat="1" applyFont="1" applyFill="1" applyAlignment="1">
      <alignment horizontal="center"/>
    </xf>
    <xf numFmtId="184" fontId="23" fillId="7" borderId="1" xfId="0" applyNumberFormat="1" applyFont="1" applyFill="1" applyBorder="1" applyAlignment="1">
      <alignment horizontal="center" vertical="center"/>
    </xf>
    <xf numFmtId="199" fontId="23" fillId="7" borderId="1" xfId="0" applyNumberFormat="1" applyFont="1" applyFill="1" applyBorder="1" applyAlignment="1">
      <alignment horizontal="center" vertical="center"/>
    </xf>
    <xf numFmtId="201" fontId="23" fillId="7" borderId="1" xfId="0" applyNumberFormat="1" applyFont="1" applyFill="1" applyBorder="1" applyAlignment="1">
      <alignment horizontal="center" vertical="center"/>
    </xf>
    <xf numFmtId="193" fontId="23" fillId="3" borderId="1" xfId="0" quotePrefix="1" applyNumberFormat="1" applyFont="1" applyFill="1" applyBorder="1" applyAlignment="1">
      <alignment horizontal="center" vertical="center"/>
    </xf>
    <xf numFmtId="202" fontId="23" fillId="0" borderId="1" xfId="0" applyNumberFormat="1" applyFont="1" applyFill="1" applyBorder="1" applyAlignment="1">
      <alignment horizontal="center" vertical="center"/>
    </xf>
    <xf numFmtId="202" fontId="11" fillId="0" borderId="1" xfId="0" applyNumberFormat="1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/>
    <xf numFmtId="0" fontId="11" fillId="8" borderId="1" xfId="0" applyFont="1" applyFill="1" applyBorder="1" applyAlignment="1">
      <alignment horizontal="center" vertical="center" wrapText="1"/>
    </xf>
    <xf numFmtId="1" fontId="23" fillId="8" borderId="1" xfId="0" applyNumberFormat="1" applyFont="1" applyFill="1" applyBorder="1" applyAlignment="1">
      <alignment horizontal="center" vertical="center"/>
    </xf>
    <xf numFmtId="1" fontId="3" fillId="8" borderId="0" xfId="0" applyNumberFormat="1" applyFont="1" applyFill="1"/>
    <xf numFmtId="186" fontId="3" fillId="8" borderId="0" xfId="0" applyNumberFormat="1" applyFont="1" applyFill="1"/>
    <xf numFmtId="186" fontId="3" fillId="8" borderId="0" xfId="0" applyNumberFormat="1" applyFont="1" applyFill="1" applyAlignment="1"/>
    <xf numFmtId="186" fontId="23" fillId="8" borderId="1" xfId="0" applyNumberFormat="1" applyFont="1" applyFill="1" applyBorder="1" applyAlignment="1">
      <alignment horizontal="center" vertical="center"/>
    </xf>
    <xf numFmtId="193" fontId="3" fillId="8" borderId="0" xfId="0" applyNumberFormat="1" applyFont="1" applyFill="1"/>
    <xf numFmtId="193" fontId="3" fillId="8" borderId="0" xfId="0" applyNumberFormat="1" applyFont="1" applyFill="1" applyAlignment="1"/>
    <xf numFmtId="202" fontId="11" fillId="8" borderId="1" xfId="0" applyNumberFormat="1" applyFont="1" applyFill="1" applyBorder="1" applyAlignment="1">
      <alignment horizontal="center" vertical="center"/>
    </xf>
    <xf numFmtId="202" fontId="23" fillId="8" borderId="1" xfId="0" applyNumberFormat="1" applyFont="1" applyFill="1" applyBorder="1" applyAlignment="1">
      <alignment horizontal="center" vertical="center"/>
    </xf>
    <xf numFmtId="1" fontId="23" fillId="8" borderId="1" xfId="0" applyNumberFormat="1" applyFont="1" applyFill="1" applyBorder="1" applyAlignment="1">
      <alignment horizontal="center" vertical="center"/>
    </xf>
    <xf numFmtId="188" fontId="23" fillId="0" borderId="15" xfId="0" applyNumberFormat="1" applyFont="1" applyFill="1" applyBorder="1" applyAlignment="1">
      <alignment horizontal="center" vertical="center"/>
    </xf>
    <xf numFmtId="188" fontId="23" fillId="0" borderId="25" xfId="0" applyNumberFormat="1" applyFont="1" applyFill="1" applyBorder="1" applyAlignment="1">
      <alignment horizontal="center" vertical="center"/>
    </xf>
    <xf numFmtId="188" fontId="23" fillId="0" borderId="27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23" fillId="0" borderId="2" xfId="0" applyNumberFormat="1" applyFont="1" applyFill="1" applyBorder="1" applyAlignment="1">
      <alignment horizontal="center" vertical="center"/>
    </xf>
    <xf numFmtId="193" fontId="23" fillId="0" borderId="1" xfId="0" applyNumberFormat="1" applyFont="1" applyFill="1" applyBorder="1" applyAlignment="1">
      <alignment horizontal="center"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23" fillId="0" borderId="14" xfId="0" applyNumberFormat="1" applyFont="1" applyFill="1" applyBorder="1" applyAlignment="1">
      <alignment horizontal="center" vertical="center"/>
    </xf>
    <xf numFmtId="184" fontId="23" fillId="0" borderId="19" xfId="0" applyNumberFormat="1" applyFont="1" applyFill="1" applyBorder="1" applyAlignment="1">
      <alignment horizontal="center" vertical="center"/>
    </xf>
    <xf numFmtId="184" fontId="23" fillId="0" borderId="20" xfId="0" applyNumberFormat="1" applyFont="1" applyFill="1" applyBorder="1" applyAlignment="1">
      <alignment horizontal="center" vertical="center"/>
    </xf>
    <xf numFmtId="188" fontId="23" fillId="0" borderId="26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84" fontId="23" fillId="0" borderId="1" xfId="0" applyNumberFormat="1" applyFont="1" applyFill="1" applyBorder="1" applyAlignment="1">
      <alignment horizontal="center" vertical="center" wrapText="1"/>
    </xf>
    <xf numFmtId="184" fontId="23" fillId="0" borderId="2" xfId="0" applyNumberFormat="1" applyFont="1" applyFill="1" applyBorder="1" applyAlignment="1">
      <alignment horizontal="center" vertical="center" wrapText="1"/>
    </xf>
    <xf numFmtId="1" fontId="23" fillId="5" borderId="1" xfId="0" applyNumberFormat="1" applyFont="1" applyFill="1" applyBorder="1" applyAlignment="1">
      <alignment horizontal="center" vertical="center"/>
    </xf>
    <xf numFmtId="1" fontId="23" fillId="5" borderId="2" xfId="0" applyNumberFormat="1" applyFont="1" applyFill="1" applyBorder="1" applyAlignment="1">
      <alignment horizontal="center" vertical="center"/>
    </xf>
    <xf numFmtId="184" fontId="23" fillId="0" borderId="2" xfId="0" applyNumberFormat="1" applyFont="1" applyFill="1" applyBorder="1" applyAlignment="1">
      <alignment horizontal="center" vertical="center"/>
    </xf>
    <xf numFmtId="184" fontId="23" fillId="0" borderId="8" xfId="0" applyNumberFormat="1" applyFont="1" applyFill="1" applyBorder="1" applyAlignment="1">
      <alignment horizontal="center" vertical="center"/>
    </xf>
    <xf numFmtId="184" fontId="23" fillId="0" borderId="16" xfId="0" applyNumberFormat="1" applyFont="1" applyFill="1" applyBorder="1" applyAlignment="1">
      <alignment horizontal="center" vertical="center"/>
    </xf>
    <xf numFmtId="184" fontId="23" fillId="0" borderId="17" xfId="0" applyNumberFormat="1" applyFont="1" applyFill="1" applyBorder="1" applyAlignment="1">
      <alignment horizontal="center" vertical="center"/>
    </xf>
    <xf numFmtId="184" fontId="23" fillId="0" borderId="18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6" fontId="11" fillId="0" borderId="4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93" fontId="11" fillId="0" borderId="4" xfId="0" applyNumberFormat="1" applyFont="1" applyFill="1" applyBorder="1" applyAlignment="1">
      <alignment horizontal="center" vertical="center" wrapText="1"/>
    </xf>
    <xf numFmtId="193" fontId="11" fillId="0" borderId="1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184" fontId="23" fillId="0" borderId="23" xfId="0" applyNumberFormat="1" applyFont="1" applyFill="1" applyBorder="1" applyAlignment="1">
      <alignment horizontal="center" vertical="center"/>
    </xf>
    <xf numFmtId="184" fontId="23" fillId="0" borderId="24" xfId="0" applyNumberFormat="1" applyFont="1" applyFill="1" applyBorder="1" applyAlignment="1">
      <alignment horizontal="center" vertical="center"/>
    </xf>
    <xf numFmtId="1" fontId="23" fillId="0" borderId="14" xfId="0" applyNumberFormat="1" applyFont="1" applyFill="1" applyBorder="1" applyAlignment="1">
      <alignment horizontal="center" vertical="center"/>
    </xf>
    <xf numFmtId="1" fontId="23" fillId="0" borderId="19" xfId="0" applyNumberFormat="1" applyFont="1" applyFill="1" applyBorder="1" applyAlignment="1">
      <alignment horizontal="center" vertical="center"/>
    </xf>
    <xf numFmtId="1" fontId="23" fillId="0" borderId="20" xfId="0" applyNumberFormat="1" applyFont="1" applyFill="1" applyBorder="1" applyAlignment="1">
      <alignment horizontal="center" vertical="center"/>
    </xf>
    <xf numFmtId="1" fontId="23" fillId="0" borderId="8" xfId="0" applyNumberFormat="1" applyFont="1" applyFill="1" applyBorder="1" applyAlignment="1">
      <alignment horizontal="center" vertical="center"/>
    </xf>
    <xf numFmtId="188" fontId="23" fillId="0" borderId="3" xfId="0" applyNumberFormat="1" applyFont="1" applyFill="1" applyBorder="1" applyAlignment="1">
      <alignment horizontal="center" vertical="center"/>
    </xf>
    <xf numFmtId="188" fontId="23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1" fontId="23" fillId="6" borderId="1" xfId="0" applyNumberFormat="1" applyFont="1" applyFill="1" applyBorder="1" applyAlignment="1">
      <alignment horizontal="center" vertical="center"/>
    </xf>
    <xf numFmtId="186" fontId="23" fillId="6" borderId="1" xfId="0" applyNumberFormat="1" applyFont="1" applyFill="1" applyBorder="1" applyAlignment="1">
      <alignment horizontal="center" vertical="center"/>
    </xf>
    <xf numFmtId="193" fontId="23" fillId="6" borderId="1" xfId="0" applyNumberFormat="1" applyFont="1" applyFill="1" applyBorder="1" applyAlignment="1">
      <alignment horizontal="center" vertical="center"/>
    </xf>
    <xf numFmtId="184" fontId="23" fillId="6" borderId="1" xfId="0" applyNumberFormat="1" applyFont="1" applyFill="1" applyBorder="1" applyAlignment="1">
      <alignment horizontal="center" vertical="center"/>
    </xf>
    <xf numFmtId="188" fontId="23" fillId="6" borderId="3" xfId="0" applyNumberFormat="1" applyFont="1" applyFill="1" applyBorder="1" applyAlignment="1">
      <alignment horizontal="center" vertical="center"/>
    </xf>
    <xf numFmtId="184" fontId="3" fillId="0" borderId="23" xfId="0" applyNumberFormat="1" applyFont="1" applyFill="1" applyBorder="1" applyAlignment="1">
      <alignment horizontal="center" vertical="center"/>
    </xf>
    <xf numFmtId="184" fontId="3" fillId="0" borderId="24" xfId="0" applyNumberFormat="1" applyFont="1" applyFill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/>
    </xf>
    <xf numFmtId="184" fontId="3" fillId="0" borderId="2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93" fontId="23" fillId="0" borderId="2" xfId="0" applyNumberFormat="1" applyFont="1" applyFill="1" applyBorder="1" applyAlignment="1">
      <alignment horizontal="center" vertical="center"/>
    </xf>
    <xf numFmtId="186" fontId="23" fillId="8" borderId="1" xfId="0" applyNumberFormat="1" applyFont="1" applyFill="1" applyBorder="1" applyAlignment="1">
      <alignment horizontal="center" vertical="center"/>
    </xf>
    <xf numFmtId="186" fontId="11" fillId="8" borderId="4" xfId="0" applyNumberFormat="1" applyFont="1" applyFill="1" applyBorder="1" applyAlignment="1">
      <alignment horizontal="center" vertical="center" wrapText="1"/>
    </xf>
    <xf numFmtId="186" fontId="11" fillId="8" borderId="1" xfId="0" applyNumberFormat="1" applyFont="1" applyFill="1" applyBorder="1" applyAlignment="1">
      <alignment horizontal="center" vertical="center" wrapText="1"/>
    </xf>
    <xf numFmtId="1" fontId="23" fillId="8" borderId="14" xfId="0" applyNumberFormat="1" applyFont="1" applyFill="1" applyBorder="1" applyAlignment="1">
      <alignment horizontal="center" vertical="center"/>
    </xf>
    <xf numFmtId="1" fontId="23" fillId="8" borderId="19" xfId="0" applyNumberFormat="1" applyFont="1" applyFill="1" applyBorder="1" applyAlignment="1">
      <alignment horizontal="center" vertical="center"/>
    </xf>
    <xf numFmtId="1" fontId="23" fillId="8" borderId="20" xfId="0" applyNumberFormat="1" applyFont="1" applyFill="1" applyBorder="1" applyAlignment="1">
      <alignment horizontal="center" vertical="center"/>
    </xf>
    <xf numFmtId="186" fontId="23" fillId="8" borderId="14" xfId="0" applyNumberFormat="1" applyFont="1" applyFill="1" applyBorder="1" applyAlignment="1">
      <alignment horizontal="center" vertical="center"/>
    </xf>
    <xf numFmtId="186" fontId="23" fillId="8" borderId="19" xfId="0" applyNumberFormat="1" applyFont="1" applyFill="1" applyBorder="1" applyAlignment="1">
      <alignment horizontal="center" vertical="center"/>
    </xf>
    <xf numFmtId="186" fontId="23" fillId="8" borderId="20" xfId="0" applyNumberFormat="1" applyFont="1" applyFill="1" applyBorder="1" applyAlignment="1">
      <alignment horizontal="center" vertical="center"/>
    </xf>
    <xf numFmtId="193" fontId="23" fillId="8" borderId="14" xfId="0" applyNumberFormat="1" applyFont="1" applyFill="1" applyBorder="1" applyAlignment="1">
      <alignment horizontal="center" vertical="center"/>
    </xf>
    <xf numFmtId="193" fontId="23" fillId="8" borderId="19" xfId="0" applyNumberFormat="1" applyFont="1" applyFill="1" applyBorder="1" applyAlignment="1">
      <alignment horizontal="center" vertical="center"/>
    </xf>
    <xf numFmtId="193" fontId="23" fillId="8" borderId="8" xfId="0" applyNumberFormat="1" applyFont="1" applyFill="1" applyBorder="1" applyAlignment="1">
      <alignment horizontal="center" vertical="center"/>
    </xf>
    <xf numFmtId="1" fontId="23" fillId="8" borderId="8" xfId="0" applyNumberFormat="1" applyFont="1" applyFill="1" applyBorder="1" applyAlignment="1">
      <alignment horizontal="center" vertical="center"/>
    </xf>
    <xf numFmtId="186" fontId="23" fillId="8" borderId="8" xfId="0" applyNumberFormat="1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193" fontId="11" fillId="8" borderId="4" xfId="0" applyNumberFormat="1" applyFont="1" applyFill="1" applyBorder="1" applyAlignment="1">
      <alignment horizontal="center" vertical="center" wrapText="1"/>
    </xf>
    <xf numFmtId="193" fontId="11" fillId="8" borderId="1" xfId="0" applyNumberFormat="1" applyFont="1" applyFill="1" applyBorder="1" applyAlignment="1">
      <alignment horizontal="center" vertical="center" wrapText="1"/>
    </xf>
    <xf numFmtId="193" fontId="23" fillId="8" borderId="1" xfId="0" applyNumberFormat="1" applyFont="1" applyFill="1" applyBorder="1" applyAlignment="1">
      <alignment horizontal="center" vertical="center"/>
    </xf>
    <xf numFmtId="193" fontId="23" fillId="8" borderId="20" xfId="0" applyNumberFormat="1" applyFont="1" applyFill="1" applyBorder="1" applyAlignment="1">
      <alignment horizontal="center" vertical="center"/>
    </xf>
    <xf numFmtId="1" fontId="23" fillId="8" borderId="1" xfId="0" applyNumberFormat="1" applyFont="1" applyFill="1" applyBorder="1" applyAlignment="1">
      <alignment horizontal="center" vertical="center"/>
    </xf>
    <xf numFmtId="1" fontId="23" fillId="8" borderId="2" xfId="0" applyNumberFormat="1" applyFont="1" applyFill="1" applyBorder="1" applyAlignment="1">
      <alignment horizontal="center" vertical="center"/>
    </xf>
    <xf numFmtId="1" fontId="23" fillId="6" borderId="5" xfId="0" applyNumberFormat="1" applyFont="1" applyFill="1" applyBorder="1" applyAlignment="1">
      <alignment horizontal="center" vertical="center"/>
    </xf>
    <xf numFmtId="1" fontId="23" fillId="6" borderId="21" xfId="0" applyNumberFormat="1" applyFont="1" applyFill="1" applyBorder="1" applyAlignment="1">
      <alignment horizontal="center" vertical="center"/>
    </xf>
    <xf numFmtId="1" fontId="23" fillId="6" borderId="22" xfId="0" applyNumberFormat="1" applyFont="1" applyFill="1" applyBorder="1" applyAlignment="1">
      <alignment horizontal="center" vertical="center"/>
    </xf>
    <xf numFmtId="184" fontId="23" fillId="6" borderId="14" xfId="0" applyNumberFormat="1" applyFont="1" applyFill="1" applyBorder="1" applyAlignment="1">
      <alignment horizontal="center" vertical="center"/>
    </xf>
    <xf numFmtId="184" fontId="23" fillId="6" borderId="19" xfId="0" applyNumberFormat="1" applyFont="1" applyFill="1" applyBorder="1" applyAlignment="1">
      <alignment horizontal="center" vertical="center"/>
    </xf>
    <xf numFmtId="184" fontId="23" fillId="6" borderId="8" xfId="0" applyNumberFormat="1" applyFont="1" applyFill="1" applyBorder="1" applyAlignment="1">
      <alignment horizontal="center" vertical="center"/>
    </xf>
    <xf numFmtId="188" fontId="23" fillId="6" borderId="15" xfId="0" applyNumberFormat="1" applyFont="1" applyFill="1" applyBorder="1" applyAlignment="1">
      <alignment horizontal="center" vertical="center"/>
    </xf>
    <xf numFmtId="188" fontId="23" fillId="6" borderId="25" xfId="0" applyNumberFormat="1" applyFont="1" applyFill="1" applyBorder="1" applyAlignment="1">
      <alignment horizontal="center" vertical="center"/>
    </xf>
    <xf numFmtId="188" fontId="23" fillId="6" borderId="26" xfId="0" applyNumberFormat="1" applyFont="1" applyFill="1" applyBorder="1" applyAlignment="1">
      <alignment horizontal="center" vertical="center"/>
    </xf>
    <xf numFmtId="1" fontId="23" fillId="6" borderId="14" xfId="0" applyNumberFormat="1" applyFont="1" applyFill="1" applyBorder="1" applyAlignment="1">
      <alignment horizontal="center" vertical="center"/>
    </xf>
    <xf numFmtId="1" fontId="23" fillId="6" borderId="8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93" fontId="23" fillId="8" borderId="2" xfId="0" applyNumberFormat="1" applyFont="1" applyFill="1" applyBorder="1" applyAlignment="1">
      <alignment horizontal="center" vertical="center"/>
    </xf>
    <xf numFmtId="1" fontId="23" fillId="0" borderId="5" xfId="0" applyNumberFormat="1" applyFont="1" applyFill="1" applyBorder="1" applyAlignment="1">
      <alignment horizontal="center" vertical="center"/>
    </xf>
    <xf numFmtId="1" fontId="23" fillId="0" borderId="21" xfId="0" applyNumberFormat="1" applyFont="1" applyFill="1" applyBorder="1" applyAlignment="1">
      <alignment horizontal="center" vertical="center"/>
    </xf>
    <xf numFmtId="1" fontId="23" fillId="0" borderId="22" xfId="0" applyNumberFormat="1" applyFont="1" applyFill="1" applyBorder="1" applyAlignment="1">
      <alignment horizontal="center" vertical="center"/>
    </xf>
    <xf numFmtId="188" fontId="23" fillId="0" borderId="1" xfId="0" applyNumberFormat="1" applyFont="1" applyFill="1" applyBorder="1" applyAlignment="1">
      <alignment horizontal="center" vertical="center"/>
    </xf>
    <xf numFmtId="188" fontId="23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/>
    <xf numFmtId="0" fontId="23" fillId="0" borderId="1" xfId="0" applyFont="1" applyFill="1" applyBorder="1"/>
    <xf numFmtId="188" fontId="23" fillId="0" borderId="13" xfId="0" applyNumberFormat="1" applyFont="1" applyFill="1" applyBorder="1" applyAlignment="1">
      <alignment horizontal="center" vertical="center" wrapText="1"/>
    </xf>
    <xf numFmtId="188" fontId="23" fillId="0" borderId="3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186" fontId="23" fillId="0" borderId="14" xfId="0" applyNumberFormat="1" applyFont="1" applyFill="1" applyBorder="1" applyAlignment="1">
      <alignment horizontal="center" vertical="center"/>
    </xf>
    <xf numFmtId="186" fontId="23" fillId="0" borderId="8" xfId="0" applyNumberFormat="1" applyFont="1" applyFill="1" applyBorder="1" applyAlignment="1">
      <alignment horizontal="center" vertical="center"/>
    </xf>
    <xf numFmtId="186" fontId="23" fillId="0" borderId="20" xfId="0" applyNumberFormat="1" applyFont="1" applyFill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 wrapText="1"/>
    </xf>
    <xf numFmtId="184" fontId="3" fillId="0" borderId="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88" fontId="6" fillId="0" borderId="3" xfId="0" applyNumberFormat="1" applyFont="1" applyFill="1" applyBorder="1" applyAlignment="1">
      <alignment horizontal="center" vertical="center"/>
    </xf>
    <xf numFmtId="188" fontId="6" fillId="0" borderId="9" xfId="0" applyNumberFormat="1" applyFont="1" applyFill="1" applyBorder="1" applyAlignment="1">
      <alignment horizontal="center" vertical="center"/>
    </xf>
    <xf numFmtId="188" fontId="6" fillId="0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/>
    </xf>
    <xf numFmtId="184" fontId="6" fillId="0" borderId="2" xfId="0" applyNumberFormat="1" applyFont="1" applyFill="1" applyBorder="1" applyAlignment="1">
      <alignment horizontal="center" vertical="center"/>
    </xf>
    <xf numFmtId="188" fontId="6" fillId="0" borderId="2" xfId="0" applyNumberFormat="1" applyFont="1" applyFill="1" applyBorder="1" applyAlignment="1">
      <alignment horizontal="center" vertical="center"/>
    </xf>
    <xf numFmtId="184" fontId="13" fillId="0" borderId="23" xfId="0" applyNumberFormat="1" applyFont="1" applyFill="1" applyBorder="1" applyAlignment="1">
      <alignment horizontal="center" vertical="center"/>
    </xf>
    <xf numFmtId="184" fontId="13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6" fillId="0" borderId="1" xfId="0" applyNumberFormat="1" applyFont="1" applyFill="1" applyBorder="1" applyAlignment="1">
      <alignment horizontal="center" vertical="center"/>
    </xf>
    <xf numFmtId="185" fontId="6" fillId="0" borderId="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85" fontId="6" fillId="0" borderId="3" xfId="0" applyNumberFormat="1" applyFont="1" applyFill="1" applyBorder="1" applyAlignment="1">
      <alignment horizontal="center" vertical="center"/>
    </xf>
    <xf numFmtId="185" fontId="6" fillId="0" borderId="9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84" fontId="6" fillId="0" borderId="23" xfId="0" applyNumberFormat="1" applyFont="1" applyFill="1" applyBorder="1" applyAlignment="1">
      <alignment horizontal="center" vertical="center"/>
    </xf>
    <xf numFmtId="184" fontId="6" fillId="0" borderId="24" xfId="0" applyNumberFormat="1" applyFont="1" applyFill="1" applyBorder="1" applyAlignment="1">
      <alignment horizontal="center" vertical="center"/>
    </xf>
    <xf numFmtId="184" fontId="13" fillId="0" borderId="14" xfId="0" applyNumberFormat="1" applyFont="1" applyFill="1" applyBorder="1" applyAlignment="1">
      <alignment horizontal="center" vertical="center"/>
    </xf>
    <xf numFmtId="184" fontId="13" fillId="0" borderId="19" xfId="0" applyNumberFormat="1" applyFont="1" applyFill="1" applyBorder="1" applyAlignment="1">
      <alignment horizontal="center" vertical="center"/>
    </xf>
    <xf numFmtId="184" fontId="13" fillId="0" borderId="8" xfId="0" applyNumberFormat="1" applyFont="1" applyFill="1" applyBorder="1" applyAlignment="1">
      <alignment horizontal="center" vertical="center"/>
    </xf>
    <xf numFmtId="184" fontId="13" fillId="0" borderId="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84" fontId="13" fillId="0" borderId="24" xfId="0" applyNumberFormat="1" applyFont="1" applyFill="1" applyBorder="1" applyAlignment="1">
      <alignment horizontal="center" vertical="center"/>
    </xf>
    <xf numFmtId="2" fontId="6" fillId="0" borderId="20" xfId="0" applyNumberFormat="1" applyFont="1" applyFill="1" applyBorder="1" applyAlignment="1">
      <alignment horizontal="center" vertical="center"/>
    </xf>
    <xf numFmtId="1" fontId="13" fillId="0" borderId="19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/>
    </xf>
    <xf numFmtId="184" fontId="3" fillId="0" borderId="3" xfId="0" applyNumberFormat="1" applyFont="1" applyFill="1" applyBorder="1" applyAlignment="1">
      <alignment horizontal="center" vertical="center"/>
    </xf>
    <xf numFmtId="184" fontId="3" fillId="0" borderId="9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184" fontId="3" fillId="0" borderId="11" xfId="0" applyNumberFormat="1" applyFont="1" applyFill="1" applyBorder="1" applyAlignment="1">
      <alignment horizontal="center" vertical="center"/>
    </xf>
    <xf numFmtId="184" fontId="3" fillId="0" borderId="19" xfId="0" applyNumberFormat="1" applyFont="1" applyFill="1" applyBorder="1" applyAlignment="1">
      <alignment horizontal="center" vertical="center"/>
    </xf>
    <xf numFmtId="184" fontId="3" fillId="0" borderId="20" xfId="0" applyNumberFormat="1" applyFont="1" applyFill="1" applyBorder="1" applyAlignment="1">
      <alignment horizontal="center" vertical="center"/>
    </xf>
    <xf numFmtId="184" fontId="3" fillId="0" borderId="1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84" fontId="3" fillId="0" borderId="31" xfId="0" applyNumberFormat="1" applyFont="1" applyFill="1" applyBorder="1" applyAlignment="1">
      <alignment horizontal="center" vertical="center"/>
    </xf>
    <xf numFmtId="184" fontId="3" fillId="0" borderId="17" xfId="0" applyNumberFormat="1" applyFont="1" applyFill="1" applyBorder="1" applyAlignment="1">
      <alignment horizontal="center" vertical="center"/>
    </xf>
    <xf numFmtId="184" fontId="3" fillId="0" borderId="18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2" fontId="3" fillId="0" borderId="25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184" fontId="3" fillId="0" borderId="16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CE1738"/>
  <sheetViews>
    <sheetView showGridLines="0" tabSelected="1" topLeftCell="AH116" zoomScale="50" zoomScaleNormal="50" workbookViewId="0">
      <selection activeCell="BU188" sqref="BU188"/>
    </sheetView>
  </sheetViews>
  <sheetFormatPr defaultColWidth="8.75" defaultRowHeight="32.25" customHeight="1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6" width="9" style="42" customWidth="1"/>
    <col min="37" max="37" width="10.625" style="42" customWidth="1"/>
    <col min="38" max="38" width="10.125" style="42" customWidth="1"/>
    <col min="39" max="39" width="17.875" style="71" customWidth="1"/>
    <col min="40" max="40" width="8.125" style="71" customWidth="1"/>
    <col min="41" max="41" width="10.25" style="127" hidden="1" customWidth="1"/>
    <col min="42" max="42" width="11.75" style="71" customWidth="1"/>
    <col min="43" max="43" width="12.625" style="71" customWidth="1"/>
    <col min="44" max="44" width="10.375" style="42" customWidth="1"/>
    <col min="45" max="45" width="10" style="132" customWidth="1"/>
    <col min="46" max="46" width="5.75" style="208" customWidth="1"/>
    <col min="47" max="47" width="5.375" style="208" customWidth="1"/>
    <col min="48" max="48" width="6.875" style="42" customWidth="1"/>
    <col min="49" max="49" width="10.5" style="42" customWidth="1"/>
    <col min="50" max="50" width="11.625" style="42" customWidth="1"/>
    <col min="51" max="51" width="11.375" style="132" customWidth="1"/>
    <col min="52" max="52" width="10.875" style="42" customWidth="1"/>
    <col min="53" max="53" width="11.125" style="42" customWidth="1"/>
    <col min="54" max="54" width="7.875" style="42" hidden="1" customWidth="1"/>
    <col min="55" max="55" width="10.625" style="42" customWidth="1"/>
    <col min="56" max="56" width="10.125" style="42" customWidth="1"/>
    <col min="57" max="57" width="7.875" style="42" customWidth="1"/>
    <col min="58" max="58" width="11.625" style="42" customWidth="1"/>
    <col min="59" max="59" width="11.5" style="42" customWidth="1"/>
    <col min="60" max="60" width="10.375" style="42" customWidth="1"/>
    <col min="61" max="61" width="10.125" style="42" customWidth="1"/>
    <col min="62" max="62" width="7.5" style="42" customWidth="1"/>
    <col min="63" max="63" width="9.5" style="42" customWidth="1"/>
    <col min="64" max="64" width="7.125" style="42" customWidth="1"/>
    <col min="65" max="65" width="14.375" style="42" customWidth="1"/>
    <col min="66" max="67" width="11.5" style="42" customWidth="1"/>
    <col min="68" max="68" width="11.5" style="42" hidden="1" customWidth="1"/>
    <col min="69" max="69" width="11.5" style="42" customWidth="1"/>
    <col min="70" max="70" width="7.375" style="220" customWidth="1"/>
    <col min="71" max="71" width="10.375" style="42" customWidth="1"/>
    <col min="72" max="72" width="12.75" style="42" customWidth="1"/>
    <col min="73" max="73" width="14.25" style="42" customWidth="1"/>
    <col min="74" max="74" width="10.75" style="42" customWidth="1"/>
    <col min="75" max="75" width="8.125" style="42" customWidth="1"/>
    <col min="76" max="76" width="9.125" style="42" customWidth="1"/>
    <col min="77" max="77" width="14.75" style="42" customWidth="1"/>
    <col min="78" max="78" width="8.5" style="42" customWidth="1"/>
    <col min="79" max="79" width="10" style="42" customWidth="1"/>
    <col min="80" max="80" width="14.625" style="42" customWidth="1"/>
    <col min="81" max="81" width="12.37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32.25" customHeight="1" x14ac:dyDescent="0.25">
      <c r="A1" s="42" t="e">
        <f>#REF!</f>
        <v>#REF!</v>
      </c>
    </row>
    <row r="2" spans="1:80" ht="32.25" customHeight="1" x14ac:dyDescent="0.25">
      <c r="B2" s="271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455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22.5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43"/>
      <c r="AS3" s="133"/>
      <c r="AT3" s="209"/>
      <c r="AU3" s="209"/>
      <c r="AV3" s="43"/>
      <c r="AW3" s="43"/>
      <c r="AX3" s="43"/>
      <c r="AY3" s="13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221"/>
      <c r="BS3" s="43"/>
      <c r="BT3" s="43"/>
      <c r="BU3" s="43"/>
      <c r="BV3" s="43"/>
      <c r="BW3" s="43"/>
    </row>
    <row r="4" spans="1:80" ht="57" customHeight="1" x14ac:dyDescent="0.25">
      <c r="A4" s="43"/>
      <c r="B4" s="299" t="s">
        <v>139</v>
      </c>
      <c r="C4" s="299" t="s">
        <v>140</v>
      </c>
      <c r="D4" s="299" t="s">
        <v>141</v>
      </c>
      <c r="E4" s="299" t="s">
        <v>142</v>
      </c>
      <c r="F4" s="78" t="s">
        <v>21</v>
      </c>
      <c r="G4" s="300" t="s">
        <v>143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144</v>
      </c>
      <c r="S4" s="301"/>
      <c r="T4" s="301"/>
      <c r="U4" s="301"/>
      <c r="V4" s="301"/>
      <c r="W4" s="302"/>
      <c r="X4" s="300" t="s">
        <v>145</v>
      </c>
      <c r="Y4" s="301"/>
      <c r="Z4" s="301"/>
      <c r="AA4" s="301"/>
      <c r="AB4" s="301"/>
      <c r="AC4" s="301"/>
      <c r="AD4" s="301"/>
      <c r="AE4" s="302"/>
      <c r="AF4" s="297" t="s">
        <v>146</v>
      </c>
      <c r="AG4" s="297" t="s">
        <v>147</v>
      </c>
      <c r="AH4" s="79"/>
      <c r="AI4" s="43"/>
      <c r="AJ4" s="272" t="s">
        <v>441</v>
      </c>
      <c r="AK4" s="274" t="s">
        <v>148</v>
      </c>
      <c r="AL4" s="274" t="s">
        <v>149</v>
      </c>
      <c r="AM4" s="274" t="s">
        <v>150</v>
      </c>
      <c r="AN4" s="262" t="s">
        <v>450</v>
      </c>
      <c r="AO4" s="200" t="s">
        <v>23</v>
      </c>
      <c r="AP4" s="262" t="s">
        <v>442</v>
      </c>
      <c r="AQ4" s="262" t="s">
        <v>443</v>
      </c>
      <c r="AR4" s="262" t="s">
        <v>444</v>
      </c>
      <c r="AS4" s="264" t="s">
        <v>201</v>
      </c>
      <c r="AT4" s="266" t="s">
        <v>407</v>
      </c>
      <c r="AU4" s="266" t="s">
        <v>408</v>
      </c>
      <c r="AV4" s="257" t="s">
        <v>437</v>
      </c>
      <c r="AW4" s="257"/>
      <c r="AX4" s="257"/>
      <c r="AY4" s="257"/>
      <c r="AZ4" s="257"/>
      <c r="BA4" s="257"/>
      <c r="BB4" s="257"/>
      <c r="BC4" s="257"/>
      <c r="BD4" s="257"/>
      <c r="BE4" s="257" t="s">
        <v>438</v>
      </c>
      <c r="BF4" s="257"/>
      <c r="BG4" s="257"/>
      <c r="BH4" s="257"/>
      <c r="BI4" s="257"/>
      <c r="BJ4" s="257"/>
      <c r="BK4" s="257"/>
      <c r="BL4" s="257" t="s">
        <v>445</v>
      </c>
      <c r="BM4" s="257"/>
      <c r="BN4" s="257"/>
      <c r="BO4" s="257"/>
      <c r="BP4" s="257"/>
      <c r="BQ4" s="257"/>
      <c r="BR4" s="257"/>
      <c r="BS4" s="257"/>
      <c r="BT4" s="258" t="s">
        <v>454</v>
      </c>
      <c r="BU4" s="260" t="s">
        <v>452</v>
      </c>
      <c r="BV4" s="43"/>
      <c r="BW4" s="43"/>
    </row>
    <row r="5" spans="1:80" ht="88.5" customHeight="1" x14ac:dyDescent="0.25">
      <c r="A5" s="43"/>
      <c r="B5" s="298"/>
      <c r="C5" s="298"/>
      <c r="D5" s="298"/>
      <c r="E5" s="298"/>
      <c r="F5" s="2" t="s">
        <v>38</v>
      </c>
      <c r="G5" s="2" t="s">
        <v>25</v>
      </c>
      <c r="H5" s="2" t="s">
        <v>26</v>
      </c>
      <c r="I5" s="80" t="s">
        <v>152</v>
      </c>
      <c r="J5" s="80" t="s">
        <v>153</v>
      </c>
      <c r="K5" s="80" t="s">
        <v>27</v>
      </c>
      <c r="L5" s="80" t="s">
        <v>154</v>
      </c>
      <c r="M5" s="80" t="s">
        <v>14</v>
      </c>
      <c r="N5" s="80" t="s">
        <v>155</v>
      </c>
      <c r="O5" s="80" t="s">
        <v>156</v>
      </c>
      <c r="P5" s="80" t="s">
        <v>157</v>
      </c>
      <c r="Q5" s="80" t="s">
        <v>13</v>
      </c>
      <c r="R5" s="2" t="s">
        <v>25</v>
      </c>
      <c r="S5" s="2" t="s">
        <v>26</v>
      </c>
      <c r="T5" s="80" t="s">
        <v>153</v>
      </c>
      <c r="U5" s="80" t="s">
        <v>154</v>
      </c>
      <c r="V5" s="80" t="s">
        <v>20</v>
      </c>
      <c r="W5" s="80" t="s">
        <v>157</v>
      </c>
      <c r="X5" s="2" t="s">
        <v>25</v>
      </c>
      <c r="Y5" s="2" t="s">
        <v>26</v>
      </c>
      <c r="Z5" s="80" t="s">
        <v>153</v>
      </c>
      <c r="AA5" s="80" t="s">
        <v>27</v>
      </c>
      <c r="AB5" s="80" t="s">
        <v>154</v>
      </c>
      <c r="AC5" s="80" t="s">
        <v>20</v>
      </c>
      <c r="AD5" s="80" t="s">
        <v>157</v>
      </c>
      <c r="AE5" s="80" t="s">
        <v>13</v>
      </c>
      <c r="AF5" s="298"/>
      <c r="AG5" s="298"/>
      <c r="AH5" s="79"/>
      <c r="AI5" s="43"/>
      <c r="AJ5" s="273"/>
      <c r="AK5" s="259"/>
      <c r="AL5" s="259"/>
      <c r="AM5" s="259"/>
      <c r="AN5" s="263"/>
      <c r="AO5" s="201" t="s">
        <v>202</v>
      </c>
      <c r="AP5" s="263"/>
      <c r="AQ5" s="263"/>
      <c r="AR5" s="263"/>
      <c r="AS5" s="265"/>
      <c r="AT5" s="267"/>
      <c r="AU5" s="267"/>
      <c r="AV5" s="25" t="s">
        <v>24</v>
      </c>
      <c r="AW5" s="25" t="s">
        <v>158</v>
      </c>
      <c r="AX5" s="81" t="s">
        <v>25</v>
      </c>
      <c r="AY5" s="187" t="s">
        <v>26</v>
      </c>
      <c r="AZ5" s="25" t="s">
        <v>440</v>
      </c>
      <c r="BA5" s="25" t="s">
        <v>409</v>
      </c>
      <c r="BB5" s="186" t="s">
        <v>27</v>
      </c>
      <c r="BC5" s="25" t="s">
        <v>159</v>
      </c>
      <c r="BD5" s="25" t="s">
        <v>160</v>
      </c>
      <c r="BE5" s="25" t="s">
        <v>24</v>
      </c>
      <c r="BF5" s="81" t="s">
        <v>25</v>
      </c>
      <c r="BG5" s="81" t="s">
        <v>26</v>
      </c>
      <c r="BH5" s="25" t="s">
        <v>158</v>
      </c>
      <c r="BI5" s="25" t="s">
        <v>159</v>
      </c>
      <c r="BJ5" s="25" t="s">
        <v>20</v>
      </c>
      <c r="BK5" s="25" t="s">
        <v>160</v>
      </c>
      <c r="BL5" s="25" t="s">
        <v>24</v>
      </c>
      <c r="BM5" s="81" t="s">
        <v>25</v>
      </c>
      <c r="BN5" s="81" t="s">
        <v>26</v>
      </c>
      <c r="BO5" s="25" t="s">
        <v>158</v>
      </c>
      <c r="BP5" s="186" t="s">
        <v>27</v>
      </c>
      <c r="BQ5" s="25" t="s">
        <v>159</v>
      </c>
      <c r="BR5" s="222" t="s">
        <v>20</v>
      </c>
      <c r="BS5" s="25" t="s">
        <v>160</v>
      </c>
      <c r="BT5" s="259"/>
      <c r="BU5" s="261"/>
      <c r="BV5" s="43"/>
      <c r="BW5" s="43"/>
      <c r="CB5" s="71"/>
    </row>
    <row r="6" spans="1:80" ht="32.25" customHeight="1" x14ac:dyDescent="0.25">
      <c r="A6" s="43"/>
      <c r="B6" s="293">
        <v>6.6</v>
      </c>
      <c r="C6" s="295">
        <v>6</v>
      </c>
      <c r="D6" s="46">
        <v>456</v>
      </c>
      <c r="E6" s="17" t="s">
        <v>56</v>
      </c>
      <c r="F6" s="61">
        <v>25</v>
      </c>
      <c r="G6" s="46"/>
      <c r="H6" s="83"/>
      <c r="I6" s="17"/>
      <c r="J6" s="99">
        <v>20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/>
      <c r="AA6" s="102"/>
      <c r="AB6" s="17"/>
      <c r="AC6" s="46"/>
      <c r="AD6" s="17"/>
      <c r="AE6" s="100"/>
      <c r="AF6" s="17"/>
      <c r="AG6" s="85"/>
      <c r="AH6" s="86"/>
      <c r="AI6" s="43"/>
      <c r="AJ6" s="278">
        <v>1.9</v>
      </c>
      <c r="AK6" s="242">
        <v>1.5</v>
      </c>
      <c r="AL6" s="238">
        <v>190</v>
      </c>
      <c r="AM6" s="248" t="s">
        <v>203</v>
      </c>
      <c r="AN6" s="238">
        <v>5</v>
      </c>
      <c r="AO6" s="250">
        <f>INT(AL6*TAN(RADIANS(AN6)))</f>
        <v>16</v>
      </c>
      <c r="AP6" s="242">
        <f>(INT((AO6-13)/AS6+1)*AS6+13)</f>
        <v>25</v>
      </c>
      <c r="AQ6" s="242">
        <f>AP6+INT(AL6*(TAN(AN6/180*PI())))</f>
        <v>41</v>
      </c>
      <c r="AR6" s="238">
        <v>20</v>
      </c>
      <c r="AS6" s="239">
        <v>12</v>
      </c>
      <c r="AT6" s="241">
        <v>6</v>
      </c>
      <c r="AU6" s="241">
        <v>3</v>
      </c>
      <c r="AV6" s="88">
        <v>1</v>
      </c>
      <c r="AW6" s="219">
        <f>J$6</f>
        <v>20</v>
      </c>
      <c r="AX6" s="87">
        <f>AL6-11</f>
        <v>179</v>
      </c>
      <c r="AY6" s="184">
        <f>(AR6-7-BP6-BP7-1.16/2-BB6/2)</f>
        <v>8.7349999999999994</v>
      </c>
      <c r="AZ6" s="130">
        <f>INT((AP6-13)/AS6)+1</f>
        <v>2</v>
      </c>
      <c r="BA6" s="103" t="s">
        <v>31</v>
      </c>
      <c r="BB6" s="105">
        <f>IF(AW6=16,1.84,IF(AW6=20,2.27,IF(AW6=22,2.51,IF(AW6=25,2.84,IF(AW6=28,3.16)))))</f>
        <v>2.27</v>
      </c>
      <c r="BC6" s="88">
        <f>AX6+2*AY6</f>
        <v>196.47</v>
      </c>
      <c r="BD6" s="87">
        <f>BC6*AZ6/100*((AW6/100)^2/4*PI()*7850/100)</f>
        <v>9.6904907258173516</v>
      </c>
      <c r="BE6" s="88">
        <v>2</v>
      </c>
      <c r="BF6" s="87">
        <f>AL6-11</f>
        <v>179</v>
      </c>
      <c r="BG6" s="87">
        <v>10</v>
      </c>
      <c r="BH6" s="219">
        <v>10</v>
      </c>
      <c r="BI6" s="88">
        <f>BF6+2*BG6</f>
        <v>199</v>
      </c>
      <c r="BJ6" s="88">
        <f>AZ6</f>
        <v>2</v>
      </c>
      <c r="BK6" s="87">
        <f>BI6*BJ6/100*((BH6/100)^2/4*PI()*7850/100)</f>
        <v>2.4538194819026478</v>
      </c>
      <c r="BL6" s="88">
        <v>3</v>
      </c>
      <c r="BM6" s="110">
        <f>(AP6+AQ6)/2-2*4.5</f>
        <v>24</v>
      </c>
      <c r="BN6" s="87">
        <f>10</f>
        <v>10</v>
      </c>
      <c r="BO6" s="219">
        <v>10</v>
      </c>
      <c r="BP6" s="105">
        <f>IF(BO6=10,1.16,IF(BO6=12,1.39,IF(BO6=14,1.62,IF(BO6=28,3.1))))</f>
        <v>1.1599999999999999</v>
      </c>
      <c r="BQ6" s="110">
        <f>BM6+2*BN6</f>
        <v>44</v>
      </c>
      <c r="BR6" s="223">
        <f>AT6*2+2*AU6-1+1</f>
        <v>18</v>
      </c>
      <c r="BS6" s="87">
        <f>BQ6*BR6/100*((BO6/100)^2/4*PI()*7850/100)</f>
        <v>4.8829774614746162</v>
      </c>
      <c r="BT6" s="242">
        <f>BD6+BK6+BS6+BD7+BK7+BS7+BS8</f>
        <v>41.94972898683325</v>
      </c>
      <c r="BU6" s="284">
        <f>(AP6+AQ6)*AL6/2*AR6/1000000</f>
        <v>0.12540000000000001</v>
      </c>
      <c r="BV6" s="43"/>
      <c r="BW6" s="43"/>
      <c r="BX6" s="286">
        <f>BT6/BU6</f>
        <v>334.52734439260962</v>
      </c>
    </row>
    <row r="7" spans="1:80" ht="32.25" customHeight="1" x14ac:dyDescent="0.25">
      <c r="A7" s="43"/>
      <c r="B7" s="293"/>
      <c r="C7" s="295"/>
      <c r="D7" s="46">
        <v>456</v>
      </c>
      <c r="E7" s="17" t="s">
        <v>58</v>
      </c>
      <c r="F7" s="61">
        <v>25</v>
      </c>
      <c r="G7" s="46"/>
      <c r="H7" s="83"/>
      <c r="I7" s="17"/>
      <c r="J7" s="99">
        <v>20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/>
      <c r="AA7" s="102"/>
      <c r="AB7" s="17"/>
      <c r="AC7" s="46"/>
      <c r="AD7" s="17"/>
      <c r="AE7" s="100"/>
      <c r="AF7" s="17"/>
      <c r="AG7" s="85"/>
      <c r="AH7" s="86"/>
      <c r="AI7" s="43"/>
      <c r="AJ7" s="278"/>
      <c r="AK7" s="242"/>
      <c r="AL7" s="238"/>
      <c r="AM7" s="248"/>
      <c r="AN7" s="238"/>
      <c r="AO7" s="250"/>
      <c r="AP7" s="242"/>
      <c r="AQ7" s="242"/>
      <c r="AR7" s="238"/>
      <c r="AS7" s="239"/>
      <c r="AT7" s="241"/>
      <c r="AU7" s="241"/>
      <c r="AV7" s="88" t="s">
        <v>51</v>
      </c>
      <c r="AW7" s="219">
        <f>AW6</f>
        <v>20</v>
      </c>
      <c r="AX7" s="87">
        <f>AL6/COS(AN6/180*PI())-11</f>
        <v>179.72576913323601</v>
      </c>
      <c r="AY7" s="184">
        <f>AY6</f>
        <v>8.7349999999999994</v>
      </c>
      <c r="AZ7" s="103" t="s">
        <v>31</v>
      </c>
      <c r="BA7" s="131">
        <f>INT((AQ6-AP6-3.5/COS(AN6*PI()/180))/AS6)+1</f>
        <v>2</v>
      </c>
      <c r="BB7" s="105">
        <f>IF(AW7=16,1.84,IF(AW7=20,2.27,IF(AW7=22,2.51,IF(AW7=25,2.84,IF(AW7=28,3.16)))))</f>
        <v>2.27</v>
      </c>
      <c r="BC7" s="88">
        <f>AX7+2*AY7</f>
        <v>197.19576913323601</v>
      </c>
      <c r="BD7" s="87">
        <f>BC7*BA7/100*((AW7/100)^2/4*PI()*7850/100)</f>
        <v>9.7262878401590225</v>
      </c>
      <c r="BE7" s="88" t="s">
        <v>52</v>
      </c>
      <c r="BF7" s="87">
        <f>AL6/COS(AN6/180*PI())-11</f>
        <v>179.72576913323601</v>
      </c>
      <c r="BG7" s="87">
        <v>10</v>
      </c>
      <c r="BH7" s="219">
        <v>10</v>
      </c>
      <c r="BI7" s="88">
        <f>BF7+2*BG7</f>
        <v>199.72576913323601</v>
      </c>
      <c r="BJ7" s="88">
        <f>BA7</f>
        <v>2</v>
      </c>
      <c r="BK7" s="87">
        <f>BI7*BJ7/100*((BH7/100)^2/4*PI()*7850/100)</f>
        <v>2.4627687604880655</v>
      </c>
      <c r="BL7" s="88">
        <v>4</v>
      </c>
      <c r="BM7" s="110">
        <f>BM6</f>
        <v>24</v>
      </c>
      <c r="BN7" s="214">
        <f>AR6-7-BP6-BP7+BP7</f>
        <v>11.84</v>
      </c>
      <c r="BO7" s="219">
        <v>12</v>
      </c>
      <c r="BP7" s="105">
        <f t="shared" ref="BP7:BP26" si="0">IF(BO7=10,1.16,IF(BO7=12,1.39,IF(BO7=14,1.62,IF(BO7=28,3.1))))</f>
        <v>1.39</v>
      </c>
      <c r="BQ7" s="215">
        <f>BM7+2*BN7+32</f>
        <v>79.680000000000007</v>
      </c>
      <c r="BR7" s="223">
        <f>BR6</f>
        <v>18</v>
      </c>
      <c r="BS7" s="87">
        <f>BQ7*BR7/100*((BO7/100)^2/4*PI()*7850/100)</f>
        <v>12.733384716991551</v>
      </c>
      <c r="BT7" s="242"/>
      <c r="BU7" s="284"/>
      <c r="BV7" s="43"/>
      <c r="BW7" s="43"/>
      <c r="BX7" s="286"/>
    </row>
    <row r="8" spans="1:80" ht="32.25" customHeight="1" x14ac:dyDescent="0.25">
      <c r="A8" s="43"/>
      <c r="B8" s="293"/>
      <c r="C8" s="295"/>
      <c r="D8" s="46"/>
      <c r="E8" s="17"/>
      <c r="F8" s="61"/>
      <c r="G8" s="46"/>
      <c r="H8" s="83"/>
      <c r="I8" s="17"/>
      <c r="J8" s="99"/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/>
      <c r="AA8" s="102"/>
      <c r="AB8" s="17"/>
      <c r="AC8" s="46"/>
      <c r="AD8" s="17"/>
      <c r="AE8" s="100"/>
      <c r="AF8" s="17"/>
      <c r="AG8" s="85"/>
      <c r="AH8" s="86"/>
      <c r="AI8" s="43"/>
      <c r="AJ8" s="278"/>
      <c r="AK8" s="242"/>
      <c r="AL8" s="238"/>
      <c r="AM8" s="248"/>
      <c r="AN8" s="238"/>
      <c r="AO8" s="250"/>
      <c r="AP8" s="242"/>
      <c r="AQ8" s="242"/>
      <c r="AR8" s="238"/>
      <c r="AS8" s="239"/>
      <c r="AT8" s="241"/>
      <c r="AU8" s="241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88">
        <v>5</v>
      </c>
      <c r="BM8" s="210">
        <f>(3*AS6+BB6+BP8)</f>
        <v>39.660000000000004</v>
      </c>
      <c r="BN8" s="214">
        <f>AR6-7-BP6-BP7+BP8</f>
        <v>11.84</v>
      </c>
      <c r="BO8" s="219">
        <v>12</v>
      </c>
      <c r="BP8" s="211">
        <f t="shared" si="0"/>
        <v>1.39</v>
      </c>
      <c r="BQ8" s="214">
        <f>2*BM8+2*BN8+28</f>
        <v>131</v>
      </c>
      <c r="BR8" s="223">
        <f>INT((2*AT6+AU6+1)*(INT(AZ6/3/2)+INT(BJ6/3/2+BJ7/3/2))/2)</f>
        <v>0</v>
      </c>
      <c r="BS8" s="87">
        <f>BQ8*BR8/100*((BO8/100)^2/4*PI()*7850/100)</f>
        <v>0</v>
      </c>
      <c r="BT8" s="242"/>
      <c r="BU8" s="284"/>
      <c r="BV8" s="43"/>
      <c r="BW8" s="43"/>
      <c r="BX8" s="71"/>
    </row>
    <row r="9" spans="1:80" ht="32.25" hidden="1" customHeight="1" x14ac:dyDescent="0.25">
      <c r="A9" s="43"/>
      <c r="B9" s="293"/>
      <c r="C9" s="295"/>
      <c r="D9" s="46">
        <v>456</v>
      </c>
      <c r="E9" s="17" t="s">
        <v>59</v>
      </c>
      <c r="F9" s="61">
        <v>35</v>
      </c>
      <c r="G9" s="46"/>
      <c r="H9" s="83"/>
      <c r="I9" s="17"/>
      <c r="J9" s="99">
        <v>20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/>
      <c r="AA9" s="102"/>
      <c r="AB9" s="17"/>
      <c r="AC9" s="46"/>
      <c r="AD9" s="17"/>
      <c r="AE9" s="100"/>
      <c r="AF9" s="17"/>
      <c r="AG9" s="85"/>
      <c r="AH9" s="86"/>
      <c r="AI9" s="43"/>
      <c r="AJ9" s="278"/>
      <c r="AK9" s="242"/>
      <c r="AL9" s="288">
        <v>240</v>
      </c>
      <c r="AM9" s="291" t="s">
        <v>204</v>
      </c>
      <c r="AN9" s="288">
        <v>5</v>
      </c>
      <c r="AO9" s="288">
        <f>INT(AL9*TAN(RADIANS(AN9)))</f>
        <v>20</v>
      </c>
      <c r="AP9" s="291">
        <f>INT((AO9-13)/AS9+1)*AS9+13</f>
        <v>25</v>
      </c>
      <c r="AQ9" s="291">
        <f>AP9+INT(AL9*(TAN(AN9/180*PI())))</f>
        <v>45</v>
      </c>
      <c r="AR9" s="288">
        <f>F$7</f>
        <v>25</v>
      </c>
      <c r="AS9" s="289">
        <v>12</v>
      </c>
      <c r="AT9" s="290">
        <v>7</v>
      </c>
      <c r="AU9" s="290">
        <v>4</v>
      </c>
      <c r="AV9" s="144">
        <v>1</v>
      </c>
      <c r="AW9" s="145">
        <f>J$6</f>
        <v>20</v>
      </c>
      <c r="AX9" s="146">
        <f>AL9-11</f>
        <v>229</v>
      </c>
      <c r="AY9" s="197">
        <f>(AR9-7-BP9-BP10-1.16/2-BB9/2)+5</f>
        <v>19.895000000000003</v>
      </c>
      <c r="AZ9" s="147">
        <f>INT((AP9-13)/AS9)+1</f>
        <v>2</v>
      </c>
      <c r="BA9" s="148" t="s">
        <v>31</v>
      </c>
      <c r="BB9" s="149">
        <f>IF(AW9=16,1.84,IF(AW9=20,2.27,IF(AW9=22,2.51,IF(AW9=25,2.84,IF(AW9=28,3.16)))))</f>
        <v>2.27</v>
      </c>
      <c r="BC9" s="144">
        <f>AX9+2*AY9</f>
        <v>268.79000000000002</v>
      </c>
      <c r="BD9" s="146">
        <f>BC9*AZ9/100*((AW9/100)^2/4*PI()*7850/100)</f>
        <v>13.257530422926891</v>
      </c>
      <c r="BE9" s="144">
        <v>2</v>
      </c>
      <c r="BF9" s="146">
        <f>AL9-11</f>
        <v>229</v>
      </c>
      <c r="BG9" s="146">
        <f>AY9</f>
        <v>19.895000000000003</v>
      </c>
      <c r="BH9" s="145">
        <v>10</v>
      </c>
      <c r="BI9" s="144">
        <f>BF9+2*BG9</f>
        <v>268.79000000000002</v>
      </c>
      <c r="BJ9" s="144">
        <f>AZ9</f>
        <v>2</v>
      </c>
      <c r="BK9" s="146">
        <f>BI9*BJ9/100*((BH9/100)^2/4*PI()*7850/100)</f>
        <v>3.3143826057317227</v>
      </c>
      <c r="BL9" s="144">
        <v>3</v>
      </c>
      <c r="BM9" s="198">
        <f>(AP9+AQ9)/2-2*4.5</f>
        <v>26</v>
      </c>
      <c r="BN9" s="146">
        <f>10</f>
        <v>10</v>
      </c>
      <c r="BO9" s="219">
        <f>Z$6</f>
        <v>0</v>
      </c>
      <c r="BP9" s="149" t="b">
        <f>IF(BO9=10,1.16,IF(BO9=12,1.39,IF(BO9=14,1.62,IF(BO9=28,3.1))))</f>
        <v>0</v>
      </c>
      <c r="BQ9" s="110">
        <f>BM9+2*BN9</f>
        <v>46</v>
      </c>
      <c r="BR9" s="223">
        <f>AT9*2+2*AU9-1+1</f>
        <v>22</v>
      </c>
      <c r="BS9" s="146">
        <f t="shared" ref="BS9:BS26" si="1">BQ9*BR9/100*((BO9/100)^2/4*PI()*7850/100)</f>
        <v>0</v>
      </c>
      <c r="BT9" s="291">
        <f>BD9+BK9+BS9+BD10+BK10+BS10+BS11</f>
        <v>50.064198777752807</v>
      </c>
      <c r="BU9" s="292">
        <f>(AP9+AQ9)*AL9/2*AR9/1000000</f>
        <v>0.21</v>
      </c>
      <c r="BV9" s="177"/>
      <c r="BW9" s="43"/>
      <c r="BX9" s="286">
        <f>BT9/BU9</f>
        <v>238.40094656072768</v>
      </c>
    </row>
    <row r="10" spans="1:80" ht="32.25" hidden="1" customHeight="1" x14ac:dyDescent="0.25">
      <c r="A10" s="43"/>
      <c r="B10" s="293"/>
      <c r="C10" s="295"/>
      <c r="D10" s="46">
        <v>456</v>
      </c>
      <c r="E10" s="17" t="s">
        <v>60</v>
      </c>
      <c r="F10" s="61">
        <v>35</v>
      </c>
      <c r="G10" s="46"/>
      <c r="H10" s="83"/>
      <c r="I10" s="17"/>
      <c r="J10" s="99">
        <v>20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/>
      <c r="AA10" s="102"/>
      <c r="AB10" s="17"/>
      <c r="AC10" s="46"/>
      <c r="AD10" s="17"/>
      <c r="AE10" s="100"/>
      <c r="AF10" s="17"/>
      <c r="AG10" s="85"/>
      <c r="AH10" s="86"/>
      <c r="AI10" s="43"/>
      <c r="AJ10" s="278"/>
      <c r="AK10" s="242"/>
      <c r="AL10" s="288"/>
      <c r="AM10" s="291"/>
      <c r="AN10" s="288"/>
      <c r="AO10" s="288"/>
      <c r="AP10" s="291"/>
      <c r="AQ10" s="291"/>
      <c r="AR10" s="288"/>
      <c r="AS10" s="289"/>
      <c r="AT10" s="290"/>
      <c r="AU10" s="290"/>
      <c r="AV10" s="144" t="s">
        <v>51</v>
      </c>
      <c r="AW10" s="145">
        <f>AW9</f>
        <v>20</v>
      </c>
      <c r="AX10" s="146">
        <f>AL9/COS(AN9/180*PI())-11</f>
        <v>229.91676101040338</v>
      </c>
      <c r="AY10" s="197">
        <f>AY9</f>
        <v>19.895000000000003</v>
      </c>
      <c r="AZ10" s="148" t="s">
        <v>31</v>
      </c>
      <c r="BA10" s="150">
        <f>INT((AQ9-AP9-3.5/COS(AN9*PI()/180))/AS9)+1</f>
        <v>2</v>
      </c>
      <c r="BB10" s="149">
        <f>IF(AW10=16,1.84,IF(AW10=20,2.27,IF(AW10=22,2.51,IF(AW10=25,2.84,IF(AW10=28,3.16)))))</f>
        <v>2.27</v>
      </c>
      <c r="BC10" s="144">
        <f>AX10+2*AY10</f>
        <v>269.7067610104034</v>
      </c>
      <c r="BD10" s="146">
        <f>BC10*BA10/100*((AW10/100)^2/4*PI()*7850/100)</f>
        <v>13.302747830516369</v>
      </c>
      <c r="BE10" s="144" t="s">
        <v>52</v>
      </c>
      <c r="BF10" s="146">
        <f>AL9/COS(AN9/180*PI())-11</f>
        <v>229.91676101040338</v>
      </c>
      <c r="BG10" s="146">
        <f>AY10</f>
        <v>19.895000000000003</v>
      </c>
      <c r="BH10" s="145">
        <v>10</v>
      </c>
      <c r="BI10" s="144">
        <f>BF10+2*BG10</f>
        <v>269.7067610104034</v>
      </c>
      <c r="BJ10" s="144">
        <f>BA10</f>
        <v>2</v>
      </c>
      <c r="BK10" s="146">
        <f>BI10*BJ10/100*((BH10/100)^2/4*PI()*7850/100)</f>
        <v>3.3256869576290922</v>
      </c>
      <c r="BL10" s="144">
        <v>4</v>
      </c>
      <c r="BM10" s="198">
        <f>BM9</f>
        <v>26</v>
      </c>
      <c r="BN10" s="146">
        <f>AR9-7-BP9-BP10/2-BB9/2</f>
        <v>16.169999999999998</v>
      </c>
      <c r="BO10" s="219">
        <v>12</v>
      </c>
      <c r="BP10" s="149">
        <f t="shared" si="0"/>
        <v>1.39</v>
      </c>
      <c r="BQ10" s="215">
        <f>BM10+2*BN10+28</f>
        <v>86.34</v>
      </c>
      <c r="BR10" s="223">
        <f>BR9</f>
        <v>22</v>
      </c>
      <c r="BS10" s="146">
        <f t="shared" si="1"/>
        <v>16.863850960948731</v>
      </c>
      <c r="BT10" s="291"/>
      <c r="BU10" s="292"/>
      <c r="BV10" s="177"/>
      <c r="BW10" s="43"/>
      <c r="BX10" s="286"/>
    </row>
    <row r="11" spans="1:80" ht="32.25" hidden="1" customHeight="1" x14ac:dyDescent="0.25">
      <c r="A11" s="43"/>
      <c r="B11" s="293"/>
      <c r="C11" s="295"/>
      <c r="D11" s="46">
        <v>456</v>
      </c>
      <c r="E11" s="17" t="s">
        <v>61</v>
      </c>
      <c r="F11" s="61">
        <v>40</v>
      </c>
      <c r="G11" s="46"/>
      <c r="H11" s="83"/>
      <c r="I11" s="17"/>
      <c r="J11" s="99">
        <v>20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/>
      <c r="AA11" s="102"/>
      <c r="AB11" s="17"/>
      <c r="AC11" s="46"/>
      <c r="AD11" s="17"/>
      <c r="AE11" s="100"/>
      <c r="AF11" s="17"/>
      <c r="AG11" s="85"/>
      <c r="AH11" s="86"/>
      <c r="AI11" s="43"/>
      <c r="AJ11" s="278"/>
      <c r="AK11" s="242"/>
      <c r="AL11" s="144"/>
      <c r="AM11" s="146"/>
      <c r="AN11" s="144"/>
      <c r="AO11" s="144"/>
      <c r="AP11" s="146"/>
      <c r="AQ11" s="146"/>
      <c r="AR11" s="144"/>
      <c r="AS11" s="197"/>
      <c r="AT11" s="290"/>
      <c r="AU11" s="290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88"/>
      <c r="BG11" s="288"/>
      <c r="BH11" s="288"/>
      <c r="BI11" s="288"/>
      <c r="BJ11" s="288"/>
      <c r="BK11" s="288"/>
      <c r="BL11" s="144">
        <v>5</v>
      </c>
      <c r="BM11" s="199">
        <f>AR9-8.2</f>
        <v>16.8</v>
      </c>
      <c r="BN11" s="148" t="s">
        <v>31</v>
      </c>
      <c r="BO11" s="219">
        <v>12</v>
      </c>
      <c r="BP11" s="149">
        <f t="shared" si="0"/>
        <v>1.39</v>
      </c>
      <c r="BQ11" s="214">
        <f>BM11+24</f>
        <v>40.799999999999997</v>
      </c>
      <c r="BR11" s="223">
        <f>INT((2*AT9+AU9+1)*(INT(AZ9/3/2)+INT(BJ9/3/2+BJ10/3/2))/2)</f>
        <v>0</v>
      </c>
      <c r="BS11" s="146">
        <f t="shared" si="1"/>
        <v>0</v>
      </c>
      <c r="BT11" s="291"/>
      <c r="BU11" s="292"/>
      <c r="BV11" s="177"/>
      <c r="BW11" s="43"/>
      <c r="BX11" s="71"/>
    </row>
    <row r="12" spans="1:80" ht="32.25" customHeight="1" x14ac:dyDescent="0.25">
      <c r="A12" s="43"/>
      <c r="B12" s="293"/>
      <c r="C12" s="295"/>
      <c r="D12" s="46">
        <v>456</v>
      </c>
      <c r="E12" s="17" t="s">
        <v>62</v>
      </c>
      <c r="F12" s="61">
        <v>40</v>
      </c>
      <c r="G12" s="46"/>
      <c r="H12" s="83"/>
      <c r="I12" s="17"/>
      <c r="J12" s="99">
        <v>20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/>
      <c r="AA12" s="102"/>
      <c r="AB12" s="17"/>
      <c r="AC12" s="46"/>
      <c r="AD12" s="17"/>
      <c r="AE12" s="100"/>
      <c r="AF12" s="17"/>
      <c r="AG12" s="85"/>
      <c r="AH12" s="86"/>
      <c r="AI12" s="43"/>
      <c r="AJ12" s="278"/>
      <c r="AK12" s="242"/>
      <c r="AL12" s="238">
        <f>$AL$6</f>
        <v>190</v>
      </c>
      <c r="AM12" s="248" t="s">
        <v>205</v>
      </c>
      <c r="AN12" s="238">
        <v>5</v>
      </c>
      <c r="AO12" s="250">
        <f>INT(AL12*TAN(RADIANS(AN12)))</f>
        <v>16</v>
      </c>
      <c r="AP12" s="242">
        <f>INT((AO12-13)/AS12+1)*AS12+13</f>
        <v>25</v>
      </c>
      <c r="AQ12" s="242">
        <f>AP12+INT(AL12*(TAN(AN12/180*PI())))</f>
        <v>41</v>
      </c>
      <c r="AR12" s="238">
        <v>30</v>
      </c>
      <c r="AS12" s="239">
        <v>12</v>
      </c>
      <c r="AT12" s="241">
        <f>AT6</f>
        <v>6</v>
      </c>
      <c r="AU12" s="241">
        <f>AU6</f>
        <v>3</v>
      </c>
      <c r="AV12" s="88">
        <v>1</v>
      </c>
      <c r="AW12" s="219">
        <f>J$9</f>
        <v>20</v>
      </c>
      <c r="AX12" s="87">
        <f>AL12-11</f>
        <v>179</v>
      </c>
      <c r="AY12" s="184">
        <f>(AR12-7-BP12-BP13-1.16/2-BB12/2)</f>
        <v>18.734999999999999</v>
      </c>
      <c r="AZ12" s="130">
        <f>INT((AP12-13)/AS12)+1</f>
        <v>2</v>
      </c>
      <c r="BA12" s="103" t="s">
        <v>31</v>
      </c>
      <c r="BB12" s="105">
        <f>IF(AW12=16,1.84,IF(AW12=20,2.27,IF(AW12=22,2.51,IF(AW12=25,2.84,IF(AW12=28,3.16)))))</f>
        <v>2.27</v>
      </c>
      <c r="BC12" s="88">
        <f>AX12+2*AY12</f>
        <v>216.47</v>
      </c>
      <c r="BD12" s="87">
        <f>BC12*AZ12/100*((AW12/100)^2/4*PI()*7850/100)</f>
        <v>10.676950819044546</v>
      </c>
      <c r="BE12" s="88">
        <v>2</v>
      </c>
      <c r="BF12" s="87">
        <f>AL12-11</f>
        <v>179</v>
      </c>
      <c r="BG12" s="87">
        <v>10</v>
      </c>
      <c r="BH12" s="219">
        <v>10</v>
      </c>
      <c r="BI12" s="88">
        <f>BF12+2*BG12</f>
        <v>199</v>
      </c>
      <c r="BJ12" s="88">
        <f>AZ12</f>
        <v>2</v>
      </c>
      <c r="BK12" s="87">
        <f>BI12*BJ12/100*((BH12/100)^2/4*PI()*7850/100)</f>
        <v>2.4538194819026478</v>
      </c>
      <c r="BL12" s="88">
        <v>3</v>
      </c>
      <c r="BM12" s="110">
        <f>(AP12+AQ12)/2-2*4.5</f>
        <v>24</v>
      </c>
      <c r="BN12" s="87">
        <f>10</f>
        <v>10</v>
      </c>
      <c r="BO12" s="219">
        <v>10</v>
      </c>
      <c r="BP12" s="105">
        <f>IF(BO12=10,1.16,IF(BO12=12,1.39,IF(BO12=14,1.62,IF(BO12=28,3.1))))</f>
        <v>1.1599999999999999</v>
      </c>
      <c r="BQ12" s="110">
        <f>BM12+2*BN12</f>
        <v>44</v>
      </c>
      <c r="BR12" s="223">
        <f>AT12*2+2*AU12-1+1</f>
        <v>18</v>
      </c>
      <c r="BS12" s="87">
        <f t="shared" si="1"/>
        <v>4.8829774614746162</v>
      </c>
      <c r="BT12" s="242">
        <f>BD12+BK12+BS12+BD13+BK13+BS13+BS14</f>
        <v>47.118779875343755</v>
      </c>
      <c r="BU12" s="284">
        <f>(AP12+AQ12)*AL12/2*AR12/1000000</f>
        <v>0.18809999999999999</v>
      </c>
      <c r="BV12" s="43"/>
      <c r="BW12" s="43"/>
      <c r="BX12" s="286">
        <f>BT12/BU12</f>
        <v>250.49856393058883</v>
      </c>
    </row>
    <row r="13" spans="1:80" ht="32.25" customHeight="1" x14ac:dyDescent="0.25">
      <c r="A13" s="43"/>
      <c r="B13" s="293"/>
      <c r="C13" s="295"/>
      <c r="D13" s="46">
        <v>456</v>
      </c>
      <c r="E13" s="17" t="s">
        <v>63</v>
      </c>
      <c r="F13" s="61">
        <v>45</v>
      </c>
      <c r="G13" s="46"/>
      <c r="H13" s="83"/>
      <c r="I13" s="17"/>
      <c r="J13" s="99">
        <v>22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/>
      <c r="AA13" s="102"/>
      <c r="AB13" s="17"/>
      <c r="AC13" s="46"/>
      <c r="AD13" s="17"/>
      <c r="AE13" s="100"/>
      <c r="AF13" s="17"/>
      <c r="AG13" s="85"/>
      <c r="AH13" s="86"/>
      <c r="AI13" s="43"/>
      <c r="AJ13" s="278"/>
      <c r="AK13" s="242"/>
      <c r="AL13" s="238"/>
      <c r="AM13" s="248"/>
      <c r="AN13" s="238"/>
      <c r="AO13" s="250"/>
      <c r="AP13" s="242"/>
      <c r="AQ13" s="242"/>
      <c r="AR13" s="238"/>
      <c r="AS13" s="239"/>
      <c r="AT13" s="241"/>
      <c r="AU13" s="241"/>
      <c r="AV13" s="88" t="s">
        <v>51</v>
      </c>
      <c r="AW13" s="219">
        <f>AW12</f>
        <v>20</v>
      </c>
      <c r="AX13" s="87">
        <f>AL12/COS(AN12/180*PI())-11</f>
        <v>179.72576913323601</v>
      </c>
      <c r="AY13" s="184">
        <f>AY12</f>
        <v>18.734999999999999</v>
      </c>
      <c r="AZ13" s="103" t="s">
        <v>31</v>
      </c>
      <c r="BA13" s="131">
        <f>INT((AQ12-AP12-3.5/COS(AN12*PI()/180))/AS12)+1</f>
        <v>2</v>
      </c>
      <c r="BB13" s="105">
        <f>IF(AW13=16,1.84,IF(AW13=20,2.27,IF(AW13=22,2.51,IF(AW13=25,2.84,IF(AW13=28,3.16)))))</f>
        <v>2.27</v>
      </c>
      <c r="BC13" s="88">
        <f>AX13+2*AY13</f>
        <v>217.19576913323601</v>
      </c>
      <c r="BD13" s="87">
        <f>BC13*BA13/100*((AW13/100)^2/4*PI()*7850/100)</f>
        <v>10.712747933386218</v>
      </c>
      <c r="BE13" s="88" t="s">
        <v>52</v>
      </c>
      <c r="BF13" s="87">
        <f>AL12/COS(AN12/180*PI())-11</f>
        <v>179.72576913323601</v>
      </c>
      <c r="BG13" s="87">
        <v>10</v>
      </c>
      <c r="BH13" s="219">
        <v>10</v>
      </c>
      <c r="BI13" s="88">
        <f>BF13+2*BG13</f>
        <v>199.72576913323601</v>
      </c>
      <c r="BJ13" s="88">
        <f>BA13</f>
        <v>2</v>
      </c>
      <c r="BK13" s="87">
        <f>BI13*BJ13/100*((BH13/100)^2/4*PI()*7850/100)</f>
        <v>2.4627687604880655</v>
      </c>
      <c r="BL13" s="88">
        <v>4</v>
      </c>
      <c r="BM13" s="110">
        <f>BM12</f>
        <v>24</v>
      </c>
      <c r="BN13" s="214">
        <f>AR12-7-BP12-BP13+BP13</f>
        <v>21.84</v>
      </c>
      <c r="BO13" s="219">
        <v>12</v>
      </c>
      <c r="BP13" s="105">
        <f t="shared" si="0"/>
        <v>1.39</v>
      </c>
      <c r="BQ13" s="215">
        <f>BM13+2*BN13+32</f>
        <v>99.68</v>
      </c>
      <c r="BR13" s="223">
        <f>BR12</f>
        <v>18</v>
      </c>
      <c r="BS13" s="87">
        <f t="shared" si="1"/>
        <v>15.929515419047663</v>
      </c>
      <c r="BT13" s="242"/>
      <c r="BU13" s="284"/>
      <c r="BV13" s="43"/>
      <c r="BW13" s="43"/>
      <c r="BX13" s="286"/>
    </row>
    <row r="14" spans="1:80" ht="32.25" customHeight="1" x14ac:dyDescent="0.25">
      <c r="A14" s="43"/>
      <c r="B14" s="293"/>
      <c r="C14" s="295"/>
      <c r="D14" s="46"/>
      <c r="E14" s="17"/>
      <c r="F14" s="61"/>
      <c r="G14" s="46"/>
      <c r="H14" s="83"/>
      <c r="I14" s="17"/>
      <c r="J14" s="99"/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9"/>
      <c r="AA14" s="102"/>
      <c r="AB14" s="17"/>
      <c r="AC14" s="46"/>
      <c r="AD14" s="17"/>
      <c r="AE14" s="100"/>
      <c r="AF14" s="17"/>
      <c r="AG14" s="85"/>
      <c r="AH14" s="86"/>
      <c r="AI14" s="43"/>
      <c r="AJ14" s="278"/>
      <c r="AK14" s="242"/>
      <c r="AL14" s="238"/>
      <c r="AM14" s="248"/>
      <c r="AN14" s="238"/>
      <c r="AO14" s="250"/>
      <c r="AP14" s="242"/>
      <c r="AQ14" s="242"/>
      <c r="AR14" s="238"/>
      <c r="AS14" s="239"/>
      <c r="AT14" s="241"/>
      <c r="AU14" s="241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88">
        <v>5</v>
      </c>
      <c r="BM14" s="210">
        <f>(3*AS12+BB12+BP14)</f>
        <v>39.660000000000004</v>
      </c>
      <c r="BN14" s="214">
        <f>AR12-7-BP12-BP13+BP14</f>
        <v>21.84</v>
      </c>
      <c r="BO14" s="219">
        <v>12</v>
      </c>
      <c r="BP14" s="211">
        <f t="shared" si="0"/>
        <v>1.39</v>
      </c>
      <c r="BQ14" s="214">
        <f>2*BM14+2*BN14+28</f>
        <v>151</v>
      </c>
      <c r="BR14" s="223">
        <f>INT((2*AT12+AU12+1)*(INT(AZ12/3/2)+INT(BJ12/3/2+BJ13/3/2))/2)</f>
        <v>0</v>
      </c>
      <c r="BS14" s="87">
        <f t="shared" si="1"/>
        <v>0</v>
      </c>
      <c r="BT14" s="242"/>
      <c r="BU14" s="284"/>
      <c r="BV14" s="43"/>
      <c r="BW14" s="43"/>
      <c r="BX14" s="71"/>
    </row>
    <row r="15" spans="1:80" ht="32.25" customHeight="1" x14ac:dyDescent="0.25">
      <c r="A15" s="43"/>
      <c r="B15" s="293"/>
      <c r="C15" s="295"/>
      <c r="D15" s="46">
        <v>456</v>
      </c>
      <c r="E15" s="17" t="s">
        <v>65</v>
      </c>
      <c r="F15" s="61">
        <v>45</v>
      </c>
      <c r="G15" s="46"/>
      <c r="H15" s="83"/>
      <c r="I15" s="17"/>
      <c r="J15" s="99">
        <v>22</v>
      </c>
      <c r="K15" s="102"/>
      <c r="L15" s="46"/>
      <c r="M15" s="46"/>
      <c r="N15" s="46"/>
      <c r="O15" s="46"/>
      <c r="P15" s="17"/>
      <c r="Q15" s="84"/>
      <c r="R15" s="17"/>
      <c r="S15" s="17"/>
      <c r="T15" s="49"/>
      <c r="U15" s="46"/>
      <c r="V15" s="46"/>
      <c r="W15" s="17"/>
      <c r="X15" s="17"/>
      <c r="Y15" s="17"/>
      <c r="Z15" s="99"/>
      <c r="AA15" s="102"/>
      <c r="AB15" s="17"/>
      <c r="AC15" s="46"/>
      <c r="AD15" s="17"/>
      <c r="AE15" s="100"/>
      <c r="AF15" s="17"/>
      <c r="AG15" s="85"/>
      <c r="AH15" s="86"/>
      <c r="AI15" s="43"/>
      <c r="AJ15" s="278"/>
      <c r="AK15" s="242"/>
      <c r="AL15" s="238">
        <f>$AL$6</f>
        <v>190</v>
      </c>
      <c r="AM15" s="248" t="s">
        <v>206</v>
      </c>
      <c r="AN15" s="238">
        <v>5</v>
      </c>
      <c r="AO15" s="250">
        <f>INT(AL15*TAN(RADIANS(AN15)))</f>
        <v>16</v>
      </c>
      <c r="AP15" s="242">
        <f>INT((AO15-13)/AS15+1)*AS15+13</f>
        <v>25</v>
      </c>
      <c r="AQ15" s="242">
        <f>AP15+INT(AL15*(TAN(AN15/180*PI())))</f>
        <v>41</v>
      </c>
      <c r="AR15" s="238">
        <v>30</v>
      </c>
      <c r="AS15" s="239">
        <v>12</v>
      </c>
      <c r="AT15" s="241">
        <f>AT12</f>
        <v>6</v>
      </c>
      <c r="AU15" s="241">
        <f>AU12</f>
        <v>3</v>
      </c>
      <c r="AV15" s="88">
        <v>1</v>
      </c>
      <c r="AW15" s="219">
        <f>J$10</f>
        <v>20</v>
      </c>
      <c r="AX15" s="87">
        <f>AL15-11</f>
        <v>179</v>
      </c>
      <c r="AY15" s="184">
        <f>(AR15-7-BP15-BP16-1.16/2-BB15/2)</f>
        <v>18.734999999999999</v>
      </c>
      <c r="AZ15" s="130">
        <f>INT((AP15-13)/AS15)+1</f>
        <v>2</v>
      </c>
      <c r="BA15" s="103" t="s">
        <v>31</v>
      </c>
      <c r="BB15" s="105">
        <f>IF(AW15=16,1.84,IF(AW15=20,2.27,IF(AW15=22,2.51,IF(AW15=25,2.84,IF(AW15=28,3.16)))))</f>
        <v>2.27</v>
      </c>
      <c r="BC15" s="88">
        <f>AX15+2*AY15</f>
        <v>216.47</v>
      </c>
      <c r="BD15" s="87">
        <f>BC15*AZ15/100*((AW15/100)^2/4*PI()*7850/100)</f>
        <v>10.676950819044546</v>
      </c>
      <c r="BE15" s="88">
        <v>2</v>
      </c>
      <c r="BF15" s="87">
        <f>AL15-11</f>
        <v>179</v>
      </c>
      <c r="BG15" s="87">
        <v>10</v>
      </c>
      <c r="BH15" s="219">
        <v>10</v>
      </c>
      <c r="BI15" s="88">
        <f>BF15+2*BG15</f>
        <v>199</v>
      </c>
      <c r="BJ15" s="88">
        <f>AZ15</f>
        <v>2</v>
      </c>
      <c r="BK15" s="87">
        <f>BI15*BJ15/100*((BH15/100)^2/4*PI()*7850/100)</f>
        <v>2.4538194819026478</v>
      </c>
      <c r="BL15" s="88">
        <v>3</v>
      </c>
      <c r="BM15" s="110">
        <f>(AP15+AQ15)/2-2*4.5</f>
        <v>24</v>
      </c>
      <c r="BN15" s="87">
        <f>10</f>
        <v>10</v>
      </c>
      <c r="BO15" s="219">
        <v>10</v>
      </c>
      <c r="BP15" s="105">
        <f>IF(BO15=10,1.16,IF(BO15=12,1.39,IF(BO15=14,1.62,IF(BO15=28,3.1))))</f>
        <v>1.1599999999999999</v>
      </c>
      <c r="BQ15" s="110">
        <f>BM15+2*BN15</f>
        <v>44</v>
      </c>
      <c r="BR15" s="223">
        <f>AT15*2+2*AU15-1+1</f>
        <v>18</v>
      </c>
      <c r="BS15" s="87">
        <f t="shared" si="1"/>
        <v>4.8829774614746162</v>
      </c>
      <c r="BT15" s="242">
        <f>BD15+BK15+BS15+BD16+BK16+BS16+BS17</f>
        <v>47.118779875343755</v>
      </c>
      <c r="BU15" s="284">
        <f>(AP15+AQ15)*AL15/2*AR15/1000000</f>
        <v>0.18809999999999999</v>
      </c>
      <c r="BV15" s="43"/>
      <c r="BW15" s="43"/>
      <c r="BX15" s="286">
        <f>BT15/BU15</f>
        <v>250.49856393058883</v>
      </c>
    </row>
    <row r="16" spans="1:80" ht="32.25" customHeight="1" thickBot="1" x14ac:dyDescent="0.3">
      <c r="A16" s="43"/>
      <c r="B16" s="293"/>
      <c r="C16" s="295"/>
      <c r="D16" s="46">
        <v>456</v>
      </c>
      <c r="E16" s="17" t="s">
        <v>66</v>
      </c>
      <c r="F16" s="61">
        <v>50</v>
      </c>
      <c r="G16" s="46"/>
      <c r="H16" s="83"/>
      <c r="I16" s="17"/>
      <c r="J16" s="99">
        <v>22</v>
      </c>
      <c r="K16" s="102"/>
      <c r="L16" s="46"/>
      <c r="M16" s="46"/>
      <c r="N16" s="46"/>
      <c r="O16" s="46"/>
      <c r="P16" s="17"/>
      <c r="Q16" s="84"/>
      <c r="R16" s="17"/>
      <c r="S16" s="17"/>
      <c r="T16" s="49"/>
      <c r="U16" s="46"/>
      <c r="V16" s="46"/>
      <c r="W16" s="17"/>
      <c r="X16" s="17"/>
      <c r="Y16" s="17"/>
      <c r="Z16" s="98"/>
      <c r="AA16" s="102"/>
      <c r="AB16" s="17"/>
      <c r="AC16" s="46"/>
      <c r="AD16" s="17"/>
      <c r="AE16" s="100"/>
      <c r="AF16" s="17"/>
      <c r="AG16" s="85"/>
      <c r="AH16" s="86"/>
      <c r="AI16" s="43"/>
      <c r="AJ16" s="278"/>
      <c r="AK16" s="242"/>
      <c r="AL16" s="238"/>
      <c r="AM16" s="248"/>
      <c r="AN16" s="238"/>
      <c r="AO16" s="250"/>
      <c r="AP16" s="242"/>
      <c r="AQ16" s="242"/>
      <c r="AR16" s="238"/>
      <c r="AS16" s="239"/>
      <c r="AT16" s="241"/>
      <c r="AU16" s="241"/>
      <c r="AV16" s="88" t="s">
        <v>51</v>
      </c>
      <c r="AW16" s="219">
        <f>AW15</f>
        <v>20</v>
      </c>
      <c r="AX16" s="87">
        <f>AL15/COS(AN15/180*PI())-11</f>
        <v>179.72576913323601</v>
      </c>
      <c r="AY16" s="184">
        <f>AY15</f>
        <v>18.734999999999999</v>
      </c>
      <c r="AZ16" s="103" t="s">
        <v>31</v>
      </c>
      <c r="BA16" s="131">
        <f>INT((AQ15-AP15-3.5/COS(AN15*PI()/180))/AS15)+1</f>
        <v>2</v>
      </c>
      <c r="BB16" s="105">
        <f>IF(AW16=16,1.84,IF(AW16=20,2.27,IF(AW16=22,2.51,IF(AW16=25,2.84,IF(AW16=28,3.16)))))</f>
        <v>2.27</v>
      </c>
      <c r="BC16" s="88">
        <f>AX16+2*AY16</f>
        <v>217.19576913323601</v>
      </c>
      <c r="BD16" s="87">
        <f>BC16*BA16/100*((AW16/100)^2/4*PI()*7850/100)</f>
        <v>10.712747933386218</v>
      </c>
      <c r="BE16" s="88" t="s">
        <v>52</v>
      </c>
      <c r="BF16" s="87">
        <f>AL15/COS(AN15/180*PI())-11</f>
        <v>179.72576913323601</v>
      </c>
      <c r="BG16" s="87">
        <v>10</v>
      </c>
      <c r="BH16" s="219">
        <v>10</v>
      </c>
      <c r="BI16" s="88">
        <f>BF16+2*BG16</f>
        <v>199.72576913323601</v>
      </c>
      <c r="BJ16" s="88">
        <f>BA16</f>
        <v>2</v>
      </c>
      <c r="BK16" s="87">
        <f>BI16*BJ16/100*((BH16/100)^2/4*PI()*7850/100)</f>
        <v>2.4627687604880655</v>
      </c>
      <c r="BL16" s="88">
        <v>4</v>
      </c>
      <c r="BM16" s="110">
        <f>BM15</f>
        <v>24</v>
      </c>
      <c r="BN16" s="214">
        <f>AR15-7-BP15-BP16+BP16</f>
        <v>21.84</v>
      </c>
      <c r="BO16" s="219">
        <v>12</v>
      </c>
      <c r="BP16" s="105">
        <f t="shared" si="0"/>
        <v>1.39</v>
      </c>
      <c r="BQ16" s="215">
        <f>BM16+2*BN16+32</f>
        <v>99.68</v>
      </c>
      <c r="BR16" s="223">
        <f>BR15</f>
        <v>18</v>
      </c>
      <c r="BS16" s="87">
        <f t="shared" si="1"/>
        <v>15.929515419047663</v>
      </c>
      <c r="BT16" s="242"/>
      <c r="BU16" s="284"/>
      <c r="BV16" s="43"/>
      <c r="BW16" s="43"/>
      <c r="BX16" s="286"/>
    </row>
    <row r="17" spans="1:76" ht="32.25" customHeight="1" thickBot="1" x14ac:dyDescent="0.3">
      <c r="A17" s="43"/>
      <c r="B17" s="293"/>
      <c r="C17" s="295"/>
      <c r="D17" s="188"/>
      <c r="E17" s="185"/>
      <c r="F17" s="189"/>
      <c r="G17" s="188"/>
      <c r="H17" s="190"/>
      <c r="I17" s="185"/>
      <c r="J17" s="191"/>
      <c r="K17" s="192"/>
      <c r="L17" s="188"/>
      <c r="M17" s="188"/>
      <c r="N17" s="188"/>
      <c r="O17" s="188"/>
      <c r="P17" s="185"/>
      <c r="Q17" s="193"/>
      <c r="R17" s="185"/>
      <c r="S17" s="185"/>
      <c r="T17" s="194"/>
      <c r="U17" s="188"/>
      <c r="V17" s="188"/>
      <c r="W17" s="185"/>
      <c r="X17" s="185"/>
      <c r="Y17" s="185"/>
      <c r="Z17" s="98"/>
      <c r="AA17" s="192"/>
      <c r="AB17" s="185"/>
      <c r="AC17" s="188"/>
      <c r="AD17" s="185"/>
      <c r="AE17" s="195"/>
      <c r="AF17" s="185"/>
      <c r="AG17" s="196"/>
      <c r="AH17" s="86"/>
      <c r="AI17" s="43"/>
      <c r="AJ17" s="278"/>
      <c r="AK17" s="242"/>
      <c r="AL17" s="238"/>
      <c r="AM17" s="248"/>
      <c r="AN17" s="238"/>
      <c r="AO17" s="250"/>
      <c r="AP17" s="242"/>
      <c r="AQ17" s="242"/>
      <c r="AR17" s="238"/>
      <c r="AS17" s="239"/>
      <c r="AT17" s="241"/>
      <c r="AU17" s="241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88">
        <v>5</v>
      </c>
      <c r="BM17" s="210">
        <f>(3*AS15+BB15+BP17)</f>
        <v>39.660000000000004</v>
      </c>
      <c r="BN17" s="214">
        <f>AR15-7-BP15-BP16+BP17</f>
        <v>21.84</v>
      </c>
      <c r="BO17" s="219">
        <v>12</v>
      </c>
      <c r="BP17" s="211">
        <f t="shared" si="0"/>
        <v>1.39</v>
      </c>
      <c r="BQ17" s="214">
        <f>2*BM17+2*BN17+28</f>
        <v>151</v>
      </c>
      <c r="BR17" s="223">
        <f>INT((2*AT15+AU15+1)*(INT(AZ15/3/2)+INT(BJ15/3/2+BJ16/3/2))/2)</f>
        <v>0</v>
      </c>
      <c r="BS17" s="87">
        <f>BQ17*BR17/100*((BO17/100)^2/4*PI()*7850/100)</f>
        <v>0</v>
      </c>
      <c r="BT17" s="242"/>
      <c r="BU17" s="284"/>
      <c r="BV17" s="43"/>
      <c r="BW17" s="43"/>
      <c r="BX17" s="71"/>
    </row>
    <row r="18" spans="1:76" ht="32.25" customHeight="1" thickBot="1" x14ac:dyDescent="0.3">
      <c r="A18" s="43"/>
      <c r="B18" s="293"/>
      <c r="C18" s="295"/>
      <c r="D18" s="51">
        <v>456</v>
      </c>
      <c r="E18" s="18" t="s">
        <v>67</v>
      </c>
      <c r="F18" s="63">
        <v>50</v>
      </c>
      <c r="G18" s="51"/>
      <c r="H18" s="89"/>
      <c r="I18" s="18"/>
      <c r="J18" s="98">
        <v>22</v>
      </c>
      <c r="K18" s="106"/>
      <c r="L18" s="51"/>
      <c r="M18" s="51"/>
      <c r="N18" s="51"/>
      <c r="O18" s="51"/>
      <c r="P18" s="18"/>
      <c r="Q18" s="90"/>
      <c r="R18" s="18"/>
      <c r="S18" s="18"/>
      <c r="T18" s="54"/>
      <c r="U18" s="51"/>
      <c r="V18" s="51"/>
      <c r="W18" s="18"/>
      <c r="X18" s="18"/>
      <c r="Y18" s="18"/>
      <c r="Z18" s="98"/>
      <c r="AA18" s="106"/>
      <c r="AB18" s="18"/>
      <c r="AC18" s="51"/>
      <c r="AD18" s="18"/>
      <c r="AE18" s="101"/>
      <c r="AF18" s="18"/>
      <c r="AG18" s="91"/>
      <c r="AH18" s="86"/>
      <c r="AI18" s="43"/>
      <c r="AJ18" s="278"/>
      <c r="AK18" s="242"/>
      <c r="AL18" s="238">
        <f>$AL$6</f>
        <v>190</v>
      </c>
      <c r="AM18" s="248" t="s">
        <v>405</v>
      </c>
      <c r="AN18" s="238">
        <v>5</v>
      </c>
      <c r="AO18" s="250">
        <f>INT(AL18*TAN(RADIANS(AN18)))</f>
        <v>16</v>
      </c>
      <c r="AP18" s="242">
        <f>INT((AO18-13)/AS18+1)*AS18+13</f>
        <v>25</v>
      </c>
      <c r="AQ18" s="242">
        <f>AP18+INT(AL18*(TAN(AN18/180*PI())))</f>
        <v>41</v>
      </c>
      <c r="AR18" s="238">
        <v>30</v>
      </c>
      <c r="AS18" s="239">
        <v>12</v>
      </c>
      <c r="AT18" s="241">
        <f>AT12</f>
        <v>6</v>
      </c>
      <c r="AU18" s="241">
        <f>AU12</f>
        <v>3</v>
      </c>
      <c r="AV18" s="88">
        <v>1</v>
      </c>
      <c r="AW18" s="219">
        <f>J$12</f>
        <v>20</v>
      </c>
      <c r="AX18" s="87">
        <f>AL18-11</f>
        <v>179</v>
      </c>
      <c r="AY18" s="184">
        <f>(AR18-7-BP18-BP19-1.16/2-BB18/2)</f>
        <v>18.734999999999999</v>
      </c>
      <c r="AZ18" s="130">
        <f>INT((AP18-13)/AS18)+1</f>
        <v>2</v>
      </c>
      <c r="BA18" s="103" t="s">
        <v>31</v>
      </c>
      <c r="BB18" s="105">
        <f>IF(AW18=16,1.84,IF(AW18=20,2.27,IF(AW18=22,2.51,IF(AW18=25,2.84,IF(AW18=28,3.16)))))</f>
        <v>2.27</v>
      </c>
      <c r="BC18" s="88">
        <f>AX18+2*AY18</f>
        <v>216.47</v>
      </c>
      <c r="BD18" s="87">
        <f>BC18*AZ18/100*((AW18/100)^2/4*PI()*7850/100)</f>
        <v>10.676950819044546</v>
      </c>
      <c r="BE18" s="88">
        <v>2</v>
      </c>
      <c r="BF18" s="87">
        <f>AL18-11</f>
        <v>179</v>
      </c>
      <c r="BG18" s="87">
        <v>10</v>
      </c>
      <c r="BH18" s="219">
        <v>10</v>
      </c>
      <c r="BI18" s="88">
        <f>BF18+2*BG18</f>
        <v>199</v>
      </c>
      <c r="BJ18" s="88">
        <f>AZ18</f>
        <v>2</v>
      </c>
      <c r="BK18" s="87">
        <f>BI18*BJ18/100*((BH18/100)^2/4*PI()*7850/100)</f>
        <v>2.4538194819026478</v>
      </c>
      <c r="BL18" s="88">
        <v>3</v>
      </c>
      <c r="BM18" s="110">
        <f>(AP18+AQ18)/2-2*4.5</f>
        <v>24</v>
      </c>
      <c r="BN18" s="87">
        <f>10</f>
        <v>10</v>
      </c>
      <c r="BO18" s="219">
        <v>10</v>
      </c>
      <c r="BP18" s="105">
        <f>IF(BO18=10,1.16,IF(BO18=12,1.39,IF(BO18=14,1.62,IF(BO18=28,3.1))))</f>
        <v>1.1599999999999999</v>
      </c>
      <c r="BQ18" s="110">
        <f>BM18+2*BN18</f>
        <v>44</v>
      </c>
      <c r="BR18" s="223">
        <f>AT18*2+2*AU18-1+1</f>
        <v>18</v>
      </c>
      <c r="BS18" s="87">
        <f t="shared" si="1"/>
        <v>4.8829774614746162</v>
      </c>
      <c r="BT18" s="242">
        <f>BD18+BK18+BS18+BD19+BK19+BS19+BS20</f>
        <v>47.118779875343755</v>
      </c>
      <c r="BU18" s="284">
        <f>(AP18+AQ18)*AL18/2*AR18/1000000</f>
        <v>0.18809999999999999</v>
      </c>
      <c r="BV18" s="43"/>
      <c r="BW18" s="43"/>
      <c r="BX18" s="286">
        <f>BT18/BU18</f>
        <v>250.49856393058883</v>
      </c>
    </row>
    <row r="19" spans="1:76" ht="32.25" customHeight="1" thickBot="1" x14ac:dyDescent="0.3">
      <c r="A19" s="43"/>
      <c r="B19" s="294"/>
      <c r="C19" s="296"/>
      <c r="E19" s="42"/>
      <c r="AH19" s="86"/>
      <c r="AI19" s="43"/>
      <c r="AJ19" s="278"/>
      <c r="AK19" s="242"/>
      <c r="AL19" s="238"/>
      <c r="AM19" s="248"/>
      <c r="AN19" s="238"/>
      <c r="AO19" s="250"/>
      <c r="AP19" s="242"/>
      <c r="AQ19" s="242"/>
      <c r="AR19" s="238"/>
      <c r="AS19" s="239"/>
      <c r="AT19" s="241"/>
      <c r="AU19" s="241"/>
      <c r="AV19" s="88" t="s">
        <v>51</v>
      </c>
      <c r="AW19" s="219">
        <f>AW18</f>
        <v>20</v>
      </c>
      <c r="AX19" s="87">
        <f>AL18/COS(AN18/180*PI())-11</f>
        <v>179.72576913323601</v>
      </c>
      <c r="AY19" s="184">
        <f>AY18</f>
        <v>18.734999999999999</v>
      </c>
      <c r="AZ19" s="103" t="s">
        <v>31</v>
      </c>
      <c r="BA19" s="131">
        <f>INT((AQ18-AP18-3.5/COS(AN18*PI()/180))/AS18)+1</f>
        <v>2</v>
      </c>
      <c r="BB19" s="105">
        <f>IF(AW19=16,1.84,IF(AW19=20,2.27,IF(AW19=22,2.51,IF(AW19=25,2.84,IF(AW19=28,3.16)))))</f>
        <v>2.27</v>
      </c>
      <c r="BC19" s="88">
        <f>AX19+2*AY19</f>
        <v>217.19576913323601</v>
      </c>
      <c r="BD19" s="87">
        <f>BC19*BA19/100*((AW19/100)^2/4*PI()*7850/100)</f>
        <v>10.712747933386218</v>
      </c>
      <c r="BE19" s="88" t="s">
        <v>52</v>
      </c>
      <c r="BF19" s="87">
        <f>AL18/COS(AN18/180*PI())-11</f>
        <v>179.72576913323601</v>
      </c>
      <c r="BG19" s="87">
        <v>10</v>
      </c>
      <c r="BH19" s="219">
        <v>10</v>
      </c>
      <c r="BI19" s="88">
        <f>BF19+2*BG19</f>
        <v>199.72576913323601</v>
      </c>
      <c r="BJ19" s="88">
        <f>BA19</f>
        <v>2</v>
      </c>
      <c r="BK19" s="87">
        <f>BI19*BJ19/100*((BH19/100)^2/4*PI()*7850/100)</f>
        <v>2.4627687604880655</v>
      </c>
      <c r="BL19" s="88">
        <v>4</v>
      </c>
      <c r="BM19" s="110">
        <f>BM18</f>
        <v>24</v>
      </c>
      <c r="BN19" s="214">
        <f>AR18-7-BP18-BP19+BP19</f>
        <v>21.84</v>
      </c>
      <c r="BO19" s="219">
        <v>12</v>
      </c>
      <c r="BP19" s="105">
        <f t="shared" si="0"/>
        <v>1.39</v>
      </c>
      <c r="BQ19" s="215">
        <f>BM19+2*BN19+32</f>
        <v>99.68</v>
      </c>
      <c r="BR19" s="223">
        <f>BR18</f>
        <v>18</v>
      </c>
      <c r="BS19" s="87">
        <f t="shared" si="1"/>
        <v>15.929515419047663</v>
      </c>
      <c r="BT19" s="242"/>
      <c r="BU19" s="284"/>
      <c r="BV19" s="43"/>
      <c r="BW19" s="43"/>
      <c r="BX19" s="286"/>
    </row>
    <row r="20" spans="1:76" ht="32.25" customHeight="1" x14ac:dyDescent="0.25">
      <c r="A20" s="43"/>
      <c r="B20" s="14"/>
      <c r="C20" s="14"/>
      <c r="E20" s="42"/>
      <c r="AH20" s="86"/>
      <c r="AI20" s="43"/>
      <c r="AJ20" s="278"/>
      <c r="AK20" s="242"/>
      <c r="AL20" s="238"/>
      <c r="AM20" s="248"/>
      <c r="AN20" s="238"/>
      <c r="AO20" s="250"/>
      <c r="AP20" s="242"/>
      <c r="AQ20" s="242"/>
      <c r="AR20" s="238"/>
      <c r="AS20" s="239"/>
      <c r="AT20" s="241"/>
      <c r="AU20" s="241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88">
        <v>5</v>
      </c>
      <c r="BM20" s="210">
        <f>(3*AS18+BB18+BP20)</f>
        <v>39.660000000000004</v>
      </c>
      <c r="BN20" s="214">
        <f>AR18-7-BP18-BP19+BP20</f>
        <v>21.84</v>
      </c>
      <c r="BO20" s="219">
        <v>12</v>
      </c>
      <c r="BP20" s="211">
        <f t="shared" si="0"/>
        <v>1.39</v>
      </c>
      <c r="BQ20" s="214">
        <f>2*BM20+2*BN20+28</f>
        <v>151</v>
      </c>
      <c r="BR20" s="223">
        <f>INT((2*AT18+AU18+1)*(INT(AZ18/3/2)+INT(BJ18/3/2+BJ19/3/2))/2)</f>
        <v>0</v>
      </c>
      <c r="BS20" s="87">
        <f t="shared" si="1"/>
        <v>0</v>
      </c>
      <c r="BT20" s="242"/>
      <c r="BU20" s="284"/>
      <c r="BV20" s="43"/>
      <c r="BW20" s="43"/>
      <c r="BX20" s="71"/>
    </row>
    <row r="21" spans="1:76" ht="32.25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238">
        <f>$AL$6</f>
        <v>190</v>
      </c>
      <c r="AM21" s="248" t="s">
        <v>404</v>
      </c>
      <c r="AN21" s="238">
        <v>5</v>
      </c>
      <c r="AO21" s="250">
        <f>INT(AL21*TAN(RADIANS(AN21)))</f>
        <v>16</v>
      </c>
      <c r="AP21" s="242">
        <f>INT((AO21-13)/AS21+1)*AS21+13</f>
        <v>25</v>
      </c>
      <c r="AQ21" s="242">
        <f>AP21+INT(AL21*(TAN(AN21/180*PI())))</f>
        <v>41</v>
      </c>
      <c r="AR21" s="238">
        <v>35</v>
      </c>
      <c r="AS21" s="239">
        <v>12</v>
      </c>
      <c r="AT21" s="241">
        <f>AT15</f>
        <v>6</v>
      </c>
      <c r="AU21" s="241">
        <f>AU15</f>
        <v>3</v>
      </c>
      <c r="AV21" s="88">
        <v>1</v>
      </c>
      <c r="AW21" s="219">
        <f>AW18</f>
        <v>20</v>
      </c>
      <c r="AX21" s="87">
        <f>AL21-11</f>
        <v>179</v>
      </c>
      <c r="AY21" s="184">
        <f>(AR21-7-BP21-BP22-1.16/2-BB21/2)</f>
        <v>23.734999999999999</v>
      </c>
      <c r="AZ21" s="130">
        <f>INT((AP21-13)/AS21)+1</f>
        <v>2</v>
      </c>
      <c r="BA21" s="103" t="s">
        <v>31</v>
      </c>
      <c r="BB21" s="105">
        <f>IF(AW21=16,1.84,IF(AW21=20,2.27,IF(AW21=22,2.51,IF(AW21=25,2.84,IF(AW21=28,3.16)))))</f>
        <v>2.27</v>
      </c>
      <c r="BC21" s="88">
        <f>AX21+2*AY21</f>
        <v>226.47</v>
      </c>
      <c r="BD21" s="87">
        <f>BC21*AZ21/100*((AW21/100)^2/4*PI()*7850/100)</f>
        <v>11.170180865658144</v>
      </c>
      <c r="BE21" s="88">
        <v>2</v>
      </c>
      <c r="BF21" s="87">
        <f>AL21-11</f>
        <v>179</v>
      </c>
      <c r="BG21" s="87">
        <v>10</v>
      </c>
      <c r="BH21" s="219">
        <v>10</v>
      </c>
      <c r="BI21" s="88">
        <f>BF21+2*BG21</f>
        <v>199</v>
      </c>
      <c r="BJ21" s="88">
        <f>AZ21</f>
        <v>2</v>
      </c>
      <c r="BK21" s="87">
        <f>BI21*BJ21/100*((BH21/100)^2/4*PI()*7850/100)</f>
        <v>2.4538194819026478</v>
      </c>
      <c r="BL21" s="88">
        <v>3</v>
      </c>
      <c r="BM21" s="110">
        <f>(AP21+AQ21)/2-2*4.5</f>
        <v>24</v>
      </c>
      <c r="BN21" s="87">
        <f>10</f>
        <v>10</v>
      </c>
      <c r="BO21" s="219">
        <v>10</v>
      </c>
      <c r="BP21" s="105">
        <f>IF(BO21=10,1.16,IF(BO21=12,1.39,IF(BO21=14,1.62,IF(BO21=28,3.1))))</f>
        <v>1.1599999999999999</v>
      </c>
      <c r="BQ21" s="110">
        <f>BM21+2*BN21</f>
        <v>44</v>
      </c>
      <c r="BR21" s="223">
        <f>AT21*2+2*AU21-1+1</f>
        <v>18</v>
      </c>
      <c r="BS21" s="87">
        <f t="shared" si="1"/>
        <v>4.8829774614746162</v>
      </c>
      <c r="BT21" s="242">
        <f>BD21+BK21+BS21+BD22+BK22+BS22+BS23</f>
        <v>49.703305319599011</v>
      </c>
      <c r="BU21" s="284">
        <f>(AP21+AQ21)*AL21/2*AR21/1000000</f>
        <v>0.21945000000000001</v>
      </c>
      <c r="BX21" s="286">
        <f>BT21/BU21</f>
        <v>226.49034094144</v>
      </c>
    </row>
    <row r="22" spans="1:76" ht="32.25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/>
      <c r="AM22" s="248"/>
      <c r="AN22" s="238"/>
      <c r="AO22" s="250"/>
      <c r="AP22" s="242"/>
      <c r="AQ22" s="242"/>
      <c r="AR22" s="238"/>
      <c r="AS22" s="239"/>
      <c r="AT22" s="241"/>
      <c r="AU22" s="241"/>
      <c r="AV22" s="88" t="s">
        <v>51</v>
      </c>
      <c r="AW22" s="219">
        <f>AW19</f>
        <v>20</v>
      </c>
      <c r="AX22" s="87">
        <f>AL21/COS(AN21/180*PI())-11</f>
        <v>179.72576913323601</v>
      </c>
      <c r="AY22" s="184">
        <f>AY21</f>
        <v>23.734999999999999</v>
      </c>
      <c r="AZ22" s="103" t="s">
        <v>31</v>
      </c>
      <c r="BA22" s="131">
        <f>INT((AQ21-AP21-3.5/COS(AN21*PI()/180))/AS21)+1</f>
        <v>2</v>
      </c>
      <c r="BB22" s="105">
        <f>IF(AW22=16,1.84,IF(AW22=20,2.27,IF(AW22=22,2.51,IF(AW22=25,2.84,IF(AW22=28,3.16)))))</f>
        <v>2.27</v>
      </c>
      <c r="BC22" s="88">
        <f>AX22+2*AY22</f>
        <v>227.19576913323601</v>
      </c>
      <c r="BD22" s="87">
        <f>BC22*BA22/100*((AW22/100)^2/4*PI()*7850/100)</f>
        <v>11.205977979999815</v>
      </c>
      <c r="BE22" s="88" t="s">
        <v>52</v>
      </c>
      <c r="BF22" s="87">
        <f>AL21/COS(AN21/180*PI())-11</f>
        <v>179.72576913323601</v>
      </c>
      <c r="BG22" s="87">
        <v>10</v>
      </c>
      <c r="BH22" s="219">
        <v>10</v>
      </c>
      <c r="BI22" s="88">
        <f>BF22+2*BG22</f>
        <v>199.72576913323601</v>
      </c>
      <c r="BJ22" s="88">
        <f>BA22</f>
        <v>2</v>
      </c>
      <c r="BK22" s="87">
        <f>BI22*BJ22/100*((BH22/100)^2/4*PI()*7850/100)</f>
        <v>2.4627687604880655</v>
      </c>
      <c r="BL22" s="88">
        <v>4</v>
      </c>
      <c r="BM22" s="110">
        <f>BM21</f>
        <v>24</v>
      </c>
      <c r="BN22" s="214">
        <f>AR21-7-BP21-BP22+BP22</f>
        <v>26.84</v>
      </c>
      <c r="BO22" s="219">
        <v>12</v>
      </c>
      <c r="BP22" s="105">
        <f t="shared" si="0"/>
        <v>1.39</v>
      </c>
      <c r="BQ22" s="215">
        <f>BM22+2*BN22+32</f>
        <v>109.68</v>
      </c>
      <c r="BR22" s="223">
        <f>BR21</f>
        <v>18</v>
      </c>
      <c r="BS22" s="87">
        <f t="shared" si="1"/>
        <v>17.527580770075719</v>
      </c>
      <c r="BT22" s="242"/>
      <c r="BU22" s="284"/>
      <c r="BX22" s="286"/>
    </row>
    <row r="23" spans="1:76" ht="32.25" customHeight="1" x14ac:dyDescent="0.25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8"/>
      <c r="AK23" s="242"/>
      <c r="AL23" s="238"/>
      <c r="AM23" s="248"/>
      <c r="AN23" s="238"/>
      <c r="AO23" s="250"/>
      <c r="AP23" s="242"/>
      <c r="AQ23" s="242"/>
      <c r="AR23" s="238"/>
      <c r="AS23" s="239"/>
      <c r="AT23" s="241"/>
      <c r="AU23" s="241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88">
        <v>5</v>
      </c>
      <c r="BM23" s="210">
        <f>(3*AS21+BB21+BP23)</f>
        <v>39.660000000000004</v>
      </c>
      <c r="BN23" s="214">
        <f>AR21-7-BP21-BP22+BP23</f>
        <v>26.84</v>
      </c>
      <c r="BO23" s="219">
        <v>12</v>
      </c>
      <c r="BP23" s="211">
        <f t="shared" si="0"/>
        <v>1.39</v>
      </c>
      <c r="BQ23" s="214">
        <f>2*BM23+2*BN23+28</f>
        <v>161</v>
      </c>
      <c r="BR23" s="223">
        <f>INT((2*AT21+AU21+1)*(INT(AZ21/3/2)+INT(BJ21/3/2+BJ22/3/2))/2)</f>
        <v>0</v>
      </c>
      <c r="BS23" s="87">
        <f t="shared" si="1"/>
        <v>0</v>
      </c>
      <c r="BT23" s="242"/>
      <c r="BU23" s="284"/>
      <c r="BX23" s="71"/>
    </row>
    <row r="24" spans="1:76" ht="32.25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J24" s="278"/>
      <c r="AK24" s="242"/>
      <c r="AL24" s="238">
        <f>$AL$6</f>
        <v>190</v>
      </c>
      <c r="AM24" s="248" t="s">
        <v>406</v>
      </c>
      <c r="AN24" s="238">
        <v>5</v>
      </c>
      <c r="AO24" s="250">
        <f>INT(AL24*TAN(RADIANS(AN24)))</f>
        <v>16</v>
      </c>
      <c r="AP24" s="242">
        <f>INT((AO24-13)/AS24+1)*AS24+13</f>
        <v>25</v>
      </c>
      <c r="AQ24" s="242">
        <f>AP24+INT(AL24*(TAN(AN24/180*PI())))</f>
        <v>41</v>
      </c>
      <c r="AR24" s="238">
        <v>40</v>
      </c>
      <c r="AS24" s="239">
        <v>12</v>
      </c>
      <c r="AT24" s="241">
        <f>AT18</f>
        <v>6</v>
      </c>
      <c r="AU24" s="241">
        <f>AU18</f>
        <v>3</v>
      </c>
      <c r="AV24" s="88">
        <v>1</v>
      </c>
      <c r="AW24" s="219">
        <f>AW18</f>
        <v>20</v>
      </c>
      <c r="AX24" s="87">
        <f>AL24-11</f>
        <v>179</v>
      </c>
      <c r="AY24" s="184">
        <f>(AR24-7-BP24-BP25-1.16/2-BB24/2)</f>
        <v>28.734999999999999</v>
      </c>
      <c r="AZ24" s="130">
        <f>INT((AP24-13)/AS24)+1</f>
        <v>2</v>
      </c>
      <c r="BA24" s="103" t="s">
        <v>31</v>
      </c>
      <c r="BB24" s="105">
        <f>IF(AW24=16,1.84,IF(AW24=20,2.27,IF(AW24=22,2.51,IF(AW24=25,2.84,IF(AW24=28,3.16)))))</f>
        <v>2.27</v>
      </c>
      <c r="BC24" s="88">
        <f>AX24+2*AY24</f>
        <v>236.47</v>
      </c>
      <c r="BD24" s="87">
        <f>BC24*AZ24/100*((AW24/100)^2/4*PI()*7850/100)</f>
        <v>11.663410912271742</v>
      </c>
      <c r="BE24" s="88">
        <v>2</v>
      </c>
      <c r="BF24" s="87">
        <f>AL24-11</f>
        <v>179</v>
      </c>
      <c r="BG24" s="87">
        <v>10</v>
      </c>
      <c r="BH24" s="219">
        <v>10</v>
      </c>
      <c r="BI24" s="88">
        <f>BF24+2*BG24</f>
        <v>199</v>
      </c>
      <c r="BJ24" s="88">
        <f>AZ24</f>
        <v>2</v>
      </c>
      <c r="BK24" s="87">
        <f>BI24*BJ24/100*((BH24/100)^2/4*PI()*7850/100)</f>
        <v>2.4538194819026478</v>
      </c>
      <c r="BL24" s="88">
        <v>3</v>
      </c>
      <c r="BM24" s="110">
        <f>(AP24+AQ24)/2-2*4.5</f>
        <v>24</v>
      </c>
      <c r="BN24" s="87">
        <f>10</f>
        <v>10</v>
      </c>
      <c r="BO24" s="219">
        <v>10</v>
      </c>
      <c r="BP24" s="105">
        <f>IF(BO24=10,1.16,IF(BO24=12,1.39,IF(BO24=14,1.62,IF(BO24=28,3.1))))</f>
        <v>1.1599999999999999</v>
      </c>
      <c r="BQ24" s="110">
        <f>BM24+2*BN24</f>
        <v>44</v>
      </c>
      <c r="BR24" s="223">
        <f>AT24*2+2*AU24-1+1</f>
        <v>18</v>
      </c>
      <c r="BS24" s="87">
        <f t="shared" si="1"/>
        <v>4.8829774614746162</v>
      </c>
      <c r="BT24" s="242">
        <f>BD24+BK24+BS24+BD25+BK25+BS25+BS26</f>
        <v>52.287830763854259</v>
      </c>
      <c r="BU24" s="284">
        <f>(AP24+AQ24)*AL24/2*AR24/1000000</f>
        <v>0.25080000000000002</v>
      </c>
      <c r="BX24" s="286">
        <f>BT24/BU24</f>
        <v>208.48417369957838</v>
      </c>
    </row>
    <row r="25" spans="1:76" ht="32.25" customHeight="1" x14ac:dyDescent="0.25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8"/>
      <c r="AK25" s="242"/>
      <c r="AL25" s="238"/>
      <c r="AM25" s="248"/>
      <c r="AN25" s="238"/>
      <c r="AO25" s="250"/>
      <c r="AP25" s="242"/>
      <c r="AQ25" s="242"/>
      <c r="AR25" s="238"/>
      <c r="AS25" s="239"/>
      <c r="AT25" s="241"/>
      <c r="AU25" s="241"/>
      <c r="AV25" s="88" t="s">
        <v>51</v>
      </c>
      <c r="AW25" s="219">
        <f>AW19</f>
        <v>20</v>
      </c>
      <c r="AX25" s="87">
        <f>AL24/COS(AN24/180*PI())-11</f>
        <v>179.72576913323601</v>
      </c>
      <c r="AY25" s="184">
        <f>AY24</f>
        <v>28.734999999999999</v>
      </c>
      <c r="AZ25" s="103" t="s">
        <v>31</v>
      </c>
      <c r="BA25" s="131">
        <f>INT((AQ24-AP24-3.5/COS(AN24*PI()/180))/AS24)+1</f>
        <v>2</v>
      </c>
      <c r="BB25" s="105">
        <f>IF(AW25=16,1.84,IF(AW25=20,2.27,IF(AW25=22,2.51,IF(AW25=25,2.84,IF(AW25=28,3.16)))))</f>
        <v>2.27</v>
      </c>
      <c r="BC25" s="88">
        <f>AX25+2*AY25</f>
        <v>237.19576913323601</v>
      </c>
      <c r="BD25" s="87">
        <f>BC25*BA25/100*((AW25/100)^2/4*PI()*7850/100)</f>
        <v>11.699208026613414</v>
      </c>
      <c r="BE25" s="88" t="s">
        <v>52</v>
      </c>
      <c r="BF25" s="87">
        <f>AL24/COS(AN24/180*PI())-11</f>
        <v>179.72576913323601</v>
      </c>
      <c r="BG25" s="87">
        <v>10</v>
      </c>
      <c r="BH25" s="219">
        <v>10</v>
      </c>
      <c r="BI25" s="88">
        <f>BF25+2*BG25</f>
        <v>199.72576913323601</v>
      </c>
      <c r="BJ25" s="88">
        <f>BA25</f>
        <v>2</v>
      </c>
      <c r="BK25" s="87">
        <f>BI25*BJ25/100*((BH25/100)^2/4*PI()*7850/100)</f>
        <v>2.4627687604880655</v>
      </c>
      <c r="BL25" s="88">
        <v>4</v>
      </c>
      <c r="BM25" s="110">
        <f>BM24</f>
        <v>24</v>
      </c>
      <c r="BN25" s="214">
        <f>AR24-7-BP24-BP25+BP25</f>
        <v>31.84</v>
      </c>
      <c r="BO25" s="219">
        <v>12</v>
      </c>
      <c r="BP25" s="105">
        <f t="shared" si="0"/>
        <v>1.39</v>
      </c>
      <c r="BQ25" s="215">
        <f>BM25+2*BN25+32</f>
        <v>119.68</v>
      </c>
      <c r="BR25" s="223">
        <f>BR24</f>
        <v>18</v>
      </c>
      <c r="BS25" s="87">
        <f t="shared" si="1"/>
        <v>19.125646121103774</v>
      </c>
      <c r="BT25" s="242"/>
      <c r="BU25" s="284"/>
      <c r="BX25" s="286"/>
    </row>
    <row r="26" spans="1:76" ht="32.25" customHeight="1" thickBot="1" x14ac:dyDescent="0.3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J26" s="279"/>
      <c r="AK26" s="252"/>
      <c r="AL26" s="238"/>
      <c r="AM26" s="249"/>
      <c r="AN26" s="236"/>
      <c r="AO26" s="251"/>
      <c r="AP26" s="252"/>
      <c r="AQ26" s="252"/>
      <c r="AR26" s="236"/>
      <c r="AS26" s="240"/>
      <c r="AT26" s="241"/>
      <c r="AU26" s="241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95">
        <v>5</v>
      </c>
      <c r="BM26" s="210">
        <f>(3*AS24+BB24+BP26)</f>
        <v>39.660000000000004</v>
      </c>
      <c r="BN26" s="214">
        <f>AR24-7-BP24-BP25+BP26</f>
        <v>31.84</v>
      </c>
      <c r="BO26" s="219">
        <v>12</v>
      </c>
      <c r="BP26" s="211">
        <f t="shared" si="0"/>
        <v>1.39</v>
      </c>
      <c r="BQ26" s="214">
        <f>2*BM26+2*BN26+28</f>
        <v>171</v>
      </c>
      <c r="BR26" s="223">
        <f>INT((2*AT24+AU24+1)*(INT(AZ24/3/2)+INT(BJ24/3/2+BJ25/3/2))/2)</f>
        <v>0</v>
      </c>
      <c r="BS26" s="94">
        <f t="shared" si="1"/>
        <v>0</v>
      </c>
      <c r="BT26" s="252"/>
      <c r="BU26" s="285"/>
      <c r="BX26" s="71"/>
    </row>
    <row r="27" spans="1:76" ht="32.25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L27" s="73"/>
      <c r="AM27" s="93"/>
      <c r="AN27" s="93"/>
      <c r="AO27" s="129"/>
      <c r="AP27" s="93"/>
      <c r="AQ27" s="93"/>
      <c r="AR27" s="73"/>
      <c r="AV27" s="73"/>
      <c r="AW27" s="73"/>
      <c r="AX27" s="73"/>
      <c r="AZ27" s="73"/>
      <c r="BA27" s="73"/>
      <c r="BB27" s="73"/>
      <c r="BC27" s="73"/>
      <c r="BD27" s="72"/>
      <c r="BE27" s="72"/>
      <c r="BF27" s="72"/>
      <c r="BG27" s="72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224"/>
      <c r="BS27" s="73"/>
      <c r="BT27" s="73"/>
      <c r="BU27" s="73"/>
    </row>
    <row r="28" spans="1:76" ht="32.25" customHeight="1" x14ac:dyDescent="0.25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271" t="s">
        <v>456</v>
      </c>
      <c r="AK28" s="287"/>
      <c r="AL28" s="287"/>
      <c r="AM28" s="287"/>
      <c r="AN28" s="287"/>
      <c r="AO28" s="287"/>
      <c r="AP28" s="287"/>
      <c r="AQ28" s="287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7"/>
      <c r="BD28" s="287"/>
      <c r="BE28" s="287"/>
      <c r="BF28" s="287"/>
      <c r="BG28" s="287"/>
      <c r="BH28" s="287"/>
      <c r="BI28" s="287"/>
      <c r="BJ28" s="287"/>
      <c r="BK28" s="287"/>
      <c r="BL28" s="287"/>
      <c r="BM28" s="287"/>
      <c r="BN28" s="287"/>
      <c r="BO28" s="287"/>
      <c r="BP28" s="287"/>
      <c r="BQ28" s="287"/>
      <c r="BR28" s="287"/>
      <c r="BS28" s="287"/>
      <c r="BT28" s="287"/>
      <c r="BU28" s="287"/>
    </row>
    <row r="29" spans="1:76" ht="32.25" customHeight="1" thickBot="1" x14ac:dyDescent="0.3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43"/>
      <c r="AK29" s="43"/>
      <c r="AL29" s="43"/>
      <c r="AM29" s="43"/>
      <c r="AN29" s="43"/>
      <c r="AO29" s="128"/>
      <c r="AP29" s="43"/>
      <c r="AQ29" s="43"/>
      <c r="AR29" s="43"/>
      <c r="AS29" s="133"/>
      <c r="AT29" s="209"/>
      <c r="AU29" s="209"/>
      <c r="AV29" s="43"/>
      <c r="AW29" s="43"/>
      <c r="AX29" s="43"/>
      <c r="AY29" s="13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221"/>
      <c r="BS29" s="43"/>
      <c r="BT29" s="43"/>
      <c r="BU29" s="43"/>
      <c r="BV29" s="43"/>
      <c r="BW29" s="43"/>
    </row>
    <row r="30" spans="1:76" ht="45.75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2" t="s">
        <v>441</v>
      </c>
      <c r="AK30" s="274" t="s">
        <v>148</v>
      </c>
      <c r="AL30" s="274" t="s">
        <v>149</v>
      </c>
      <c r="AM30" s="274" t="s">
        <v>150</v>
      </c>
      <c r="AN30" s="262" t="s">
        <v>450</v>
      </c>
      <c r="AO30" s="200" t="s">
        <v>23</v>
      </c>
      <c r="AP30" s="262" t="s">
        <v>442</v>
      </c>
      <c r="AQ30" s="262" t="s">
        <v>443</v>
      </c>
      <c r="AR30" s="262" t="s">
        <v>444</v>
      </c>
      <c r="AS30" s="264" t="s">
        <v>201</v>
      </c>
      <c r="AT30" s="266" t="s">
        <v>407</v>
      </c>
      <c r="AU30" s="266" t="s">
        <v>408</v>
      </c>
      <c r="AV30" s="257" t="s">
        <v>437</v>
      </c>
      <c r="AW30" s="257"/>
      <c r="AX30" s="257"/>
      <c r="AY30" s="257"/>
      <c r="AZ30" s="257"/>
      <c r="BA30" s="257"/>
      <c r="BB30" s="257"/>
      <c r="BC30" s="257"/>
      <c r="BD30" s="257"/>
      <c r="BE30" s="257" t="s">
        <v>438</v>
      </c>
      <c r="BF30" s="257"/>
      <c r="BG30" s="257"/>
      <c r="BH30" s="257"/>
      <c r="BI30" s="257"/>
      <c r="BJ30" s="257"/>
      <c r="BK30" s="257"/>
      <c r="BL30" s="257" t="s">
        <v>445</v>
      </c>
      <c r="BM30" s="257"/>
      <c r="BN30" s="257"/>
      <c r="BO30" s="257"/>
      <c r="BP30" s="257"/>
      <c r="BQ30" s="257"/>
      <c r="BR30" s="257"/>
      <c r="BS30" s="257"/>
      <c r="BT30" s="258" t="s">
        <v>454</v>
      </c>
      <c r="BU30" s="260" t="s">
        <v>452</v>
      </c>
      <c r="BV30" s="43"/>
      <c r="BW30" s="43"/>
    </row>
    <row r="31" spans="1:76" ht="96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3"/>
      <c r="AK31" s="259"/>
      <c r="AL31" s="259"/>
      <c r="AM31" s="259"/>
      <c r="AN31" s="263"/>
      <c r="AO31" s="201" t="s">
        <v>202</v>
      </c>
      <c r="AP31" s="263"/>
      <c r="AQ31" s="263"/>
      <c r="AR31" s="263"/>
      <c r="AS31" s="265"/>
      <c r="AT31" s="267"/>
      <c r="AU31" s="267"/>
      <c r="AV31" s="25" t="s">
        <v>24</v>
      </c>
      <c r="AW31" s="25" t="s">
        <v>158</v>
      </c>
      <c r="AX31" s="81" t="s">
        <v>25</v>
      </c>
      <c r="AY31" s="187" t="s">
        <v>26</v>
      </c>
      <c r="AZ31" s="25" t="s">
        <v>440</v>
      </c>
      <c r="BA31" s="25" t="s">
        <v>409</v>
      </c>
      <c r="BB31" s="186" t="s">
        <v>27</v>
      </c>
      <c r="BC31" s="25" t="s">
        <v>159</v>
      </c>
      <c r="BD31" s="25" t="s">
        <v>160</v>
      </c>
      <c r="BE31" s="25" t="s">
        <v>24</v>
      </c>
      <c r="BF31" s="81" t="s">
        <v>25</v>
      </c>
      <c r="BG31" s="81" t="s">
        <v>26</v>
      </c>
      <c r="BH31" s="25" t="s">
        <v>158</v>
      </c>
      <c r="BI31" s="25" t="s">
        <v>159</v>
      </c>
      <c r="BJ31" s="25" t="s">
        <v>20</v>
      </c>
      <c r="BK31" s="25" t="s">
        <v>160</v>
      </c>
      <c r="BL31" s="25" t="s">
        <v>24</v>
      </c>
      <c r="BM31" s="81" t="s">
        <v>25</v>
      </c>
      <c r="BN31" s="81" t="s">
        <v>26</v>
      </c>
      <c r="BO31" s="25" t="s">
        <v>158</v>
      </c>
      <c r="BP31" s="186" t="s">
        <v>27</v>
      </c>
      <c r="BQ31" s="25" t="s">
        <v>159</v>
      </c>
      <c r="BR31" s="222" t="s">
        <v>20</v>
      </c>
      <c r="BS31" s="25" t="s">
        <v>160</v>
      </c>
      <c r="BT31" s="259"/>
      <c r="BU31" s="261"/>
      <c r="BV31" s="43"/>
      <c r="BW31" s="43"/>
    </row>
    <row r="32" spans="1:76" ht="32.25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>
        <f>AJ6</f>
        <v>1.9</v>
      </c>
      <c r="AK32" s="242">
        <f>AK6</f>
        <v>1.5</v>
      </c>
      <c r="AL32" s="280">
        <f>$AL$6</f>
        <v>190</v>
      </c>
      <c r="AM32" s="248" t="s">
        <v>203</v>
      </c>
      <c r="AN32" s="238">
        <v>10</v>
      </c>
      <c r="AO32" s="250">
        <f>INT(AL32*TAN(RADIANS(AN32)))</f>
        <v>33</v>
      </c>
      <c r="AP32" s="242">
        <f>(INT((AO32-13)/AS32+1)*AS32+13)</f>
        <v>37</v>
      </c>
      <c r="AQ32" s="242">
        <f>AP32+INT(AL32*(TAN(AN32/180*PI())))</f>
        <v>70</v>
      </c>
      <c r="AR32" s="238">
        <f>AR6</f>
        <v>20</v>
      </c>
      <c r="AS32" s="239">
        <v>12</v>
      </c>
      <c r="AT32" s="241">
        <f>AT24</f>
        <v>6</v>
      </c>
      <c r="AU32" s="241">
        <f>AU24</f>
        <v>3</v>
      </c>
      <c r="AV32" s="88">
        <v>1</v>
      </c>
      <c r="AW32" s="219">
        <f>J$6</f>
        <v>20</v>
      </c>
      <c r="AX32" s="87">
        <f>AL32-11</f>
        <v>179</v>
      </c>
      <c r="AY32" s="184">
        <f>(AR32-7-BP32-BP33-1.16/2-BB32/2)</f>
        <v>8.7349999999999994</v>
      </c>
      <c r="AZ32" s="130">
        <f>INT((AP32-13)/AS32)+1</f>
        <v>3</v>
      </c>
      <c r="BA32" s="103" t="s">
        <v>31</v>
      </c>
      <c r="BB32" s="105">
        <f>IF(AW32=16,1.84,IF(AW32=20,2.27,IF(AW32=22,2.51,IF(AW32=25,2.84,IF(AW32=28,3.16)))))</f>
        <v>2.27</v>
      </c>
      <c r="BC32" s="88">
        <f>AX32+2*AY32</f>
        <v>196.47</v>
      </c>
      <c r="BD32" s="87">
        <f>BC32*AZ32/100*((AW32/100)^2/4*PI()*7850/100)</f>
        <v>14.535736088726027</v>
      </c>
      <c r="BE32" s="88">
        <v>2</v>
      </c>
      <c r="BF32" s="87">
        <f>AL32-11</f>
        <v>179</v>
      </c>
      <c r="BG32" s="87">
        <v>10</v>
      </c>
      <c r="BH32" s="219">
        <v>10</v>
      </c>
      <c r="BI32" s="88">
        <f>BF32+2*BG32</f>
        <v>199</v>
      </c>
      <c r="BJ32" s="88">
        <f>AZ32</f>
        <v>3</v>
      </c>
      <c r="BK32" s="87">
        <f>BI32*BJ32/100*((BH32/100)^2/4*PI()*7850/100)</f>
        <v>3.6807292228539716</v>
      </c>
      <c r="BL32" s="88">
        <v>3</v>
      </c>
      <c r="BM32" s="110">
        <f>(AP32+AQ32)/2-2*4.5</f>
        <v>44.5</v>
      </c>
      <c r="BN32" s="87">
        <f>10</f>
        <v>10</v>
      </c>
      <c r="BO32" s="219">
        <v>10</v>
      </c>
      <c r="BP32" s="105">
        <f>IF(BO32=10,1.16,IF(BO32=12,1.39,IF(BO32=14,1.62,IF(BO32=28,3.1))))</f>
        <v>1.1599999999999999</v>
      </c>
      <c r="BQ32" s="110">
        <f>BM32+2*BN32</f>
        <v>64.5</v>
      </c>
      <c r="BR32" s="223">
        <f>AT32*2+2*AU32-1+1</f>
        <v>18</v>
      </c>
      <c r="BS32" s="87">
        <f t="shared" ref="BS32:BS49" si="2">BQ32*BR32/100*((BO32/100)^2/4*PI()*7850/100)</f>
        <v>7.1580010514798342</v>
      </c>
      <c r="BT32" s="242">
        <f>BD32+BK32+BS32+BD33+BK33+BS33+BS34</f>
        <v>69.175707900852331</v>
      </c>
      <c r="BU32" s="284">
        <f>(AP32+AQ32)*AL32/2*AR32/1000000</f>
        <v>0.20330000000000001</v>
      </c>
      <c r="BV32" s="43"/>
      <c r="BW32" s="43"/>
      <c r="BX32" s="286">
        <f>BT32/BU32</f>
        <v>340.26418052558944</v>
      </c>
    </row>
    <row r="33" spans="4:76" ht="32.25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81"/>
      <c r="AM33" s="248"/>
      <c r="AN33" s="238"/>
      <c r="AO33" s="250"/>
      <c r="AP33" s="242"/>
      <c r="AQ33" s="242"/>
      <c r="AR33" s="238"/>
      <c r="AS33" s="239"/>
      <c r="AT33" s="241"/>
      <c r="AU33" s="241"/>
      <c r="AV33" s="88" t="s">
        <v>51</v>
      </c>
      <c r="AW33" s="219">
        <f>AW32</f>
        <v>20</v>
      </c>
      <c r="AX33" s="87">
        <f>AL32/COS(AN32/180*PI())-11</f>
        <v>181.93105625829156</v>
      </c>
      <c r="AY33" s="184">
        <f>AY32</f>
        <v>8.7349999999999994</v>
      </c>
      <c r="AZ33" s="103" t="s">
        <v>31</v>
      </c>
      <c r="BA33" s="131">
        <f>INT((AQ32-AP32-3.5/COS(AN32*PI()/180))/AS32)+1</f>
        <v>3</v>
      </c>
      <c r="BB33" s="105">
        <f>IF(AW33=16,1.84,IF(AW33=20,2.27,IF(AW33=22,2.51,IF(AW33=25,2.84,IF(AW33=28,3.16)))))</f>
        <v>2.27</v>
      </c>
      <c r="BC33" s="88">
        <f>AX33+2*AY33</f>
        <v>199.40105625829156</v>
      </c>
      <c r="BD33" s="87">
        <f>BC33*BA33/100*((AW33/100)^2/4*PI()*7850/100)</f>
        <v>14.752588840961661</v>
      </c>
      <c r="BE33" s="88" t="s">
        <v>52</v>
      </c>
      <c r="BF33" s="87">
        <f>AL32/COS(AN32/180*PI())-11</f>
        <v>181.93105625829156</v>
      </c>
      <c r="BG33" s="87">
        <v>10</v>
      </c>
      <c r="BH33" s="219">
        <v>10</v>
      </c>
      <c r="BI33" s="88">
        <f>BF33+2*BG33</f>
        <v>201.93105625829156</v>
      </c>
      <c r="BJ33" s="88">
        <f>BA33</f>
        <v>3</v>
      </c>
      <c r="BK33" s="87">
        <f>BI33*BJ33/100*((BH33/100)^2/4*PI()*7850/100)</f>
        <v>3.7349424109128795</v>
      </c>
      <c r="BL33" s="88">
        <v>4</v>
      </c>
      <c r="BM33" s="110">
        <f>BM32</f>
        <v>44.5</v>
      </c>
      <c r="BN33" s="214">
        <f>AR32-7-BP32-BP33+BP33</f>
        <v>11.84</v>
      </c>
      <c r="BO33" s="219">
        <v>12</v>
      </c>
      <c r="BP33" s="105">
        <f t="shared" ref="BP33:BP49" si="3">IF(BO33=10,1.16,IF(BO33=12,1.39,IF(BO33=14,1.62,IF(BO33=28,3.1))))</f>
        <v>1.39</v>
      </c>
      <c r="BQ33" s="215">
        <f>BM33+2*BN33+32</f>
        <v>100.18</v>
      </c>
      <c r="BR33" s="223">
        <f>BR32</f>
        <v>18</v>
      </c>
      <c r="BS33" s="87">
        <f t="shared" si="2"/>
        <v>16.009418686599066</v>
      </c>
      <c r="BT33" s="242"/>
      <c r="BU33" s="284"/>
      <c r="BV33" s="43"/>
      <c r="BW33" s="43"/>
      <c r="BX33" s="286"/>
    </row>
    <row r="34" spans="4:76" ht="32.25" customHeight="1" thickBot="1" x14ac:dyDescent="0.3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83"/>
      <c r="AM34" s="248"/>
      <c r="AN34" s="238"/>
      <c r="AO34" s="250"/>
      <c r="AP34" s="242"/>
      <c r="AQ34" s="242"/>
      <c r="AR34" s="238"/>
      <c r="AS34" s="239"/>
      <c r="AT34" s="241"/>
      <c r="AU34" s="241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88">
        <v>5</v>
      </c>
      <c r="BM34" s="210">
        <f>(3*AS32+BB32+BP34)</f>
        <v>39.660000000000004</v>
      </c>
      <c r="BN34" s="214">
        <f>AR32-7-BP32-BP33+BP34</f>
        <v>11.84</v>
      </c>
      <c r="BO34" s="219">
        <v>12</v>
      </c>
      <c r="BP34" s="211">
        <f t="shared" si="3"/>
        <v>1.39</v>
      </c>
      <c r="BQ34" s="214">
        <f>2*BM34+2*BN34+28</f>
        <v>131</v>
      </c>
      <c r="BR34" s="223">
        <f>INT((2*AT32+AU32+1)*(INT(AZ32/3/2)+INT(BJ32/3/2+BJ33/3/2))/2)</f>
        <v>8</v>
      </c>
      <c r="BS34" s="94">
        <f t="shared" si="2"/>
        <v>9.304291599318903</v>
      </c>
      <c r="BT34" s="242"/>
      <c r="BU34" s="284"/>
      <c r="BV34" s="43"/>
      <c r="BW34" s="43"/>
      <c r="BX34" s="71"/>
    </row>
    <row r="35" spans="4:76" ht="32.25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80">
        <f>$AL$6</f>
        <v>190</v>
      </c>
      <c r="AM35" s="248" t="s">
        <v>205</v>
      </c>
      <c r="AN35" s="238">
        <f>AN32</f>
        <v>10</v>
      </c>
      <c r="AO35" s="250">
        <f>INT(AL35*TAN(RADIANS(AN35)))</f>
        <v>33</v>
      </c>
      <c r="AP35" s="242">
        <f>INT((AO35-13)/AS35+1)*AS35+13</f>
        <v>37</v>
      </c>
      <c r="AQ35" s="242">
        <f>AP35+INT(AL35*(TAN(AN35/180*PI())))</f>
        <v>70</v>
      </c>
      <c r="AR35" s="238">
        <v>30</v>
      </c>
      <c r="AS35" s="239">
        <v>12</v>
      </c>
      <c r="AT35" s="241">
        <f>AT32</f>
        <v>6</v>
      </c>
      <c r="AU35" s="241">
        <f>AU32</f>
        <v>3</v>
      </c>
      <c r="AV35" s="88">
        <v>1</v>
      </c>
      <c r="AW35" s="219">
        <f>J$9</f>
        <v>20</v>
      </c>
      <c r="AX35" s="87">
        <f>AL35-11</f>
        <v>179</v>
      </c>
      <c r="AY35" s="184">
        <f>(AR35-7-BP35-BP36-1.16/2-BB35/2)</f>
        <v>18.734999999999999</v>
      </c>
      <c r="AZ35" s="130">
        <f>INT((AP35-13)/AS35)+1</f>
        <v>3</v>
      </c>
      <c r="BA35" s="103" t="s">
        <v>31</v>
      </c>
      <c r="BB35" s="105">
        <f>IF(AW35=16,1.84,IF(AW35=20,2.27,IF(AW35=22,2.51,IF(AW35=25,2.84,IF(AW35=28,3.16)))))</f>
        <v>2.27</v>
      </c>
      <c r="BC35" s="88">
        <f>AX35+2*AY35</f>
        <v>216.47</v>
      </c>
      <c r="BD35" s="87">
        <f>BC35*AZ35/100*((AW35/100)^2/4*PI()*7850/100)</f>
        <v>16.01542622856682</v>
      </c>
      <c r="BE35" s="88">
        <v>2</v>
      </c>
      <c r="BF35" s="87">
        <f>AL35-11</f>
        <v>179</v>
      </c>
      <c r="BG35" s="87">
        <v>10</v>
      </c>
      <c r="BH35" s="219">
        <v>10</v>
      </c>
      <c r="BI35" s="88">
        <f>BF35+2*BG35</f>
        <v>199</v>
      </c>
      <c r="BJ35" s="88">
        <f>AZ35</f>
        <v>3</v>
      </c>
      <c r="BK35" s="87">
        <f>BI35*BJ35/100*((BH35/100)^2/4*PI()*7850/100)</f>
        <v>3.6807292228539716</v>
      </c>
      <c r="BL35" s="88">
        <v>3</v>
      </c>
      <c r="BM35" s="110">
        <f>(AP35+AQ35)/2-2*4.5</f>
        <v>44.5</v>
      </c>
      <c r="BN35" s="87">
        <f>10</f>
        <v>10</v>
      </c>
      <c r="BO35" s="219">
        <v>10</v>
      </c>
      <c r="BP35" s="105">
        <f>IF(BO35=10,1.16,IF(BO35=12,1.39,IF(BO35=14,1.62,IF(BO35=28,3.1))))</f>
        <v>1.1599999999999999</v>
      </c>
      <c r="BQ35" s="110">
        <f>BM35+2*BN35</f>
        <v>64.5</v>
      </c>
      <c r="BR35" s="223">
        <f>AT35*2+2*AU35-1+1</f>
        <v>18</v>
      </c>
      <c r="BS35" s="87">
        <f t="shared" si="2"/>
        <v>7.1580010514798342</v>
      </c>
      <c r="BT35" s="242">
        <f>BD35+BK35+BS35+BD36+BK36+BS36+BS37</f>
        <v>76.751721416837199</v>
      </c>
      <c r="BU35" s="284">
        <f>(AP35+AQ35)*AL35/2*AR35/1000000</f>
        <v>0.30495</v>
      </c>
      <c r="BV35" s="43"/>
      <c r="BW35" s="43"/>
      <c r="BX35" s="286">
        <f>BT35/BU35</f>
        <v>251.68624829262896</v>
      </c>
    </row>
    <row r="36" spans="4:76" ht="32.25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81"/>
      <c r="AM36" s="248"/>
      <c r="AN36" s="238"/>
      <c r="AO36" s="250"/>
      <c r="AP36" s="242"/>
      <c r="AQ36" s="242"/>
      <c r="AR36" s="238"/>
      <c r="AS36" s="239"/>
      <c r="AT36" s="241"/>
      <c r="AU36" s="241"/>
      <c r="AV36" s="88" t="s">
        <v>51</v>
      </c>
      <c r="AW36" s="219">
        <f>AW35</f>
        <v>20</v>
      </c>
      <c r="AX36" s="87">
        <f>AL35/COS(AN35/180*PI())-11</f>
        <v>181.93105625829156</v>
      </c>
      <c r="AY36" s="184">
        <f>AY35</f>
        <v>18.734999999999999</v>
      </c>
      <c r="AZ36" s="103" t="s">
        <v>31</v>
      </c>
      <c r="BA36" s="131">
        <f>INT((AQ35-AP35-3.5/COS(AN35*PI()/180))/AS35)+1</f>
        <v>3</v>
      </c>
      <c r="BB36" s="105">
        <f>IF(AW36=16,1.84,IF(AW36=20,2.27,IF(AW36=22,2.51,IF(AW36=25,2.84,IF(AW36=28,3.16)))))</f>
        <v>2.27</v>
      </c>
      <c r="BC36" s="88">
        <f>AX36+2*AY36</f>
        <v>219.40105625829156</v>
      </c>
      <c r="BD36" s="87">
        <f>BC36*BA36/100*((AW36/100)^2/4*PI()*7850/100)</f>
        <v>16.232278980802455</v>
      </c>
      <c r="BE36" s="88" t="s">
        <v>52</v>
      </c>
      <c r="BF36" s="87">
        <f>AL35/COS(AN35/180*PI())-11</f>
        <v>181.93105625829156</v>
      </c>
      <c r="BG36" s="87">
        <v>10</v>
      </c>
      <c r="BH36" s="219">
        <v>10</v>
      </c>
      <c r="BI36" s="88">
        <f>BF36+2*BG36</f>
        <v>201.93105625829156</v>
      </c>
      <c r="BJ36" s="88">
        <f>BA36</f>
        <v>3</v>
      </c>
      <c r="BK36" s="87">
        <f>BI36*BJ36/100*((BH36/100)^2/4*PI()*7850/100)</f>
        <v>3.7349424109128795</v>
      </c>
      <c r="BL36" s="88">
        <v>4</v>
      </c>
      <c r="BM36" s="110">
        <f>BM35</f>
        <v>44.5</v>
      </c>
      <c r="BN36" s="214">
        <f>AR35-7-BP35-BP36+BP36</f>
        <v>21.84</v>
      </c>
      <c r="BO36" s="219">
        <v>12</v>
      </c>
      <c r="BP36" s="105">
        <f t="shared" si="3"/>
        <v>1.39</v>
      </c>
      <c r="BQ36" s="215">
        <f>BM36+2*BN36+32</f>
        <v>120.18</v>
      </c>
      <c r="BR36" s="223">
        <f>BR35</f>
        <v>18</v>
      </c>
      <c r="BS36" s="87">
        <f t="shared" si="2"/>
        <v>19.205549388655179</v>
      </c>
      <c r="BT36" s="242"/>
      <c r="BU36" s="284"/>
      <c r="BV36" s="43"/>
      <c r="BW36" s="43"/>
      <c r="BX36" s="286"/>
    </row>
    <row r="37" spans="4:76" ht="32.25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83"/>
      <c r="AM37" s="248"/>
      <c r="AN37" s="238"/>
      <c r="AO37" s="250"/>
      <c r="AP37" s="242"/>
      <c r="AQ37" s="242"/>
      <c r="AR37" s="238"/>
      <c r="AS37" s="239"/>
      <c r="AT37" s="241"/>
      <c r="AU37" s="241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88">
        <v>5</v>
      </c>
      <c r="BM37" s="210">
        <f>(3*AS35+BB35+BP37)</f>
        <v>39.660000000000004</v>
      </c>
      <c r="BN37" s="214">
        <f>AR35-7-BP35-BP36+BP37</f>
        <v>21.84</v>
      </c>
      <c r="BO37" s="219">
        <v>12</v>
      </c>
      <c r="BP37" s="211">
        <f t="shared" si="3"/>
        <v>1.39</v>
      </c>
      <c r="BQ37" s="214">
        <f>2*BM37+2*BN37+28</f>
        <v>151</v>
      </c>
      <c r="BR37" s="223">
        <f>INT((2*AT35+AU35+1)*(INT(AZ35/3/2)+INT(BJ35/3/2+BJ36/3/2))/2)</f>
        <v>8</v>
      </c>
      <c r="BS37" s="87">
        <f t="shared" si="2"/>
        <v>10.724794133566064</v>
      </c>
      <c r="BT37" s="242"/>
      <c r="BU37" s="284"/>
      <c r="BV37" s="43"/>
      <c r="BW37" s="43"/>
      <c r="BX37" s="71"/>
    </row>
    <row r="38" spans="4:76" ht="32.25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280">
        <f>$AL$6</f>
        <v>190</v>
      </c>
      <c r="AM38" s="248" t="s">
        <v>206</v>
      </c>
      <c r="AN38" s="238">
        <f>AN35</f>
        <v>10</v>
      </c>
      <c r="AO38" s="250">
        <f>INT(AL38*TAN(RADIANS(AN38)))</f>
        <v>33</v>
      </c>
      <c r="AP38" s="242">
        <f>INT((AO38-13)/AS38+1)*AS38+13</f>
        <v>37</v>
      </c>
      <c r="AQ38" s="242">
        <f>AP38+INT(AL38*(TAN(AN38/180*PI())))</f>
        <v>70</v>
      </c>
      <c r="AR38" s="238">
        <f>AR12</f>
        <v>30</v>
      </c>
      <c r="AS38" s="239">
        <v>12</v>
      </c>
      <c r="AT38" s="241">
        <f>AT35</f>
        <v>6</v>
      </c>
      <c r="AU38" s="241">
        <f>AU35</f>
        <v>3</v>
      </c>
      <c r="AV38" s="88">
        <v>1</v>
      </c>
      <c r="AW38" s="219">
        <f>J$10</f>
        <v>20</v>
      </c>
      <c r="AX38" s="87">
        <f>AL38-11</f>
        <v>179</v>
      </c>
      <c r="AY38" s="184">
        <f>(AR38-7-BP38-BP39-1.16/2-BB38/2)</f>
        <v>18.734999999999999</v>
      </c>
      <c r="AZ38" s="130">
        <f>INT((AP38-13)/AS38)+1</f>
        <v>3</v>
      </c>
      <c r="BA38" s="103" t="s">
        <v>31</v>
      </c>
      <c r="BB38" s="105">
        <f>IF(AW38=16,1.84,IF(AW38=20,2.27,IF(AW38=22,2.51,IF(AW38=25,2.84,IF(AW38=28,3.16)))))</f>
        <v>2.27</v>
      </c>
      <c r="BC38" s="88">
        <f>AX38+2*AY38</f>
        <v>216.47</v>
      </c>
      <c r="BD38" s="87">
        <f>BC38*AZ38/100*((AW38/100)^2/4*PI()*7850/100)</f>
        <v>16.01542622856682</v>
      </c>
      <c r="BE38" s="88">
        <v>2</v>
      </c>
      <c r="BF38" s="87">
        <f>AL38-11</f>
        <v>179</v>
      </c>
      <c r="BG38" s="87">
        <v>10</v>
      </c>
      <c r="BH38" s="219">
        <v>10</v>
      </c>
      <c r="BI38" s="88">
        <f>BF38+2*BG38</f>
        <v>199</v>
      </c>
      <c r="BJ38" s="88">
        <f>AZ38</f>
        <v>3</v>
      </c>
      <c r="BK38" s="87">
        <f>BI38*BJ38/100*((BH38/100)^2/4*PI()*7850/100)</f>
        <v>3.6807292228539716</v>
      </c>
      <c r="BL38" s="88">
        <v>3</v>
      </c>
      <c r="BM38" s="110">
        <f>(AP38+AQ38)/2-2*4.5</f>
        <v>44.5</v>
      </c>
      <c r="BN38" s="87">
        <f>10</f>
        <v>10</v>
      </c>
      <c r="BO38" s="219">
        <v>10</v>
      </c>
      <c r="BP38" s="105">
        <f>IF(BO38=10,1.16,IF(BO38=12,1.39,IF(BO38=14,1.62,IF(BO38=28,3.1))))</f>
        <v>1.1599999999999999</v>
      </c>
      <c r="BQ38" s="110">
        <f>BM38+2*BN38</f>
        <v>64.5</v>
      </c>
      <c r="BR38" s="223">
        <f>AT38*2+2*AU38-1+1</f>
        <v>18</v>
      </c>
      <c r="BS38" s="87">
        <f t="shared" si="2"/>
        <v>7.1580010514798342</v>
      </c>
      <c r="BT38" s="242">
        <f>BD38+BK38+BS38+BD39+BK39+BS39+BS40</f>
        <v>76.751721416837199</v>
      </c>
      <c r="BU38" s="284">
        <f>(AP38+AQ38)*AL38/2*AR38/1000000</f>
        <v>0.30495</v>
      </c>
      <c r="BV38" s="43"/>
      <c r="BW38" s="43"/>
      <c r="BX38" s="286">
        <f>BT38/BU38</f>
        <v>251.68624829262896</v>
      </c>
    </row>
    <row r="39" spans="4:76" ht="32.25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81"/>
      <c r="AM39" s="248"/>
      <c r="AN39" s="238"/>
      <c r="AO39" s="250"/>
      <c r="AP39" s="242"/>
      <c r="AQ39" s="242"/>
      <c r="AR39" s="238"/>
      <c r="AS39" s="239"/>
      <c r="AT39" s="241"/>
      <c r="AU39" s="241"/>
      <c r="AV39" s="88" t="s">
        <v>51</v>
      </c>
      <c r="AW39" s="219">
        <f>AW38</f>
        <v>20</v>
      </c>
      <c r="AX39" s="87">
        <f>AL38/COS(AN38/180*PI())-11</f>
        <v>181.93105625829156</v>
      </c>
      <c r="AY39" s="184">
        <f>AY38</f>
        <v>18.734999999999999</v>
      </c>
      <c r="AZ39" s="103" t="s">
        <v>31</v>
      </c>
      <c r="BA39" s="131">
        <f>INT((AQ38-AP38-3.5/COS(AN38*PI()/180))/AS38)+1</f>
        <v>3</v>
      </c>
      <c r="BB39" s="105">
        <f>IF(AW39=16,1.84,IF(AW39=20,2.27,IF(AW39=22,2.51,IF(AW39=25,2.84,IF(AW39=28,3.16)))))</f>
        <v>2.27</v>
      </c>
      <c r="BC39" s="88">
        <f>AX39+2*AY39</f>
        <v>219.40105625829156</v>
      </c>
      <c r="BD39" s="87">
        <f>BC39*BA39/100*((AW39/100)^2/4*PI()*7850/100)</f>
        <v>16.232278980802455</v>
      </c>
      <c r="BE39" s="88" t="s">
        <v>52</v>
      </c>
      <c r="BF39" s="87">
        <f>AL38/COS(AN38/180*PI())-11</f>
        <v>181.93105625829156</v>
      </c>
      <c r="BG39" s="87">
        <v>10</v>
      </c>
      <c r="BH39" s="219">
        <v>10</v>
      </c>
      <c r="BI39" s="88">
        <f>BF39+2*BG39</f>
        <v>201.93105625829156</v>
      </c>
      <c r="BJ39" s="88">
        <f>BA39</f>
        <v>3</v>
      </c>
      <c r="BK39" s="87">
        <f>BI39*BJ39/100*((BH39/100)^2/4*PI()*7850/100)</f>
        <v>3.7349424109128795</v>
      </c>
      <c r="BL39" s="88">
        <v>4</v>
      </c>
      <c r="BM39" s="110">
        <f>BM38</f>
        <v>44.5</v>
      </c>
      <c r="BN39" s="214">
        <f>AR38-7-BP38-BP39+BP39</f>
        <v>21.84</v>
      </c>
      <c r="BO39" s="219">
        <v>12</v>
      </c>
      <c r="BP39" s="105">
        <f t="shared" si="3"/>
        <v>1.39</v>
      </c>
      <c r="BQ39" s="215">
        <f>BM39+2*BN39+32</f>
        <v>120.18</v>
      </c>
      <c r="BR39" s="223">
        <f>BR38</f>
        <v>18</v>
      </c>
      <c r="BS39" s="87">
        <f t="shared" si="2"/>
        <v>19.205549388655179</v>
      </c>
      <c r="BT39" s="242"/>
      <c r="BU39" s="284"/>
      <c r="BV39" s="43"/>
      <c r="BW39" s="43"/>
      <c r="BX39" s="286"/>
    </row>
    <row r="40" spans="4:76" ht="32.25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283"/>
      <c r="AM40" s="248"/>
      <c r="AN40" s="238"/>
      <c r="AO40" s="250"/>
      <c r="AP40" s="242"/>
      <c r="AQ40" s="242"/>
      <c r="AR40" s="238"/>
      <c r="AS40" s="239"/>
      <c r="AT40" s="241"/>
      <c r="AU40" s="241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88">
        <v>5</v>
      </c>
      <c r="BM40" s="210">
        <f>(3*AS38+BB38+BP40)</f>
        <v>39.660000000000004</v>
      </c>
      <c r="BN40" s="214">
        <f>AR38-7-BP38-BP39+BP40</f>
        <v>21.84</v>
      </c>
      <c r="BO40" s="219">
        <v>12</v>
      </c>
      <c r="BP40" s="211">
        <f t="shared" si="3"/>
        <v>1.39</v>
      </c>
      <c r="BQ40" s="214">
        <f>2*BM40+2*BN40+28</f>
        <v>151</v>
      </c>
      <c r="BR40" s="223">
        <f>INT((2*AT38+AU38+1)*(INT(AZ38/3/2)+INT(BJ38/3/2+BJ39/3/2))/2)</f>
        <v>8</v>
      </c>
      <c r="BS40" s="87">
        <f t="shared" si="2"/>
        <v>10.724794133566064</v>
      </c>
      <c r="BT40" s="242"/>
      <c r="BU40" s="284"/>
      <c r="BV40" s="43"/>
      <c r="BW40" s="43"/>
      <c r="BX40" s="71"/>
    </row>
    <row r="41" spans="4:76" ht="32.25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80">
        <f>$AL$6</f>
        <v>190</v>
      </c>
      <c r="AM41" s="248" t="s">
        <v>405</v>
      </c>
      <c r="AN41" s="238">
        <f>AN38</f>
        <v>10</v>
      </c>
      <c r="AO41" s="250">
        <f>INT(AL41*TAN(RADIANS(AN41)))</f>
        <v>33</v>
      </c>
      <c r="AP41" s="242">
        <f>INT((AO41-13)/AS41+1)*AS41+13</f>
        <v>37</v>
      </c>
      <c r="AQ41" s="242">
        <f>AP41+INT(AL41*(TAN(AN41/180*PI())))</f>
        <v>70</v>
      </c>
      <c r="AR41" s="238">
        <f>AR15</f>
        <v>30</v>
      </c>
      <c r="AS41" s="239">
        <v>12</v>
      </c>
      <c r="AT41" s="241">
        <f>AT38</f>
        <v>6</v>
      </c>
      <c r="AU41" s="241">
        <f>AU38</f>
        <v>3</v>
      </c>
      <c r="AV41" s="88">
        <v>1</v>
      </c>
      <c r="AW41" s="219">
        <f>J$12</f>
        <v>20</v>
      </c>
      <c r="AX41" s="87">
        <f>AL41-11</f>
        <v>179</v>
      </c>
      <c r="AY41" s="184">
        <f>(AR41-7-BP41-BP42-1.16/2-BB41/2)</f>
        <v>18.734999999999999</v>
      </c>
      <c r="AZ41" s="130">
        <f>INT((AP41-13)/AS41)+1</f>
        <v>3</v>
      </c>
      <c r="BA41" s="103" t="s">
        <v>31</v>
      </c>
      <c r="BB41" s="105">
        <f>IF(AW41=16,1.84,IF(AW41=20,2.27,IF(AW41=22,2.51,IF(AW41=25,2.84,IF(AW41=28,3.16)))))</f>
        <v>2.27</v>
      </c>
      <c r="BC41" s="88">
        <f>AX41+2*AY41</f>
        <v>216.47</v>
      </c>
      <c r="BD41" s="87">
        <f>BC41*AZ41/100*((AW41/100)^2/4*PI()*7850/100)</f>
        <v>16.01542622856682</v>
      </c>
      <c r="BE41" s="88">
        <v>2</v>
      </c>
      <c r="BF41" s="87">
        <f>AL41-11</f>
        <v>179</v>
      </c>
      <c r="BG41" s="87">
        <v>10</v>
      </c>
      <c r="BH41" s="219">
        <v>10</v>
      </c>
      <c r="BI41" s="88">
        <f>BF41+2*BG41</f>
        <v>199</v>
      </c>
      <c r="BJ41" s="88">
        <f>AZ41</f>
        <v>3</v>
      </c>
      <c r="BK41" s="87">
        <f>BI41*BJ41/100*((BH41/100)^2/4*PI()*7850/100)</f>
        <v>3.6807292228539716</v>
      </c>
      <c r="BL41" s="88">
        <v>3</v>
      </c>
      <c r="BM41" s="110">
        <f>(AP41+AQ41)/2-2*4.5</f>
        <v>44.5</v>
      </c>
      <c r="BN41" s="87">
        <f>10</f>
        <v>10</v>
      </c>
      <c r="BO41" s="219">
        <v>10</v>
      </c>
      <c r="BP41" s="105">
        <f>IF(BO41=10,1.16,IF(BO41=12,1.39,IF(BO41=14,1.62,IF(BO41=28,3.1))))</f>
        <v>1.1599999999999999</v>
      </c>
      <c r="BQ41" s="110">
        <f>BM41+2*BN41</f>
        <v>64.5</v>
      </c>
      <c r="BR41" s="223">
        <f>AT41*2+2*AU41-1+1</f>
        <v>18</v>
      </c>
      <c r="BS41" s="87">
        <f t="shared" si="2"/>
        <v>7.1580010514798342</v>
      </c>
      <c r="BT41" s="242">
        <f>BD41+BK41+BS41+BD42+BK42+BS42+BS43</f>
        <v>76.751721416837199</v>
      </c>
      <c r="BU41" s="284">
        <f>(AP41+AQ41)*AL41/2*AR41/1000000</f>
        <v>0.30495</v>
      </c>
      <c r="BV41" s="43"/>
      <c r="BW41" s="43"/>
      <c r="BX41" s="286">
        <f>BT41/BU41</f>
        <v>251.68624829262896</v>
      </c>
    </row>
    <row r="42" spans="4:76" ht="32.25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281"/>
      <c r="AM42" s="248"/>
      <c r="AN42" s="238"/>
      <c r="AO42" s="250"/>
      <c r="AP42" s="242"/>
      <c r="AQ42" s="242"/>
      <c r="AR42" s="238"/>
      <c r="AS42" s="239"/>
      <c r="AT42" s="241"/>
      <c r="AU42" s="241"/>
      <c r="AV42" s="88" t="s">
        <v>51</v>
      </c>
      <c r="AW42" s="219">
        <f>AW41</f>
        <v>20</v>
      </c>
      <c r="AX42" s="87">
        <f>AL41/COS(AN41/180*PI())-11</f>
        <v>181.93105625829156</v>
      </c>
      <c r="AY42" s="184">
        <f>AY41</f>
        <v>18.734999999999999</v>
      </c>
      <c r="AZ42" s="103" t="s">
        <v>31</v>
      </c>
      <c r="BA42" s="131">
        <f>INT((AQ41-AP41-3.5/COS(AN41*PI()/180))/AS41)+1</f>
        <v>3</v>
      </c>
      <c r="BB42" s="105">
        <f>IF(AW42=16,1.84,IF(AW42=20,2.27,IF(AW42=22,2.51,IF(AW42=25,2.84,IF(AW42=28,3.16)))))</f>
        <v>2.27</v>
      </c>
      <c r="BC42" s="88">
        <f>AX42+2*AY42</f>
        <v>219.40105625829156</v>
      </c>
      <c r="BD42" s="87">
        <f>BC42*BA42/100*((AW42/100)^2/4*PI()*7850/100)</f>
        <v>16.232278980802455</v>
      </c>
      <c r="BE42" s="88" t="s">
        <v>52</v>
      </c>
      <c r="BF42" s="87">
        <f>AL41/COS(AN41/180*PI())-11</f>
        <v>181.93105625829156</v>
      </c>
      <c r="BG42" s="87">
        <v>10</v>
      </c>
      <c r="BH42" s="219">
        <v>10</v>
      </c>
      <c r="BI42" s="88">
        <f>BF42+2*BG42</f>
        <v>201.93105625829156</v>
      </c>
      <c r="BJ42" s="88">
        <f>BA42</f>
        <v>3</v>
      </c>
      <c r="BK42" s="87">
        <f>BI42*BJ42/100*((BH42/100)^2/4*PI()*7850/100)</f>
        <v>3.7349424109128795</v>
      </c>
      <c r="BL42" s="88">
        <v>4</v>
      </c>
      <c r="BM42" s="110">
        <f>BM41</f>
        <v>44.5</v>
      </c>
      <c r="BN42" s="214">
        <f>AR41-7-BP41-BP42+BP42</f>
        <v>21.84</v>
      </c>
      <c r="BO42" s="219">
        <v>12</v>
      </c>
      <c r="BP42" s="105">
        <f t="shared" si="3"/>
        <v>1.39</v>
      </c>
      <c r="BQ42" s="215">
        <f>BM42+2*BN42+32</f>
        <v>120.18</v>
      </c>
      <c r="BR42" s="223">
        <f>BR41</f>
        <v>18</v>
      </c>
      <c r="BS42" s="87">
        <f t="shared" si="2"/>
        <v>19.205549388655179</v>
      </c>
      <c r="BT42" s="242"/>
      <c r="BU42" s="284"/>
      <c r="BV42" s="43"/>
      <c r="BW42" s="43"/>
      <c r="BX42" s="286"/>
    </row>
    <row r="43" spans="4:76" ht="32.25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83"/>
      <c r="AM43" s="248"/>
      <c r="AN43" s="238"/>
      <c r="AO43" s="250"/>
      <c r="AP43" s="242"/>
      <c r="AQ43" s="242"/>
      <c r="AR43" s="238"/>
      <c r="AS43" s="239"/>
      <c r="AT43" s="241"/>
      <c r="AU43" s="241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88">
        <v>5</v>
      </c>
      <c r="BM43" s="210">
        <f>(3*AS41+BB41+BP43)</f>
        <v>39.660000000000004</v>
      </c>
      <c r="BN43" s="214">
        <f>AR41-7-BP41-BP42+BP43</f>
        <v>21.84</v>
      </c>
      <c r="BO43" s="219">
        <v>12</v>
      </c>
      <c r="BP43" s="211">
        <f t="shared" si="3"/>
        <v>1.39</v>
      </c>
      <c r="BQ43" s="214">
        <f>2*BM43+2*BN43+28</f>
        <v>151</v>
      </c>
      <c r="BR43" s="223">
        <f>INT((2*AT41+AU41+1)*(INT(AZ41/3/2)+INT(BJ41/3/2+BJ42/3/2))/2)</f>
        <v>8</v>
      </c>
      <c r="BS43" s="87">
        <f t="shared" si="2"/>
        <v>10.724794133566064</v>
      </c>
      <c r="BT43" s="242"/>
      <c r="BU43" s="284"/>
      <c r="BV43" s="43"/>
      <c r="BW43" s="43"/>
      <c r="BX43" s="71"/>
    </row>
    <row r="44" spans="4:76" ht="32.25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280">
        <f>$AL$6</f>
        <v>190</v>
      </c>
      <c r="AM44" s="248" t="s">
        <v>404</v>
      </c>
      <c r="AN44" s="238">
        <f>AN41</f>
        <v>10</v>
      </c>
      <c r="AO44" s="250">
        <f>INT(AL44*TAN(RADIANS(AN44)))</f>
        <v>33</v>
      </c>
      <c r="AP44" s="242">
        <f>INT((AO44-13)/AS44+1)*AS44+13</f>
        <v>37</v>
      </c>
      <c r="AQ44" s="242">
        <f>AP44+INT(AL44*(TAN(AN44/180*PI())))</f>
        <v>70</v>
      </c>
      <c r="AR44" s="238">
        <v>35</v>
      </c>
      <c r="AS44" s="239">
        <v>12</v>
      </c>
      <c r="AT44" s="241">
        <f>AT41</f>
        <v>6</v>
      </c>
      <c r="AU44" s="241">
        <f>AU41</f>
        <v>3</v>
      </c>
      <c r="AV44" s="88">
        <v>1</v>
      </c>
      <c r="AW44" s="219">
        <f>AW18</f>
        <v>20</v>
      </c>
      <c r="AX44" s="87">
        <f>AL44-11</f>
        <v>179</v>
      </c>
      <c r="AY44" s="184">
        <f>(AR44-7-BP44-BP45-1.16/2-BB44/2)</f>
        <v>23.734999999999999</v>
      </c>
      <c r="AZ44" s="130">
        <f>INT((AP44-13)/AS44)+1</f>
        <v>3</v>
      </c>
      <c r="BA44" s="103" t="s">
        <v>31</v>
      </c>
      <c r="BB44" s="105">
        <f>IF(AW44=16,1.84,IF(AW44=20,2.27,IF(AW44=22,2.51,IF(AW44=25,2.84,IF(AW44=28,3.16)))))</f>
        <v>2.27</v>
      </c>
      <c r="BC44" s="88">
        <f>AX44+2*AY44</f>
        <v>226.47</v>
      </c>
      <c r="BD44" s="87">
        <f>BC44*AZ44/100*((AW44/100)^2/4*PI()*7850/100)</f>
        <v>16.755271298487216</v>
      </c>
      <c r="BE44" s="88">
        <v>2</v>
      </c>
      <c r="BF44" s="87">
        <f>AL44-11</f>
        <v>179</v>
      </c>
      <c r="BG44" s="87">
        <v>10</v>
      </c>
      <c r="BH44" s="219">
        <v>10</v>
      </c>
      <c r="BI44" s="88">
        <f>BF44+2*BG44</f>
        <v>199</v>
      </c>
      <c r="BJ44" s="88">
        <f>AZ44</f>
        <v>3</v>
      </c>
      <c r="BK44" s="87">
        <f>BI44*BJ44/100*((BH44/100)^2/4*PI()*7850/100)</f>
        <v>3.6807292228539716</v>
      </c>
      <c r="BL44" s="88">
        <v>3</v>
      </c>
      <c r="BM44" s="110">
        <f>(AP44+AQ44)/2-2*4.5</f>
        <v>44.5</v>
      </c>
      <c r="BN44" s="87">
        <f>10</f>
        <v>10</v>
      </c>
      <c r="BO44" s="219">
        <v>10</v>
      </c>
      <c r="BP44" s="105">
        <f>IF(BO44=10,1.16,IF(BO44=12,1.39,IF(BO44=14,1.62,IF(BO44=28,3.1))))</f>
        <v>1.1599999999999999</v>
      </c>
      <c r="BQ44" s="110">
        <f>BM44+2*BN44</f>
        <v>64.5</v>
      </c>
      <c r="BR44" s="223">
        <f>AT44*2+2*AU44-1+1</f>
        <v>18</v>
      </c>
      <c r="BS44" s="87">
        <f t="shared" si="2"/>
        <v>7.1580010514798342</v>
      </c>
      <c r="BT44" s="242">
        <f>BD44+BK44+BS44+BD45+BK45+BS45+BS46</f>
        <v>80.539728174829619</v>
      </c>
      <c r="BU44" s="284">
        <f>(AP44+AQ44)*AL44/2*AR44/1000000</f>
        <v>0.35577500000000001</v>
      </c>
      <c r="BX44" s="286">
        <f>BT44/BU44</f>
        <v>226.37826765464021</v>
      </c>
    </row>
    <row r="45" spans="4:76" ht="32.25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81"/>
      <c r="AM45" s="248"/>
      <c r="AN45" s="238"/>
      <c r="AO45" s="250"/>
      <c r="AP45" s="242"/>
      <c r="AQ45" s="242"/>
      <c r="AR45" s="238"/>
      <c r="AS45" s="239"/>
      <c r="AT45" s="241"/>
      <c r="AU45" s="241"/>
      <c r="AV45" s="88" t="s">
        <v>51</v>
      </c>
      <c r="AW45" s="219">
        <f>AW19</f>
        <v>20</v>
      </c>
      <c r="AX45" s="87">
        <f>AL44/COS(AN44/180*PI())-11</f>
        <v>181.93105625829156</v>
      </c>
      <c r="AY45" s="184">
        <f>AY44</f>
        <v>23.734999999999999</v>
      </c>
      <c r="AZ45" s="103" t="s">
        <v>31</v>
      </c>
      <c r="BA45" s="131">
        <f>INT((AQ44-AP44-3.5/COS(AN44*PI()/180))/AS44)+1</f>
        <v>3</v>
      </c>
      <c r="BB45" s="105">
        <f>IF(AW45=16,1.84,IF(AW45=20,2.27,IF(AW45=22,2.51,IF(AW45=25,2.84,IF(AW45=28,3.16)))))</f>
        <v>2.27</v>
      </c>
      <c r="BC45" s="88">
        <f>AX45+2*AY45</f>
        <v>229.40105625829156</v>
      </c>
      <c r="BD45" s="87">
        <f>BC45*BA45/100*((AW45/100)^2/4*PI()*7850/100)</f>
        <v>16.972124050722851</v>
      </c>
      <c r="BE45" s="88" t="s">
        <v>52</v>
      </c>
      <c r="BF45" s="87">
        <f>AL44/COS(AN44/180*PI())-11</f>
        <v>181.93105625829156</v>
      </c>
      <c r="BG45" s="87">
        <v>10</v>
      </c>
      <c r="BH45" s="219">
        <v>10</v>
      </c>
      <c r="BI45" s="88">
        <f>BF45+2*BG45</f>
        <v>201.93105625829156</v>
      </c>
      <c r="BJ45" s="88">
        <f>BA45</f>
        <v>3</v>
      </c>
      <c r="BK45" s="87">
        <f>BI45*BJ45/100*((BH45/100)^2/4*PI()*7850/100)</f>
        <v>3.7349424109128795</v>
      </c>
      <c r="BL45" s="88">
        <v>4</v>
      </c>
      <c r="BM45" s="110">
        <f>BM44</f>
        <v>44.5</v>
      </c>
      <c r="BN45" s="214">
        <f>AR44-7-BP44-BP45+BP45</f>
        <v>26.84</v>
      </c>
      <c r="BO45" s="219">
        <v>12</v>
      </c>
      <c r="BP45" s="105">
        <f t="shared" si="3"/>
        <v>1.39</v>
      </c>
      <c r="BQ45" s="215">
        <f>BM45+2*BN45+32</f>
        <v>130.18</v>
      </c>
      <c r="BR45" s="223">
        <f>BR44</f>
        <v>18</v>
      </c>
      <c r="BS45" s="87">
        <f t="shared" si="2"/>
        <v>20.803614739683233</v>
      </c>
      <c r="BT45" s="242"/>
      <c r="BU45" s="284"/>
      <c r="BX45" s="286"/>
    </row>
    <row r="46" spans="4:76" ht="32.25" customHeight="1" x14ac:dyDescent="0.25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8"/>
      <c r="AK46" s="242"/>
      <c r="AL46" s="283"/>
      <c r="AM46" s="248"/>
      <c r="AN46" s="238"/>
      <c r="AO46" s="250"/>
      <c r="AP46" s="242"/>
      <c r="AQ46" s="242"/>
      <c r="AR46" s="238"/>
      <c r="AS46" s="239"/>
      <c r="AT46" s="241"/>
      <c r="AU46" s="241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88">
        <v>5</v>
      </c>
      <c r="BM46" s="210">
        <f>(3*AS44+BB44+BP46)</f>
        <v>39.660000000000004</v>
      </c>
      <c r="BN46" s="214">
        <f>AR44-7-BP44-BP45+BP46</f>
        <v>26.84</v>
      </c>
      <c r="BO46" s="219">
        <v>12</v>
      </c>
      <c r="BP46" s="211">
        <f t="shared" si="3"/>
        <v>1.39</v>
      </c>
      <c r="BQ46" s="214">
        <f>2*BM46+2*BN46+28</f>
        <v>161</v>
      </c>
      <c r="BR46" s="223">
        <f>INT((2*AT44+AU44+1)*(INT(AZ44/3/2)+INT(BJ44/3/2+BJ45/3/2))/2)</f>
        <v>8</v>
      </c>
      <c r="BS46" s="87">
        <f t="shared" si="2"/>
        <v>11.435045400689646</v>
      </c>
      <c r="BT46" s="242"/>
      <c r="BU46" s="284"/>
      <c r="BX46" s="71"/>
    </row>
    <row r="47" spans="4:76" ht="32.25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J47" s="278"/>
      <c r="AK47" s="242"/>
      <c r="AL47" s="280">
        <f>$AL$6</f>
        <v>190</v>
      </c>
      <c r="AM47" s="248" t="s">
        <v>406</v>
      </c>
      <c r="AN47" s="238">
        <f>AN44</f>
        <v>10</v>
      </c>
      <c r="AO47" s="250">
        <f>INT(AL47*TAN(RADIANS(AN47)))</f>
        <v>33</v>
      </c>
      <c r="AP47" s="242">
        <f>INT((AO47-13)/AS47+1)*AS47+13</f>
        <v>37</v>
      </c>
      <c r="AQ47" s="242">
        <f>AP47+INT(AL47*(TAN(AN47/180*PI())))</f>
        <v>70</v>
      </c>
      <c r="AR47" s="238">
        <v>40</v>
      </c>
      <c r="AS47" s="239">
        <v>12</v>
      </c>
      <c r="AT47" s="241">
        <f>AT44</f>
        <v>6</v>
      </c>
      <c r="AU47" s="241">
        <f>AU44</f>
        <v>3</v>
      </c>
      <c r="AV47" s="88">
        <v>1</v>
      </c>
      <c r="AW47" s="219">
        <f>AW18</f>
        <v>20</v>
      </c>
      <c r="AX47" s="87">
        <f>AL47-11</f>
        <v>179</v>
      </c>
      <c r="AY47" s="184">
        <f>(AR47-7-BP47-BP48-1.16/2-BB47/2)</f>
        <v>28.734999999999999</v>
      </c>
      <c r="AZ47" s="130">
        <f>INT((AP47-13)/AS47)+1</f>
        <v>3</v>
      </c>
      <c r="BA47" s="103" t="s">
        <v>31</v>
      </c>
      <c r="BB47" s="105">
        <f>IF(AW47=16,1.84,IF(AW47=20,2.27,IF(AW47=22,2.51,IF(AW47=25,2.84,IF(AW47=28,3.16)))))</f>
        <v>2.27</v>
      </c>
      <c r="BC47" s="88">
        <f>AX47+2*AY47</f>
        <v>236.47</v>
      </c>
      <c r="BD47" s="87">
        <f>BC47*AZ47/100*((AW47/100)^2/4*PI()*7850/100)</f>
        <v>17.495116368407611</v>
      </c>
      <c r="BE47" s="88">
        <v>2</v>
      </c>
      <c r="BF47" s="87">
        <f>AL47-11</f>
        <v>179</v>
      </c>
      <c r="BG47" s="87">
        <v>10</v>
      </c>
      <c r="BH47" s="219">
        <v>10</v>
      </c>
      <c r="BI47" s="88">
        <f>BF47+2*BG47</f>
        <v>199</v>
      </c>
      <c r="BJ47" s="88">
        <f>AZ47</f>
        <v>3</v>
      </c>
      <c r="BK47" s="87">
        <f>BI47*BJ47/100*((BH47/100)^2/4*PI()*7850/100)</f>
        <v>3.6807292228539716</v>
      </c>
      <c r="BL47" s="88">
        <v>3</v>
      </c>
      <c r="BM47" s="110">
        <f>(AP47+AQ47)/2-2*4.5</f>
        <v>44.5</v>
      </c>
      <c r="BN47" s="87">
        <f>10</f>
        <v>10</v>
      </c>
      <c r="BO47" s="219">
        <v>10</v>
      </c>
      <c r="BP47" s="105">
        <f>IF(BO47=10,1.16,IF(BO47=12,1.39,IF(BO47=14,1.62,IF(BO47=28,3.1))))</f>
        <v>1.1599999999999999</v>
      </c>
      <c r="BQ47" s="110">
        <f>BM47+2*BN47</f>
        <v>64.5</v>
      </c>
      <c r="BR47" s="223">
        <f>AT47*2+2*AU47-1+1</f>
        <v>18</v>
      </c>
      <c r="BS47" s="87">
        <f t="shared" si="2"/>
        <v>7.1580010514798342</v>
      </c>
      <c r="BT47" s="242">
        <f>BD47+BK47+BS47+BD48+BK48+BS48+BS49</f>
        <v>84.327734932822068</v>
      </c>
      <c r="BU47" s="284">
        <f>(AP47+AQ47)*AL47/2*AR47/1000000</f>
        <v>0.40660000000000002</v>
      </c>
      <c r="BX47" s="286">
        <f>BT47/BU47</f>
        <v>207.39728217614871</v>
      </c>
    </row>
    <row r="48" spans="4:76" ht="32.25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8"/>
      <c r="AK48" s="242"/>
      <c r="AL48" s="281"/>
      <c r="AM48" s="248"/>
      <c r="AN48" s="238"/>
      <c r="AO48" s="250"/>
      <c r="AP48" s="242"/>
      <c r="AQ48" s="242"/>
      <c r="AR48" s="238"/>
      <c r="AS48" s="239"/>
      <c r="AT48" s="241"/>
      <c r="AU48" s="241"/>
      <c r="AV48" s="88" t="s">
        <v>51</v>
      </c>
      <c r="AW48" s="219">
        <f>AW19</f>
        <v>20</v>
      </c>
      <c r="AX48" s="87">
        <f>AL47/COS(AN47/180*PI())-11</f>
        <v>181.93105625829156</v>
      </c>
      <c r="AY48" s="184">
        <f>AY47</f>
        <v>28.734999999999999</v>
      </c>
      <c r="AZ48" s="103" t="s">
        <v>31</v>
      </c>
      <c r="BA48" s="131">
        <f>INT((AQ47-AP47-3.5/COS(AN47*PI()/180))/AS47)+1</f>
        <v>3</v>
      </c>
      <c r="BB48" s="105">
        <f>IF(AW48=16,1.84,IF(AW48=20,2.27,IF(AW48=22,2.51,IF(AW48=25,2.84,IF(AW48=28,3.16)))))</f>
        <v>2.27</v>
      </c>
      <c r="BC48" s="88">
        <f>AX48+2*AY48</f>
        <v>239.40105625829156</v>
      </c>
      <c r="BD48" s="87">
        <f>BC48*BA48/100*((AW48/100)^2/4*PI()*7850/100)</f>
        <v>17.711969120643246</v>
      </c>
      <c r="BE48" s="88" t="s">
        <v>52</v>
      </c>
      <c r="BF48" s="87">
        <f>AL47/COS(AN47/180*PI())-11</f>
        <v>181.93105625829156</v>
      </c>
      <c r="BG48" s="87">
        <v>10</v>
      </c>
      <c r="BH48" s="219">
        <v>10</v>
      </c>
      <c r="BI48" s="88">
        <f>BF48+2*BG48</f>
        <v>201.93105625829156</v>
      </c>
      <c r="BJ48" s="88">
        <f>BA48</f>
        <v>3</v>
      </c>
      <c r="BK48" s="87">
        <f>BI48*BJ48/100*((BH48/100)^2/4*PI()*7850/100)</f>
        <v>3.7349424109128795</v>
      </c>
      <c r="BL48" s="88">
        <v>4</v>
      </c>
      <c r="BM48" s="110">
        <f>BM47</f>
        <v>44.5</v>
      </c>
      <c r="BN48" s="214">
        <f>AR47-7-BP47-BP48+BP48</f>
        <v>31.84</v>
      </c>
      <c r="BO48" s="219">
        <v>12</v>
      </c>
      <c r="BP48" s="105">
        <f t="shared" si="3"/>
        <v>1.39</v>
      </c>
      <c r="BQ48" s="215">
        <f>BM48+2*BN48+32</f>
        <v>140.18</v>
      </c>
      <c r="BR48" s="223">
        <f>BR47</f>
        <v>18</v>
      </c>
      <c r="BS48" s="87">
        <f t="shared" si="2"/>
        <v>22.401680090711288</v>
      </c>
      <c r="BT48" s="242"/>
      <c r="BU48" s="284"/>
      <c r="BX48" s="286"/>
    </row>
    <row r="49" spans="4:76" ht="32.25" customHeight="1" thickBot="1" x14ac:dyDescent="0.3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279"/>
      <c r="AK49" s="252"/>
      <c r="AL49" s="282"/>
      <c r="AM49" s="249"/>
      <c r="AN49" s="236"/>
      <c r="AO49" s="250"/>
      <c r="AP49" s="252"/>
      <c r="AQ49" s="252"/>
      <c r="AR49" s="236"/>
      <c r="AS49" s="240"/>
      <c r="AT49" s="241"/>
      <c r="AU49" s="241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95">
        <v>5</v>
      </c>
      <c r="BM49" s="210">
        <f>(3*AS47+BB47+BP49)</f>
        <v>39.660000000000004</v>
      </c>
      <c r="BN49" s="214">
        <f>AR47-7-BP47-BP48+BP49</f>
        <v>31.84</v>
      </c>
      <c r="BO49" s="219">
        <v>12</v>
      </c>
      <c r="BP49" s="211">
        <f t="shared" si="3"/>
        <v>1.39</v>
      </c>
      <c r="BQ49" s="214">
        <f>2*BM49+2*BN49+28</f>
        <v>171</v>
      </c>
      <c r="BR49" s="223">
        <f>INT((2*AT47+AU47+1)*(INT(AZ47/3/2)+INT(BJ47/3/2+BJ48/3/2))/2)</f>
        <v>8</v>
      </c>
      <c r="BS49" s="94">
        <f t="shared" si="2"/>
        <v>12.145296667813223</v>
      </c>
      <c r="BT49" s="252"/>
      <c r="BU49" s="285"/>
      <c r="BX49" s="71"/>
    </row>
    <row r="50" spans="4:76" ht="32.25" customHeight="1" x14ac:dyDescent="0.25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L50" s="73"/>
      <c r="AM50" s="93"/>
      <c r="AN50" s="93"/>
      <c r="AO50" s="129"/>
      <c r="AP50" s="93"/>
      <c r="AQ50" s="93"/>
      <c r="AR50" s="73"/>
      <c r="AV50" s="73"/>
      <c r="AW50" s="73"/>
      <c r="AX50" s="73"/>
      <c r="AZ50" s="73"/>
      <c r="BA50" s="73"/>
      <c r="BB50" s="73"/>
      <c r="BC50" s="73"/>
      <c r="BD50" s="72"/>
      <c r="BE50" s="72"/>
      <c r="BF50" s="72"/>
      <c r="BG50" s="72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224"/>
      <c r="BS50" s="73"/>
      <c r="BT50" s="73"/>
      <c r="BU50" s="73"/>
    </row>
    <row r="51" spans="4:76" ht="32.25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J51" s="271" t="s">
        <v>459</v>
      </c>
      <c r="AK51" s="287"/>
      <c r="AL51" s="287"/>
      <c r="AM51" s="287"/>
      <c r="AN51" s="287"/>
      <c r="AO51" s="287"/>
      <c r="AP51" s="287"/>
      <c r="AQ51" s="287"/>
      <c r="AR51" s="287"/>
      <c r="AS51" s="287"/>
      <c r="AT51" s="287"/>
      <c r="AU51" s="287"/>
      <c r="AV51" s="287"/>
      <c r="AW51" s="287"/>
      <c r="AX51" s="287"/>
      <c r="AY51" s="287"/>
      <c r="AZ51" s="287"/>
      <c r="BA51" s="287"/>
      <c r="BB51" s="287"/>
      <c r="BC51" s="287"/>
      <c r="BD51" s="287"/>
      <c r="BE51" s="287"/>
      <c r="BF51" s="287"/>
      <c r="BG51" s="287"/>
      <c r="BH51" s="287"/>
      <c r="BI51" s="287"/>
      <c r="BJ51" s="287"/>
      <c r="BK51" s="287"/>
      <c r="BL51" s="287"/>
      <c r="BM51" s="287"/>
      <c r="BN51" s="287"/>
      <c r="BO51" s="287"/>
      <c r="BP51" s="287"/>
      <c r="BQ51" s="287"/>
      <c r="BR51" s="287"/>
      <c r="BS51" s="287"/>
      <c r="BT51" s="287"/>
      <c r="BU51" s="287"/>
    </row>
    <row r="52" spans="4:76" ht="17.25" customHeight="1" thickBot="1" x14ac:dyDescent="0.3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43"/>
      <c r="AK52" s="43"/>
      <c r="AL52" s="43"/>
      <c r="AM52" s="43"/>
      <c r="AN52" s="43"/>
      <c r="AO52" s="128"/>
      <c r="AP52" s="43"/>
      <c r="AQ52" s="43"/>
      <c r="AR52" s="43"/>
      <c r="AS52" s="133"/>
      <c r="AT52" s="209"/>
      <c r="AU52" s="209"/>
      <c r="AV52" s="43"/>
      <c r="AW52" s="43"/>
      <c r="AX52" s="43"/>
      <c r="AY52" s="13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221"/>
      <c r="BS52" s="43"/>
      <c r="BT52" s="43"/>
      <c r="BU52" s="43"/>
      <c r="BV52" s="43"/>
      <c r="BW52" s="43"/>
    </row>
    <row r="53" spans="4:76" ht="42" customHeight="1" x14ac:dyDescent="0.25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272" t="s">
        <v>441</v>
      </c>
      <c r="AK53" s="274" t="s">
        <v>148</v>
      </c>
      <c r="AL53" s="274" t="s">
        <v>149</v>
      </c>
      <c r="AM53" s="274" t="s">
        <v>150</v>
      </c>
      <c r="AN53" s="262" t="s">
        <v>450</v>
      </c>
      <c r="AO53" s="200" t="s">
        <v>23</v>
      </c>
      <c r="AP53" s="262" t="s">
        <v>442</v>
      </c>
      <c r="AQ53" s="262" t="s">
        <v>443</v>
      </c>
      <c r="AR53" s="262" t="s">
        <v>444</v>
      </c>
      <c r="AS53" s="264" t="s">
        <v>201</v>
      </c>
      <c r="AT53" s="266" t="s">
        <v>407</v>
      </c>
      <c r="AU53" s="266" t="s">
        <v>408</v>
      </c>
      <c r="AV53" s="257" t="s">
        <v>437</v>
      </c>
      <c r="AW53" s="257"/>
      <c r="AX53" s="257"/>
      <c r="AY53" s="257"/>
      <c r="AZ53" s="257"/>
      <c r="BA53" s="257"/>
      <c r="BB53" s="257"/>
      <c r="BC53" s="257"/>
      <c r="BD53" s="257"/>
      <c r="BE53" s="257" t="s">
        <v>438</v>
      </c>
      <c r="BF53" s="257"/>
      <c r="BG53" s="257"/>
      <c r="BH53" s="257"/>
      <c r="BI53" s="257"/>
      <c r="BJ53" s="257"/>
      <c r="BK53" s="257"/>
      <c r="BL53" s="257" t="s">
        <v>445</v>
      </c>
      <c r="BM53" s="257"/>
      <c r="BN53" s="257"/>
      <c r="BO53" s="257"/>
      <c r="BP53" s="257"/>
      <c r="BQ53" s="257"/>
      <c r="BR53" s="257"/>
      <c r="BS53" s="257"/>
      <c r="BT53" s="258" t="s">
        <v>454</v>
      </c>
      <c r="BU53" s="260" t="s">
        <v>452</v>
      </c>
      <c r="BV53" s="43"/>
      <c r="BW53" s="43"/>
    </row>
    <row r="54" spans="4:76" ht="63.75" customHeight="1" x14ac:dyDescent="0.25"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J54" s="273"/>
      <c r="AK54" s="259"/>
      <c r="AL54" s="259"/>
      <c r="AM54" s="259"/>
      <c r="AN54" s="263"/>
      <c r="AO54" s="201" t="s">
        <v>202</v>
      </c>
      <c r="AP54" s="263"/>
      <c r="AQ54" s="263"/>
      <c r="AR54" s="263"/>
      <c r="AS54" s="265"/>
      <c r="AT54" s="267"/>
      <c r="AU54" s="267"/>
      <c r="AV54" s="25" t="s">
        <v>24</v>
      </c>
      <c r="AW54" s="25" t="s">
        <v>158</v>
      </c>
      <c r="AX54" s="81" t="s">
        <v>25</v>
      </c>
      <c r="AY54" s="187" t="s">
        <v>26</v>
      </c>
      <c r="AZ54" s="25" t="s">
        <v>440</v>
      </c>
      <c r="BA54" s="25" t="s">
        <v>409</v>
      </c>
      <c r="BB54" s="186" t="s">
        <v>27</v>
      </c>
      <c r="BC54" s="25" t="s">
        <v>159</v>
      </c>
      <c r="BD54" s="25" t="s">
        <v>160</v>
      </c>
      <c r="BE54" s="25" t="s">
        <v>24</v>
      </c>
      <c r="BF54" s="81" t="s">
        <v>25</v>
      </c>
      <c r="BG54" s="81" t="s">
        <v>26</v>
      </c>
      <c r="BH54" s="25" t="s">
        <v>158</v>
      </c>
      <c r="BI54" s="25" t="s">
        <v>159</v>
      </c>
      <c r="BJ54" s="25" t="s">
        <v>20</v>
      </c>
      <c r="BK54" s="25" t="s">
        <v>160</v>
      </c>
      <c r="BL54" s="25" t="s">
        <v>24</v>
      </c>
      <c r="BM54" s="81" t="s">
        <v>25</v>
      </c>
      <c r="BN54" s="81" t="s">
        <v>26</v>
      </c>
      <c r="BO54" s="25" t="s">
        <v>158</v>
      </c>
      <c r="BP54" s="186" t="s">
        <v>27</v>
      </c>
      <c r="BQ54" s="25" t="s">
        <v>159</v>
      </c>
      <c r="BR54" s="222" t="s">
        <v>20</v>
      </c>
      <c r="BS54" s="25" t="s">
        <v>160</v>
      </c>
      <c r="BT54" s="259"/>
      <c r="BU54" s="261"/>
      <c r="BV54" s="43"/>
      <c r="BW54" s="43"/>
    </row>
    <row r="55" spans="4:76" ht="32.25" customHeight="1" x14ac:dyDescent="0.25"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J55" s="278">
        <f>AJ32</f>
        <v>1.9</v>
      </c>
      <c r="AK55" s="242">
        <f>AK32</f>
        <v>1.5</v>
      </c>
      <c r="AL55" s="238">
        <f>$AL$6</f>
        <v>190</v>
      </c>
      <c r="AM55" s="248" t="s">
        <v>203</v>
      </c>
      <c r="AN55" s="238">
        <v>15</v>
      </c>
      <c r="AO55" s="250">
        <f>INT(AL55*TAN(RADIANS(AN55)))</f>
        <v>50</v>
      </c>
      <c r="AP55" s="242">
        <f>(INT((AO55-13)/AS55+1)*AS55+13)</f>
        <v>61</v>
      </c>
      <c r="AQ55" s="242">
        <f>AP55+INT(AL55*(TAN(AN55/180*PI())))</f>
        <v>111</v>
      </c>
      <c r="AR55" s="238">
        <f>AR32</f>
        <v>20</v>
      </c>
      <c r="AS55" s="239">
        <v>12</v>
      </c>
      <c r="AT55" s="241">
        <f>AT47</f>
        <v>6</v>
      </c>
      <c r="AU55" s="241">
        <f>AU47</f>
        <v>3</v>
      </c>
      <c r="AV55" s="88">
        <v>1</v>
      </c>
      <c r="AW55" s="219">
        <f>J$6</f>
        <v>20</v>
      </c>
      <c r="AX55" s="87">
        <f>AL55-11</f>
        <v>179</v>
      </c>
      <c r="AY55" s="184">
        <f>(AR55-7-BP55-BP56-1.16/2-BB55/2)</f>
        <v>8.7349999999999994</v>
      </c>
      <c r="AZ55" s="130">
        <f>INT((AP55-13)/AS55)+1</f>
        <v>5</v>
      </c>
      <c r="BA55" s="103" t="s">
        <v>31</v>
      </c>
      <c r="BB55" s="105">
        <f>IF(AW55=16,1.84,IF(AW55=20,2.27,IF(AW55=22,2.51,IF(AW55=25,2.84,IF(AW55=28,3.16)))))</f>
        <v>2.27</v>
      </c>
      <c r="BC55" s="88">
        <f>AX55+2*AY55</f>
        <v>196.47</v>
      </c>
      <c r="BD55" s="87">
        <f>BC55*AZ55/100*((AW55/100)^2/4*PI()*7850/100)</f>
        <v>24.226226814543381</v>
      </c>
      <c r="BE55" s="88">
        <v>2</v>
      </c>
      <c r="BF55" s="87">
        <f>AL55-11</f>
        <v>179</v>
      </c>
      <c r="BG55" s="87">
        <v>10</v>
      </c>
      <c r="BH55" s="219">
        <v>10</v>
      </c>
      <c r="BI55" s="88">
        <f>BF55+2*BG55</f>
        <v>199</v>
      </c>
      <c r="BJ55" s="88">
        <f>AZ55</f>
        <v>5</v>
      </c>
      <c r="BK55" s="87">
        <f>BI55*BJ55/100*((BH55/100)^2/4*PI()*7850/100)</f>
        <v>6.134548704756619</v>
      </c>
      <c r="BL55" s="88">
        <v>3</v>
      </c>
      <c r="BM55" s="110">
        <f>(AP55+AQ55)/2-2*4.5</f>
        <v>77</v>
      </c>
      <c r="BN55" s="87">
        <f>10</f>
        <v>10</v>
      </c>
      <c r="BO55" s="219">
        <v>10</v>
      </c>
      <c r="BP55" s="105">
        <f>IF(BO55=10,1.16,IF(BO55=12,1.39,IF(BO55=14,1.62,IF(BO55=28,3.1))))</f>
        <v>1.1599999999999999</v>
      </c>
      <c r="BQ55" s="110">
        <f>BM55+2*BN55</f>
        <v>97</v>
      </c>
      <c r="BR55" s="223">
        <f>AT55*2+2*AU55-1+1</f>
        <v>18</v>
      </c>
      <c r="BS55" s="87">
        <f t="shared" ref="BS55:BS72" si="4">BQ55*BR55/100*((BO55/100)^2/4*PI()*7850/100)</f>
        <v>10.764745767341768</v>
      </c>
      <c r="BT55" s="242">
        <f>BD55+BK55+BS55+BD56+BK56+BS56+BS57</f>
        <v>96.748029803971619</v>
      </c>
      <c r="BU55" s="284">
        <f>(AP55+AQ55)*AL55/2*AR55/1000000</f>
        <v>0.32679999999999998</v>
      </c>
      <c r="BV55" s="43"/>
      <c r="BW55" s="43"/>
      <c r="BX55" s="286">
        <f>BT55/BU55</f>
        <v>296.04660282733056</v>
      </c>
    </row>
    <row r="56" spans="4:76" ht="32.25" customHeight="1" x14ac:dyDescent="0.25"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J56" s="278"/>
      <c r="AK56" s="242"/>
      <c r="AL56" s="238"/>
      <c r="AM56" s="248"/>
      <c r="AN56" s="238"/>
      <c r="AO56" s="250"/>
      <c r="AP56" s="242"/>
      <c r="AQ56" s="242"/>
      <c r="AR56" s="238"/>
      <c r="AS56" s="239"/>
      <c r="AT56" s="241"/>
      <c r="AU56" s="241"/>
      <c r="AV56" s="88" t="s">
        <v>51</v>
      </c>
      <c r="AW56" s="219">
        <f>AW55</f>
        <v>20</v>
      </c>
      <c r="AX56" s="87">
        <f>AL55/COS(AN55/180*PI())-11</f>
        <v>185.70247427791577</v>
      </c>
      <c r="AY56" s="184">
        <f>AY55</f>
        <v>8.7349999999999994</v>
      </c>
      <c r="AZ56" s="103" t="s">
        <v>31</v>
      </c>
      <c r="BA56" s="131">
        <f>INT((AQ55-AP55-3.5/COS(AN55*PI()/180))/AS55)+1</f>
        <v>4</v>
      </c>
      <c r="BB56" s="105">
        <f>IF(AW56=16,1.84,IF(AW56=20,2.27,IF(AW56=22,2.51,IF(AW56=25,2.84,IF(AW56=28,3.16)))))</f>
        <v>2.27</v>
      </c>
      <c r="BC56" s="88">
        <f>AX56+2*AY56</f>
        <v>203.17247427791577</v>
      </c>
      <c r="BD56" s="87">
        <f>BC56*BA56/100*((AW56/100)^2/4*PI()*7850/100)</f>
        <v>20.04215379173927</v>
      </c>
      <c r="BE56" s="88" t="s">
        <v>52</v>
      </c>
      <c r="BF56" s="87">
        <f>AL55/COS(AN55/180*PI())-11</f>
        <v>185.70247427791577</v>
      </c>
      <c r="BG56" s="87">
        <v>10</v>
      </c>
      <c r="BH56" s="219">
        <v>10</v>
      </c>
      <c r="BI56" s="88">
        <f>BF56+2*BG56</f>
        <v>205.70247427791577</v>
      </c>
      <c r="BJ56" s="88">
        <f>BA56</f>
        <v>4</v>
      </c>
      <c r="BK56" s="87">
        <f>BI56*BJ56/100*((BH56/100)^2/4*PI()*7850/100)</f>
        <v>5.0729320488314373</v>
      </c>
      <c r="BL56" s="88">
        <v>4</v>
      </c>
      <c r="BM56" s="110">
        <f>BM55</f>
        <v>77</v>
      </c>
      <c r="BN56" s="214">
        <f>AR55-7-BP55-BP56+BP56</f>
        <v>11.84</v>
      </c>
      <c r="BO56" s="219">
        <v>12</v>
      </c>
      <c r="BP56" s="105">
        <f t="shared" ref="BP56:BP72" si="5">IF(BO56=10,1.16,IF(BO56=12,1.39,IF(BO56=14,1.62,IF(BO56=28,3.1))))</f>
        <v>1.39</v>
      </c>
      <c r="BQ56" s="215">
        <f>BM56+2*BN56+32</f>
        <v>132.68</v>
      </c>
      <c r="BR56" s="223">
        <f>BR55</f>
        <v>18</v>
      </c>
      <c r="BS56" s="87">
        <f t="shared" si="4"/>
        <v>21.203131077440247</v>
      </c>
      <c r="BT56" s="242"/>
      <c r="BU56" s="284"/>
      <c r="BV56" s="43"/>
      <c r="BW56" s="43"/>
      <c r="BX56" s="286"/>
    </row>
    <row r="57" spans="4:76" ht="32.25" customHeight="1" x14ac:dyDescent="0.25"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J57" s="278"/>
      <c r="AK57" s="242"/>
      <c r="AL57" s="238"/>
      <c r="AM57" s="248"/>
      <c r="AN57" s="238"/>
      <c r="AO57" s="250"/>
      <c r="AP57" s="242"/>
      <c r="AQ57" s="242"/>
      <c r="AR57" s="238"/>
      <c r="AS57" s="239"/>
      <c r="AT57" s="241"/>
      <c r="AU57" s="241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88">
        <v>5</v>
      </c>
      <c r="BM57" s="210">
        <f>(3*AS55+BB55+BP57)</f>
        <v>39.660000000000004</v>
      </c>
      <c r="BN57" s="214">
        <f>AR55-7-BP55-BP56+BP57</f>
        <v>11.84</v>
      </c>
      <c r="BO57" s="219">
        <v>12</v>
      </c>
      <c r="BP57" s="211">
        <f t="shared" si="5"/>
        <v>1.39</v>
      </c>
      <c r="BQ57" s="214">
        <f>2*BM57+2*BN57+28</f>
        <v>131</v>
      </c>
      <c r="BR57" s="223">
        <f>INT((2*AT55+AU55+1)*(INT(AZ55/3/2)+INT(BJ55/3/2+BJ56/3/2))/2)</f>
        <v>8</v>
      </c>
      <c r="BS57" s="87">
        <f t="shared" si="4"/>
        <v>9.304291599318903</v>
      </c>
      <c r="BT57" s="242"/>
      <c r="BU57" s="284"/>
      <c r="BV57" s="43"/>
      <c r="BW57" s="43"/>
      <c r="BX57" s="71"/>
    </row>
    <row r="58" spans="4:76" ht="32.25" customHeight="1" x14ac:dyDescent="0.25"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J58" s="278"/>
      <c r="AK58" s="242"/>
      <c r="AL58" s="238">
        <f>$AL$6</f>
        <v>190</v>
      </c>
      <c r="AM58" s="248" t="s">
        <v>205</v>
      </c>
      <c r="AN58" s="238">
        <f>AN55</f>
        <v>15</v>
      </c>
      <c r="AO58" s="250">
        <f>INT(AL58*TAN(RADIANS(AN58)))</f>
        <v>50</v>
      </c>
      <c r="AP58" s="242">
        <f>INT((AO58-13)/AS58+1)*AS58+13</f>
        <v>61</v>
      </c>
      <c r="AQ58" s="242">
        <f>AP58+INT(AL58*(TAN(AN58/180*PI())))</f>
        <v>111</v>
      </c>
      <c r="AR58" s="238">
        <f>AR35</f>
        <v>30</v>
      </c>
      <c r="AS58" s="239">
        <v>12</v>
      </c>
      <c r="AT58" s="241">
        <f>AT55</f>
        <v>6</v>
      </c>
      <c r="AU58" s="241">
        <f>AU55</f>
        <v>3</v>
      </c>
      <c r="AV58" s="88">
        <v>1</v>
      </c>
      <c r="AW58" s="219">
        <f>J$9</f>
        <v>20</v>
      </c>
      <c r="AX58" s="87">
        <f>AL58-11</f>
        <v>179</v>
      </c>
      <c r="AY58" s="184">
        <f>(AR58-7-BP58-BP59-1.16/2-BB58/2)</f>
        <v>18.734999999999999</v>
      </c>
      <c r="AZ58" s="130">
        <f>INT((AP58-13)/AS58)+1</f>
        <v>5</v>
      </c>
      <c r="BA58" s="103" t="s">
        <v>31</v>
      </c>
      <c r="BB58" s="105">
        <f>IF(AW58=16,1.84,IF(AW58=20,2.27,IF(AW58=22,2.51,IF(AW58=25,2.84,IF(AW58=28,3.16)))))</f>
        <v>2.27</v>
      </c>
      <c r="BC58" s="88">
        <f>AX58+2*AY58</f>
        <v>216.47</v>
      </c>
      <c r="BD58" s="87">
        <f>BC58*AZ58/100*((AW58/100)^2/4*PI()*7850/100)</f>
        <v>26.692377047611366</v>
      </c>
      <c r="BE58" s="88">
        <v>2</v>
      </c>
      <c r="BF58" s="87">
        <f>AL58-11</f>
        <v>179</v>
      </c>
      <c r="BG58" s="87">
        <v>10</v>
      </c>
      <c r="BH58" s="219">
        <v>10</v>
      </c>
      <c r="BI58" s="88">
        <f>BF58+2*BG58</f>
        <v>199</v>
      </c>
      <c r="BJ58" s="88">
        <f>AZ58</f>
        <v>5</v>
      </c>
      <c r="BK58" s="87">
        <f>BI58*BJ58/100*((BH58/100)^2/4*PI()*7850/100)</f>
        <v>6.134548704756619</v>
      </c>
      <c r="BL58" s="88">
        <v>3</v>
      </c>
      <c r="BM58" s="110">
        <f>(AP58+AQ58)/2-2*4.5</f>
        <v>77</v>
      </c>
      <c r="BN58" s="87">
        <f>10</f>
        <v>10</v>
      </c>
      <c r="BO58" s="219">
        <v>10</v>
      </c>
      <c r="BP58" s="105">
        <f>IF(BO58=10,1.16,IF(BO58=12,1.39,IF(BO58=14,1.62,IF(BO58=28,3.1))))</f>
        <v>1.1599999999999999</v>
      </c>
      <c r="BQ58" s="110">
        <f>BM58+2*BN58</f>
        <v>97</v>
      </c>
      <c r="BR58" s="223">
        <f>AT58*2+2*AU58-1+1</f>
        <v>18</v>
      </c>
      <c r="BS58" s="87">
        <f t="shared" si="4"/>
        <v>10.764745767341768</v>
      </c>
      <c r="BT58" s="242">
        <f>BD58+BK58+BS58+BD59+BK59+BS59+BS60</f>
        <v>105.80373345979726</v>
      </c>
      <c r="BU58" s="284">
        <f>(AP58+AQ58)*AL58/2*AR58/1000000</f>
        <v>0.49020000000000002</v>
      </c>
      <c r="BV58" s="43"/>
      <c r="BW58" s="43"/>
      <c r="BX58" s="286">
        <f>BT58/BU58</f>
        <v>215.83788955486995</v>
      </c>
    </row>
    <row r="59" spans="4:76" ht="32.25" customHeight="1" x14ac:dyDescent="0.25"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J59" s="278"/>
      <c r="AK59" s="242"/>
      <c r="AL59" s="238"/>
      <c r="AM59" s="248"/>
      <c r="AN59" s="238"/>
      <c r="AO59" s="250"/>
      <c r="AP59" s="242"/>
      <c r="AQ59" s="242"/>
      <c r="AR59" s="238"/>
      <c r="AS59" s="239"/>
      <c r="AT59" s="241"/>
      <c r="AU59" s="241"/>
      <c r="AV59" s="88" t="s">
        <v>51</v>
      </c>
      <c r="AW59" s="219">
        <f>AW58</f>
        <v>20</v>
      </c>
      <c r="AX59" s="87">
        <f>AL58/COS(AN58/180*PI())-11</f>
        <v>185.70247427791577</v>
      </c>
      <c r="AY59" s="184">
        <f>AY58</f>
        <v>18.734999999999999</v>
      </c>
      <c r="AZ59" s="103" t="s">
        <v>31</v>
      </c>
      <c r="BA59" s="131">
        <f>INT((AQ58-AP58-3.5/COS(AN58*PI()/180))/AS58)+1</f>
        <v>4</v>
      </c>
      <c r="BB59" s="105">
        <f>IF(AW59=16,1.84,IF(AW59=20,2.27,IF(AW59=22,2.51,IF(AW59=25,2.84,IF(AW59=28,3.16)))))</f>
        <v>2.27</v>
      </c>
      <c r="BC59" s="88">
        <f>AX59+2*AY59</f>
        <v>223.17247427791577</v>
      </c>
      <c r="BD59" s="87">
        <f>BC59*BA59/100*((AW59/100)^2/4*PI()*7850/100)</f>
        <v>22.015073978193659</v>
      </c>
      <c r="BE59" s="88" t="s">
        <v>52</v>
      </c>
      <c r="BF59" s="87">
        <f>AL58/COS(AN58/180*PI())-11</f>
        <v>185.70247427791577</v>
      </c>
      <c r="BG59" s="87">
        <v>10</v>
      </c>
      <c r="BH59" s="219">
        <v>10</v>
      </c>
      <c r="BI59" s="88">
        <f>BF59+2*BG59</f>
        <v>205.70247427791577</v>
      </c>
      <c r="BJ59" s="88">
        <f>BA59</f>
        <v>4</v>
      </c>
      <c r="BK59" s="87">
        <f>BI59*BJ59/100*((BH59/100)^2/4*PI()*7850/100)</f>
        <v>5.0729320488314373</v>
      </c>
      <c r="BL59" s="88">
        <v>4</v>
      </c>
      <c r="BM59" s="110">
        <f>BM58</f>
        <v>77</v>
      </c>
      <c r="BN59" s="214">
        <f>AR58-7-BP58-BP59+BP59</f>
        <v>21.84</v>
      </c>
      <c r="BO59" s="219">
        <v>12</v>
      </c>
      <c r="BP59" s="105">
        <f t="shared" si="5"/>
        <v>1.39</v>
      </c>
      <c r="BQ59" s="215">
        <f>BM59+2*BN59+32</f>
        <v>152.68</v>
      </c>
      <c r="BR59" s="223">
        <f>BR58</f>
        <v>18</v>
      </c>
      <c r="BS59" s="87">
        <f t="shared" si="4"/>
        <v>24.39926177949636</v>
      </c>
      <c r="BT59" s="242"/>
      <c r="BU59" s="284"/>
      <c r="BV59" s="43"/>
      <c r="BW59" s="43"/>
      <c r="BX59" s="286"/>
    </row>
    <row r="60" spans="4:76" ht="32.25" customHeight="1" x14ac:dyDescent="0.25"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J60" s="278"/>
      <c r="AK60" s="242"/>
      <c r="AL60" s="238"/>
      <c r="AM60" s="248"/>
      <c r="AN60" s="238"/>
      <c r="AO60" s="250"/>
      <c r="AP60" s="242"/>
      <c r="AQ60" s="242"/>
      <c r="AR60" s="238"/>
      <c r="AS60" s="239"/>
      <c r="AT60" s="241"/>
      <c r="AU60" s="241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88">
        <v>5</v>
      </c>
      <c r="BM60" s="210">
        <f>(3*AS58+BB58+BP60)</f>
        <v>39.660000000000004</v>
      </c>
      <c r="BN60" s="214">
        <f>AR58-7-BP58-BP59+BP60</f>
        <v>21.84</v>
      </c>
      <c r="BO60" s="219">
        <v>12</v>
      </c>
      <c r="BP60" s="211">
        <f t="shared" si="5"/>
        <v>1.39</v>
      </c>
      <c r="BQ60" s="214">
        <f>2*BM60+2*BN60+28</f>
        <v>151</v>
      </c>
      <c r="BR60" s="223">
        <f>INT((2*AT58+AU58+1)*(INT(AZ58/3/2)+INT(BJ58/3/2+BJ59/3/2))/2)</f>
        <v>8</v>
      </c>
      <c r="BS60" s="87">
        <f t="shared" si="4"/>
        <v>10.724794133566064</v>
      </c>
      <c r="BT60" s="242"/>
      <c r="BU60" s="284"/>
      <c r="BV60" s="43"/>
      <c r="BW60" s="43"/>
      <c r="BX60" s="71"/>
    </row>
    <row r="61" spans="4:76" ht="32.25" customHeight="1" x14ac:dyDescent="0.25"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J61" s="278"/>
      <c r="AK61" s="242"/>
      <c r="AL61" s="238">
        <f>$AL$6</f>
        <v>190</v>
      </c>
      <c r="AM61" s="248" t="s">
        <v>206</v>
      </c>
      <c r="AN61" s="238">
        <f>AN58</f>
        <v>15</v>
      </c>
      <c r="AO61" s="250">
        <f>INT(AL61*TAN(RADIANS(AN61)))</f>
        <v>50</v>
      </c>
      <c r="AP61" s="242">
        <f>INT((AO61-13)/AS61+1)*AS61+13</f>
        <v>61</v>
      </c>
      <c r="AQ61" s="242">
        <f>AP61+INT(AL61*(TAN(AN61/180*PI())))</f>
        <v>111</v>
      </c>
      <c r="AR61" s="238">
        <f>AR38</f>
        <v>30</v>
      </c>
      <c r="AS61" s="239">
        <v>12</v>
      </c>
      <c r="AT61" s="241">
        <f>AT58</f>
        <v>6</v>
      </c>
      <c r="AU61" s="241">
        <f>AU58</f>
        <v>3</v>
      </c>
      <c r="AV61" s="88">
        <v>1</v>
      </c>
      <c r="AW61" s="219">
        <f>J$10</f>
        <v>20</v>
      </c>
      <c r="AX61" s="87">
        <f>AL61-11</f>
        <v>179</v>
      </c>
      <c r="AY61" s="184">
        <f>(AR61-7-BP61-BP62-1.16/2-BB61/2)</f>
        <v>18.734999999999999</v>
      </c>
      <c r="AZ61" s="130">
        <f>INT((AP61-13)/AS61)+1</f>
        <v>5</v>
      </c>
      <c r="BA61" s="103" t="s">
        <v>31</v>
      </c>
      <c r="BB61" s="105">
        <f>IF(AW61=16,1.84,IF(AW61=20,2.27,IF(AW61=22,2.51,IF(AW61=25,2.84,IF(AW61=28,3.16)))))</f>
        <v>2.27</v>
      </c>
      <c r="BC61" s="88">
        <f>AX61+2*AY61</f>
        <v>216.47</v>
      </c>
      <c r="BD61" s="87">
        <f>BC61*AZ61/100*((AW61/100)^2/4*PI()*7850/100)</f>
        <v>26.692377047611366</v>
      </c>
      <c r="BE61" s="88">
        <v>2</v>
      </c>
      <c r="BF61" s="87">
        <f>AL61-11</f>
        <v>179</v>
      </c>
      <c r="BG61" s="87">
        <v>10</v>
      </c>
      <c r="BH61" s="219">
        <v>10</v>
      </c>
      <c r="BI61" s="88">
        <f>BF61+2*BG61</f>
        <v>199</v>
      </c>
      <c r="BJ61" s="88">
        <f>AZ61</f>
        <v>5</v>
      </c>
      <c r="BK61" s="87">
        <f>BI61*BJ61/100*((BH61/100)^2/4*PI()*7850/100)</f>
        <v>6.134548704756619</v>
      </c>
      <c r="BL61" s="88">
        <v>3</v>
      </c>
      <c r="BM61" s="110">
        <f>(AP61+AQ61)/2-2*4.5</f>
        <v>77</v>
      </c>
      <c r="BN61" s="87">
        <f>10</f>
        <v>10</v>
      </c>
      <c r="BO61" s="219">
        <v>10</v>
      </c>
      <c r="BP61" s="105">
        <f>IF(BO61=10,1.16,IF(BO61=12,1.39,IF(BO61=14,1.62,IF(BO61=28,3.1))))</f>
        <v>1.1599999999999999</v>
      </c>
      <c r="BQ61" s="110">
        <f>BM61+2*BN61</f>
        <v>97</v>
      </c>
      <c r="BR61" s="223">
        <f>AT61*2+2*AU61-1+1</f>
        <v>18</v>
      </c>
      <c r="BS61" s="87">
        <f t="shared" si="4"/>
        <v>10.764745767341768</v>
      </c>
      <c r="BT61" s="242">
        <f>BD61+BK61+BS61+BD62+BK62+BS62+BS63</f>
        <v>105.80373345979726</v>
      </c>
      <c r="BU61" s="284">
        <f>(AP61+AQ61)*AL61/2*AR61/1000000</f>
        <v>0.49020000000000002</v>
      </c>
      <c r="BV61" s="43"/>
      <c r="BW61" s="43"/>
      <c r="BX61" s="286">
        <f>BT61/BU61</f>
        <v>215.83788955486995</v>
      </c>
    </row>
    <row r="62" spans="4:76" ht="32.25" customHeight="1" x14ac:dyDescent="0.25"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J62" s="278"/>
      <c r="AK62" s="242"/>
      <c r="AL62" s="238"/>
      <c r="AM62" s="248"/>
      <c r="AN62" s="238"/>
      <c r="AO62" s="250"/>
      <c r="AP62" s="242"/>
      <c r="AQ62" s="242"/>
      <c r="AR62" s="238"/>
      <c r="AS62" s="239"/>
      <c r="AT62" s="241"/>
      <c r="AU62" s="241"/>
      <c r="AV62" s="88" t="s">
        <v>51</v>
      </c>
      <c r="AW62" s="219">
        <f>AW61</f>
        <v>20</v>
      </c>
      <c r="AX62" s="87">
        <f>AL61/COS(AN61/180*PI())-11</f>
        <v>185.70247427791577</v>
      </c>
      <c r="AY62" s="184">
        <f>AY61</f>
        <v>18.734999999999999</v>
      </c>
      <c r="AZ62" s="103" t="s">
        <v>31</v>
      </c>
      <c r="BA62" s="131">
        <f>INT((AQ61-AP61-3.5/COS(AN61*PI()/180))/AS61)+1</f>
        <v>4</v>
      </c>
      <c r="BB62" s="105">
        <f>IF(AW62=16,1.84,IF(AW62=20,2.27,IF(AW62=22,2.51,IF(AW62=25,2.84,IF(AW62=28,3.16)))))</f>
        <v>2.27</v>
      </c>
      <c r="BC62" s="88">
        <f>AX62+2*AY62</f>
        <v>223.17247427791577</v>
      </c>
      <c r="BD62" s="87">
        <f>BC62*BA62/100*((AW62/100)^2/4*PI()*7850/100)</f>
        <v>22.015073978193659</v>
      </c>
      <c r="BE62" s="88" t="s">
        <v>52</v>
      </c>
      <c r="BF62" s="87">
        <f>AL61/COS(AN61/180*PI())-11</f>
        <v>185.70247427791577</v>
      </c>
      <c r="BG62" s="87">
        <v>10</v>
      </c>
      <c r="BH62" s="219">
        <v>10</v>
      </c>
      <c r="BI62" s="88">
        <f>BF62+2*BG62</f>
        <v>205.70247427791577</v>
      </c>
      <c r="BJ62" s="88">
        <f>BA62</f>
        <v>4</v>
      </c>
      <c r="BK62" s="87">
        <f>BI62*BJ62/100*((BH62/100)^2/4*PI()*7850/100)</f>
        <v>5.0729320488314373</v>
      </c>
      <c r="BL62" s="88">
        <v>4</v>
      </c>
      <c r="BM62" s="110">
        <f>BM61</f>
        <v>77</v>
      </c>
      <c r="BN62" s="214">
        <f>AR61-7-BP61-BP62+BP62</f>
        <v>21.84</v>
      </c>
      <c r="BO62" s="219">
        <v>12</v>
      </c>
      <c r="BP62" s="105">
        <f t="shared" si="5"/>
        <v>1.39</v>
      </c>
      <c r="BQ62" s="215">
        <f>BM62+2*BN62+32</f>
        <v>152.68</v>
      </c>
      <c r="BR62" s="223">
        <f>BR61</f>
        <v>18</v>
      </c>
      <c r="BS62" s="87">
        <f t="shared" si="4"/>
        <v>24.39926177949636</v>
      </c>
      <c r="BT62" s="242"/>
      <c r="BU62" s="284"/>
      <c r="BV62" s="43"/>
      <c r="BW62" s="43"/>
      <c r="BX62" s="286"/>
    </row>
    <row r="63" spans="4:76" ht="32.25" customHeight="1" x14ac:dyDescent="0.25"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J63" s="278"/>
      <c r="AK63" s="242"/>
      <c r="AL63" s="238"/>
      <c r="AM63" s="248"/>
      <c r="AN63" s="238"/>
      <c r="AO63" s="250"/>
      <c r="AP63" s="242"/>
      <c r="AQ63" s="242"/>
      <c r="AR63" s="238"/>
      <c r="AS63" s="239"/>
      <c r="AT63" s="241"/>
      <c r="AU63" s="241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88">
        <v>5</v>
      </c>
      <c r="BM63" s="210">
        <f>(3*AS61+BB61+BP63)</f>
        <v>39.660000000000004</v>
      </c>
      <c r="BN63" s="214">
        <f>AR61-7-BP61-BP62+BP63</f>
        <v>21.84</v>
      </c>
      <c r="BO63" s="219">
        <v>12</v>
      </c>
      <c r="BP63" s="211">
        <f t="shared" si="5"/>
        <v>1.39</v>
      </c>
      <c r="BQ63" s="214">
        <f>2*BM63+2*BN63+28</f>
        <v>151</v>
      </c>
      <c r="BR63" s="223">
        <f>INT((2*AT61+AU61+1)*(INT(AZ61/3/2)+INT(BJ61/3/2+BJ62/3/2))/2)</f>
        <v>8</v>
      </c>
      <c r="BS63" s="87">
        <f t="shared" si="4"/>
        <v>10.724794133566064</v>
      </c>
      <c r="BT63" s="242"/>
      <c r="BU63" s="284"/>
      <c r="BV63" s="43"/>
      <c r="BW63" s="43"/>
      <c r="BX63" s="71"/>
    </row>
    <row r="64" spans="4:76" ht="32.25" customHeight="1" x14ac:dyDescent="0.25"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J64" s="278"/>
      <c r="AK64" s="242"/>
      <c r="AL64" s="238">
        <f>$AL$6</f>
        <v>190</v>
      </c>
      <c r="AM64" s="248" t="s">
        <v>405</v>
      </c>
      <c r="AN64" s="238">
        <f>AN61</f>
        <v>15</v>
      </c>
      <c r="AO64" s="250">
        <f>INT(AL64*TAN(RADIANS(AN64)))</f>
        <v>50</v>
      </c>
      <c r="AP64" s="242">
        <f>INT((AO64-13)/AS64+1)*AS64+13</f>
        <v>61</v>
      </c>
      <c r="AQ64" s="242">
        <f>AP64+INT(AL64*(TAN(AN64/180*PI())))</f>
        <v>111</v>
      </c>
      <c r="AR64" s="238">
        <f>AR41</f>
        <v>30</v>
      </c>
      <c r="AS64" s="239">
        <v>12</v>
      </c>
      <c r="AT64" s="241">
        <f>AT61</f>
        <v>6</v>
      </c>
      <c r="AU64" s="241">
        <f>AU61</f>
        <v>3</v>
      </c>
      <c r="AV64" s="88">
        <v>1</v>
      </c>
      <c r="AW64" s="219">
        <f>J$12</f>
        <v>20</v>
      </c>
      <c r="AX64" s="87">
        <f>AL64-11</f>
        <v>179</v>
      </c>
      <c r="AY64" s="184">
        <f>(AR64-7-BP64-BP65-1.16/2-BB64/2)</f>
        <v>18.734999999999999</v>
      </c>
      <c r="AZ64" s="130">
        <f>INT((AP64-13)/AS64)+1</f>
        <v>5</v>
      </c>
      <c r="BA64" s="103" t="s">
        <v>31</v>
      </c>
      <c r="BB64" s="105">
        <f>IF(AW64=16,1.84,IF(AW64=20,2.27,IF(AW64=22,2.51,IF(AW64=25,2.84,IF(AW64=28,3.16)))))</f>
        <v>2.27</v>
      </c>
      <c r="BC64" s="88">
        <f>AX64+2*AY64</f>
        <v>216.47</v>
      </c>
      <c r="BD64" s="87">
        <f>BC64*AZ64/100*((AW64/100)^2/4*PI()*7850/100)</f>
        <v>26.692377047611366</v>
      </c>
      <c r="BE64" s="88">
        <v>2</v>
      </c>
      <c r="BF64" s="87">
        <f>AL64-11</f>
        <v>179</v>
      </c>
      <c r="BG64" s="87">
        <v>10</v>
      </c>
      <c r="BH64" s="219">
        <v>10</v>
      </c>
      <c r="BI64" s="88">
        <f>BF64+2*BG64</f>
        <v>199</v>
      </c>
      <c r="BJ64" s="88">
        <f>AZ64</f>
        <v>5</v>
      </c>
      <c r="BK64" s="87">
        <f>BI64*BJ64/100*((BH64/100)^2/4*PI()*7850/100)</f>
        <v>6.134548704756619</v>
      </c>
      <c r="BL64" s="88">
        <v>3</v>
      </c>
      <c r="BM64" s="110">
        <f>(AP64+AQ64)/2-2*4.5</f>
        <v>77</v>
      </c>
      <c r="BN64" s="87">
        <f>10</f>
        <v>10</v>
      </c>
      <c r="BO64" s="219">
        <v>10</v>
      </c>
      <c r="BP64" s="105">
        <f>IF(BO64=10,1.16,IF(BO64=12,1.39,IF(BO64=14,1.62,IF(BO64=28,3.1))))</f>
        <v>1.1599999999999999</v>
      </c>
      <c r="BQ64" s="110">
        <f>BM64+2*BN64</f>
        <v>97</v>
      </c>
      <c r="BR64" s="223">
        <f>AT64*2+2*AU64-1+1</f>
        <v>18</v>
      </c>
      <c r="BS64" s="87">
        <f t="shared" si="4"/>
        <v>10.764745767341768</v>
      </c>
      <c r="BT64" s="242">
        <f>BD64+BK64+BS64+BD65+BK65+BS65+BS66</f>
        <v>105.80373345979726</v>
      </c>
      <c r="BU64" s="284">
        <f>(AP64+AQ64)*AL64/2*AR64/1000000</f>
        <v>0.49020000000000002</v>
      </c>
      <c r="BV64" s="43"/>
      <c r="BW64" s="43"/>
      <c r="BX64" s="286">
        <f>BT64/BU64</f>
        <v>215.83788955486995</v>
      </c>
    </row>
    <row r="65" spans="4:83" ht="32.25" customHeight="1" x14ac:dyDescent="0.25"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J65" s="278"/>
      <c r="AK65" s="242"/>
      <c r="AL65" s="238"/>
      <c r="AM65" s="248"/>
      <c r="AN65" s="238"/>
      <c r="AO65" s="250"/>
      <c r="AP65" s="242"/>
      <c r="AQ65" s="242"/>
      <c r="AR65" s="238"/>
      <c r="AS65" s="239"/>
      <c r="AT65" s="241"/>
      <c r="AU65" s="241"/>
      <c r="AV65" s="88" t="s">
        <v>51</v>
      </c>
      <c r="AW65" s="219">
        <f>AW64</f>
        <v>20</v>
      </c>
      <c r="AX65" s="87">
        <f>AL64/COS(AN64/180*PI())-11</f>
        <v>185.70247427791577</v>
      </c>
      <c r="AY65" s="184">
        <f>AY64</f>
        <v>18.734999999999999</v>
      </c>
      <c r="AZ65" s="103" t="s">
        <v>31</v>
      </c>
      <c r="BA65" s="131">
        <f>INT((AQ64-AP64-3.5/COS(AN64*PI()/180))/AS64)+1</f>
        <v>4</v>
      </c>
      <c r="BB65" s="105">
        <f>IF(AW65=16,1.84,IF(AW65=20,2.27,IF(AW65=22,2.51,IF(AW65=25,2.84,IF(AW65=28,3.16)))))</f>
        <v>2.27</v>
      </c>
      <c r="BC65" s="88">
        <f>AX65+2*AY65</f>
        <v>223.17247427791577</v>
      </c>
      <c r="BD65" s="87">
        <f>BC65*BA65/100*((AW65/100)^2/4*PI()*7850/100)</f>
        <v>22.015073978193659</v>
      </c>
      <c r="BE65" s="88" t="s">
        <v>52</v>
      </c>
      <c r="BF65" s="87">
        <f>AL64/COS(AN64/180*PI())-11</f>
        <v>185.70247427791577</v>
      </c>
      <c r="BG65" s="87">
        <v>10</v>
      </c>
      <c r="BH65" s="219">
        <v>10</v>
      </c>
      <c r="BI65" s="88">
        <f>BF65+2*BG65</f>
        <v>205.70247427791577</v>
      </c>
      <c r="BJ65" s="88">
        <f>BA65</f>
        <v>4</v>
      </c>
      <c r="BK65" s="87">
        <f>BI65*BJ65/100*((BH65/100)^2/4*PI()*7850/100)</f>
        <v>5.0729320488314373</v>
      </c>
      <c r="BL65" s="88">
        <v>4</v>
      </c>
      <c r="BM65" s="110">
        <f>BM64</f>
        <v>77</v>
      </c>
      <c r="BN65" s="214">
        <f>AR64-7-BP64-BP65+BP65</f>
        <v>21.84</v>
      </c>
      <c r="BO65" s="219">
        <v>12</v>
      </c>
      <c r="BP65" s="105">
        <f t="shared" si="5"/>
        <v>1.39</v>
      </c>
      <c r="BQ65" s="215">
        <f>BM65+2*BN65+32</f>
        <v>152.68</v>
      </c>
      <c r="BR65" s="223">
        <f>BR64</f>
        <v>18</v>
      </c>
      <c r="BS65" s="87">
        <f t="shared" si="4"/>
        <v>24.39926177949636</v>
      </c>
      <c r="BT65" s="242"/>
      <c r="BU65" s="284"/>
      <c r="BV65" s="43"/>
      <c r="BW65" s="43"/>
      <c r="BX65" s="286"/>
    </row>
    <row r="66" spans="4:83" ht="32.25" customHeight="1" x14ac:dyDescent="0.25"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J66" s="278"/>
      <c r="AK66" s="242"/>
      <c r="AL66" s="238"/>
      <c r="AM66" s="248"/>
      <c r="AN66" s="238"/>
      <c r="AO66" s="250"/>
      <c r="AP66" s="242"/>
      <c r="AQ66" s="242"/>
      <c r="AR66" s="238"/>
      <c r="AS66" s="239"/>
      <c r="AT66" s="241"/>
      <c r="AU66" s="241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88">
        <v>5</v>
      </c>
      <c r="BM66" s="210">
        <f>(3*AS64+BB64+BP66)</f>
        <v>39.660000000000004</v>
      </c>
      <c r="BN66" s="214">
        <f>AR64-7-BP64-BP65+BP66</f>
        <v>21.84</v>
      </c>
      <c r="BO66" s="219">
        <v>12</v>
      </c>
      <c r="BP66" s="211">
        <f t="shared" si="5"/>
        <v>1.39</v>
      </c>
      <c r="BQ66" s="214">
        <f>2*BM66+2*BN66+28</f>
        <v>151</v>
      </c>
      <c r="BR66" s="223">
        <f>INT((2*AT64+AU64+1)*(INT(AZ64/3/2)+INT(BJ64/3/2+BJ65/3/2))/2)</f>
        <v>8</v>
      </c>
      <c r="BS66" s="87">
        <f t="shared" si="4"/>
        <v>10.724794133566064</v>
      </c>
      <c r="BT66" s="242"/>
      <c r="BU66" s="284"/>
      <c r="BV66" s="43"/>
      <c r="BW66" s="43"/>
      <c r="BX66" s="71"/>
    </row>
    <row r="67" spans="4:83" ht="32.25" customHeight="1" x14ac:dyDescent="0.25"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J67" s="278"/>
      <c r="AK67" s="242"/>
      <c r="AL67" s="238">
        <f>$AL$6</f>
        <v>190</v>
      </c>
      <c r="AM67" s="248" t="s">
        <v>404</v>
      </c>
      <c r="AN67" s="238">
        <f>AN64</f>
        <v>15</v>
      </c>
      <c r="AO67" s="250">
        <f>INT(AL67*TAN(RADIANS(AN67)))</f>
        <v>50</v>
      </c>
      <c r="AP67" s="242">
        <f>INT((AO67-13)/AS67+1)*AS67+13</f>
        <v>61</v>
      </c>
      <c r="AQ67" s="242">
        <f>AP67+INT(AL67*(TAN(AN67/180*PI())))</f>
        <v>111</v>
      </c>
      <c r="AR67" s="238">
        <f>AR44</f>
        <v>35</v>
      </c>
      <c r="AS67" s="239">
        <v>12</v>
      </c>
      <c r="AT67" s="241">
        <f>AT64</f>
        <v>6</v>
      </c>
      <c r="AU67" s="241">
        <f>AU64</f>
        <v>3</v>
      </c>
      <c r="AV67" s="88">
        <v>1</v>
      </c>
      <c r="AW67" s="219">
        <f>AW47</f>
        <v>20</v>
      </c>
      <c r="AX67" s="87">
        <f>AL67-11</f>
        <v>179</v>
      </c>
      <c r="AY67" s="184">
        <f>(AR67-7-BP67-BP68-1.16/2-BB67/2)</f>
        <v>23.734999999999999</v>
      </c>
      <c r="AZ67" s="130">
        <f>INT((AP67-13)/AS67)+1</f>
        <v>5</v>
      </c>
      <c r="BA67" s="103" t="s">
        <v>31</v>
      </c>
      <c r="BB67" s="105">
        <f>IF(AW67=16,1.84,IF(AW67=20,2.27,IF(AW67=22,2.51,IF(AW67=25,2.84,IF(AW67=28,3.16)))))</f>
        <v>2.27</v>
      </c>
      <c r="BC67" s="88">
        <f>AX67+2*AY67</f>
        <v>226.47</v>
      </c>
      <c r="BD67" s="87">
        <f>BC67*AZ67/100*((AW67/100)^2/4*PI()*7850/100)</f>
        <v>27.925452164145359</v>
      </c>
      <c r="BE67" s="88">
        <v>2</v>
      </c>
      <c r="BF67" s="87">
        <f>AL67-11</f>
        <v>179</v>
      </c>
      <c r="BG67" s="87">
        <v>10</v>
      </c>
      <c r="BH67" s="219">
        <v>10</v>
      </c>
      <c r="BI67" s="88">
        <f>BF67+2*BG67</f>
        <v>199</v>
      </c>
      <c r="BJ67" s="88">
        <f>AZ67</f>
        <v>5</v>
      </c>
      <c r="BK67" s="87">
        <f>BI67*BJ67/100*((BH67/100)^2/4*PI()*7850/100)</f>
        <v>6.134548704756619</v>
      </c>
      <c r="BL67" s="88">
        <v>3</v>
      </c>
      <c r="BM67" s="110">
        <f>(AP67+AQ67)/2-2*4.5</f>
        <v>77</v>
      </c>
      <c r="BN67" s="87">
        <f>10</f>
        <v>10</v>
      </c>
      <c r="BO67" s="219">
        <v>10</v>
      </c>
      <c r="BP67" s="105">
        <f>IF(BO67=10,1.16,IF(BO67=12,1.39,IF(BO67=14,1.62,IF(BO67=28,3.1))))</f>
        <v>1.1599999999999999</v>
      </c>
      <c r="BQ67" s="110">
        <f>BM67+2*BN67</f>
        <v>97</v>
      </c>
      <c r="BR67" s="223">
        <f>AT67*2+2*AU67-1+1</f>
        <v>18</v>
      </c>
      <c r="BS67" s="87">
        <f t="shared" si="4"/>
        <v>10.764745767341768</v>
      </c>
      <c r="BT67" s="242">
        <f>BD67+BK67+BS67+BD68+BK68+BS68+BS69</f>
        <v>110.3315852877101</v>
      </c>
      <c r="BU67" s="284">
        <f>(AP67+AQ67)*AL67/2*AR67/1000000</f>
        <v>0.57189999999999996</v>
      </c>
      <c r="BX67" s="286">
        <f>BT67/BU67</f>
        <v>192.92111433416699</v>
      </c>
    </row>
    <row r="68" spans="4:83" ht="32.25" customHeight="1" x14ac:dyDescent="0.25"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J68" s="278"/>
      <c r="AK68" s="242"/>
      <c r="AL68" s="238"/>
      <c r="AM68" s="248"/>
      <c r="AN68" s="238"/>
      <c r="AO68" s="250"/>
      <c r="AP68" s="242"/>
      <c r="AQ68" s="242"/>
      <c r="AR68" s="238"/>
      <c r="AS68" s="239"/>
      <c r="AT68" s="241"/>
      <c r="AU68" s="241"/>
      <c r="AV68" s="88" t="s">
        <v>51</v>
      </c>
      <c r="AW68" s="219">
        <f>AW48</f>
        <v>20</v>
      </c>
      <c r="AX68" s="87">
        <f>AL67/COS(AN67/180*PI())-11</f>
        <v>185.70247427791577</v>
      </c>
      <c r="AY68" s="184">
        <f>AY67</f>
        <v>23.734999999999999</v>
      </c>
      <c r="AZ68" s="103" t="s">
        <v>31</v>
      </c>
      <c r="BA68" s="131">
        <f>INT((AQ67-AP67-3.5/COS(AN67*PI()/180))/AS67)+1</f>
        <v>4</v>
      </c>
      <c r="BB68" s="105">
        <f>IF(AW68=16,1.84,IF(AW68=20,2.27,IF(AW68=22,2.51,IF(AW68=25,2.84,IF(AW68=28,3.16)))))</f>
        <v>2.27</v>
      </c>
      <c r="BC68" s="88">
        <f>AX68+2*AY68</f>
        <v>233.17247427791577</v>
      </c>
      <c r="BD68" s="87">
        <f>BC68*BA68/100*((AW68/100)^2/4*PI()*7850/100)</f>
        <v>23.001534071420856</v>
      </c>
      <c r="BE68" s="88" t="s">
        <v>52</v>
      </c>
      <c r="BF68" s="87">
        <f>AL67/COS(AN67/180*PI())-11</f>
        <v>185.70247427791577</v>
      </c>
      <c r="BG68" s="87">
        <v>10</v>
      </c>
      <c r="BH68" s="219">
        <v>10</v>
      </c>
      <c r="BI68" s="88">
        <f>BF68+2*BG68</f>
        <v>205.70247427791577</v>
      </c>
      <c r="BJ68" s="88">
        <f>BA68</f>
        <v>4</v>
      </c>
      <c r="BK68" s="87">
        <f>BI68*BJ68/100*((BH68/100)^2/4*PI()*7850/100)</f>
        <v>5.0729320488314373</v>
      </c>
      <c r="BL68" s="88">
        <v>4</v>
      </c>
      <c r="BM68" s="110">
        <f>BM67</f>
        <v>77</v>
      </c>
      <c r="BN68" s="214">
        <f>AR67-7-BP67-BP68+BP68</f>
        <v>26.84</v>
      </c>
      <c r="BO68" s="219">
        <v>12</v>
      </c>
      <c r="BP68" s="105">
        <f t="shared" si="5"/>
        <v>1.39</v>
      </c>
      <c r="BQ68" s="215">
        <f>BM68+2*BN68+32</f>
        <v>162.68</v>
      </c>
      <c r="BR68" s="223">
        <f>BR67</f>
        <v>18</v>
      </c>
      <c r="BS68" s="87">
        <f t="shared" si="4"/>
        <v>25.997327130524415</v>
      </c>
      <c r="BT68" s="242"/>
      <c r="BU68" s="284"/>
      <c r="BX68" s="286"/>
    </row>
    <row r="69" spans="4:83" ht="32.25" customHeight="1" x14ac:dyDescent="0.25"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J69" s="278"/>
      <c r="AK69" s="242"/>
      <c r="AL69" s="238"/>
      <c r="AM69" s="248"/>
      <c r="AN69" s="238"/>
      <c r="AO69" s="250"/>
      <c r="AP69" s="242"/>
      <c r="AQ69" s="242"/>
      <c r="AR69" s="238"/>
      <c r="AS69" s="239"/>
      <c r="AT69" s="241"/>
      <c r="AU69" s="241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8"/>
      <c r="BG69" s="238"/>
      <c r="BH69" s="238"/>
      <c r="BI69" s="238"/>
      <c r="BJ69" s="238"/>
      <c r="BK69" s="238"/>
      <c r="BL69" s="88">
        <v>5</v>
      </c>
      <c r="BM69" s="210">
        <f>(3*AS67+BB67+BP69)</f>
        <v>39.660000000000004</v>
      </c>
      <c r="BN69" s="214">
        <f>AR67-7-BP67-BP68+BP69</f>
        <v>26.84</v>
      </c>
      <c r="BO69" s="219">
        <v>12</v>
      </c>
      <c r="BP69" s="211">
        <f t="shared" si="5"/>
        <v>1.39</v>
      </c>
      <c r="BQ69" s="214">
        <f>2*BM69+2*BN69+28</f>
        <v>161</v>
      </c>
      <c r="BR69" s="223">
        <f>INT((2*AT67+AU67+1)*(INT(AZ67/3/2)+INT(BJ67/3/2+BJ68/3/2))/2)</f>
        <v>8</v>
      </c>
      <c r="BS69" s="87">
        <f t="shared" si="4"/>
        <v>11.435045400689646</v>
      </c>
      <c r="BT69" s="242"/>
      <c r="BU69" s="284"/>
      <c r="BX69" s="71"/>
    </row>
    <row r="70" spans="4:83" ht="32.25" customHeight="1" x14ac:dyDescent="0.25"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J70" s="278"/>
      <c r="AK70" s="242"/>
      <c r="AL70" s="238">
        <f>$AL$6</f>
        <v>190</v>
      </c>
      <c r="AM70" s="248" t="s">
        <v>406</v>
      </c>
      <c r="AN70" s="238">
        <f>AN67</f>
        <v>15</v>
      </c>
      <c r="AO70" s="250">
        <f>INT(AL70*TAN(RADIANS(AN70)))</f>
        <v>50</v>
      </c>
      <c r="AP70" s="242">
        <f>INT((AO70-13)/AS70+1)*AS70+13</f>
        <v>61</v>
      </c>
      <c r="AQ70" s="242">
        <f>AP70+INT(AL70*(TAN(AN70/180*PI())))</f>
        <v>111</v>
      </c>
      <c r="AR70" s="238">
        <f>AR47</f>
        <v>40</v>
      </c>
      <c r="AS70" s="239">
        <v>12</v>
      </c>
      <c r="AT70" s="241">
        <f>AT67</f>
        <v>6</v>
      </c>
      <c r="AU70" s="241">
        <f>AU67</f>
        <v>3</v>
      </c>
      <c r="AV70" s="88">
        <v>1</v>
      </c>
      <c r="AW70" s="219">
        <f>AW47</f>
        <v>20</v>
      </c>
      <c r="AX70" s="87">
        <f>AL70-11</f>
        <v>179</v>
      </c>
      <c r="AY70" s="184">
        <f>(AR70-7-BP70-BP71-1.16/2-BB70/2)</f>
        <v>28.734999999999999</v>
      </c>
      <c r="AZ70" s="130">
        <f>INT((AP70-13)/AS70)+1</f>
        <v>5</v>
      </c>
      <c r="BA70" s="103" t="s">
        <v>31</v>
      </c>
      <c r="BB70" s="105">
        <f>IF(AW70=16,1.84,IF(AW70=20,2.27,IF(AW70=22,2.51,IF(AW70=25,2.84,IF(AW70=28,3.16)))))</f>
        <v>2.27</v>
      </c>
      <c r="BC70" s="88">
        <f>AX70+2*AY70</f>
        <v>236.47</v>
      </c>
      <c r="BD70" s="87">
        <f>BC70*AZ70/100*((AW70/100)^2/4*PI()*7850/100)</f>
        <v>29.158527280679351</v>
      </c>
      <c r="BE70" s="88">
        <v>2</v>
      </c>
      <c r="BF70" s="87">
        <f>AL70-11</f>
        <v>179</v>
      </c>
      <c r="BG70" s="87">
        <v>10</v>
      </c>
      <c r="BH70" s="219">
        <v>10</v>
      </c>
      <c r="BI70" s="88">
        <f>BF70+2*BG70</f>
        <v>199</v>
      </c>
      <c r="BJ70" s="88">
        <f>AZ70</f>
        <v>5</v>
      </c>
      <c r="BK70" s="87">
        <f>BI70*BJ70/100*((BH70/100)^2/4*PI()*7850/100)</f>
        <v>6.134548704756619</v>
      </c>
      <c r="BL70" s="88">
        <v>3</v>
      </c>
      <c r="BM70" s="110">
        <f>(AP70+AQ70)/2-2*4.5</f>
        <v>77</v>
      </c>
      <c r="BN70" s="87">
        <f>10</f>
        <v>10</v>
      </c>
      <c r="BO70" s="219">
        <v>10</v>
      </c>
      <c r="BP70" s="105">
        <f>IF(BO70=10,1.16,IF(BO70=12,1.39,IF(BO70=14,1.62,IF(BO70=28,3.1))))</f>
        <v>1.1599999999999999</v>
      </c>
      <c r="BQ70" s="110">
        <f>BM70+2*BN70</f>
        <v>97</v>
      </c>
      <c r="BR70" s="223">
        <f>AT70*2+2*AU70-1+1</f>
        <v>18</v>
      </c>
      <c r="BS70" s="87">
        <f t="shared" si="4"/>
        <v>10.764745767341768</v>
      </c>
      <c r="BT70" s="242">
        <f>BD70+BK70+BS70+BD71+BK71+BS71+BS72</f>
        <v>114.85943711562291</v>
      </c>
      <c r="BU70" s="284">
        <f>(AP70+AQ70)*AL70/2*AR70/1000000</f>
        <v>0.65359999999999996</v>
      </c>
      <c r="BX70" s="286">
        <f>BT70/BU70</f>
        <v>175.73353291863972</v>
      </c>
    </row>
    <row r="71" spans="4:83" ht="32.25" customHeight="1" x14ac:dyDescent="0.25"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J71" s="278"/>
      <c r="AK71" s="242"/>
      <c r="AL71" s="238"/>
      <c r="AM71" s="248"/>
      <c r="AN71" s="238"/>
      <c r="AO71" s="250"/>
      <c r="AP71" s="242"/>
      <c r="AQ71" s="242"/>
      <c r="AR71" s="238"/>
      <c r="AS71" s="239"/>
      <c r="AT71" s="241"/>
      <c r="AU71" s="241"/>
      <c r="AV71" s="88" t="s">
        <v>51</v>
      </c>
      <c r="AW71" s="219">
        <f>AW48</f>
        <v>20</v>
      </c>
      <c r="AX71" s="87">
        <f>AL70/COS(AN70/180*PI())-11</f>
        <v>185.70247427791577</v>
      </c>
      <c r="AY71" s="184">
        <f>AY70</f>
        <v>28.734999999999999</v>
      </c>
      <c r="AZ71" s="103" t="s">
        <v>31</v>
      </c>
      <c r="BA71" s="131">
        <f>INT((AQ70-AP70-3.5/COS(AN70*PI()/180))/AS70)+1</f>
        <v>4</v>
      </c>
      <c r="BB71" s="105">
        <f>IF(AW71=16,1.84,IF(AW71=20,2.27,IF(AW71=22,2.51,IF(AW71=25,2.84,IF(AW71=28,3.16)))))</f>
        <v>2.27</v>
      </c>
      <c r="BC71" s="88">
        <f>AX71+2*AY71</f>
        <v>243.17247427791577</v>
      </c>
      <c r="BD71" s="87">
        <f>BC71*BA71/100*((AW71/100)^2/4*PI()*7850/100)</f>
        <v>23.98799416464805</v>
      </c>
      <c r="BE71" s="88" t="s">
        <v>52</v>
      </c>
      <c r="BF71" s="87">
        <f>AL70/COS(AN70/180*PI())-11</f>
        <v>185.70247427791577</v>
      </c>
      <c r="BG71" s="87">
        <v>10</v>
      </c>
      <c r="BH71" s="219">
        <v>10</v>
      </c>
      <c r="BI71" s="88">
        <f>BF71+2*BG71</f>
        <v>205.70247427791577</v>
      </c>
      <c r="BJ71" s="88">
        <f>BA71</f>
        <v>4</v>
      </c>
      <c r="BK71" s="87">
        <f>BI71*BJ71/100*((BH71/100)^2/4*PI()*7850/100)</f>
        <v>5.0729320488314373</v>
      </c>
      <c r="BL71" s="88">
        <v>4</v>
      </c>
      <c r="BM71" s="110">
        <f>BM70</f>
        <v>77</v>
      </c>
      <c r="BN71" s="214">
        <f>AR70-7-BP70-BP71+BP71</f>
        <v>31.84</v>
      </c>
      <c r="BO71" s="219">
        <v>12</v>
      </c>
      <c r="BP71" s="105">
        <f t="shared" si="5"/>
        <v>1.39</v>
      </c>
      <c r="BQ71" s="215">
        <f>BM71+2*BN71+32</f>
        <v>172.68</v>
      </c>
      <c r="BR71" s="223">
        <f>BR70</f>
        <v>18</v>
      </c>
      <c r="BS71" s="87">
        <f t="shared" si="4"/>
        <v>27.595392481552473</v>
      </c>
      <c r="BT71" s="242"/>
      <c r="BU71" s="284"/>
      <c r="BX71" s="286"/>
    </row>
    <row r="72" spans="4:83" ht="32.25" customHeight="1" thickBot="1" x14ac:dyDescent="0.3"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J72" s="279"/>
      <c r="AK72" s="252"/>
      <c r="AL72" s="236"/>
      <c r="AM72" s="249"/>
      <c r="AN72" s="236"/>
      <c r="AO72" s="250"/>
      <c r="AP72" s="252"/>
      <c r="AQ72" s="252"/>
      <c r="AR72" s="236"/>
      <c r="AS72" s="240"/>
      <c r="AT72" s="241"/>
      <c r="AU72" s="241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95">
        <v>5</v>
      </c>
      <c r="BM72" s="210">
        <f>(3*AS70+BB70+BP72)</f>
        <v>39.660000000000004</v>
      </c>
      <c r="BN72" s="214">
        <f>AR70-7-BP70-BP71+BP72</f>
        <v>31.84</v>
      </c>
      <c r="BO72" s="219">
        <v>12</v>
      </c>
      <c r="BP72" s="211">
        <f t="shared" si="5"/>
        <v>1.39</v>
      </c>
      <c r="BQ72" s="214">
        <f>2*BM72+2*BN72+28</f>
        <v>171</v>
      </c>
      <c r="BR72" s="223">
        <f>INT((2*AT70+AU70+1)*(INT(AZ70/3/2)+INT(BJ70/3/2+BJ71/3/2))/2)</f>
        <v>8</v>
      </c>
      <c r="BS72" s="94">
        <f t="shared" si="4"/>
        <v>12.145296667813223</v>
      </c>
      <c r="BT72" s="252"/>
      <c r="BU72" s="285"/>
      <c r="BX72" s="71"/>
    </row>
    <row r="73" spans="4:83" ht="32.25" customHeight="1" x14ac:dyDescent="0.25"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L73" s="73"/>
      <c r="AM73" s="93"/>
      <c r="AN73" s="93"/>
      <c r="AO73" s="129"/>
      <c r="AP73" s="93"/>
      <c r="AQ73" s="93"/>
      <c r="AR73" s="73"/>
      <c r="AV73" s="73"/>
      <c r="AW73" s="73"/>
      <c r="AX73" s="73"/>
      <c r="AZ73" s="73"/>
      <c r="BA73" s="73"/>
      <c r="BB73" s="73"/>
      <c r="BC73" s="73"/>
      <c r="BD73" s="72"/>
      <c r="BE73" s="72"/>
      <c r="BF73" s="72"/>
      <c r="BG73" s="72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224"/>
      <c r="BS73" s="73"/>
      <c r="BT73" s="73"/>
      <c r="BU73" s="73"/>
    </row>
    <row r="74" spans="4:83" ht="32.25" customHeight="1" x14ac:dyDescent="0.25"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J74" s="271" t="s">
        <v>460</v>
      </c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1"/>
      <c r="BJ74" s="271"/>
      <c r="BK74" s="271"/>
      <c r="BL74" s="271"/>
      <c r="BM74" s="271"/>
      <c r="BN74" s="271"/>
      <c r="BO74" s="271"/>
      <c r="BP74" s="271"/>
      <c r="BQ74" s="271"/>
      <c r="BR74" s="271"/>
      <c r="BS74" s="271"/>
      <c r="BT74" s="271"/>
      <c r="BU74" s="271"/>
      <c r="BV74" s="271"/>
      <c r="BW74" s="271"/>
      <c r="BX74" s="271"/>
      <c r="BY74" s="271"/>
      <c r="BZ74" s="271"/>
      <c r="CA74" s="271"/>
      <c r="CB74" s="271"/>
      <c r="CC74" s="271"/>
    </row>
    <row r="75" spans="4:83" ht="22.5" customHeight="1" thickBot="1" x14ac:dyDescent="0.3"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J75" s="43"/>
      <c r="AK75" s="43"/>
      <c r="AL75" s="43"/>
      <c r="AM75" s="43"/>
      <c r="AN75" s="43"/>
      <c r="AO75" s="128"/>
      <c r="AP75" s="43"/>
      <c r="AQ75" s="43"/>
      <c r="AR75" s="43"/>
      <c r="AS75" s="133"/>
      <c r="AT75" s="209"/>
      <c r="AU75" s="209"/>
      <c r="AV75" s="43"/>
      <c r="AW75" s="43"/>
      <c r="AX75" s="43"/>
      <c r="AY75" s="13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221"/>
      <c r="BS75" s="43"/>
      <c r="BT75" s="43"/>
      <c r="BU75" s="43"/>
      <c r="BV75" s="43"/>
      <c r="BW75" s="43"/>
    </row>
    <row r="76" spans="4:83" ht="48.75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J76" s="272" t="s">
        <v>441</v>
      </c>
      <c r="AK76" s="274" t="s">
        <v>148</v>
      </c>
      <c r="AL76" s="274" t="s">
        <v>149</v>
      </c>
      <c r="AM76" s="274" t="s">
        <v>150</v>
      </c>
      <c r="AN76" s="262" t="s">
        <v>450</v>
      </c>
      <c r="AO76" s="200" t="s">
        <v>23</v>
      </c>
      <c r="AP76" s="262" t="s">
        <v>442</v>
      </c>
      <c r="AQ76" s="262" t="s">
        <v>443</v>
      </c>
      <c r="AR76" s="262" t="s">
        <v>444</v>
      </c>
      <c r="AS76" s="264" t="s">
        <v>201</v>
      </c>
      <c r="AT76" s="266" t="s">
        <v>407</v>
      </c>
      <c r="AU76" s="266" t="s">
        <v>408</v>
      </c>
      <c r="AV76" s="257" t="s">
        <v>437</v>
      </c>
      <c r="AW76" s="257"/>
      <c r="AX76" s="257"/>
      <c r="AY76" s="257"/>
      <c r="AZ76" s="257"/>
      <c r="BA76" s="257"/>
      <c r="BB76" s="257"/>
      <c r="BC76" s="257"/>
      <c r="BD76" s="257"/>
      <c r="BE76" s="257" t="s">
        <v>438</v>
      </c>
      <c r="BF76" s="257"/>
      <c r="BG76" s="257"/>
      <c r="BH76" s="257"/>
      <c r="BI76" s="257"/>
      <c r="BJ76" s="257"/>
      <c r="BK76" s="257"/>
      <c r="BL76" s="257" t="s">
        <v>445</v>
      </c>
      <c r="BM76" s="257"/>
      <c r="BN76" s="257"/>
      <c r="BO76" s="257"/>
      <c r="BP76" s="257"/>
      <c r="BQ76" s="257"/>
      <c r="BR76" s="257"/>
      <c r="BS76" s="257"/>
      <c r="BT76" s="257" t="s">
        <v>417</v>
      </c>
      <c r="BU76" s="257"/>
      <c r="BV76" s="257"/>
      <c r="BW76" s="257"/>
      <c r="BX76" s="257"/>
      <c r="BY76" s="257"/>
      <c r="BZ76" s="257"/>
      <c r="CA76" s="257"/>
      <c r="CB76" s="258" t="s">
        <v>454</v>
      </c>
      <c r="CC76" s="260" t="s">
        <v>452</v>
      </c>
      <c r="CE76" s="42"/>
    </row>
    <row r="77" spans="4:83" ht="93.75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3"/>
      <c r="AK77" s="259"/>
      <c r="AL77" s="259"/>
      <c r="AM77" s="259"/>
      <c r="AN77" s="263"/>
      <c r="AO77" s="201" t="s">
        <v>202</v>
      </c>
      <c r="AP77" s="263"/>
      <c r="AQ77" s="263"/>
      <c r="AR77" s="263"/>
      <c r="AS77" s="265"/>
      <c r="AT77" s="267"/>
      <c r="AU77" s="267"/>
      <c r="AV77" s="25" t="s">
        <v>24</v>
      </c>
      <c r="AW77" s="25" t="s">
        <v>158</v>
      </c>
      <c r="AX77" s="81" t="s">
        <v>25</v>
      </c>
      <c r="AY77" s="187" t="s">
        <v>26</v>
      </c>
      <c r="AZ77" s="25" t="s">
        <v>440</v>
      </c>
      <c r="BA77" s="25" t="s">
        <v>409</v>
      </c>
      <c r="BB77" s="186" t="s">
        <v>27</v>
      </c>
      <c r="BC77" s="25" t="s">
        <v>159</v>
      </c>
      <c r="BD77" s="25" t="s">
        <v>160</v>
      </c>
      <c r="BE77" s="25" t="s">
        <v>24</v>
      </c>
      <c r="BF77" s="81" t="s">
        <v>25</v>
      </c>
      <c r="BG77" s="81" t="s">
        <v>26</v>
      </c>
      <c r="BH77" s="25" t="s">
        <v>158</v>
      </c>
      <c r="BI77" s="25" t="s">
        <v>159</v>
      </c>
      <c r="BJ77" s="25" t="s">
        <v>20</v>
      </c>
      <c r="BK77" s="25" t="s">
        <v>160</v>
      </c>
      <c r="BL77" s="25" t="s">
        <v>24</v>
      </c>
      <c r="BM77" s="81" t="s">
        <v>25</v>
      </c>
      <c r="BN77" s="81" t="s">
        <v>26</v>
      </c>
      <c r="BO77" s="25" t="s">
        <v>158</v>
      </c>
      <c r="BP77" s="186" t="s">
        <v>27</v>
      </c>
      <c r="BQ77" s="25" t="s">
        <v>159</v>
      </c>
      <c r="BR77" s="222" t="s">
        <v>20</v>
      </c>
      <c r="BS77" s="25" t="s">
        <v>160</v>
      </c>
      <c r="BT77" s="25" t="s">
        <v>24</v>
      </c>
      <c r="BU77" s="81" t="s">
        <v>25</v>
      </c>
      <c r="BV77" s="81" t="s">
        <v>448</v>
      </c>
      <c r="BW77" s="81" t="s">
        <v>207</v>
      </c>
      <c r="BX77" s="25" t="s">
        <v>158</v>
      </c>
      <c r="BY77" s="25" t="s">
        <v>159</v>
      </c>
      <c r="BZ77" s="25" t="s">
        <v>20</v>
      </c>
      <c r="CA77" s="25" t="s">
        <v>160</v>
      </c>
      <c r="CB77" s="259"/>
      <c r="CC77" s="261"/>
      <c r="CE77" s="42"/>
    </row>
    <row r="78" spans="4:83" ht="32.25" customHeight="1" x14ac:dyDescent="0.25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278">
        <f>AJ55</f>
        <v>1.9</v>
      </c>
      <c r="AK78" s="242">
        <f>AK55</f>
        <v>1.5</v>
      </c>
      <c r="AL78" s="238">
        <f>$AL$6</f>
        <v>190</v>
      </c>
      <c r="AM78" s="248" t="s">
        <v>203</v>
      </c>
      <c r="AN78" s="238">
        <v>20</v>
      </c>
      <c r="AO78" s="250">
        <f>INT(AL78*TAN(RADIANS(AN78)))</f>
        <v>69</v>
      </c>
      <c r="AP78" s="242">
        <f>(INT((AO78-13)/AS78+1)*AS78+13)</f>
        <v>73</v>
      </c>
      <c r="AQ78" s="242">
        <f>AP78+INT(AL78*(TAN(AN78/180*PI())))</f>
        <v>142</v>
      </c>
      <c r="AR78" s="280">
        <f>AR32</f>
        <v>20</v>
      </c>
      <c r="AS78" s="239">
        <v>12</v>
      </c>
      <c r="AT78" s="241">
        <f>AT70</f>
        <v>6</v>
      </c>
      <c r="AU78" s="241">
        <f>AU70</f>
        <v>3</v>
      </c>
      <c r="AV78" s="88">
        <v>1</v>
      </c>
      <c r="AW78" s="219">
        <f>J$6</f>
        <v>20</v>
      </c>
      <c r="AX78" s="87">
        <f>AL78-11</f>
        <v>179</v>
      </c>
      <c r="AY78" s="184">
        <f>(AR78-7-BP78-BP79-1.16/2-BB78/2)</f>
        <v>8.7349999999999994</v>
      </c>
      <c r="AZ78" s="130">
        <f>INT((AP78-13)/AS78)+1</f>
        <v>6</v>
      </c>
      <c r="BA78" s="103" t="s">
        <v>31</v>
      </c>
      <c r="BB78" s="105">
        <f>IF(AW78=16,1.84,IF(AW78=20,2.27,IF(AW78=22,2.51,IF(AW78=25,2.84,IF(AW78=28,3.16)))))</f>
        <v>2.27</v>
      </c>
      <c r="BC78" s="88">
        <f>AX78+2*AY78</f>
        <v>196.47</v>
      </c>
      <c r="BD78" s="87">
        <f>BC78*AZ78/100*((AW78/100)^2/4*PI()*7850/100)</f>
        <v>29.071472177452055</v>
      </c>
      <c r="BE78" s="88">
        <v>2</v>
      </c>
      <c r="BF78" s="87">
        <f>AL78-11</f>
        <v>179</v>
      </c>
      <c r="BG78" s="87">
        <v>10</v>
      </c>
      <c r="BH78" s="219">
        <v>10</v>
      </c>
      <c r="BI78" s="88">
        <f>BF78+2*BG78</f>
        <v>199</v>
      </c>
      <c r="BJ78" s="88">
        <f>AZ78</f>
        <v>6</v>
      </c>
      <c r="BK78" s="87">
        <f>BI78*BJ78/100*((BH78/100)^2/4*PI()*7850/100)</f>
        <v>7.3614584457079433</v>
      </c>
      <c r="BL78" s="88">
        <v>3</v>
      </c>
      <c r="BM78" s="110">
        <f>(AP78+AQ78)/2-2*4.5</f>
        <v>98.5</v>
      </c>
      <c r="BN78" s="87">
        <f>10</f>
        <v>10</v>
      </c>
      <c r="BO78" s="218">
        <v>10</v>
      </c>
      <c r="BP78" s="105">
        <f>IF(BO78=10,1.16,IF(BO78=12,1.39,IF(BO78=14,1.62,IF(BO78=28,3.1))))</f>
        <v>1.1599999999999999</v>
      </c>
      <c r="BQ78" s="110">
        <f>BM78+2*BN78</f>
        <v>118.5</v>
      </c>
      <c r="BR78" s="223">
        <f>AT78*2+2*AU78-1+1</f>
        <v>18</v>
      </c>
      <c r="BS78" s="87">
        <f t="shared" ref="BS78:BS95" si="6">BQ78*BR78/100*((BO78/100)^2/4*PI()*7850/100)</f>
        <v>13.150746117835045</v>
      </c>
      <c r="BT78" s="88">
        <v>6</v>
      </c>
      <c r="BU78" s="110">
        <f>(20+10*BW78)*TAN(BV78/180*PI())</f>
        <v>128.53332060679028</v>
      </c>
      <c r="BV78" s="242">
        <f>45+AN78/2</f>
        <v>55</v>
      </c>
      <c r="BW78" s="88">
        <f>INT((150*COS(BV78/180*PI())-10)/10)</f>
        <v>7</v>
      </c>
      <c r="BX78" s="218">
        <v>12</v>
      </c>
      <c r="BY78" s="215">
        <f>BU78+34</f>
        <v>162.53332060679028</v>
      </c>
      <c r="BZ78" s="88">
        <f>BW78+1</f>
        <v>8</v>
      </c>
      <c r="CA78" s="87">
        <f>BY78*BZ78/100*((BX78/100)^2/4*PI()*7850/100)</f>
        <v>11.543949691077595</v>
      </c>
      <c r="CB78" s="243">
        <f>BD78+BK78+BS78+BD79+BK79+BS79+CA78+CA79+BS80</f>
        <v>164.59934431631171</v>
      </c>
      <c r="CC78" s="233">
        <f>(AP78+AQ78)*AL78/2*AR78/1000000</f>
        <v>0.40849999999999997</v>
      </c>
      <c r="CE78" s="42">
        <f>CB78/CC78</f>
        <v>402.9359713985599</v>
      </c>
    </row>
    <row r="79" spans="4:83" ht="32.25" customHeight="1" x14ac:dyDescent="0.25"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J79" s="278"/>
      <c r="AK79" s="242"/>
      <c r="AL79" s="238"/>
      <c r="AM79" s="248"/>
      <c r="AN79" s="238"/>
      <c r="AO79" s="250"/>
      <c r="AP79" s="242"/>
      <c r="AQ79" s="242"/>
      <c r="AR79" s="281"/>
      <c r="AS79" s="239"/>
      <c r="AT79" s="241"/>
      <c r="AU79" s="241"/>
      <c r="AV79" s="88" t="s">
        <v>51</v>
      </c>
      <c r="AW79" s="219">
        <f>AW78</f>
        <v>20</v>
      </c>
      <c r="AX79" s="87">
        <f>AL78/COS(AN78/180*PI())-11</f>
        <v>191.19377677042328</v>
      </c>
      <c r="AY79" s="184">
        <f>AY78</f>
        <v>8.7349999999999994</v>
      </c>
      <c r="AZ79" s="103" t="s">
        <v>31</v>
      </c>
      <c r="BA79" s="131">
        <f>INT((AQ78-AP78-3.5/COS(AN78*PI()/180))/AS78)+1</f>
        <v>6</v>
      </c>
      <c r="BB79" s="105">
        <f>IF(AW79=16,1.84,IF(AW79=20,2.27,IF(AW79=22,2.51,IF(AW79=25,2.84,IF(AW79=28,3.16)))))</f>
        <v>2.27</v>
      </c>
      <c r="BC79" s="88">
        <f>AX79+2*AY79</f>
        <v>208.66377677042328</v>
      </c>
      <c r="BD79" s="87">
        <f>BC79*BA79/100*((AW79/100)^2/4*PI()*7850/100)</f>
        <v>30.875773302913558</v>
      </c>
      <c r="BE79" s="88" t="s">
        <v>52</v>
      </c>
      <c r="BF79" s="87">
        <f>AL78/COS(AN78/180*PI())-11</f>
        <v>191.19377677042328</v>
      </c>
      <c r="BG79" s="87">
        <v>10</v>
      </c>
      <c r="BH79" s="219">
        <v>10</v>
      </c>
      <c r="BI79" s="88">
        <f>BF79+2*BG79</f>
        <v>211.19377677042328</v>
      </c>
      <c r="BJ79" s="88">
        <f>BA79</f>
        <v>6</v>
      </c>
      <c r="BK79" s="87">
        <f>BI79*BJ79/100*((BH79/100)^2/4*PI()*7850/100)</f>
        <v>7.8125337270733199</v>
      </c>
      <c r="BL79" s="88">
        <v>4</v>
      </c>
      <c r="BM79" s="110">
        <f>BM78</f>
        <v>98.5</v>
      </c>
      <c r="BN79" s="214">
        <f>AR78-7-BP78-BP79+BP79</f>
        <v>11.84</v>
      </c>
      <c r="BO79" s="218">
        <v>12</v>
      </c>
      <c r="BP79" s="105">
        <f t="shared" ref="BP79:BP95" si="7">IF(BO79=10,1.16,IF(BO79=12,1.39,IF(BO79=14,1.62,IF(BO79=28,3.1))))</f>
        <v>1.39</v>
      </c>
      <c r="BQ79" s="215">
        <f>BM79+2*BN79+32</f>
        <v>154.18</v>
      </c>
      <c r="BR79" s="223">
        <f>BR78</f>
        <v>18</v>
      </c>
      <c r="BS79" s="87">
        <f t="shared" si="6"/>
        <v>24.638971582150567</v>
      </c>
      <c r="BT79" s="88">
        <v>7</v>
      </c>
      <c r="BU79" s="110">
        <f>(10+2.5*BW79)*1/TAN(BV78/180*PI())</f>
        <v>38.511414601534042</v>
      </c>
      <c r="BV79" s="242"/>
      <c r="BW79" s="88">
        <f>INT((120*SIN(BV78/180*PI()))/10)*2</f>
        <v>18</v>
      </c>
      <c r="BX79" s="218">
        <v>12</v>
      </c>
      <c r="BY79" s="215">
        <f>BU79+34</f>
        <v>72.511414601534042</v>
      </c>
      <c r="BZ79" s="88">
        <f>BW79+1</f>
        <v>19</v>
      </c>
      <c r="CA79" s="87">
        <f>BY79*BZ79/100*((BX79/100)^2/4*PI()*7850/100)</f>
        <v>12.231564474144925</v>
      </c>
      <c r="CB79" s="244"/>
      <c r="CC79" s="234"/>
      <c r="CE79" s="42"/>
    </row>
    <row r="80" spans="4:83" ht="32.25" customHeight="1" x14ac:dyDescent="0.25"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J80" s="278"/>
      <c r="AK80" s="242"/>
      <c r="AL80" s="238"/>
      <c r="AM80" s="248"/>
      <c r="AN80" s="238"/>
      <c r="AO80" s="250"/>
      <c r="AP80" s="242"/>
      <c r="AQ80" s="242"/>
      <c r="AR80" s="283"/>
      <c r="AS80" s="239"/>
      <c r="AT80" s="241"/>
      <c r="AU80" s="241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88">
        <v>5</v>
      </c>
      <c r="BM80" s="210">
        <f>(3*AS78+BB78+BP80)</f>
        <v>39.660000000000004</v>
      </c>
      <c r="BN80" s="214">
        <f>AR78-7-BP78-BP79+BP80</f>
        <v>11.84</v>
      </c>
      <c r="BO80" s="218">
        <v>12</v>
      </c>
      <c r="BP80" s="211">
        <f t="shared" si="7"/>
        <v>1.39</v>
      </c>
      <c r="BQ80" s="214">
        <f>2*BM80+2*BN80+28</f>
        <v>131</v>
      </c>
      <c r="BR80" s="223">
        <f>INT((2*AT78+AU78+1)*(INT(AZ78/3/2)+INT(BJ78/3/2+BJ79/3/2))/2)</f>
        <v>24</v>
      </c>
      <c r="BS80" s="87">
        <f t="shared" si="6"/>
        <v>27.912874797956711</v>
      </c>
      <c r="BT80" s="247"/>
      <c r="BU80" s="247"/>
      <c r="BV80" s="247"/>
      <c r="BW80" s="247"/>
      <c r="BX80" s="247"/>
      <c r="BY80" s="247"/>
      <c r="BZ80" s="247"/>
      <c r="CA80" s="247"/>
      <c r="CB80" s="253"/>
      <c r="CC80" s="246"/>
      <c r="CE80" s="42"/>
    </row>
    <row r="81" spans="4:83" ht="32.25" customHeight="1" x14ac:dyDescent="0.25"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J81" s="278"/>
      <c r="AK81" s="242"/>
      <c r="AL81" s="238">
        <f>$AL$6</f>
        <v>190</v>
      </c>
      <c r="AM81" s="248" t="s">
        <v>205</v>
      </c>
      <c r="AN81" s="238">
        <f>AN78</f>
        <v>20</v>
      </c>
      <c r="AO81" s="250">
        <f>INT(AL81*TAN(RADIANS(AN81)))</f>
        <v>69</v>
      </c>
      <c r="AP81" s="242">
        <f>INT((AO81-13)/AS81+1)*AS81+13</f>
        <v>73</v>
      </c>
      <c r="AQ81" s="242">
        <f>AP81+INT(AL81*(TAN(AN81/180*PI())))</f>
        <v>142</v>
      </c>
      <c r="AR81" s="280">
        <f>AR35</f>
        <v>30</v>
      </c>
      <c r="AS81" s="239">
        <v>12</v>
      </c>
      <c r="AT81" s="241">
        <f>AT78</f>
        <v>6</v>
      </c>
      <c r="AU81" s="241">
        <f>AU78</f>
        <v>3</v>
      </c>
      <c r="AV81" s="88">
        <v>1</v>
      </c>
      <c r="AW81" s="219">
        <f>J$9</f>
        <v>20</v>
      </c>
      <c r="AX81" s="87">
        <f>AL81-11</f>
        <v>179</v>
      </c>
      <c r="AY81" s="184">
        <f>(AR81-7-BP81-BP82-1.16/2-BB81/2)</f>
        <v>18.734999999999999</v>
      </c>
      <c r="AZ81" s="130">
        <f>INT((AP81-13)/AS81)+1</f>
        <v>6</v>
      </c>
      <c r="BA81" s="103" t="s">
        <v>31</v>
      </c>
      <c r="BB81" s="105">
        <f>IF(AW81=16,1.84,IF(AW81=20,2.27,IF(AW81=22,2.51,IF(AW81=25,2.84,IF(AW81=28,3.16)))))</f>
        <v>2.27</v>
      </c>
      <c r="BC81" s="88">
        <f>AX81+2*AY81</f>
        <v>216.47</v>
      </c>
      <c r="BD81" s="87">
        <f>BC81*AZ81/100*((AW81/100)^2/4*PI()*7850/100)</f>
        <v>32.030852457133641</v>
      </c>
      <c r="BE81" s="88">
        <v>2</v>
      </c>
      <c r="BF81" s="87">
        <f>AL81-11</f>
        <v>179</v>
      </c>
      <c r="BG81" s="87">
        <v>10</v>
      </c>
      <c r="BH81" s="219">
        <v>10</v>
      </c>
      <c r="BI81" s="88">
        <f>BF81+2*BG81</f>
        <v>199</v>
      </c>
      <c r="BJ81" s="88">
        <f>AZ81</f>
        <v>6</v>
      </c>
      <c r="BK81" s="87">
        <f>BI81*BJ81/100*((BH81/100)^2/4*PI()*7850/100)</f>
        <v>7.3614584457079433</v>
      </c>
      <c r="BL81" s="88">
        <v>3</v>
      </c>
      <c r="BM81" s="110">
        <f>(AP81+AQ81)/2-2*4.5</f>
        <v>98.5</v>
      </c>
      <c r="BN81" s="87">
        <f>10</f>
        <v>10</v>
      </c>
      <c r="BO81" s="218">
        <v>10</v>
      </c>
      <c r="BP81" s="105">
        <f>IF(BO81=10,1.16,IF(BO81=12,1.39,IF(BO81=14,1.62,IF(BO81=28,3.1))))</f>
        <v>1.1599999999999999</v>
      </c>
      <c r="BQ81" s="110">
        <f>BM81+2*BN81</f>
        <v>118.5</v>
      </c>
      <c r="BR81" s="223">
        <f>AT81*2+2*AU81-1+1</f>
        <v>18</v>
      </c>
      <c r="BS81" s="87">
        <f t="shared" si="6"/>
        <v>13.150746117835045</v>
      </c>
      <c r="BT81" s="88">
        <v>6</v>
      </c>
      <c r="BU81" s="110">
        <f>(20+10*BW81)*TAN(BV81/180*PI())</f>
        <v>128.53332060679028</v>
      </c>
      <c r="BV81" s="242">
        <f>45+AN81/2</f>
        <v>55</v>
      </c>
      <c r="BW81" s="88">
        <f>INT((150*COS(BV81/180*PI())-10)/10)</f>
        <v>7</v>
      </c>
      <c r="BX81" s="218">
        <v>12</v>
      </c>
      <c r="BY81" s="215">
        <f>BU81+34</f>
        <v>162.53332060679028</v>
      </c>
      <c r="BZ81" s="88">
        <f>BW81+1</f>
        <v>8</v>
      </c>
      <c r="CA81" s="87">
        <f>BY81*BZ81/100*((BX81/100)^2/4*PI()*7850/100)</f>
        <v>11.543949691077595</v>
      </c>
      <c r="CB81" s="243">
        <f>BD81+BK81+BS81+BD82+BK82+BS82+CA81+CA82+BS83</f>
        <v>177.97574318047248</v>
      </c>
      <c r="CC81" s="233">
        <f>(AP81+AQ81)*AL81/2*AR81/1000000</f>
        <v>0.61275000000000002</v>
      </c>
      <c r="CE81" s="42">
        <f>CB81/CC81</f>
        <v>290.45408923781719</v>
      </c>
    </row>
    <row r="82" spans="4:83" ht="32.25" customHeight="1" x14ac:dyDescent="0.25"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J82" s="278"/>
      <c r="AK82" s="242"/>
      <c r="AL82" s="238"/>
      <c r="AM82" s="248"/>
      <c r="AN82" s="238"/>
      <c r="AO82" s="250"/>
      <c r="AP82" s="242"/>
      <c r="AQ82" s="242"/>
      <c r="AR82" s="281"/>
      <c r="AS82" s="239"/>
      <c r="AT82" s="241"/>
      <c r="AU82" s="241"/>
      <c r="AV82" s="88" t="s">
        <v>51</v>
      </c>
      <c r="AW82" s="219">
        <f>AW81</f>
        <v>20</v>
      </c>
      <c r="AX82" s="87">
        <f>AL81/COS(AN81/180*PI())-11</f>
        <v>191.19377677042328</v>
      </c>
      <c r="AY82" s="184">
        <f>AY81</f>
        <v>18.734999999999999</v>
      </c>
      <c r="AZ82" s="103" t="s">
        <v>31</v>
      </c>
      <c r="BA82" s="131">
        <f>INT((AQ81-AP81-3.5/COS(AN81*PI()/180))/AS81)+1</f>
        <v>6</v>
      </c>
      <c r="BB82" s="105">
        <f>IF(AW82=16,1.84,IF(AW82=20,2.27,IF(AW82=22,2.51,IF(AW82=25,2.84,IF(AW82=28,3.16)))))</f>
        <v>2.27</v>
      </c>
      <c r="BC82" s="88">
        <f>AX82+2*AY82</f>
        <v>228.66377677042328</v>
      </c>
      <c r="BD82" s="87">
        <f>BC82*BA82/100*((AW82/100)^2/4*PI()*7850/100)</f>
        <v>33.83515358259514</v>
      </c>
      <c r="BE82" s="88" t="s">
        <v>52</v>
      </c>
      <c r="BF82" s="87">
        <f>AL81/COS(AN81/180*PI())-11</f>
        <v>191.19377677042328</v>
      </c>
      <c r="BG82" s="87">
        <v>10</v>
      </c>
      <c r="BH82" s="219">
        <v>10</v>
      </c>
      <c r="BI82" s="88">
        <f>BF82+2*BG82</f>
        <v>211.19377677042328</v>
      </c>
      <c r="BJ82" s="88">
        <f>BA82</f>
        <v>6</v>
      </c>
      <c r="BK82" s="87">
        <f>BI82*BJ82/100*((BH82/100)^2/4*PI()*7850/100)</f>
        <v>7.8125337270733199</v>
      </c>
      <c r="BL82" s="88">
        <v>4</v>
      </c>
      <c r="BM82" s="110">
        <f>BM81</f>
        <v>98.5</v>
      </c>
      <c r="BN82" s="214">
        <f>AR81-7-BP81-BP82+BP82</f>
        <v>21.84</v>
      </c>
      <c r="BO82" s="218">
        <v>12</v>
      </c>
      <c r="BP82" s="105">
        <f t="shared" si="7"/>
        <v>1.39</v>
      </c>
      <c r="BQ82" s="215">
        <f>BM82+2*BN82+32</f>
        <v>174.18</v>
      </c>
      <c r="BR82" s="223">
        <f>BR81</f>
        <v>18</v>
      </c>
      <c r="BS82" s="87">
        <f t="shared" si="6"/>
        <v>27.83510228420668</v>
      </c>
      <c r="BT82" s="88">
        <v>7</v>
      </c>
      <c r="BU82" s="110">
        <f>(10+2.5*BW82)*1/TAN(BV81/180*PI())</f>
        <v>38.511414601534042</v>
      </c>
      <c r="BV82" s="242"/>
      <c r="BW82" s="88">
        <f>INT((120*SIN(BV81/180*PI()))/10)*2</f>
        <v>18</v>
      </c>
      <c r="BX82" s="218">
        <v>12</v>
      </c>
      <c r="BY82" s="215">
        <f>BU82+34</f>
        <v>72.511414601534042</v>
      </c>
      <c r="BZ82" s="88">
        <f>BW82+1</f>
        <v>19</v>
      </c>
      <c r="CA82" s="87">
        <f>BY82*BZ82/100*((BX82/100)^2/4*PI()*7850/100)</f>
        <v>12.231564474144925</v>
      </c>
      <c r="CB82" s="244"/>
      <c r="CC82" s="234"/>
      <c r="CE82" s="42"/>
    </row>
    <row r="83" spans="4:83" ht="32.25" customHeight="1" x14ac:dyDescent="0.25"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J83" s="278"/>
      <c r="AK83" s="242"/>
      <c r="AL83" s="238"/>
      <c r="AM83" s="248"/>
      <c r="AN83" s="238"/>
      <c r="AO83" s="250"/>
      <c r="AP83" s="242"/>
      <c r="AQ83" s="242"/>
      <c r="AR83" s="283"/>
      <c r="AS83" s="239"/>
      <c r="AT83" s="241"/>
      <c r="AU83" s="241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88">
        <v>5</v>
      </c>
      <c r="BM83" s="210">
        <f>(3*AS81+BB81+BP83)</f>
        <v>39.660000000000004</v>
      </c>
      <c r="BN83" s="214">
        <f>AR81-7-BP81-BP82+BP83</f>
        <v>21.84</v>
      </c>
      <c r="BO83" s="218">
        <v>12</v>
      </c>
      <c r="BP83" s="211">
        <f t="shared" si="7"/>
        <v>1.39</v>
      </c>
      <c r="BQ83" s="214">
        <f>2*BM83+2*BN83+28</f>
        <v>151</v>
      </c>
      <c r="BR83" s="223">
        <f>INT((2*AT81+AU81+1)*(INT(AZ81/3/2)+INT(BJ81/3/2+BJ82/3/2))/2)</f>
        <v>24</v>
      </c>
      <c r="BS83" s="87">
        <f t="shared" si="6"/>
        <v>32.174382400698192</v>
      </c>
      <c r="BT83" s="247"/>
      <c r="BU83" s="247"/>
      <c r="BV83" s="247"/>
      <c r="BW83" s="247"/>
      <c r="BX83" s="247"/>
      <c r="BY83" s="247"/>
      <c r="BZ83" s="247"/>
      <c r="CA83" s="247"/>
      <c r="CB83" s="253"/>
      <c r="CC83" s="246"/>
      <c r="CE83" s="42"/>
    </row>
    <row r="84" spans="4:83" ht="32.25" customHeight="1" x14ac:dyDescent="0.25"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J84" s="278"/>
      <c r="AK84" s="242"/>
      <c r="AL84" s="238">
        <f>$AL$6</f>
        <v>190</v>
      </c>
      <c r="AM84" s="248" t="s">
        <v>206</v>
      </c>
      <c r="AN84" s="238">
        <f>AN81</f>
        <v>20</v>
      </c>
      <c r="AO84" s="250">
        <f>INT(AL84*TAN(RADIANS(AN84)))</f>
        <v>69</v>
      </c>
      <c r="AP84" s="242">
        <f>INT((AO84-13)/AS84+1)*AS84+13</f>
        <v>73</v>
      </c>
      <c r="AQ84" s="242">
        <f>AP84+INT(AL84*(TAN(AN84/180*PI())))</f>
        <v>142</v>
      </c>
      <c r="AR84" s="280">
        <f>AR38</f>
        <v>30</v>
      </c>
      <c r="AS84" s="239">
        <v>12</v>
      </c>
      <c r="AT84" s="241">
        <f>AT81</f>
        <v>6</v>
      </c>
      <c r="AU84" s="241">
        <f>AU81</f>
        <v>3</v>
      </c>
      <c r="AV84" s="88">
        <v>1</v>
      </c>
      <c r="AW84" s="219">
        <f>J$10</f>
        <v>20</v>
      </c>
      <c r="AX84" s="87">
        <f>AL84-11</f>
        <v>179</v>
      </c>
      <c r="AY84" s="184">
        <f>(AR84-7-BP84-BP85-1.16/2-BB84/2)</f>
        <v>18.734999999999999</v>
      </c>
      <c r="AZ84" s="130">
        <f>INT((AP84-13)/AS84)+1</f>
        <v>6</v>
      </c>
      <c r="BA84" s="103" t="s">
        <v>31</v>
      </c>
      <c r="BB84" s="105">
        <f>IF(AW84=16,1.84,IF(AW84=20,2.27,IF(AW84=22,2.51,IF(AW84=25,2.84,IF(AW84=28,3.16)))))</f>
        <v>2.27</v>
      </c>
      <c r="BC84" s="88">
        <f>AX84+2*AY84</f>
        <v>216.47</v>
      </c>
      <c r="BD84" s="87">
        <f>BC84*AZ84/100*((AW84/100)^2/4*PI()*7850/100)</f>
        <v>32.030852457133641</v>
      </c>
      <c r="BE84" s="88">
        <v>2</v>
      </c>
      <c r="BF84" s="87">
        <f>AL84-11</f>
        <v>179</v>
      </c>
      <c r="BG84" s="87">
        <v>10</v>
      </c>
      <c r="BH84" s="219">
        <v>10</v>
      </c>
      <c r="BI84" s="88">
        <f>BF84+2*BG84</f>
        <v>199</v>
      </c>
      <c r="BJ84" s="88">
        <f>AZ84</f>
        <v>6</v>
      </c>
      <c r="BK84" s="87">
        <f>BI84*BJ84/100*((BH84/100)^2/4*PI()*7850/100)</f>
        <v>7.3614584457079433</v>
      </c>
      <c r="BL84" s="88">
        <v>3</v>
      </c>
      <c r="BM84" s="110">
        <f>(AP84+AQ84)/2-2*4.5</f>
        <v>98.5</v>
      </c>
      <c r="BN84" s="87">
        <f>10</f>
        <v>10</v>
      </c>
      <c r="BO84" s="218">
        <v>10</v>
      </c>
      <c r="BP84" s="105">
        <f>IF(BO84=10,1.16,IF(BO84=12,1.39,IF(BO84=14,1.62,IF(BO84=28,3.1))))</f>
        <v>1.1599999999999999</v>
      </c>
      <c r="BQ84" s="110">
        <f>BM84+2*BN84</f>
        <v>118.5</v>
      </c>
      <c r="BR84" s="223">
        <f>AT84*2+2*AU84-1+1</f>
        <v>18</v>
      </c>
      <c r="BS84" s="87">
        <f t="shared" si="6"/>
        <v>13.150746117835045</v>
      </c>
      <c r="BT84" s="88">
        <v>6</v>
      </c>
      <c r="BU84" s="110">
        <f>(20+10*BW84)*TAN(BV84/180*PI())</f>
        <v>128.53332060679028</v>
      </c>
      <c r="BV84" s="242">
        <f>45+AN84/2</f>
        <v>55</v>
      </c>
      <c r="BW84" s="88">
        <f>INT((150*COS(BV84/180*PI())-10)/10)</f>
        <v>7</v>
      </c>
      <c r="BX84" s="218">
        <v>12</v>
      </c>
      <c r="BY84" s="215">
        <f>BU84+34</f>
        <v>162.53332060679028</v>
      </c>
      <c r="BZ84" s="88">
        <f>BW84+1</f>
        <v>8</v>
      </c>
      <c r="CA84" s="87">
        <f>BY84*BZ84/100*((BX84/100)^2/4*PI()*7850/100)</f>
        <v>11.543949691077595</v>
      </c>
      <c r="CB84" s="243">
        <f>BD84+BK84+BS84+BD85+BK85+BS85+CA84+CA85+BS86</f>
        <v>177.97574318047248</v>
      </c>
      <c r="CC84" s="233">
        <f>(AP84+AQ84)*AL84/2*AR84/1000000</f>
        <v>0.61275000000000002</v>
      </c>
      <c r="CE84" s="42">
        <f>CB84/CC84</f>
        <v>290.45408923781719</v>
      </c>
    </row>
    <row r="85" spans="4:83" ht="32.25" customHeight="1" x14ac:dyDescent="0.25"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J85" s="278"/>
      <c r="AK85" s="242"/>
      <c r="AL85" s="238"/>
      <c r="AM85" s="248"/>
      <c r="AN85" s="238"/>
      <c r="AO85" s="250"/>
      <c r="AP85" s="242"/>
      <c r="AQ85" s="242"/>
      <c r="AR85" s="281"/>
      <c r="AS85" s="239"/>
      <c r="AT85" s="241"/>
      <c r="AU85" s="241"/>
      <c r="AV85" s="88" t="s">
        <v>51</v>
      </c>
      <c r="AW85" s="219">
        <f>AW84</f>
        <v>20</v>
      </c>
      <c r="AX85" s="87">
        <f>AL84/COS(AN84/180*PI())-11</f>
        <v>191.19377677042328</v>
      </c>
      <c r="AY85" s="184">
        <f>AY84</f>
        <v>18.734999999999999</v>
      </c>
      <c r="AZ85" s="103" t="s">
        <v>31</v>
      </c>
      <c r="BA85" s="131">
        <f>INT((AQ84-AP84-3.5/COS(AN84*PI()/180))/AS84)+1</f>
        <v>6</v>
      </c>
      <c r="BB85" s="105">
        <f>IF(AW85=16,1.84,IF(AW85=20,2.27,IF(AW85=22,2.51,IF(AW85=25,2.84,IF(AW85=28,3.16)))))</f>
        <v>2.27</v>
      </c>
      <c r="BC85" s="88">
        <f>AX85+2*AY85</f>
        <v>228.66377677042328</v>
      </c>
      <c r="BD85" s="87">
        <f>BC85*BA85/100*((AW85/100)^2/4*PI()*7850/100)</f>
        <v>33.83515358259514</v>
      </c>
      <c r="BE85" s="88" t="s">
        <v>52</v>
      </c>
      <c r="BF85" s="87">
        <f>AL84/COS(AN84/180*PI())-11</f>
        <v>191.19377677042328</v>
      </c>
      <c r="BG85" s="87">
        <v>10</v>
      </c>
      <c r="BH85" s="219">
        <v>10</v>
      </c>
      <c r="BI85" s="88">
        <f>BF85+2*BG85</f>
        <v>211.19377677042328</v>
      </c>
      <c r="BJ85" s="88">
        <f>BA85</f>
        <v>6</v>
      </c>
      <c r="BK85" s="87">
        <f>BI85*BJ85/100*((BH85/100)^2/4*PI()*7850/100)</f>
        <v>7.8125337270733199</v>
      </c>
      <c r="BL85" s="88">
        <v>4</v>
      </c>
      <c r="BM85" s="110">
        <f>BM84</f>
        <v>98.5</v>
      </c>
      <c r="BN85" s="214">
        <f>AR84-7-BP84-BP85+BP85</f>
        <v>21.84</v>
      </c>
      <c r="BO85" s="218">
        <v>12</v>
      </c>
      <c r="BP85" s="105">
        <f t="shared" si="7"/>
        <v>1.39</v>
      </c>
      <c r="BQ85" s="215">
        <f>BM85+2*BN85+32</f>
        <v>174.18</v>
      </c>
      <c r="BR85" s="223">
        <f>BR84</f>
        <v>18</v>
      </c>
      <c r="BS85" s="87">
        <f t="shared" si="6"/>
        <v>27.83510228420668</v>
      </c>
      <c r="BT85" s="88">
        <v>7</v>
      </c>
      <c r="BU85" s="110">
        <f>(10+2.5*BW85)*1/TAN(BV84/180*PI())</f>
        <v>38.511414601534042</v>
      </c>
      <c r="BV85" s="242"/>
      <c r="BW85" s="88">
        <f>INT((120*SIN(BV84/180*PI()))/10)*2</f>
        <v>18</v>
      </c>
      <c r="BX85" s="218">
        <v>12</v>
      </c>
      <c r="BY85" s="215">
        <f>BU85+34</f>
        <v>72.511414601534042</v>
      </c>
      <c r="BZ85" s="88">
        <f>BW85+1</f>
        <v>19</v>
      </c>
      <c r="CA85" s="87">
        <f>BY85*BZ85/100*((BX85/100)^2/4*PI()*7850/100)</f>
        <v>12.231564474144925</v>
      </c>
      <c r="CB85" s="244"/>
      <c r="CC85" s="234"/>
      <c r="CE85" s="42"/>
    </row>
    <row r="86" spans="4:83" ht="32.25" customHeight="1" x14ac:dyDescent="0.25"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J86" s="278"/>
      <c r="AK86" s="242"/>
      <c r="AL86" s="238"/>
      <c r="AM86" s="248"/>
      <c r="AN86" s="238"/>
      <c r="AO86" s="250"/>
      <c r="AP86" s="242"/>
      <c r="AQ86" s="242"/>
      <c r="AR86" s="283"/>
      <c r="AS86" s="239"/>
      <c r="AT86" s="241"/>
      <c r="AU86" s="241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88">
        <v>5</v>
      </c>
      <c r="BM86" s="210">
        <f>(3*AS84+BB84+BP86)</f>
        <v>39.660000000000004</v>
      </c>
      <c r="BN86" s="214">
        <f>AR84-7-BP84-BP85+BP86</f>
        <v>21.84</v>
      </c>
      <c r="BO86" s="218">
        <v>12</v>
      </c>
      <c r="BP86" s="211">
        <f t="shared" si="7"/>
        <v>1.39</v>
      </c>
      <c r="BQ86" s="214">
        <f>2*BM86+2*BN86+28</f>
        <v>151</v>
      </c>
      <c r="BR86" s="223">
        <f>INT((2*AT84+AU84+1)*(INT(AZ84/3/2)+INT(BJ84/3/2+BJ85/3/2))/2)</f>
        <v>24</v>
      </c>
      <c r="BS86" s="87">
        <f t="shared" si="6"/>
        <v>32.174382400698192</v>
      </c>
      <c r="BT86" s="247"/>
      <c r="BU86" s="247"/>
      <c r="BV86" s="247"/>
      <c r="BW86" s="247"/>
      <c r="BX86" s="247"/>
      <c r="BY86" s="247"/>
      <c r="BZ86" s="247"/>
      <c r="CA86" s="247"/>
      <c r="CB86" s="253"/>
      <c r="CC86" s="246"/>
      <c r="CE86" s="42"/>
    </row>
    <row r="87" spans="4:83" ht="32.25" customHeight="1" x14ac:dyDescent="0.25"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J87" s="278"/>
      <c r="AK87" s="242"/>
      <c r="AL87" s="238">
        <f>$AL$6</f>
        <v>190</v>
      </c>
      <c r="AM87" s="248" t="s">
        <v>405</v>
      </c>
      <c r="AN87" s="238">
        <f>AN84</f>
        <v>20</v>
      </c>
      <c r="AO87" s="250">
        <f>INT(AL87*TAN(RADIANS(AN87)))</f>
        <v>69</v>
      </c>
      <c r="AP87" s="242">
        <f>INT((AO87-13)/AS87+1)*AS87+13</f>
        <v>73</v>
      </c>
      <c r="AQ87" s="242">
        <f>AP87+INT(AL87*(TAN(AN87/180*PI())))</f>
        <v>142</v>
      </c>
      <c r="AR87" s="280">
        <f>AR41</f>
        <v>30</v>
      </c>
      <c r="AS87" s="239">
        <v>12</v>
      </c>
      <c r="AT87" s="241">
        <f>AT84</f>
        <v>6</v>
      </c>
      <c r="AU87" s="241">
        <f>AU84</f>
        <v>3</v>
      </c>
      <c r="AV87" s="88">
        <v>1</v>
      </c>
      <c r="AW87" s="219">
        <f>J$12</f>
        <v>20</v>
      </c>
      <c r="AX87" s="87">
        <f>AL87-11</f>
        <v>179</v>
      </c>
      <c r="AY87" s="184">
        <f>(AR87-7-BP87-BP88-1.16/2-BB87/2)</f>
        <v>18.734999999999999</v>
      </c>
      <c r="AZ87" s="130">
        <f>INT((AP87-13)/AS87)+1</f>
        <v>6</v>
      </c>
      <c r="BA87" s="103" t="s">
        <v>31</v>
      </c>
      <c r="BB87" s="105">
        <f>IF(AW87=16,1.84,IF(AW87=20,2.27,IF(AW87=22,2.51,IF(AW87=25,2.84,IF(AW87=28,3.16)))))</f>
        <v>2.27</v>
      </c>
      <c r="BC87" s="88">
        <f>AX87+2*AY87</f>
        <v>216.47</v>
      </c>
      <c r="BD87" s="87">
        <f>BC87*AZ87/100*((AW87/100)^2/4*PI()*7850/100)</f>
        <v>32.030852457133641</v>
      </c>
      <c r="BE87" s="88">
        <v>2</v>
      </c>
      <c r="BF87" s="87">
        <f>AL87-11</f>
        <v>179</v>
      </c>
      <c r="BG87" s="87">
        <v>10</v>
      </c>
      <c r="BH87" s="219">
        <v>10</v>
      </c>
      <c r="BI87" s="88">
        <f>BF87+2*BG87</f>
        <v>199</v>
      </c>
      <c r="BJ87" s="88">
        <f>AZ87</f>
        <v>6</v>
      </c>
      <c r="BK87" s="87">
        <f>BI87*BJ87/100*((BH87/100)^2/4*PI()*7850/100)</f>
        <v>7.3614584457079433</v>
      </c>
      <c r="BL87" s="88">
        <v>3</v>
      </c>
      <c r="BM87" s="110">
        <f>(AP87+AQ87)/2-2*4.5</f>
        <v>98.5</v>
      </c>
      <c r="BN87" s="87">
        <f>10</f>
        <v>10</v>
      </c>
      <c r="BO87" s="218">
        <v>10</v>
      </c>
      <c r="BP87" s="105">
        <f>IF(BO87=10,1.16,IF(BO87=12,1.39,IF(BO87=14,1.62,IF(BO87=28,3.1))))</f>
        <v>1.1599999999999999</v>
      </c>
      <c r="BQ87" s="110">
        <f>BM87+2*BN87</f>
        <v>118.5</v>
      </c>
      <c r="BR87" s="223">
        <f>AT87*2+2*AU87-1+1</f>
        <v>18</v>
      </c>
      <c r="BS87" s="87">
        <f t="shared" si="6"/>
        <v>13.150746117835045</v>
      </c>
      <c r="BT87" s="88">
        <v>6</v>
      </c>
      <c r="BU87" s="110">
        <f>(20+10*BW87)*TAN(BV87/180*PI())</f>
        <v>128.53332060679028</v>
      </c>
      <c r="BV87" s="242">
        <f>45+AN87/2</f>
        <v>55</v>
      </c>
      <c r="BW87" s="88">
        <f>INT((150*COS(BV87/180*PI())-10)/10)</f>
        <v>7</v>
      </c>
      <c r="BX87" s="218">
        <v>12</v>
      </c>
      <c r="BY87" s="215">
        <f>BU87+34</f>
        <v>162.53332060679028</v>
      </c>
      <c r="BZ87" s="88">
        <f>BW87+1</f>
        <v>8</v>
      </c>
      <c r="CA87" s="87">
        <f>BY87*BZ87/100*((BX87/100)^2/4*PI()*7850/100)</f>
        <v>11.543949691077595</v>
      </c>
      <c r="CB87" s="243">
        <f>BD87+BK87+BS87+BD88+BK88+BS88+CA87+CA88+BS89</f>
        <v>177.97574318047248</v>
      </c>
      <c r="CC87" s="233">
        <f>(AP87+AQ87)*AL87/2*AR87/1000000</f>
        <v>0.61275000000000002</v>
      </c>
      <c r="CE87" s="42">
        <f>CB87/CC87</f>
        <v>290.45408923781719</v>
      </c>
    </row>
    <row r="88" spans="4:83" ht="32.25" customHeight="1" x14ac:dyDescent="0.25"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J88" s="278"/>
      <c r="AK88" s="242"/>
      <c r="AL88" s="238"/>
      <c r="AM88" s="248"/>
      <c r="AN88" s="238"/>
      <c r="AO88" s="250"/>
      <c r="AP88" s="242"/>
      <c r="AQ88" s="242"/>
      <c r="AR88" s="281"/>
      <c r="AS88" s="239"/>
      <c r="AT88" s="241"/>
      <c r="AU88" s="241"/>
      <c r="AV88" s="88" t="s">
        <v>51</v>
      </c>
      <c r="AW88" s="219">
        <f>AW87</f>
        <v>20</v>
      </c>
      <c r="AX88" s="87">
        <f>AL87/COS(AN87/180*PI())-11</f>
        <v>191.19377677042328</v>
      </c>
      <c r="AY88" s="184">
        <f>AY87</f>
        <v>18.734999999999999</v>
      </c>
      <c r="AZ88" s="103" t="s">
        <v>31</v>
      </c>
      <c r="BA88" s="131">
        <f>INT((AQ87-AP87-3.5/COS(AN87*PI()/180))/AS87)+1</f>
        <v>6</v>
      </c>
      <c r="BB88" s="105">
        <f>IF(AW88=16,1.84,IF(AW88=20,2.27,IF(AW88=22,2.51,IF(AW88=25,2.84,IF(AW88=28,3.16)))))</f>
        <v>2.27</v>
      </c>
      <c r="BC88" s="88">
        <f>AX88+2*AY88</f>
        <v>228.66377677042328</v>
      </c>
      <c r="BD88" s="87">
        <f>BC88*BA88/100*((AW88/100)^2/4*PI()*7850/100)</f>
        <v>33.83515358259514</v>
      </c>
      <c r="BE88" s="88" t="s">
        <v>52</v>
      </c>
      <c r="BF88" s="87">
        <f>AL87/COS(AN87/180*PI())-11</f>
        <v>191.19377677042328</v>
      </c>
      <c r="BG88" s="87">
        <v>10</v>
      </c>
      <c r="BH88" s="219">
        <v>10</v>
      </c>
      <c r="BI88" s="88">
        <f>BF88+2*BG88</f>
        <v>211.19377677042328</v>
      </c>
      <c r="BJ88" s="88">
        <f>BA88</f>
        <v>6</v>
      </c>
      <c r="BK88" s="87">
        <f>BI88*BJ88/100*((BH88/100)^2/4*PI()*7850/100)</f>
        <v>7.8125337270733199</v>
      </c>
      <c r="BL88" s="88">
        <v>4</v>
      </c>
      <c r="BM88" s="110">
        <f>BM87</f>
        <v>98.5</v>
      </c>
      <c r="BN88" s="214">
        <f>AR87-7-BP87-BP88+BP88</f>
        <v>21.84</v>
      </c>
      <c r="BO88" s="218">
        <v>12</v>
      </c>
      <c r="BP88" s="105">
        <f t="shared" si="7"/>
        <v>1.39</v>
      </c>
      <c r="BQ88" s="215">
        <f>BM88+2*BN88+32</f>
        <v>174.18</v>
      </c>
      <c r="BR88" s="223">
        <f>BR87</f>
        <v>18</v>
      </c>
      <c r="BS88" s="87">
        <f t="shared" si="6"/>
        <v>27.83510228420668</v>
      </c>
      <c r="BT88" s="88">
        <v>7</v>
      </c>
      <c r="BU88" s="110">
        <f>(10+2.5*BW88)*1/TAN(BV87/180*PI())</f>
        <v>38.511414601534042</v>
      </c>
      <c r="BV88" s="242"/>
      <c r="BW88" s="88">
        <f>INT((120*SIN(BV87/180*PI()))/10)*2</f>
        <v>18</v>
      </c>
      <c r="BX88" s="218">
        <v>12</v>
      </c>
      <c r="BY88" s="215">
        <f>BU88+34</f>
        <v>72.511414601534042</v>
      </c>
      <c r="BZ88" s="88">
        <f>BW88+1</f>
        <v>19</v>
      </c>
      <c r="CA88" s="87">
        <f>BY88*BZ88/100*((BX88/100)^2/4*PI()*7850/100)</f>
        <v>12.231564474144925</v>
      </c>
      <c r="CB88" s="244"/>
      <c r="CC88" s="234"/>
      <c r="CE88" s="42"/>
    </row>
    <row r="89" spans="4:83" ht="32.25" customHeight="1" x14ac:dyDescent="0.25"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J89" s="278"/>
      <c r="AK89" s="242"/>
      <c r="AL89" s="238"/>
      <c r="AM89" s="248"/>
      <c r="AN89" s="238"/>
      <c r="AO89" s="250"/>
      <c r="AP89" s="242"/>
      <c r="AQ89" s="242"/>
      <c r="AR89" s="283"/>
      <c r="AS89" s="239"/>
      <c r="AT89" s="241"/>
      <c r="AU89" s="241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88">
        <v>5</v>
      </c>
      <c r="BM89" s="210">
        <f>(3*AS87+BB87+BP89)</f>
        <v>39.660000000000004</v>
      </c>
      <c r="BN89" s="214">
        <f>AR87-7-BP87-BP88+BP89</f>
        <v>21.84</v>
      </c>
      <c r="BO89" s="218">
        <v>12</v>
      </c>
      <c r="BP89" s="211">
        <f t="shared" si="7"/>
        <v>1.39</v>
      </c>
      <c r="BQ89" s="214">
        <f>2*BM89+2*BN89+28</f>
        <v>151</v>
      </c>
      <c r="BR89" s="223">
        <f>INT((2*AT87+AU87+1)*(INT(AZ87/3/2)+INT(BJ87/3/2+BJ88/3/2))/2)</f>
        <v>24</v>
      </c>
      <c r="BS89" s="87">
        <f t="shared" si="6"/>
        <v>32.174382400698192</v>
      </c>
      <c r="BT89" s="247"/>
      <c r="BU89" s="247"/>
      <c r="BV89" s="247"/>
      <c r="BW89" s="247"/>
      <c r="BX89" s="247"/>
      <c r="BY89" s="247"/>
      <c r="BZ89" s="247"/>
      <c r="CA89" s="247"/>
      <c r="CB89" s="253"/>
      <c r="CC89" s="246"/>
      <c r="CE89" s="42"/>
    </row>
    <row r="90" spans="4:83" ht="32.25" customHeight="1" x14ac:dyDescent="0.25"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J90" s="278"/>
      <c r="AK90" s="242"/>
      <c r="AL90" s="238">
        <f>$AL$6</f>
        <v>190</v>
      </c>
      <c r="AM90" s="248" t="s">
        <v>404</v>
      </c>
      <c r="AN90" s="238">
        <f>AN87</f>
        <v>20</v>
      </c>
      <c r="AO90" s="250">
        <f>INT(AL90*TAN(RADIANS(AN90)))</f>
        <v>69</v>
      </c>
      <c r="AP90" s="242">
        <f>INT((AO90-13)/AS90+1)*AS90+13</f>
        <v>73</v>
      </c>
      <c r="AQ90" s="242">
        <f>AP90+INT(AL90*(TAN(AN90/180*PI())))</f>
        <v>142</v>
      </c>
      <c r="AR90" s="280">
        <f>AR44</f>
        <v>35</v>
      </c>
      <c r="AS90" s="239">
        <v>12</v>
      </c>
      <c r="AT90" s="241">
        <f>AT87</f>
        <v>6</v>
      </c>
      <c r="AU90" s="241">
        <f>AU87</f>
        <v>3</v>
      </c>
      <c r="AV90" s="88">
        <v>1</v>
      </c>
      <c r="AW90" s="219">
        <f>AW47</f>
        <v>20</v>
      </c>
      <c r="AX90" s="87">
        <f>AL90-11</f>
        <v>179</v>
      </c>
      <c r="AY90" s="184">
        <f>(AR90-7-BP90-BP91-1.16/2-BB90/2)</f>
        <v>23.734999999999999</v>
      </c>
      <c r="AZ90" s="130">
        <f>INT((AP90-13)/AS90)+1</f>
        <v>6</v>
      </c>
      <c r="BA90" s="103" t="s">
        <v>31</v>
      </c>
      <c r="BB90" s="105">
        <f>IF(AW90=16,1.84,IF(AW90=20,2.27,IF(AW90=22,2.51,IF(AW90=25,2.84,IF(AW90=28,3.16)))))</f>
        <v>2.27</v>
      </c>
      <c r="BC90" s="88">
        <f>AX90+2*AY90</f>
        <v>226.47</v>
      </c>
      <c r="BD90" s="87">
        <f>BC90*AZ90/100*((AW90/100)^2/4*PI()*7850/100)</f>
        <v>33.510542596974432</v>
      </c>
      <c r="BE90" s="88">
        <v>2</v>
      </c>
      <c r="BF90" s="87">
        <f>AL90-11</f>
        <v>179</v>
      </c>
      <c r="BG90" s="87">
        <v>10</v>
      </c>
      <c r="BH90" s="219">
        <v>10</v>
      </c>
      <c r="BI90" s="88">
        <f>BF90+2*BG90</f>
        <v>199</v>
      </c>
      <c r="BJ90" s="88">
        <f>AZ90</f>
        <v>6</v>
      </c>
      <c r="BK90" s="87">
        <f>BI90*BJ90/100*((BH90/100)^2/4*PI()*7850/100)</f>
        <v>7.3614584457079433</v>
      </c>
      <c r="BL90" s="88">
        <v>3</v>
      </c>
      <c r="BM90" s="110">
        <f>(AP90+AQ90)/2-2*4.5</f>
        <v>98.5</v>
      </c>
      <c r="BN90" s="87">
        <f>10</f>
        <v>10</v>
      </c>
      <c r="BO90" s="218">
        <v>10</v>
      </c>
      <c r="BP90" s="105">
        <f>IF(BO90=10,1.16,IF(BO90=12,1.39,IF(BO90=14,1.62,IF(BO90=28,3.1))))</f>
        <v>1.1599999999999999</v>
      </c>
      <c r="BQ90" s="110">
        <f>BM90+2*BN90</f>
        <v>118.5</v>
      </c>
      <c r="BR90" s="223">
        <f>AT90*2+2*AU90-1+1</f>
        <v>18</v>
      </c>
      <c r="BS90" s="87">
        <f t="shared" si="6"/>
        <v>13.150746117835045</v>
      </c>
      <c r="BT90" s="88">
        <v>6</v>
      </c>
      <c r="BU90" s="110">
        <f>(20+10*BW90)*TAN(BV90/180*PI())</f>
        <v>128.53332060679028</v>
      </c>
      <c r="BV90" s="242">
        <f>45+AN90/2</f>
        <v>55</v>
      </c>
      <c r="BW90" s="88">
        <f>INT((150*COS(BV90/180*PI())-10)/10)</f>
        <v>7</v>
      </c>
      <c r="BX90" s="218">
        <v>12</v>
      </c>
      <c r="BY90" s="215">
        <f>BU90+34</f>
        <v>162.53332060679028</v>
      </c>
      <c r="BZ90" s="88">
        <f>BW90+1</f>
        <v>8</v>
      </c>
      <c r="CA90" s="87">
        <f>BY90*BZ90/100*((BX90/100)^2/4*PI()*7850/100)</f>
        <v>11.543949691077595</v>
      </c>
      <c r="CB90" s="243">
        <f>BD90+BK90+BS90+BD91+BK91+BS91+CA90+CA91+BS92</f>
        <v>184.66394261255286</v>
      </c>
      <c r="CC90" s="233">
        <f>(AP90+AQ90)*AL90/2*AR90/1000000</f>
        <v>0.71487500000000004</v>
      </c>
      <c r="CE90" s="42">
        <f>CB90/CC90</f>
        <v>258.31640862046208</v>
      </c>
    </row>
    <row r="91" spans="4:83" ht="32.25" customHeight="1" x14ac:dyDescent="0.25"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J91" s="278"/>
      <c r="AK91" s="242"/>
      <c r="AL91" s="238"/>
      <c r="AM91" s="248"/>
      <c r="AN91" s="238"/>
      <c r="AO91" s="250"/>
      <c r="AP91" s="242"/>
      <c r="AQ91" s="242"/>
      <c r="AR91" s="281"/>
      <c r="AS91" s="239"/>
      <c r="AT91" s="241"/>
      <c r="AU91" s="241"/>
      <c r="AV91" s="88" t="s">
        <v>51</v>
      </c>
      <c r="AW91" s="219">
        <f>AW48</f>
        <v>20</v>
      </c>
      <c r="AX91" s="87">
        <f>AL90/COS(AN90/180*PI())-11</f>
        <v>191.19377677042328</v>
      </c>
      <c r="AY91" s="184">
        <f>AY90</f>
        <v>23.734999999999999</v>
      </c>
      <c r="AZ91" s="103" t="s">
        <v>31</v>
      </c>
      <c r="BA91" s="131">
        <f>INT((AQ90-AP90-3.5/COS(AN90*PI()/180))/AS90)+1</f>
        <v>6</v>
      </c>
      <c r="BB91" s="105">
        <f>IF(AW91=16,1.84,IF(AW91=20,2.27,IF(AW91=22,2.51,IF(AW91=25,2.84,IF(AW91=28,3.16)))))</f>
        <v>2.27</v>
      </c>
      <c r="BC91" s="88">
        <f>AX91+2*AY91</f>
        <v>238.66377677042328</v>
      </c>
      <c r="BD91" s="87">
        <f>BC91*BA91/100*((AW91/100)^2/4*PI()*7850/100)</f>
        <v>35.314843722435938</v>
      </c>
      <c r="BE91" s="88" t="s">
        <v>52</v>
      </c>
      <c r="BF91" s="87">
        <f>AL90/COS(AN90/180*PI())-11</f>
        <v>191.19377677042328</v>
      </c>
      <c r="BG91" s="87">
        <v>10</v>
      </c>
      <c r="BH91" s="219">
        <v>10</v>
      </c>
      <c r="BI91" s="88">
        <f>BF91+2*BG91</f>
        <v>211.19377677042328</v>
      </c>
      <c r="BJ91" s="88">
        <f>BA91</f>
        <v>6</v>
      </c>
      <c r="BK91" s="87">
        <f>BI91*BJ91/100*((BH91/100)^2/4*PI()*7850/100)</f>
        <v>7.8125337270733199</v>
      </c>
      <c r="BL91" s="88">
        <v>4</v>
      </c>
      <c r="BM91" s="110">
        <f>BM90</f>
        <v>98.5</v>
      </c>
      <c r="BN91" s="214">
        <f>AR90-7-BP90-BP91+BP91</f>
        <v>26.84</v>
      </c>
      <c r="BO91" s="218">
        <v>12</v>
      </c>
      <c r="BP91" s="105">
        <f t="shared" si="7"/>
        <v>1.39</v>
      </c>
      <c r="BQ91" s="215">
        <f>BM91+2*BN91+32</f>
        <v>184.18</v>
      </c>
      <c r="BR91" s="223">
        <f>BR90</f>
        <v>18</v>
      </c>
      <c r="BS91" s="87">
        <f t="shared" si="6"/>
        <v>29.433167635234732</v>
      </c>
      <c r="BT91" s="88">
        <v>7</v>
      </c>
      <c r="BU91" s="110">
        <f>(10+2.5*BW91)*1/TAN(BV90/180*PI())</f>
        <v>38.511414601534042</v>
      </c>
      <c r="BV91" s="242"/>
      <c r="BW91" s="88">
        <f>INT((120*SIN(BV90/180*PI()))/10)*2</f>
        <v>18</v>
      </c>
      <c r="BX91" s="218">
        <v>12</v>
      </c>
      <c r="BY91" s="215">
        <f>BU91+34</f>
        <v>72.511414601534042</v>
      </c>
      <c r="BZ91" s="88">
        <f>BW91+1</f>
        <v>19</v>
      </c>
      <c r="CA91" s="87">
        <f>BY91*BZ91/100*((BX91/100)^2/4*PI()*7850/100)</f>
        <v>12.231564474144925</v>
      </c>
      <c r="CB91" s="244"/>
      <c r="CC91" s="234"/>
      <c r="CE91" s="42"/>
    </row>
    <row r="92" spans="4:83" ht="32.25" customHeight="1" x14ac:dyDescent="0.25"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J92" s="278"/>
      <c r="AK92" s="242"/>
      <c r="AL92" s="238"/>
      <c r="AM92" s="248"/>
      <c r="AN92" s="238"/>
      <c r="AO92" s="250"/>
      <c r="AP92" s="242"/>
      <c r="AQ92" s="242"/>
      <c r="AR92" s="283"/>
      <c r="AS92" s="239"/>
      <c r="AT92" s="241"/>
      <c r="AU92" s="241"/>
      <c r="AV92" s="238"/>
      <c r="AW92" s="238"/>
      <c r="AX92" s="238"/>
      <c r="AY92" s="238"/>
      <c r="AZ92" s="238"/>
      <c r="BA92" s="238"/>
      <c r="BB92" s="238"/>
      <c r="BC92" s="238"/>
      <c r="BD92" s="238"/>
      <c r="BE92" s="238"/>
      <c r="BF92" s="238"/>
      <c r="BG92" s="238"/>
      <c r="BH92" s="238"/>
      <c r="BI92" s="238"/>
      <c r="BJ92" s="238"/>
      <c r="BK92" s="238"/>
      <c r="BL92" s="88">
        <v>5</v>
      </c>
      <c r="BM92" s="210">
        <f>(3*AS90+BB90+BP92)</f>
        <v>39.660000000000004</v>
      </c>
      <c r="BN92" s="214">
        <f>AR90-7-BP90-BP91+BP92</f>
        <v>26.84</v>
      </c>
      <c r="BO92" s="218">
        <v>12</v>
      </c>
      <c r="BP92" s="211">
        <f t="shared" si="7"/>
        <v>1.39</v>
      </c>
      <c r="BQ92" s="214">
        <f>2*BM92+2*BN92+28</f>
        <v>161</v>
      </c>
      <c r="BR92" s="223">
        <f>INT((2*AT90+AU90+1)*(INT(AZ90/3/2)+INT(BJ90/3/2+BJ91/3/2))/2)</f>
        <v>24</v>
      </c>
      <c r="BS92" s="87">
        <f t="shared" si="6"/>
        <v>34.30513620206893</v>
      </c>
      <c r="BT92" s="247"/>
      <c r="BU92" s="247"/>
      <c r="BV92" s="247"/>
      <c r="BW92" s="247"/>
      <c r="BX92" s="247"/>
      <c r="BY92" s="247"/>
      <c r="BZ92" s="247"/>
      <c r="CA92" s="247"/>
      <c r="CB92" s="253"/>
      <c r="CC92" s="246"/>
      <c r="CE92" s="42"/>
    </row>
    <row r="93" spans="4:83" ht="32.25" customHeight="1" x14ac:dyDescent="0.25"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J93" s="278"/>
      <c r="AK93" s="242"/>
      <c r="AL93" s="238">
        <f>$AL$6</f>
        <v>190</v>
      </c>
      <c r="AM93" s="248" t="s">
        <v>406</v>
      </c>
      <c r="AN93" s="238">
        <f>AN90</f>
        <v>20</v>
      </c>
      <c r="AO93" s="250">
        <f>INT(AL93*TAN(RADIANS(AN93)))</f>
        <v>69</v>
      </c>
      <c r="AP93" s="242">
        <f>INT((AO93-13)/AS93+1)*AS93+13</f>
        <v>73</v>
      </c>
      <c r="AQ93" s="242">
        <f>AP93+INT(AL93*(TAN(AN93/180*PI())))</f>
        <v>142</v>
      </c>
      <c r="AR93" s="280">
        <f>AR47</f>
        <v>40</v>
      </c>
      <c r="AS93" s="239">
        <v>12</v>
      </c>
      <c r="AT93" s="241">
        <f>AT90</f>
        <v>6</v>
      </c>
      <c r="AU93" s="241">
        <f>AU90</f>
        <v>3</v>
      </c>
      <c r="AV93" s="88">
        <v>1</v>
      </c>
      <c r="AW93" s="219">
        <f>AW47</f>
        <v>20</v>
      </c>
      <c r="AX93" s="87">
        <f>AL93-11</f>
        <v>179</v>
      </c>
      <c r="AY93" s="184">
        <f>(AR93-7-BP93-BP94-1.16/2-BB93/2)</f>
        <v>28.734999999999999</v>
      </c>
      <c r="AZ93" s="130">
        <f>INT((AP93-13)/AS93)+1</f>
        <v>6</v>
      </c>
      <c r="BA93" s="103" t="s">
        <v>31</v>
      </c>
      <c r="BB93" s="105">
        <f>IF(AW93=16,1.84,IF(AW93=20,2.27,IF(AW93=22,2.51,IF(AW93=25,2.84,IF(AW93=28,3.16)))))</f>
        <v>2.27</v>
      </c>
      <c r="BC93" s="88">
        <f>AX93+2*AY93</f>
        <v>236.47</v>
      </c>
      <c r="BD93" s="87">
        <f>BC93*AZ93/100*((AW93/100)^2/4*PI()*7850/100)</f>
        <v>34.990232736815223</v>
      </c>
      <c r="BE93" s="88">
        <v>2</v>
      </c>
      <c r="BF93" s="87">
        <f>AL93-11</f>
        <v>179</v>
      </c>
      <c r="BG93" s="87">
        <v>10</v>
      </c>
      <c r="BH93" s="219">
        <v>10</v>
      </c>
      <c r="BI93" s="88">
        <f>BF93+2*BG93</f>
        <v>199</v>
      </c>
      <c r="BJ93" s="88">
        <f>AZ93</f>
        <v>6</v>
      </c>
      <c r="BK93" s="87">
        <f>BI93*BJ93/100*((BH93/100)^2/4*PI()*7850/100)</f>
        <v>7.3614584457079433</v>
      </c>
      <c r="BL93" s="88">
        <v>3</v>
      </c>
      <c r="BM93" s="110">
        <f>(AP93+AQ93)/2-2*4.5</f>
        <v>98.5</v>
      </c>
      <c r="BN93" s="87">
        <f>10</f>
        <v>10</v>
      </c>
      <c r="BO93" s="218">
        <v>10</v>
      </c>
      <c r="BP93" s="105">
        <f>IF(BO93=10,1.16,IF(BO93=12,1.39,IF(BO93=14,1.62,IF(BO93=28,3.1))))</f>
        <v>1.1599999999999999</v>
      </c>
      <c r="BQ93" s="110">
        <f>BM93+2*BN93</f>
        <v>118.5</v>
      </c>
      <c r="BR93" s="223">
        <f>AT93*2+2*AU93-1+1</f>
        <v>18</v>
      </c>
      <c r="BS93" s="87">
        <f t="shared" si="6"/>
        <v>13.150746117835045</v>
      </c>
      <c r="BT93" s="88">
        <v>6</v>
      </c>
      <c r="BU93" s="110">
        <f>(20+10*BW93)*TAN(BV93/180*PI())</f>
        <v>128.53332060679028</v>
      </c>
      <c r="BV93" s="242">
        <f>45+AN93/2</f>
        <v>55</v>
      </c>
      <c r="BW93" s="88">
        <f>INT((150*COS(BV93/180*PI())-10)/10)</f>
        <v>7</v>
      </c>
      <c r="BX93" s="218">
        <v>12</v>
      </c>
      <c r="BY93" s="215">
        <f>BU93+34</f>
        <v>162.53332060679028</v>
      </c>
      <c r="BZ93" s="88">
        <f>BW93+1</f>
        <v>8</v>
      </c>
      <c r="CA93" s="87">
        <f>BY93*BZ93/100*((BX93/100)^2/4*PI()*7850/100)</f>
        <v>11.543949691077595</v>
      </c>
      <c r="CB93" s="243">
        <f>BD93+BK93+BS93+BD94+BK94+BS94+CA93+CA94+BS95</f>
        <v>191.35214204463327</v>
      </c>
      <c r="CC93" s="233">
        <f>(AP93+AQ93)*AL93/2*AR93/1000000</f>
        <v>0.81699999999999995</v>
      </c>
      <c r="CE93" s="42">
        <f>CB93/CC93</f>
        <v>234.21314815744589</v>
      </c>
    </row>
    <row r="94" spans="4:83" ht="32.25" customHeight="1" x14ac:dyDescent="0.25">
      <c r="D94" s="73"/>
      <c r="E94" s="93"/>
      <c r="F94" s="73"/>
      <c r="G94" s="73"/>
      <c r="H94" s="73"/>
      <c r="I94" s="72"/>
      <c r="J94" s="73"/>
      <c r="K94" s="73"/>
      <c r="L94" s="73"/>
      <c r="M94" s="73"/>
      <c r="N94" s="73"/>
      <c r="O94" s="73"/>
      <c r="P94" s="72"/>
      <c r="Q94" s="72"/>
      <c r="R94" s="72"/>
      <c r="S94" s="72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J94" s="278"/>
      <c r="AK94" s="242"/>
      <c r="AL94" s="238"/>
      <c r="AM94" s="248"/>
      <c r="AN94" s="238"/>
      <c r="AO94" s="250"/>
      <c r="AP94" s="242"/>
      <c r="AQ94" s="242"/>
      <c r="AR94" s="281"/>
      <c r="AS94" s="239"/>
      <c r="AT94" s="241"/>
      <c r="AU94" s="241"/>
      <c r="AV94" s="88" t="s">
        <v>51</v>
      </c>
      <c r="AW94" s="219">
        <f>AW48</f>
        <v>20</v>
      </c>
      <c r="AX94" s="87">
        <f>AL93/COS(AN93/180*PI())-11</f>
        <v>191.19377677042328</v>
      </c>
      <c r="AY94" s="184">
        <f>AY93</f>
        <v>28.734999999999999</v>
      </c>
      <c r="AZ94" s="103" t="s">
        <v>31</v>
      </c>
      <c r="BA94" s="131">
        <f>INT((AQ93-AP93-3.5/COS(AN93*PI()/180))/AS93)+1</f>
        <v>6</v>
      </c>
      <c r="BB94" s="105">
        <f>IF(AW94=16,1.84,IF(AW94=20,2.27,IF(AW94=22,2.51,IF(AW94=25,2.84,IF(AW94=28,3.16)))))</f>
        <v>2.27</v>
      </c>
      <c r="BC94" s="88">
        <f>AX94+2*AY94</f>
        <v>248.66377677042328</v>
      </c>
      <c r="BD94" s="87">
        <f>BC94*BA94/100*((AW94/100)^2/4*PI()*7850/100)</f>
        <v>36.79453386227673</v>
      </c>
      <c r="BE94" s="88" t="s">
        <v>52</v>
      </c>
      <c r="BF94" s="87">
        <f>AL93/COS(AN93/180*PI())-11</f>
        <v>191.19377677042328</v>
      </c>
      <c r="BG94" s="87">
        <v>10</v>
      </c>
      <c r="BH94" s="219">
        <v>10</v>
      </c>
      <c r="BI94" s="88">
        <f>BF94+2*BG94</f>
        <v>211.19377677042328</v>
      </c>
      <c r="BJ94" s="88">
        <f>BA94</f>
        <v>6</v>
      </c>
      <c r="BK94" s="87">
        <f>BI94*BJ94/100*((BH94/100)^2/4*PI()*7850/100)</f>
        <v>7.8125337270733199</v>
      </c>
      <c r="BL94" s="88">
        <v>4</v>
      </c>
      <c r="BM94" s="110">
        <f>BM93</f>
        <v>98.5</v>
      </c>
      <c r="BN94" s="214">
        <f>AR93-7-BP93-BP94+BP94</f>
        <v>31.84</v>
      </c>
      <c r="BO94" s="218">
        <v>12</v>
      </c>
      <c r="BP94" s="105">
        <f t="shared" si="7"/>
        <v>1.39</v>
      </c>
      <c r="BQ94" s="215">
        <f>BM94+2*BN94+32</f>
        <v>194.18</v>
      </c>
      <c r="BR94" s="223">
        <f>BR93</f>
        <v>18</v>
      </c>
      <c r="BS94" s="87">
        <f t="shared" si="6"/>
        <v>31.031232986262793</v>
      </c>
      <c r="BT94" s="88">
        <v>7</v>
      </c>
      <c r="BU94" s="110">
        <f>(10+2.5*BW94)*1/TAN(BV93/180*PI())</f>
        <v>38.511414601534042</v>
      </c>
      <c r="BV94" s="242"/>
      <c r="BW94" s="88">
        <f>INT((120*SIN(BV93/180*PI()))/10)*2</f>
        <v>18</v>
      </c>
      <c r="BX94" s="218">
        <v>12</v>
      </c>
      <c r="BY94" s="215">
        <f>BU94+34</f>
        <v>72.511414601534042</v>
      </c>
      <c r="BZ94" s="88">
        <f>BW94+1</f>
        <v>19</v>
      </c>
      <c r="CA94" s="87">
        <f>BY94*BZ94/100*((BX94/100)^2/4*PI()*7850/100)</f>
        <v>12.231564474144925</v>
      </c>
      <c r="CB94" s="244"/>
      <c r="CC94" s="234"/>
      <c r="CE94" s="42"/>
    </row>
    <row r="95" spans="4:83" ht="32.25" customHeight="1" thickBot="1" x14ac:dyDescent="0.3">
      <c r="D95" s="73"/>
      <c r="E95" s="93"/>
      <c r="F95" s="73"/>
      <c r="G95" s="73"/>
      <c r="H95" s="73"/>
      <c r="I95" s="72"/>
      <c r="J95" s="73"/>
      <c r="K95" s="73"/>
      <c r="L95" s="73"/>
      <c r="M95" s="73"/>
      <c r="N95" s="73"/>
      <c r="O95" s="73"/>
      <c r="P95" s="72"/>
      <c r="Q95" s="72"/>
      <c r="R95" s="72"/>
      <c r="S95" s="72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J95" s="279"/>
      <c r="AK95" s="252"/>
      <c r="AL95" s="236"/>
      <c r="AM95" s="249"/>
      <c r="AN95" s="236"/>
      <c r="AO95" s="250"/>
      <c r="AP95" s="252"/>
      <c r="AQ95" s="252"/>
      <c r="AR95" s="282"/>
      <c r="AS95" s="240"/>
      <c r="AT95" s="241"/>
      <c r="AU95" s="241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95">
        <v>5</v>
      </c>
      <c r="BM95" s="210">
        <f>(3*AS93+BB93+BP95)</f>
        <v>39.660000000000004</v>
      </c>
      <c r="BN95" s="214">
        <f>AR93-7-BP93-BP94+BP95</f>
        <v>31.84</v>
      </c>
      <c r="BO95" s="216">
        <v>12</v>
      </c>
      <c r="BP95" s="211">
        <f t="shared" si="7"/>
        <v>1.39</v>
      </c>
      <c r="BQ95" s="214">
        <f>2*BM95+2*BN95+28</f>
        <v>171</v>
      </c>
      <c r="BR95" s="223">
        <f>INT((2*AT93+AU93+1)*(INT(AZ93/3/2)+INT(BJ93/3/2+BJ94/3/2))/2)</f>
        <v>24</v>
      </c>
      <c r="BS95" s="94">
        <f t="shared" si="6"/>
        <v>36.435890003439674</v>
      </c>
      <c r="BT95" s="237"/>
      <c r="BU95" s="237"/>
      <c r="BV95" s="237"/>
      <c r="BW95" s="237"/>
      <c r="BX95" s="237"/>
      <c r="BY95" s="237"/>
      <c r="BZ95" s="237"/>
      <c r="CA95" s="237"/>
      <c r="CB95" s="245"/>
      <c r="CC95" s="235"/>
      <c r="CE95" s="42"/>
    </row>
    <row r="96" spans="4:83" ht="32.25" customHeight="1" x14ac:dyDescent="0.25">
      <c r="D96" s="73"/>
      <c r="E96" s="93"/>
      <c r="F96" s="73"/>
      <c r="G96" s="73"/>
      <c r="H96" s="73"/>
      <c r="I96" s="72"/>
      <c r="J96" s="73"/>
      <c r="K96" s="73"/>
      <c r="L96" s="73"/>
      <c r="M96" s="73"/>
      <c r="N96" s="73"/>
      <c r="O96" s="73"/>
      <c r="P96" s="72"/>
      <c r="Q96" s="72"/>
      <c r="R96" s="72"/>
      <c r="S96" s="72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L96" s="73"/>
      <c r="AM96" s="93"/>
      <c r="AN96" s="93"/>
      <c r="AO96" s="129"/>
      <c r="AP96" s="93"/>
      <c r="AQ96" s="93"/>
      <c r="AR96" s="73"/>
      <c r="AV96" s="73"/>
      <c r="AW96" s="73"/>
      <c r="AX96" s="73"/>
      <c r="AZ96" s="73"/>
      <c r="BA96" s="73"/>
      <c r="BB96" s="73"/>
      <c r="BC96" s="73"/>
      <c r="BD96" s="72"/>
      <c r="BE96" s="72"/>
      <c r="BF96" s="72"/>
      <c r="BG96" s="72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224"/>
      <c r="BS96" s="73"/>
      <c r="BT96" s="73"/>
      <c r="BU96" s="73"/>
    </row>
    <row r="97" spans="4:83" ht="32.25" customHeight="1" x14ac:dyDescent="0.25">
      <c r="D97" s="73"/>
      <c r="E97" s="93"/>
      <c r="F97" s="73"/>
      <c r="G97" s="73"/>
      <c r="H97" s="73"/>
      <c r="I97" s="72"/>
      <c r="J97" s="73"/>
      <c r="K97" s="73"/>
      <c r="L97" s="73"/>
      <c r="M97" s="73"/>
      <c r="N97" s="73"/>
      <c r="O97" s="73"/>
      <c r="P97" s="72"/>
      <c r="Q97" s="72"/>
      <c r="R97" s="72"/>
      <c r="S97" s="72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J97" s="271" t="s">
        <v>461</v>
      </c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271"/>
      <c r="BD97" s="271"/>
      <c r="BE97" s="271"/>
      <c r="BF97" s="271"/>
      <c r="BG97" s="271"/>
      <c r="BH97" s="271"/>
      <c r="BI97" s="271"/>
      <c r="BJ97" s="271"/>
      <c r="BK97" s="271"/>
      <c r="BL97" s="271"/>
      <c r="BM97" s="271"/>
      <c r="BN97" s="271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</row>
    <row r="98" spans="4:83" ht="24" customHeight="1" thickBot="1" x14ac:dyDescent="0.3">
      <c r="D98" s="73"/>
      <c r="E98" s="93"/>
      <c r="F98" s="73"/>
      <c r="G98" s="73"/>
      <c r="H98" s="73"/>
      <c r="I98" s="72"/>
      <c r="J98" s="73"/>
      <c r="K98" s="73"/>
      <c r="L98" s="73"/>
      <c r="M98" s="73"/>
      <c r="N98" s="73"/>
      <c r="O98" s="73"/>
      <c r="P98" s="72"/>
      <c r="Q98" s="72"/>
      <c r="R98" s="72"/>
      <c r="S98" s="72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J98" s="43"/>
      <c r="AK98" s="43"/>
      <c r="AL98" s="43"/>
      <c r="AM98" s="43"/>
      <c r="AN98" s="43"/>
      <c r="AO98" s="128"/>
      <c r="AP98" s="43"/>
      <c r="AQ98" s="43"/>
      <c r="AR98" s="43"/>
      <c r="AS98" s="133"/>
      <c r="AT98" s="209"/>
      <c r="AU98" s="209"/>
      <c r="AV98" s="43"/>
      <c r="AW98" s="43"/>
      <c r="AX98" s="43"/>
      <c r="AY98" s="13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221"/>
      <c r="BS98" s="43"/>
      <c r="BT98" s="43"/>
      <c r="BU98" s="43"/>
      <c r="BV98" s="43"/>
      <c r="BW98" s="43"/>
    </row>
    <row r="99" spans="4:83" ht="59.25" customHeight="1" x14ac:dyDescent="0.25">
      <c r="E99" s="93"/>
      <c r="I99" s="72"/>
      <c r="P99" s="72"/>
      <c r="Q99" s="72"/>
      <c r="R99" s="72"/>
      <c r="S99" s="72"/>
      <c r="AJ99" s="272" t="s">
        <v>441</v>
      </c>
      <c r="AK99" s="274" t="s">
        <v>148</v>
      </c>
      <c r="AL99" s="274" t="s">
        <v>149</v>
      </c>
      <c r="AM99" s="274" t="s">
        <v>150</v>
      </c>
      <c r="AN99" s="262" t="s">
        <v>450</v>
      </c>
      <c r="AO99" s="200" t="s">
        <v>23</v>
      </c>
      <c r="AP99" s="262" t="s">
        <v>442</v>
      </c>
      <c r="AQ99" s="262" t="s">
        <v>443</v>
      </c>
      <c r="AR99" s="262" t="s">
        <v>444</v>
      </c>
      <c r="AS99" s="264" t="s">
        <v>201</v>
      </c>
      <c r="AT99" s="266" t="s">
        <v>407</v>
      </c>
      <c r="AU99" s="266" t="s">
        <v>408</v>
      </c>
      <c r="AV99" s="257" t="s">
        <v>437</v>
      </c>
      <c r="AW99" s="257"/>
      <c r="AX99" s="257"/>
      <c r="AY99" s="257"/>
      <c r="AZ99" s="257"/>
      <c r="BA99" s="257"/>
      <c r="BB99" s="257"/>
      <c r="BC99" s="257"/>
      <c r="BD99" s="257"/>
      <c r="BE99" s="257" t="s">
        <v>438</v>
      </c>
      <c r="BF99" s="257"/>
      <c r="BG99" s="257"/>
      <c r="BH99" s="257"/>
      <c r="BI99" s="257"/>
      <c r="BJ99" s="257"/>
      <c r="BK99" s="257"/>
      <c r="BL99" s="257" t="s">
        <v>445</v>
      </c>
      <c r="BM99" s="257"/>
      <c r="BN99" s="257"/>
      <c r="BO99" s="257"/>
      <c r="BP99" s="257"/>
      <c r="BQ99" s="257"/>
      <c r="BR99" s="257"/>
      <c r="BS99" s="257"/>
      <c r="BT99" s="257" t="s">
        <v>417</v>
      </c>
      <c r="BU99" s="257"/>
      <c r="BV99" s="257"/>
      <c r="BW99" s="257"/>
      <c r="BX99" s="257"/>
      <c r="BY99" s="257"/>
      <c r="BZ99" s="257"/>
      <c r="CA99" s="257"/>
      <c r="CB99" s="258" t="s">
        <v>151</v>
      </c>
      <c r="CC99" s="260" t="s">
        <v>452</v>
      </c>
      <c r="CE99" s="42"/>
    </row>
    <row r="100" spans="4:83" ht="82.5" customHeight="1" x14ac:dyDescent="0.25">
      <c r="E100" s="93"/>
      <c r="I100" s="72"/>
      <c r="P100" s="72"/>
      <c r="Q100" s="72"/>
      <c r="R100" s="72"/>
      <c r="S100" s="72"/>
      <c r="AJ100" s="273"/>
      <c r="AK100" s="259"/>
      <c r="AL100" s="259"/>
      <c r="AM100" s="259"/>
      <c r="AN100" s="263"/>
      <c r="AO100" s="201" t="s">
        <v>202</v>
      </c>
      <c r="AP100" s="263"/>
      <c r="AQ100" s="263"/>
      <c r="AR100" s="263"/>
      <c r="AS100" s="265"/>
      <c r="AT100" s="267"/>
      <c r="AU100" s="267"/>
      <c r="AV100" s="25" t="s">
        <v>24</v>
      </c>
      <c r="AW100" s="25" t="s">
        <v>158</v>
      </c>
      <c r="AX100" s="81" t="s">
        <v>25</v>
      </c>
      <c r="AY100" s="187" t="s">
        <v>26</v>
      </c>
      <c r="AZ100" s="25" t="s">
        <v>440</v>
      </c>
      <c r="BA100" s="25" t="s">
        <v>409</v>
      </c>
      <c r="BB100" s="186" t="s">
        <v>27</v>
      </c>
      <c r="BC100" s="25" t="s">
        <v>159</v>
      </c>
      <c r="BD100" s="25" t="s">
        <v>160</v>
      </c>
      <c r="BE100" s="25" t="s">
        <v>24</v>
      </c>
      <c r="BF100" s="81" t="s">
        <v>25</v>
      </c>
      <c r="BG100" s="81" t="s">
        <v>26</v>
      </c>
      <c r="BH100" s="25" t="s">
        <v>158</v>
      </c>
      <c r="BI100" s="25" t="s">
        <v>159</v>
      </c>
      <c r="BJ100" s="25" t="s">
        <v>20</v>
      </c>
      <c r="BK100" s="25" t="s">
        <v>160</v>
      </c>
      <c r="BL100" s="25" t="s">
        <v>24</v>
      </c>
      <c r="BM100" s="81" t="s">
        <v>25</v>
      </c>
      <c r="BN100" s="81" t="s">
        <v>26</v>
      </c>
      <c r="BO100" s="25" t="s">
        <v>158</v>
      </c>
      <c r="BP100" s="186" t="s">
        <v>27</v>
      </c>
      <c r="BQ100" s="25" t="s">
        <v>159</v>
      </c>
      <c r="BR100" s="222" t="s">
        <v>20</v>
      </c>
      <c r="BS100" s="25" t="s">
        <v>160</v>
      </c>
      <c r="BT100" s="25" t="s">
        <v>24</v>
      </c>
      <c r="BU100" s="81" t="s">
        <v>25</v>
      </c>
      <c r="BV100" s="81" t="s">
        <v>448</v>
      </c>
      <c r="BW100" s="81" t="s">
        <v>207</v>
      </c>
      <c r="BX100" s="25" t="s">
        <v>158</v>
      </c>
      <c r="BY100" s="25" t="s">
        <v>159</v>
      </c>
      <c r="BZ100" s="25" t="s">
        <v>20</v>
      </c>
      <c r="CA100" s="25" t="s">
        <v>160</v>
      </c>
      <c r="CB100" s="259"/>
      <c r="CC100" s="261"/>
      <c r="CE100" s="42"/>
    </row>
    <row r="101" spans="4:83" ht="32.25" customHeight="1" x14ac:dyDescent="0.25">
      <c r="E101" s="93"/>
      <c r="I101" s="72"/>
      <c r="P101" s="72"/>
      <c r="Q101" s="72"/>
      <c r="R101" s="72"/>
      <c r="S101" s="72"/>
      <c r="AJ101" s="278">
        <f>AJ78</f>
        <v>1.9</v>
      </c>
      <c r="AK101" s="242">
        <f>AK78</f>
        <v>1.5</v>
      </c>
      <c r="AL101" s="238">
        <f>$AL$6</f>
        <v>190</v>
      </c>
      <c r="AM101" s="248" t="s">
        <v>203</v>
      </c>
      <c r="AN101" s="238">
        <v>25</v>
      </c>
      <c r="AO101" s="250">
        <f>INT(AL101*TAN(RADIANS(AN101)))</f>
        <v>88</v>
      </c>
      <c r="AP101" s="242">
        <f>(INT((AO101-13)/AS101+1)*AS101+13)</f>
        <v>97</v>
      </c>
      <c r="AQ101" s="242">
        <f>AP101+INT(AL101*(TAN(AN101/180*PI())))</f>
        <v>185</v>
      </c>
      <c r="AR101" s="238">
        <f>AR32</f>
        <v>20</v>
      </c>
      <c r="AS101" s="239">
        <v>12</v>
      </c>
      <c r="AT101" s="241">
        <f>AT93</f>
        <v>6</v>
      </c>
      <c r="AU101" s="241">
        <f>AU93</f>
        <v>3</v>
      </c>
      <c r="AV101" s="88">
        <v>1</v>
      </c>
      <c r="AW101" s="218">
        <f>J$6</f>
        <v>20</v>
      </c>
      <c r="AX101" s="87">
        <f>AL101-11</f>
        <v>179</v>
      </c>
      <c r="AY101" s="184">
        <f>(AR101-7-BP101-BP102-1.16/2-BB101/2)</f>
        <v>8.7349999999999994</v>
      </c>
      <c r="AZ101" s="130">
        <f>INT((AP101-13)/AS101)+1</f>
        <v>8</v>
      </c>
      <c r="BA101" s="103" t="s">
        <v>31</v>
      </c>
      <c r="BB101" s="105">
        <f>IF(AW101=16,1.84,IF(AW101=20,2.27,IF(AW101=22,2.51,IF(AW101=25,2.84,IF(AW101=28,3.16)))))</f>
        <v>2.27</v>
      </c>
      <c r="BC101" s="88">
        <f>AX101+2*AY101</f>
        <v>196.47</v>
      </c>
      <c r="BD101" s="87">
        <f>BC101*AZ101/100*((AW101/100)^2/4*PI()*7850/100)</f>
        <v>38.761962903269406</v>
      </c>
      <c r="BE101" s="88">
        <v>2</v>
      </c>
      <c r="BF101" s="87">
        <f>AL101-11</f>
        <v>179</v>
      </c>
      <c r="BG101" s="87">
        <v>10</v>
      </c>
      <c r="BH101" s="218">
        <v>10</v>
      </c>
      <c r="BI101" s="88">
        <f>BF101+2*BG101</f>
        <v>199</v>
      </c>
      <c r="BJ101" s="88">
        <f>AZ101</f>
        <v>8</v>
      </c>
      <c r="BK101" s="87">
        <f>BI101*BJ101/100*((BH101/100)^2/4*PI()*7850/100)</f>
        <v>9.815277927610591</v>
      </c>
      <c r="BL101" s="88">
        <v>3</v>
      </c>
      <c r="BM101" s="110">
        <f>(AP101+AQ101)/2-2*4.5</f>
        <v>132</v>
      </c>
      <c r="BN101" s="87">
        <f>10</f>
        <v>10</v>
      </c>
      <c r="BO101" s="218">
        <v>10</v>
      </c>
      <c r="BP101" s="105">
        <f>IF(BO101=10,1.16,IF(BO101=12,1.39,IF(BO101=14,1.62,IF(BO101=28,3.1))))</f>
        <v>1.1599999999999999</v>
      </c>
      <c r="BQ101" s="110">
        <f>BM101+2*BN101</f>
        <v>152</v>
      </c>
      <c r="BR101" s="223">
        <f>AT101*2+2*AU101-1+1</f>
        <v>18</v>
      </c>
      <c r="BS101" s="87">
        <f t="shared" ref="BS101:BS118" si="8">BQ101*BR101/100*((BO101/100)^2/4*PI()*7850/100)</f>
        <v>16.868467594185038</v>
      </c>
      <c r="BT101" s="88">
        <v>6</v>
      </c>
      <c r="BU101" s="110">
        <f>(20+10*BW101)*TAN(BV101/180*PI())</f>
        <v>141.27170194057413</v>
      </c>
      <c r="BV101" s="242">
        <f>45+AN101/2</f>
        <v>57.5</v>
      </c>
      <c r="BW101" s="88">
        <f>INT((150*COS(BV101/180*PI())-10)/10)</f>
        <v>7</v>
      </c>
      <c r="BX101" s="218">
        <v>12</v>
      </c>
      <c r="BY101" s="215">
        <f>BU101+34</f>
        <v>175.27170194057413</v>
      </c>
      <c r="BZ101" s="88">
        <f>BW101+1</f>
        <v>8</v>
      </c>
      <c r="CA101" s="87">
        <f>BY101*BZ101/100*((BX101/100)^2/4*PI()*7850/100)</f>
        <v>12.448694839419927</v>
      </c>
      <c r="CB101" s="243">
        <f>BD101+BK101+BS101+BD102+BK102+BS102+CA101+CA102+BS103</f>
        <v>202.68652543018743</v>
      </c>
      <c r="CC101" s="233">
        <f>(AP101+AQ101)*AL101/2*AR101/1000000</f>
        <v>0.53580000000000005</v>
      </c>
      <c r="CE101" s="42">
        <f>CB101/CC101</f>
        <v>378.28765477825198</v>
      </c>
    </row>
    <row r="102" spans="4:83" ht="32.25" customHeight="1" x14ac:dyDescent="0.25">
      <c r="E102" s="93"/>
      <c r="I102" s="72"/>
      <c r="P102" s="72"/>
      <c r="Q102" s="72"/>
      <c r="R102" s="72"/>
      <c r="S102" s="72"/>
      <c r="AJ102" s="278"/>
      <c r="AK102" s="242"/>
      <c r="AL102" s="238"/>
      <c r="AM102" s="248"/>
      <c r="AN102" s="238"/>
      <c r="AO102" s="250"/>
      <c r="AP102" s="242"/>
      <c r="AQ102" s="242"/>
      <c r="AR102" s="238"/>
      <c r="AS102" s="239"/>
      <c r="AT102" s="241"/>
      <c r="AU102" s="241"/>
      <c r="AV102" s="88" t="s">
        <v>51</v>
      </c>
      <c r="AW102" s="218">
        <f>AW101</f>
        <v>20</v>
      </c>
      <c r="AX102" s="87">
        <f>AL101/COS(AN101/180*PI())-11</f>
        <v>198.64180460287344</v>
      </c>
      <c r="AY102" s="184">
        <f>AY101</f>
        <v>8.7349999999999994</v>
      </c>
      <c r="AZ102" s="103" t="s">
        <v>31</v>
      </c>
      <c r="BA102" s="131">
        <f>INT((AQ101-AP101-3.5/COS(AN101*PI()/180))/AS101)+1</f>
        <v>8</v>
      </c>
      <c r="BB102" s="105">
        <f>IF(AW102=16,1.84,IF(AW102=20,2.27,IF(AW102=22,2.51,IF(AW102=25,2.84,IF(AW102=28,3.16)))))</f>
        <v>2.27</v>
      </c>
      <c r="BC102" s="88">
        <f>AX102+2*AY102</f>
        <v>216.11180460287343</v>
      </c>
      <c r="BD102" s="87">
        <f>BC102*BA102/100*((AW102/100)^2/4*PI()*7850/100)</f>
        <v>42.637134183209582</v>
      </c>
      <c r="BE102" s="88" t="s">
        <v>52</v>
      </c>
      <c r="BF102" s="87">
        <f>AL101/COS(AN101/180*PI())-11</f>
        <v>198.64180460287344</v>
      </c>
      <c r="BG102" s="87">
        <v>10</v>
      </c>
      <c r="BH102" s="218">
        <v>10</v>
      </c>
      <c r="BI102" s="88">
        <f>BF102+2*BG102</f>
        <v>218.64180460287344</v>
      </c>
      <c r="BJ102" s="88">
        <f>BA102</f>
        <v>8</v>
      </c>
      <c r="BK102" s="87">
        <f>BI102*BJ102/100*((BH102/100)^2/4*PI()*7850/100)</f>
        <v>10.784070747595635</v>
      </c>
      <c r="BL102" s="88">
        <v>4</v>
      </c>
      <c r="BM102" s="110">
        <f>BM101</f>
        <v>132</v>
      </c>
      <c r="BN102" s="214">
        <f>AR101-7-BP101-BP102+BP102</f>
        <v>11.84</v>
      </c>
      <c r="BO102" s="218">
        <v>12</v>
      </c>
      <c r="BP102" s="105">
        <f t="shared" ref="BP102:BP118" si="9">IF(BO102=10,1.16,IF(BO102=12,1.39,IF(BO102=14,1.62,IF(BO102=28,3.1))))</f>
        <v>1.39</v>
      </c>
      <c r="BQ102" s="215">
        <f>BM102+2*BN102+32</f>
        <v>187.68</v>
      </c>
      <c r="BR102" s="223">
        <f>BR101</f>
        <v>18</v>
      </c>
      <c r="BS102" s="87">
        <f t="shared" si="8"/>
        <v>29.992490508094555</v>
      </c>
      <c r="BT102" s="88">
        <v>7</v>
      </c>
      <c r="BU102" s="110">
        <f>(10+2.5*BW102)*1/TAN(BV101/180*PI())</f>
        <v>38.224215648449594</v>
      </c>
      <c r="BV102" s="242"/>
      <c r="BW102" s="88">
        <f>INT((120*SIN(BV101/180*PI()))/10)*2</f>
        <v>20</v>
      </c>
      <c r="BX102" s="218">
        <v>12</v>
      </c>
      <c r="BY102" s="215">
        <f>BU102+34</f>
        <v>72.224215648449587</v>
      </c>
      <c r="BZ102" s="88">
        <f>BW102+1</f>
        <v>21</v>
      </c>
      <c r="CA102" s="87">
        <f>BY102*BZ102/100*((BX102/100)^2/4*PI()*7850/100)</f>
        <v>13.465551928845985</v>
      </c>
      <c r="CB102" s="244"/>
      <c r="CC102" s="234"/>
      <c r="CE102" s="42"/>
    </row>
    <row r="103" spans="4:83" ht="32.25" customHeight="1" x14ac:dyDescent="0.25">
      <c r="E103" s="93"/>
      <c r="I103" s="72"/>
      <c r="P103" s="72"/>
      <c r="Q103" s="72"/>
      <c r="R103" s="72"/>
      <c r="S103" s="72"/>
      <c r="AJ103" s="278"/>
      <c r="AK103" s="242"/>
      <c r="AL103" s="238"/>
      <c r="AM103" s="248"/>
      <c r="AN103" s="238"/>
      <c r="AO103" s="250"/>
      <c r="AP103" s="242"/>
      <c r="AQ103" s="242"/>
      <c r="AR103" s="238"/>
      <c r="AS103" s="239"/>
      <c r="AT103" s="241"/>
      <c r="AU103" s="241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88">
        <v>5</v>
      </c>
      <c r="BM103" s="210">
        <f>(3*AS101+BB101+BP103)</f>
        <v>39.660000000000004</v>
      </c>
      <c r="BN103" s="214">
        <f>AR101-7-BP101-BP102+BP103</f>
        <v>11.84</v>
      </c>
      <c r="BO103" s="218">
        <v>12</v>
      </c>
      <c r="BP103" s="211">
        <f t="shared" si="9"/>
        <v>1.39</v>
      </c>
      <c r="BQ103" s="214">
        <f>2*BM103+2*BN103+28</f>
        <v>131</v>
      </c>
      <c r="BR103" s="223">
        <f>INT((2*AT101+AU101+1)*(INT(AZ101/3/2)+INT(BJ101/3/2+BJ102/3/2))/2)</f>
        <v>24</v>
      </c>
      <c r="BS103" s="87">
        <f t="shared" si="8"/>
        <v>27.912874797956711</v>
      </c>
      <c r="BT103" s="247"/>
      <c r="BU103" s="247"/>
      <c r="BV103" s="247"/>
      <c r="BW103" s="247"/>
      <c r="BX103" s="247"/>
      <c r="BY103" s="247"/>
      <c r="BZ103" s="247"/>
      <c r="CA103" s="247"/>
      <c r="CB103" s="253"/>
      <c r="CC103" s="246"/>
      <c r="CE103" s="42"/>
    </row>
    <row r="104" spans="4:83" ht="32.25" customHeight="1" x14ac:dyDescent="0.25">
      <c r="E104" s="93"/>
      <c r="I104" s="72"/>
      <c r="P104" s="72"/>
      <c r="Q104" s="72"/>
      <c r="R104" s="72"/>
      <c r="S104" s="72"/>
      <c r="AJ104" s="278"/>
      <c r="AK104" s="242"/>
      <c r="AL104" s="238">
        <f>$AL$6</f>
        <v>190</v>
      </c>
      <c r="AM104" s="248" t="s">
        <v>205</v>
      </c>
      <c r="AN104" s="238">
        <f>AN101</f>
        <v>25</v>
      </c>
      <c r="AO104" s="250">
        <f>INT(AL104*TAN(RADIANS(AN104)))</f>
        <v>88</v>
      </c>
      <c r="AP104" s="242">
        <f>INT((AO104-13)/AS104+1)*AS104+13</f>
        <v>97</v>
      </c>
      <c r="AQ104" s="242">
        <f>AP104+INT(AL104*(TAN(AN104/180*PI())))</f>
        <v>185</v>
      </c>
      <c r="AR104" s="238">
        <f>AR35</f>
        <v>30</v>
      </c>
      <c r="AS104" s="239">
        <v>12</v>
      </c>
      <c r="AT104" s="241">
        <f>AT101</f>
        <v>6</v>
      </c>
      <c r="AU104" s="241">
        <f>AU101</f>
        <v>3</v>
      </c>
      <c r="AV104" s="88">
        <v>1</v>
      </c>
      <c r="AW104" s="218">
        <f>J$9</f>
        <v>20</v>
      </c>
      <c r="AX104" s="87">
        <f>AL104-11</f>
        <v>179</v>
      </c>
      <c r="AY104" s="184">
        <f>(AR104-7-BP104-BP105-1.16/2-BB104/2)</f>
        <v>18.734999999999999</v>
      </c>
      <c r="AZ104" s="130">
        <f>INT((AP104-13)/AS104)+1</f>
        <v>8</v>
      </c>
      <c r="BA104" s="103" t="s">
        <v>31</v>
      </c>
      <c r="BB104" s="105">
        <f>IF(AW104=16,1.84,IF(AW104=20,2.27,IF(AW104=22,2.51,IF(AW104=25,2.84,IF(AW104=28,3.16)))))</f>
        <v>2.27</v>
      </c>
      <c r="BC104" s="88">
        <f>AX104+2*AY104</f>
        <v>216.47</v>
      </c>
      <c r="BD104" s="87">
        <f>BC104*AZ104/100*((AW104/100)^2/4*PI()*7850/100)</f>
        <v>42.707803276178183</v>
      </c>
      <c r="BE104" s="88">
        <v>2</v>
      </c>
      <c r="BF104" s="87">
        <f>AL104-11</f>
        <v>179</v>
      </c>
      <c r="BG104" s="87">
        <v>10</v>
      </c>
      <c r="BH104" s="218">
        <v>10</v>
      </c>
      <c r="BI104" s="88">
        <f>BF104+2*BG104</f>
        <v>199</v>
      </c>
      <c r="BJ104" s="88">
        <f>AZ104</f>
        <v>8</v>
      </c>
      <c r="BK104" s="87">
        <f>BI104*BJ104/100*((BH104/100)^2/4*PI()*7850/100)</f>
        <v>9.815277927610591</v>
      </c>
      <c r="BL104" s="88">
        <v>3</v>
      </c>
      <c r="BM104" s="110">
        <f>(AP104+AQ104)/2-2*4.5</f>
        <v>132</v>
      </c>
      <c r="BN104" s="87">
        <f>10</f>
        <v>10</v>
      </c>
      <c r="BO104" s="218">
        <v>10</v>
      </c>
      <c r="BP104" s="105">
        <f>IF(BO104=10,1.16,IF(BO104=12,1.39,IF(BO104=14,1.62,IF(BO104=28,3.1))))</f>
        <v>1.1599999999999999</v>
      </c>
      <c r="BQ104" s="110">
        <f>BM104+2*BN104</f>
        <v>152</v>
      </c>
      <c r="BR104" s="223">
        <f>AT104*2+2*AU104-1+1</f>
        <v>18</v>
      </c>
      <c r="BS104" s="87">
        <f t="shared" si="8"/>
        <v>16.868467594185038</v>
      </c>
      <c r="BT104" s="88">
        <v>6</v>
      </c>
      <c r="BU104" s="110">
        <f>(20+10*BW104)*TAN(BV104/180*PI())</f>
        <v>141.27170194057413</v>
      </c>
      <c r="BV104" s="242">
        <f>45+AN104/2</f>
        <v>57.5</v>
      </c>
      <c r="BW104" s="88">
        <f>INT((150*COS(BV104/180*PI())-10)/10)</f>
        <v>7</v>
      </c>
      <c r="BX104" s="218">
        <v>12</v>
      </c>
      <c r="BY104" s="215">
        <f>BU104+34</f>
        <v>175.27170194057413</v>
      </c>
      <c r="BZ104" s="88">
        <f>BW104+1</f>
        <v>8</v>
      </c>
      <c r="CA104" s="87">
        <f>BY104*BZ104/100*((BX104/100)^2/4*PI()*7850/100)</f>
        <v>12.448694839419927</v>
      </c>
      <c r="CB104" s="243">
        <f>BD104+BK104+BS104+BD105+BK105+BS105+CA104+CA105+BS106</f>
        <v>218.03584448080258</v>
      </c>
      <c r="CC104" s="233">
        <f>(AP104+AQ104)*AL104/2*AR104/1000000</f>
        <v>0.80369999999999997</v>
      </c>
      <c r="CE104" s="42">
        <f>CB104/CC104</f>
        <v>271.29008893965732</v>
      </c>
    </row>
    <row r="105" spans="4:83" ht="32.25" customHeight="1" x14ac:dyDescent="0.25">
      <c r="E105" s="93"/>
      <c r="I105" s="72"/>
      <c r="P105" s="72"/>
      <c r="Q105" s="72"/>
      <c r="R105" s="72"/>
      <c r="S105" s="72"/>
      <c r="AJ105" s="278"/>
      <c r="AK105" s="242"/>
      <c r="AL105" s="238"/>
      <c r="AM105" s="248"/>
      <c r="AN105" s="238"/>
      <c r="AO105" s="250"/>
      <c r="AP105" s="242"/>
      <c r="AQ105" s="242"/>
      <c r="AR105" s="238"/>
      <c r="AS105" s="239"/>
      <c r="AT105" s="241"/>
      <c r="AU105" s="241"/>
      <c r="AV105" s="88" t="s">
        <v>51</v>
      </c>
      <c r="AW105" s="218">
        <f>AW104</f>
        <v>20</v>
      </c>
      <c r="AX105" s="87">
        <f>AL104/COS(AN104/180*PI())-11</f>
        <v>198.64180460287344</v>
      </c>
      <c r="AY105" s="184">
        <f>AY104</f>
        <v>18.734999999999999</v>
      </c>
      <c r="AZ105" s="103" t="s">
        <v>31</v>
      </c>
      <c r="BA105" s="131">
        <f>INT((AQ104-AP104-3.5/COS(AN104*PI()/180))/AS104)+1</f>
        <v>8</v>
      </c>
      <c r="BB105" s="105">
        <f>IF(AW105=16,1.84,IF(AW105=20,2.27,IF(AW105=22,2.51,IF(AW105=25,2.84,IF(AW105=28,3.16)))))</f>
        <v>2.27</v>
      </c>
      <c r="BC105" s="88">
        <f>AX105+2*AY105</f>
        <v>236.11180460287343</v>
      </c>
      <c r="BD105" s="87">
        <f>BC105*BA105/100*((AW105/100)^2/4*PI()*7850/100)</f>
        <v>46.582974556118366</v>
      </c>
      <c r="BE105" s="88" t="s">
        <v>52</v>
      </c>
      <c r="BF105" s="87">
        <f>AL104/COS(AN104/180*PI())-11</f>
        <v>198.64180460287344</v>
      </c>
      <c r="BG105" s="87">
        <v>10</v>
      </c>
      <c r="BH105" s="218">
        <v>10</v>
      </c>
      <c r="BI105" s="88">
        <f>BF105+2*BG105</f>
        <v>218.64180460287344</v>
      </c>
      <c r="BJ105" s="88">
        <f>BA105</f>
        <v>8</v>
      </c>
      <c r="BK105" s="87">
        <f>BI105*BJ105/100*((BH105/100)^2/4*PI()*7850/100)</f>
        <v>10.784070747595635</v>
      </c>
      <c r="BL105" s="88">
        <v>4</v>
      </c>
      <c r="BM105" s="110">
        <f>BM104</f>
        <v>132</v>
      </c>
      <c r="BN105" s="214">
        <f>AR104-7-BP104-BP105+BP105</f>
        <v>21.84</v>
      </c>
      <c r="BO105" s="218">
        <v>12</v>
      </c>
      <c r="BP105" s="105">
        <f t="shared" si="9"/>
        <v>1.39</v>
      </c>
      <c r="BQ105" s="215">
        <f>BM105+2*BN105+32</f>
        <v>207.68</v>
      </c>
      <c r="BR105" s="223">
        <f>BR104</f>
        <v>18</v>
      </c>
      <c r="BS105" s="87">
        <f t="shared" si="8"/>
        <v>33.188621210150664</v>
      </c>
      <c r="BT105" s="88">
        <v>7</v>
      </c>
      <c r="BU105" s="110">
        <f>(10+2.5*BW105)*1/TAN(BV104/180*PI())</f>
        <v>38.224215648449594</v>
      </c>
      <c r="BV105" s="242"/>
      <c r="BW105" s="88">
        <f>INT((120*SIN(BV104/180*PI()))/10)*2</f>
        <v>20</v>
      </c>
      <c r="BX105" s="218">
        <v>12</v>
      </c>
      <c r="BY105" s="215">
        <f>BU105+34</f>
        <v>72.224215648449587</v>
      </c>
      <c r="BZ105" s="88">
        <f>BW105+1</f>
        <v>21</v>
      </c>
      <c r="CA105" s="87">
        <f>BY105*BZ105/100*((BX105/100)^2/4*PI()*7850/100)</f>
        <v>13.465551928845985</v>
      </c>
      <c r="CB105" s="244"/>
      <c r="CC105" s="234"/>
      <c r="CE105" s="42"/>
    </row>
    <row r="106" spans="4:83" ht="32.25" customHeight="1" x14ac:dyDescent="0.25">
      <c r="E106" s="93"/>
      <c r="I106" s="72"/>
      <c r="P106" s="72"/>
      <c r="Q106" s="72"/>
      <c r="R106" s="72"/>
      <c r="S106" s="72"/>
      <c r="AJ106" s="278"/>
      <c r="AK106" s="242"/>
      <c r="AL106" s="238"/>
      <c r="AM106" s="248"/>
      <c r="AN106" s="238"/>
      <c r="AO106" s="250"/>
      <c r="AP106" s="242"/>
      <c r="AQ106" s="242"/>
      <c r="AR106" s="238"/>
      <c r="AS106" s="239"/>
      <c r="AT106" s="241"/>
      <c r="AU106" s="241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88">
        <v>5</v>
      </c>
      <c r="BM106" s="210">
        <f>(3*AS104+BB104+BP106)</f>
        <v>39.660000000000004</v>
      </c>
      <c r="BN106" s="214">
        <f>AR104-7-BP104-BP105+BP106</f>
        <v>21.84</v>
      </c>
      <c r="BO106" s="218">
        <v>12</v>
      </c>
      <c r="BP106" s="211">
        <f t="shared" si="9"/>
        <v>1.39</v>
      </c>
      <c r="BQ106" s="214">
        <f>2*BM106+2*BN106+28</f>
        <v>151</v>
      </c>
      <c r="BR106" s="223">
        <f>INT((2*AT104+AU104+1)*(INT(AZ104/3/2)+INT(BJ104/3/2+BJ105/3/2))/2)</f>
        <v>24</v>
      </c>
      <c r="BS106" s="87">
        <f t="shared" si="8"/>
        <v>32.174382400698192</v>
      </c>
      <c r="BT106" s="247"/>
      <c r="BU106" s="247"/>
      <c r="BV106" s="247"/>
      <c r="BW106" s="247"/>
      <c r="BX106" s="247"/>
      <c r="BY106" s="247"/>
      <c r="BZ106" s="247"/>
      <c r="CA106" s="247"/>
      <c r="CB106" s="253"/>
      <c r="CC106" s="246"/>
      <c r="CE106" s="42"/>
    </row>
    <row r="107" spans="4:83" ht="32.25" customHeight="1" x14ac:dyDescent="0.25">
      <c r="E107" s="93"/>
      <c r="I107" s="72"/>
      <c r="P107" s="72"/>
      <c r="Q107" s="72"/>
      <c r="R107" s="72"/>
      <c r="S107" s="72"/>
      <c r="AJ107" s="278"/>
      <c r="AK107" s="242"/>
      <c r="AL107" s="238">
        <f>$AL$6</f>
        <v>190</v>
      </c>
      <c r="AM107" s="248" t="s">
        <v>206</v>
      </c>
      <c r="AN107" s="238">
        <f>AN104</f>
        <v>25</v>
      </c>
      <c r="AO107" s="250">
        <f>INT(AL107*TAN(RADIANS(AN107)))</f>
        <v>88</v>
      </c>
      <c r="AP107" s="242">
        <f>INT((AO107-13)/AS107+1)*AS107+13</f>
        <v>97</v>
      </c>
      <c r="AQ107" s="242">
        <f>AP107+INT(AL107*(TAN(AN107/180*PI())))</f>
        <v>185</v>
      </c>
      <c r="AR107" s="238">
        <f>AR38</f>
        <v>30</v>
      </c>
      <c r="AS107" s="239">
        <v>12</v>
      </c>
      <c r="AT107" s="241">
        <f>AT104</f>
        <v>6</v>
      </c>
      <c r="AU107" s="241">
        <f>AU104</f>
        <v>3</v>
      </c>
      <c r="AV107" s="88">
        <v>1</v>
      </c>
      <c r="AW107" s="218">
        <f>J$10</f>
        <v>20</v>
      </c>
      <c r="AX107" s="87">
        <f>AL107-11</f>
        <v>179</v>
      </c>
      <c r="AY107" s="184">
        <f>(AR107-7-BP107-BP108-1.16/2-BB107/2)</f>
        <v>18.734999999999999</v>
      </c>
      <c r="AZ107" s="130">
        <f>INT((AP107-13)/AS107)+1</f>
        <v>8</v>
      </c>
      <c r="BA107" s="103" t="s">
        <v>31</v>
      </c>
      <c r="BB107" s="105">
        <f>IF(AW107=16,1.84,IF(AW107=20,2.27,IF(AW107=22,2.51,IF(AW107=25,2.84,IF(AW107=28,3.16)))))</f>
        <v>2.27</v>
      </c>
      <c r="BC107" s="88">
        <f>AX107+2*AY107</f>
        <v>216.47</v>
      </c>
      <c r="BD107" s="87">
        <f>BC107*AZ107/100*((AW107/100)^2/4*PI()*7850/100)</f>
        <v>42.707803276178183</v>
      </c>
      <c r="BE107" s="88">
        <v>2</v>
      </c>
      <c r="BF107" s="87">
        <f>AL107-11</f>
        <v>179</v>
      </c>
      <c r="BG107" s="87">
        <v>10</v>
      </c>
      <c r="BH107" s="218">
        <v>10</v>
      </c>
      <c r="BI107" s="88">
        <f>BF107+2*BG107</f>
        <v>199</v>
      </c>
      <c r="BJ107" s="88">
        <f>AZ107</f>
        <v>8</v>
      </c>
      <c r="BK107" s="87">
        <f>BI107*BJ107/100*((BH107/100)^2/4*PI()*7850/100)</f>
        <v>9.815277927610591</v>
      </c>
      <c r="BL107" s="88">
        <v>3</v>
      </c>
      <c r="BM107" s="110">
        <f>(AP107+AQ107)/2-2*4.5</f>
        <v>132</v>
      </c>
      <c r="BN107" s="87">
        <f>10</f>
        <v>10</v>
      </c>
      <c r="BO107" s="218">
        <v>10</v>
      </c>
      <c r="BP107" s="105">
        <f>IF(BO107=10,1.16,IF(BO107=12,1.39,IF(BO107=14,1.62,IF(BO107=28,3.1))))</f>
        <v>1.1599999999999999</v>
      </c>
      <c r="BQ107" s="110">
        <f>BM107+2*BN107</f>
        <v>152</v>
      </c>
      <c r="BR107" s="223">
        <f>AT107*2+2*AU107-1+1</f>
        <v>18</v>
      </c>
      <c r="BS107" s="87">
        <f t="shared" si="8"/>
        <v>16.868467594185038</v>
      </c>
      <c r="BT107" s="88">
        <v>6</v>
      </c>
      <c r="BU107" s="110">
        <f>(20+10*BW107)*TAN(BV107/180*PI())</f>
        <v>141.27170194057413</v>
      </c>
      <c r="BV107" s="242">
        <f>45+AN107/2</f>
        <v>57.5</v>
      </c>
      <c r="BW107" s="88">
        <f>INT((150*COS(BV107/180*PI())-10)/10)</f>
        <v>7</v>
      </c>
      <c r="BX107" s="218">
        <v>12</v>
      </c>
      <c r="BY107" s="215">
        <f>BU107+34</f>
        <v>175.27170194057413</v>
      </c>
      <c r="BZ107" s="88">
        <f>BW107+1</f>
        <v>8</v>
      </c>
      <c r="CA107" s="87">
        <f>BY107*BZ107/100*((BX107/100)^2/4*PI()*7850/100)</f>
        <v>12.448694839419927</v>
      </c>
      <c r="CB107" s="243">
        <f>BD107+BK107+BS107+BD108+BK108+BS108+CA107+CA108+BS109</f>
        <v>218.03584448080258</v>
      </c>
      <c r="CC107" s="233">
        <f>(AP107+AQ107)*AL107/2*AR107/1000000</f>
        <v>0.80369999999999997</v>
      </c>
      <c r="CE107" s="42">
        <f>CB107/CC107</f>
        <v>271.29008893965732</v>
      </c>
    </row>
    <row r="108" spans="4:83" ht="32.25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8"/>
      <c r="AN108" s="238"/>
      <c r="AO108" s="250"/>
      <c r="AP108" s="242"/>
      <c r="AQ108" s="242"/>
      <c r="AR108" s="238"/>
      <c r="AS108" s="239"/>
      <c r="AT108" s="241"/>
      <c r="AU108" s="241"/>
      <c r="AV108" s="88" t="s">
        <v>51</v>
      </c>
      <c r="AW108" s="218">
        <f>AW107</f>
        <v>20</v>
      </c>
      <c r="AX108" s="87">
        <f>AL107/COS(AN107/180*PI())-11</f>
        <v>198.64180460287344</v>
      </c>
      <c r="AY108" s="184">
        <f>AY107</f>
        <v>18.734999999999999</v>
      </c>
      <c r="AZ108" s="103" t="s">
        <v>31</v>
      </c>
      <c r="BA108" s="131">
        <f>INT((AQ107-AP107-3.5/COS(AN107*PI()/180))/AS107)+1</f>
        <v>8</v>
      </c>
      <c r="BB108" s="105">
        <f>IF(AW108=16,1.84,IF(AW108=20,2.27,IF(AW108=22,2.51,IF(AW108=25,2.84,IF(AW108=28,3.16)))))</f>
        <v>2.27</v>
      </c>
      <c r="BC108" s="88">
        <f>AX108+2*AY108</f>
        <v>236.11180460287343</v>
      </c>
      <c r="BD108" s="87">
        <f>BC108*BA108/100*((AW108/100)^2/4*PI()*7850/100)</f>
        <v>46.582974556118366</v>
      </c>
      <c r="BE108" s="88" t="s">
        <v>52</v>
      </c>
      <c r="BF108" s="87">
        <f>AL107/COS(AN107/180*PI())-11</f>
        <v>198.64180460287344</v>
      </c>
      <c r="BG108" s="87">
        <v>10</v>
      </c>
      <c r="BH108" s="218">
        <v>10</v>
      </c>
      <c r="BI108" s="88">
        <f>BF108+2*BG108</f>
        <v>218.64180460287344</v>
      </c>
      <c r="BJ108" s="88">
        <f>BA108</f>
        <v>8</v>
      </c>
      <c r="BK108" s="87">
        <f>BI108*BJ108/100*((BH108/100)^2/4*PI()*7850/100)</f>
        <v>10.784070747595635</v>
      </c>
      <c r="BL108" s="88">
        <v>4</v>
      </c>
      <c r="BM108" s="110">
        <f>BM107</f>
        <v>132</v>
      </c>
      <c r="BN108" s="214">
        <f>AR107-7-BP107-BP108+BP108</f>
        <v>21.84</v>
      </c>
      <c r="BO108" s="218">
        <v>12</v>
      </c>
      <c r="BP108" s="105">
        <f t="shared" si="9"/>
        <v>1.39</v>
      </c>
      <c r="BQ108" s="215">
        <f>BM108+2*BN108+32</f>
        <v>207.68</v>
      </c>
      <c r="BR108" s="223">
        <f>BR107</f>
        <v>18</v>
      </c>
      <c r="BS108" s="87">
        <f t="shared" si="8"/>
        <v>33.188621210150664</v>
      </c>
      <c r="BT108" s="88">
        <v>7</v>
      </c>
      <c r="BU108" s="110">
        <f>(10+2.5*BW108)*1/TAN(BV107/180*PI())</f>
        <v>38.224215648449594</v>
      </c>
      <c r="BV108" s="242"/>
      <c r="BW108" s="88">
        <f>INT((120*SIN(BV107/180*PI()))/10)*2</f>
        <v>20</v>
      </c>
      <c r="BX108" s="218">
        <v>12</v>
      </c>
      <c r="BY108" s="215">
        <f>BU108+34</f>
        <v>72.224215648449587</v>
      </c>
      <c r="BZ108" s="88">
        <f>BW108+1</f>
        <v>21</v>
      </c>
      <c r="CA108" s="87">
        <f>BY108*BZ108/100*((BX108/100)^2/4*PI()*7850/100)</f>
        <v>13.465551928845985</v>
      </c>
      <c r="CB108" s="244"/>
      <c r="CC108" s="234"/>
      <c r="CE108" s="42"/>
    </row>
    <row r="109" spans="4:83" ht="32.25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/>
      <c r="AM109" s="248"/>
      <c r="AN109" s="238"/>
      <c r="AO109" s="250"/>
      <c r="AP109" s="242"/>
      <c r="AQ109" s="242"/>
      <c r="AR109" s="238"/>
      <c r="AS109" s="239"/>
      <c r="AT109" s="241"/>
      <c r="AU109" s="241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88">
        <v>5</v>
      </c>
      <c r="BM109" s="210">
        <f>(3*AS107+BB107+BP109)</f>
        <v>39.660000000000004</v>
      </c>
      <c r="BN109" s="214">
        <f>AR107-7-BP107-BP108+BP109</f>
        <v>21.84</v>
      </c>
      <c r="BO109" s="218">
        <v>12</v>
      </c>
      <c r="BP109" s="211">
        <f t="shared" si="9"/>
        <v>1.39</v>
      </c>
      <c r="BQ109" s="214">
        <f>2*BM109+2*BN109+28</f>
        <v>151</v>
      </c>
      <c r="BR109" s="223">
        <f>INT((2*AT107+AU107+1)*(INT(AZ107/3/2)+INT(BJ107/3/2+BJ108/3/2))/2)</f>
        <v>24</v>
      </c>
      <c r="BS109" s="87">
        <f t="shared" si="8"/>
        <v>32.174382400698192</v>
      </c>
      <c r="BT109" s="247"/>
      <c r="BU109" s="247"/>
      <c r="BV109" s="247"/>
      <c r="BW109" s="247"/>
      <c r="BX109" s="247"/>
      <c r="BY109" s="247"/>
      <c r="BZ109" s="247"/>
      <c r="CA109" s="247"/>
      <c r="CB109" s="253"/>
      <c r="CC109" s="246"/>
      <c r="CE109" s="42"/>
    </row>
    <row r="110" spans="4:83" ht="32.25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>
        <f>$AL$6</f>
        <v>190</v>
      </c>
      <c r="AM110" s="248" t="s">
        <v>405</v>
      </c>
      <c r="AN110" s="238">
        <f>AN107</f>
        <v>25</v>
      </c>
      <c r="AO110" s="250">
        <f>INT(AL110*TAN(RADIANS(AN110)))</f>
        <v>88</v>
      </c>
      <c r="AP110" s="242">
        <f>INT((AO110-13)/AS110+1)*AS110+13</f>
        <v>97</v>
      </c>
      <c r="AQ110" s="242">
        <f>AP110+INT(AL110*(TAN(AN110/180*PI())))</f>
        <v>185</v>
      </c>
      <c r="AR110" s="238">
        <f>AR41</f>
        <v>30</v>
      </c>
      <c r="AS110" s="239">
        <v>12</v>
      </c>
      <c r="AT110" s="241">
        <f>AT107</f>
        <v>6</v>
      </c>
      <c r="AU110" s="241">
        <f>AU107</f>
        <v>3</v>
      </c>
      <c r="AV110" s="88">
        <v>1</v>
      </c>
      <c r="AW110" s="218">
        <f>J$12</f>
        <v>20</v>
      </c>
      <c r="AX110" s="87">
        <f>AL110-11</f>
        <v>179</v>
      </c>
      <c r="AY110" s="184">
        <f>(AR110-7-BP110-BP111-1.16/2-BB110/2)</f>
        <v>18.734999999999999</v>
      </c>
      <c r="AZ110" s="130">
        <f>INT((AP110-13)/AS110)+1</f>
        <v>8</v>
      </c>
      <c r="BA110" s="103" t="s">
        <v>31</v>
      </c>
      <c r="BB110" s="105">
        <f>IF(AW110=16,1.84,IF(AW110=20,2.27,IF(AW110=22,2.51,IF(AW110=25,2.84,IF(AW110=28,3.16)))))</f>
        <v>2.27</v>
      </c>
      <c r="BC110" s="88">
        <f>AX110+2*AY110</f>
        <v>216.47</v>
      </c>
      <c r="BD110" s="87">
        <f>BC110*AZ110/100*((AW110/100)^2/4*PI()*7850/100)</f>
        <v>42.707803276178183</v>
      </c>
      <c r="BE110" s="88">
        <v>2</v>
      </c>
      <c r="BF110" s="87">
        <f>AL110-11</f>
        <v>179</v>
      </c>
      <c r="BG110" s="87">
        <v>10</v>
      </c>
      <c r="BH110" s="218">
        <v>10</v>
      </c>
      <c r="BI110" s="88">
        <f>BF110+2*BG110</f>
        <v>199</v>
      </c>
      <c r="BJ110" s="88">
        <f>AZ110</f>
        <v>8</v>
      </c>
      <c r="BK110" s="87">
        <f>BI110*BJ110/100*((BH110/100)^2/4*PI()*7850/100)</f>
        <v>9.815277927610591</v>
      </c>
      <c r="BL110" s="88">
        <v>3</v>
      </c>
      <c r="BM110" s="110">
        <f>(AP110+AQ110)/2-2*4.5</f>
        <v>132</v>
      </c>
      <c r="BN110" s="87">
        <f>10</f>
        <v>10</v>
      </c>
      <c r="BO110" s="218">
        <v>10</v>
      </c>
      <c r="BP110" s="105">
        <f>IF(BO110=10,1.16,IF(BO110=12,1.39,IF(BO110=14,1.62,IF(BO110=28,3.1))))</f>
        <v>1.1599999999999999</v>
      </c>
      <c r="BQ110" s="110">
        <f>BM110+2*BN110</f>
        <v>152</v>
      </c>
      <c r="BR110" s="223">
        <f>AT110*2+2*AU110-1+1</f>
        <v>18</v>
      </c>
      <c r="BS110" s="87">
        <f t="shared" si="8"/>
        <v>16.868467594185038</v>
      </c>
      <c r="BT110" s="88">
        <v>6</v>
      </c>
      <c r="BU110" s="110">
        <f>(20+10*BW110)*TAN(BV110/180*PI())</f>
        <v>141.27170194057413</v>
      </c>
      <c r="BV110" s="242">
        <f>45+AN110/2</f>
        <v>57.5</v>
      </c>
      <c r="BW110" s="88">
        <f>INT((150*COS(BV110/180*PI())-10)/10)</f>
        <v>7</v>
      </c>
      <c r="BX110" s="218">
        <v>12</v>
      </c>
      <c r="BY110" s="215">
        <f>BU110+34</f>
        <v>175.27170194057413</v>
      </c>
      <c r="BZ110" s="88">
        <f>BW110+1</f>
        <v>8</v>
      </c>
      <c r="CA110" s="87">
        <f>BY110*BZ110/100*((BX110/100)^2/4*PI()*7850/100)</f>
        <v>12.448694839419927</v>
      </c>
      <c r="CB110" s="243">
        <f>BD110+BK110+BS110+BD111+BK111+BS111+CA110+CA111+BS112</f>
        <v>218.03584448080258</v>
      </c>
      <c r="CC110" s="233">
        <f>(AP110+AQ110)*AL110/2*AR110/1000000</f>
        <v>0.80369999999999997</v>
      </c>
      <c r="CE110" s="42">
        <f>CB110/CC110</f>
        <v>271.29008893965732</v>
      </c>
    </row>
    <row r="111" spans="4:83" ht="32.25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/>
      <c r="AM111" s="248"/>
      <c r="AN111" s="238"/>
      <c r="AO111" s="250"/>
      <c r="AP111" s="242"/>
      <c r="AQ111" s="242"/>
      <c r="AR111" s="238"/>
      <c r="AS111" s="239"/>
      <c r="AT111" s="241"/>
      <c r="AU111" s="241"/>
      <c r="AV111" s="88" t="s">
        <v>51</v>
      </c>
      <c r="AW111" s="218">
        <f>AW110</f>
        <v>20</v>
      </c>
      <c r="AX111" s="87">
        <f>AL110/COS(AN110/180*PI())-11</f>
        <v>198.64180460287344</v>
      </c>
      <c r="AY111" s="184">
        <f>AY110</f>
        <v>18.734999999999999</v>
      </c>
      <c r="AZ111" s="103" t="s">
        <v>31</v>
      </c>
      <c r="BA111" s="131">
        <f>INT((AQ110-AP110-3.5/COS(AN110*PI()/180))/AS110)+1</f>
        <v>8</v>
      </c>
      <c r="BB111" s="105">
        <f>IF(AW111=16,1.84,IF(AW111=20,2.27,IF(AW111=22,2.51,IF(AW111=25,2.84,IF(AW111=28,3.16)))))</f>
        <v>2.27</v>
      </c>
      <c r="BC111" s="88">
        <f>AX111+2*AY111</f>
        <v>236.11180460287343</v>
      </c>
      <c r="BD111" s="87">
        <f>BC111*BA111/100*((AW111/100)^2/4*PI()*7850/100)</f>
        <v>46.582974556118366</v>
      </c>
      <c r="BE111" s="88" t="s">
        <v>52</v>
      </c>
      <c r="BF111" s="87">
        <f>AL110/COS(AN110/180*PI())-11</f>
        <v>198.64180460287344</v>
      </c>
      <c r="BG111" s="87">
        <v>10</v>
      </c>
      <c r="BH111" s="218">
        <v>10</v>
      </c>
      <c r="BI111" s="88">
        <f>BF111+2*BG111</f>
        <v>218.64180460287344</v>
      </c>
      <c r="BJ111" s="88">
        <f>BA111</f>
        <v>8</v>
      </c>
      <c r="BK111" s="87">
        <f>BI111*BJ111/100*((BH111/100)^2/4*PI()*7850/100)</f>
        <v>10.784070747595635</v>
      </c>
      <c r="BL111" s="88">
        <v>4</v>
      </c>
      <c r="BM111" s="110">
        <f>BM110</f>
        <v>132</v>
      </c>
      <c r="BN111" s="214">
        <f>AR110-7-BP110-BP111+BP111</f>
        <v>21.84</v>
      </c>
      <c r="BO111" s="218">
        <v>12</v>
      </c>
      <c r="BP111" s="105">
        <f t="shared" si="9"/>
        <v>1.39</v>
      </c>
      <c r="BQ111" s="215">
        <f>BM111+2*BN111+32</f>
        <v>207.68</v>
      </c>
      <c r="BR111" s="223">
        <f>BR110</f>
        <v>18</v>
      </c>
      <c r="BS111" s="87">
        <f t="shared" si="8"/>
        <v>33.188621210150664</v>
      </c>
      <c r="BT111" s="88">
        <v>7</v>
      </c>
      <c r="BU111" s="110">
        <f>(10+2.5*BW111)*1/TAN(BV110/180*PI())</f>
        <v>38.224215648449594</v>
      </c>
      <c r="BV111" s="242"/>
      <c r="BW111" s="88">
        <f>INT((120*SIN(BV110/180*PI()))/10)*2</f>
        <v>20</v>
      </c>
      <c r="BX111" s="218">
        <v>12</v>
      </c>
      <c r="BY111" s="215">
        <f>BU111+34</f>
        <v>72.224215648449587</v>
      </c>
      <c r="BZ111" s="88">
        <f>BW111+1</f>
        <v>21</v>
      </c>
      <c r="CA111" s="87">
        <f>BY111*BZ111/100*((BX111/100)^2/4*PI()*7850/100)</f>
        <v>13.465551928845985</v>
      </c>
      <c r="CB111" s="244"/>
      <c r="CC111" s="234"/>
      <c r="CE111" s="42"/>
    </row>
    <row r="112" spans="4:83" ht="32.25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8"/>
      <c r="AN112" s="238"/>
      <c r="AO112" s="250"/>
      <c r="AP112" s="242"/>
      <c r="AQ112" s="242"/>
      <c r="AR112" s="238"/>
      <c r="AS112" s="239"/>
      <c r="AT112" s="241"/>
      <c r="AU112" s="241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238"/>
      <c r="BK112" s="238"/>
      <c r="BL112" s="88">
        <v>5</v>
      </c>
      <c r="BM112" s="210">
        <f>(3*AS110+BB110+BP112)</f>
        <v>39.660000000000004</v>
      </c>
      <c r="BN112" s="214">
        <f>AR110-7-BP110-BP111+BP112</f>
        <v>21.84</v>
      </c>
      <c r="BO112" s="218">
        <v>12</v>
      </c>
      <c r="BP112" s="211">
        <f t="shared" si="9"/>
        <v>1.39</v>
      </c>
      <c r="BQ112" s="214">
        <f>2*BM112+2*BN112+28</f>
        <v>151</v>
      </c>
      <c r="BR112" s="223">
        <f>INT((2*AT110+AU110+1)*(INT(AZ110/3/2)+INT(BJ110/3/2+BJ111/3/2))/2)</f>
        <v>24</v>
      </c>
      <c r="BS112" s="87">
        <f t="shared" si="8"/>
        <v>32.174382400698192</v>
      </c>
      <c r="BT112" s="247"/>
      <c r="BU112" s="247"/>
      <c r="BV112" s="247"/>
      <c r="BW112" s="247"/>
      <c r="BX112" s="247"/>
      <c r="BY112" s="247"/>
      <c r="BZ112" s="247"/>
      <c r="CA112" s="247"/>
      <c r="CB112" s="253"/>
      <c r="CC112" s="246"/>
      <c r="CE112" s="42"/>
    </row>
    <row r="113" spans="5:83" ht="32.25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f>$AL$6</f>
        <v>190</v>
      </c>
      <c r="AM113" s="248" t="s">
        <v>404</v>
      </c>
      <c r="AN113" s="238">
        <f>AN110</f>
        <v>25</v>
      </c>
      <c r="AO113" s="250">
        <f>INT(AL113*TAN(RADIANS(AN113)))</f>
        <v>88</v>
      </c>
      <c r="AP113" s="242">
        <f>INT((AO113-13)/AS113+1)*AS113+13</f>
        <v>97</v>
      </c>
      <c r="AQ113" s="242">
        <f>AP113+INT(AL113*(TAN(AN113/180*PI())))</f>
        <v>185</v>
      </c>
      <c r="AR113" s="238">
        <f>AR44</f>
        <v>35</v>
      </c>
      <c r="AS113" s="239">
        <v>12</v>
      </c>
      <c r="AT113" s="241">
        <f>AT110</f>
        <v>6</v>
      </c>
      <c r="AU113" s="241">
        <f>AU110</f>
        <v>3</v>
      </c>
      <c r="AV113" s="88">
        <v>1</v>
      </c>
      <c r="AW113" s="218">
        <f>AW47</f>
        <v>20</v>
      </c>
      <c r="AX113" s="87">
        <f>AL113-11</f>
        <v>179</v>
      </c>
      <c r="AY113" s="184">
        <f>(AR113-7-BP113-BP114-1.16/2-BB113/2)</f>
        <v>23.734999999999999</v>
      </c>
      <c r="AZ113" s="130">
        <f>INT((AP113-13)/AS113)+1</f>
        <v>8</v>
      </c>
      <c r="BA113" s="103" t="s">
        <v>31</v>
      </c>
      <c r="BB113" s="105">
        <f>IF(AW113=16,1.84,IF(AW113=20,2.27,IF(AW113=22,2.51,IF(AW113=25,2.84,IF(AW113=28,3.16)))))</f>
        <v>2.27</v>
      </c>
      <c r="BC113" s="88">
        <f>AX113+2*AY113</f>
        <v>226.47</v>
      </c>
      <c r="BD113" s="87">
        <f>BC113*AZ113/100*((AW113/100)^2/4*PI()*7850/100)</f>
        <v>44.680723462632578</v>
      </c>
      <c r="BE113" s="88">
        <v>2</v>
      </c>
      <c r="BF113" s="87">
        <f>AL113-11</f>
        <v>179</v>
      </c>
      <c r="BG113" s="87">
        <v>10</v>
      </c>
      <c r="BH113" s="218">
        <v>10</v>
      </c>
      <c r="BI113" s="88">
        <f>BF113+2*BG113</f>
        <v>199</v>
      </c>
      <c r="BJ113" s="88">
        <f>AZ113</f>
        <v>8</v>
      </c>
      <c r="BK113" s="87">
        <f>BI113*BJ113/100*((BH113/100)^2/4*PI()*7850/100)</f>
        <v>9.815277927610591</v>
      </c>
      <c r="BL113" s="88">
        <v>3</v>
      </c>
      <c r="BM113" s="110">
        <f>(AP113+AQ113)/2-2*4.5</f>
        <v>132</v>
      </c>
      <c r="BN113" s="87">
        <f>10</f>
        <v>10</v>
      </c>
      <c r="BO113" s="218">
        <v>10</v>
      </c>
      <c r="BP113" s="105">
        <f>IF(BO113=10,1.16,IF(BO113=12,1.39,IF(BO113=14,1.62,IF(BO113=28,3.1))))</f>
        <v>1.1599999999999999</v>
      </c>
      <c r="BQ113" s="110">
        <f>BM113+2*BN113</f>
        <v>152</v>
      </c>
      <c r="BR113" s="223">
        <f>AT113*2+2*AU113-1+1</f>
        <v>18</v>
      </c>
      <c r="BS113" s="87">
        <f t="shared" si="8"/>
        <v>16.868467594185038</v>
      </c>
      <c r="BT113" s="88">
        <v>6</v>
      </c>
      <c r="BU113" s="110">
        <f>(20+10*BW113)*TAN(BV113/180*PI())</f>
        <v>141.27170194057413</v>
      </c>
      <c r="BV113" s="242">
        <f>45+AN113/2</f>
        <v>57.5</v>
      </c>
      <c r="BW113" s="88">
        <f>INT((150*COS(BV113/180*PI())-10)/10)</f>
        <v>7</v>
      </c>
      <c r="BX113" s="218">
        <v>12</v>
      </c>
      <c r="BY113" s="215">
        <f>BU113+34</f>
        <v>175.27170194057413</v>
      </c>
      <c r="BZ113" s="88">
        <f>BW113+1</f>
        <v>8</v>
      </c>
      <c r="CA113" s="87">
        <f>BY113*BZ113/100*((BX113/100)^2/4*PI()*7850/100)</f>
        <v>12.448694839419927</v>
      </c>
      <c r="CB113" s="243">
        <f>BD113+BK113+BS113+BD114+BK114+BS114+CA113+CA114+BS115</f>
        <v>225.71050400611017</v>
      </c>
      <c r="CC113" s="233">
        <f>(AP113+AQ113)*AL113/2*AR113/1000000</f>
        <v>0.93764999999999998</v>
      </c>
      <c r="CE113" s="42">
        <f>CB113/CC113</f>
        <v>240.71935584291597</v>
      </c>
    </row>
    <row r="114" spans="5:83" ht="32.25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238"/>
      <c r="AM114" s="248"/>
      <c r="AN114" s="238"/>
      <c r="AO114" s="250"/>
      <c r="AP114" s="242"/>
      <c r="AQ114" s="242"/>
      <c r="AR114" s="238"/>
      <c r="AS114" s="239"/>
      <c r="AT114" s="241"/>
      <c r="AU114" s="241"/>
      <c r="AV114" s="88" t="s">
        <v>51</v>
      </c>
      <c r="AW114" s="218">
        <f>AW48</f>
        <v>20</v>
      </c>
      <c r="AX114" s="87">
        <f>AL113/COS(AN113/180*PI())-11</f>
        <v>198.64180460287344</v>
      </c>
      <c r="AY114" s="184">
        <f>AY113</f>
        <v>23.734999999999999</v>
      </c>
      <c r="AZ114" s="103" t="s">
        <v>31</v>
      </c>
      <c r="BA114" s="131">
        <f>INT((AQ113-AP113-3.5/COS(AN113*PI()/180))/AS113)+1</f>
        <v>8</v>
      </c>
      <c r="BB114" s="105">
        <f>IF(AW114=16,1.84,IF(AW114=20,2.27,IF(AW114=22,2.51,IF(AW114=25,2.84,IF(AW114=28,3.16)))))</f>
        <v>2.27</v>
      </c>
      <c r="BC114" s="88">
        <f>AX114+2*AY114</f>
        <v>246.11180460287343</v>
      </c>
      <c r="BD114" s="87">
        <f>BC114*BA114/100*((AW114/100)^2/4*PI()*7850/100)</f>
        <v>48.555894742572754</v>
      </c>
      <c r="BE114" s="88" t="s">
        <v>52</v>
      </c>
      <c r="BF114" s="87">
        <f>AL113/COS(AN113/180*PI())-11</f>
        <v>198.64180460287344</v>
      </c>
      <c r="BG114" s="87">
        <v>10</v>
      </c>
      <c r="BH114" s="218">
        <v>10</v>
      </c>
      <c r="BI114" s="88">
        <f>BF114+2*BG114</f>
        <v>218.64180460287344</v>
      </c>
      <c r="BJ114" s="88">
        <f>BA114</f>
        <v>8</v>
      </c>
      <c r="BK114" s="87">
        <f>BI114*BJ114/100*((BH114/100)^2/4*PI()*7850/100)</f>
        <v>10.784070747595635</v>
      </c>
      <c r="BL114" s="88">
        <v>4</v>
      </c>
      <c r="BM114" s="110">
        <f>BM113</f>
        <v>132</v>
      </c>
      <c r="BN114" s="214">
        <f>AR113-7-BP113-BP114+BP114</f>
        <v>26.84</v>
      </c>
      <c r="BO114" s="218">
        <v>12</v>
      </c>
      <c r="BP114" s="105">
        <f t="shared" si="9"/>
        <v>1.39</v>
      </c>
      <c r="BQ114" s="215">
        <f>BM114+2*BN114+32</f>
        <v>217.68</v>
      </c>
      <c r="BR114" s="223">
        <f>BR113</f>
        <v>18</v>
      </c>
      <c r="BS114" s="87">
        <f t="shared" si="8"/>
        <v>34.786686561178719</v>
      </c>
      <c r="BT114" s="88">
        <v>7</v>
      </c>
      <c r="BU114" s="110">
        <f>(10+2.5*BW114)*1/TAN(BV113/180*PI())</f>
        <v>38.224215648449594</v>
      </c>
      <c r="BV114" s="242"/>
      <c r="BW114" s="88">
        <f>INT((120*SIN(BV113/180*PI()))/10)*2</f>
        <v>20</v>
      </c>
      <c r="BX114" s="218">
        <v>12</v>
      </c>
      <c r="BY114" s="215">
        <f>BU114+34</f>
        <v>72.224215648449587</v>
      </c>
      <c r="BZ114" s="88">
        <f>BW114+1</f>
        <v>21</v>
      </c>
      <c r="CA114" s="87">
        <f>BY114*BZ114/100*((BX114/100)^2/4*PI()*7850/100)</f>
        <v>13.465551928845985</v>
      </c>
      <c r="CB114" s="244"/>
      <c r="CC114" s="234"/>
      <c r="CE114" s="42"/>
    </row>
    <row r="115" spans="5:83" ht="32.25" customHeight="1" x14ac:dyDescent="0.25">
      <c r="E115" s="93"/>
      <c r="I115" s="72"/>
      <c r="P115" s="72"/>
      <c r="Q115" s="72"/>
      <c r="R115" s="72"/>
      <c r="S115" s="72"/>
      <c r="AJ115" s="278"/>
      <c r="AK115" s="242"/>
      <c r="AL115" s="238"/>
      <c r="AM115" s="248"/>
      <c r="AN115" s="238"/>
      <c r="AO115" s="250"/>
      <c r="AP115" s="242"/>
      <c r="AQ115" s="242"/>
      <c r="AR115" s="238"/>
      <c r="AS115" s="239"/>
      <c r="AT115" s="241"/>
      <c r="AU115" s="241"/>
      <c r="AV115" s="238"/>
      <c r="AW115" s="238"/>
      <c r="AX115" s="238"/>
      <c r="AY115" s="238"/>
      <c r="AZ115" s="238"/>
      <c r="BA115" s="238"/>
      <c r="BB115" s="238"/>
      <c r="BC115" s="238"/>
      <c r="BD115" s="238"/>
      <c r="BE115" s="238"/>
      <c r="BF115" s="238"/>
      <c r="BG115" s="238"/>
      <c r="BH115" s="238"/>
      <c r="BI115" s="238"/>
      <c r="BJ115" s="238"/>
      <c r="BK115" s="238"/>
      <c r="BL115" s="88">
        <v>5</v>
      </c>
      <c r="BM115" s="210">
        <f>(3*AS113+BB113+BP115)</f>
        <v>39.660000000000004</v>
      </c>
      <c r="BN115" s="214">
        <f>AR113-7-BP113-BP114+BP115</f>
        <v>26.84</v>
      </c>
      <c r="BO115" s="218">
        <v>12</v>
      </c>
      <c r="BP115" s="211">
        <f t="shared" si="9"/>
        <v>1.39</v>
      </c>
      <c r="BQ115" s="214">
        <f>2*BM115+2*BN115+28</f>
        <v>161</v>
      </c>
      <c r="BR115" s="223">
        <f>INT((2*AT113+AU113+1)*(INT(AZ113/3/2)+INT(BJ113/3/2+BJ114/3/2))/2)</f>
        <v>24</v>
      </c>
      <c r="BS115" s="87">
        <f t="shared" si="8"/>
        <v>34.30513620206893</v>
      </c>
      <c r="BT115" s="247"/>
      <c r="BU115" s="247"/>
      <c r="BV115" s="247"/>
      <c r="BW115" s="247"/>
      <c r="BX115" s="247"/>
      <c r="BY115" s="247"/>
      <c r="BZ115" s="247"/>
      <c r="CA115" s="247"/>
      <c r="CB115" s="253"/>
      <c r="CC115" s="246"/>
      <c r="CE115" s="42"/>
    </row>
    <row r="116" spans="5:83" ht="32.25" customHeight="1" x14ac:dyDescent="0.25">
      <c r="E116" s="93"/>
      <c r="I116" s="72"/>
      <c r="P116" s="72"/>
      <c r="Q116" s="72"/>
      <c r="R116" s="72"/>
      <c r="S116" s="72"/>
      <c r="AJ116" s="278"/>
      <c r="AK116" s="242"/>
      <c r="AL116" s="238">
        <f>$AL$6</f>
        <v>190</v>
      </c>
      <c r="AM116" s="248" t="s">
        <v>406</v>
      </c>
      <c r="AN116" s="238">
        <f>AN113</f>
        <v>25</v>
      </c>
      <c r="AO116" s="250">
        <f>INT(AL116*TAN(RADIANS(AN116)))</f>
        <v>88</v>
      </c>
      <c r="AP116" s="242">
        <f>INT((AO116-13)/AS116+1)*AS116+13</f>
        <v>97</v>
      </c>
      <c r="AQ116" s="242">
        <f>AP116+INT(AL116*(TAN(AN116/180*PI())))</f>
        <v>185</v>
      </c>
      <c r="AR116" s="238">
        <f>AR47</f>
        <v>40</v>
      </c>
      <c r="AS116" s="239">
        <v>12</v>
      </c>
      <c r="AT116" s="241">
        <f>AT113</f>
        <v>6</v>
      </c>
      <c r="AU116" s="241">
        <f>AU113</f>
        <v>3</v>
      </c>
      <c r="AV116" s="88">
        <v>1</v>
      </c>
      <c r="AW116" s="218">
        <f>AW47</f>
        <v>20</v>
      </c>
      <c r="AX116" s="87">
        <f>AL116-11</f>
        <v>179</v>
      </c>
      <c r="AY116" s="184">
        <f>(AR116-7-BP116-BP117-1.16/2-BB116/2)</f>
        <v>28.734999999999999</v>
      </c>
      <c r="AZ116" s="130">
        <f>INT((AP116-13)/AS116)+1</f>
        <v>8</v>
      </c>
      <c r="BA116" s="103" t="s">
        <v>31</v>
      </c>
      <c r="BB116" s="105">
        <f>IF(AW116=16,1.84,IF(AW116=20,2.27,IF(AW116=22,2.51,IF(AW116=25,2.84,IF(AW116=28,3.16)))))</f>
        <v>2.27</v>
      </c>
      <c r="BC116" s="88">
        <f>AX116+2*AY116</f>
        <v>236.47</v>
      </c>
      <c r="BD116" s="87">
        <f>BC116*AZ116/100*((AW116/100)^2/4*PI()*7850/100)</f>
        <v>46.653643649086966</v>
      </c>
      <c r="BE116" s="88">
        <v>2</v>
      </c>
      <c r="BF116" s="87">
        <f>AL116-11</f>
        <v>179</v>
      </c>
      <c r="BG116" s="87">
        <v>10</v>
      </c>
      <c r="BH116" s="218">
        <v>10</v>
      </c>
      <c r="BI116" s="88">
        <f>BF116+2*BG116</f>
        <v>199</v>
      </c>
      <c r="BJ116" s="88">
        <f>AZ116</f>
        <v>8</v>
      </c>
      <c r="BK116" s="87">
        <f>BI116*BJ116/100*((BH116/100)^2/4*PI()*7850/100)</f>
        <v>9.815277927610591</v>
      </c>
      <c r="BL116" s="88">
        <v>3</v>
      </c>
      <c r="BM116" s="110">
        <f>(AP116+AQ116)/2-2*4.5</f>
        <v>132</v>
      </c>
      <c r="BN116" s="87">
        <f>10</f>
        <v>10</v>
      </c>
      <c r="BO116" s="218">
        <v>10</v>
      </c>
      <c r="BP116" s="105">
        <f>IF(BO116=10,1.16,IF(BO116=12,1.39,IF(BO116=14,1.62,IF(BO116=28,3.1))))</f>
        <v>1.1599999999999999</v>
      </c>
      <c r="BQ116" s="110">
        <f>BM116+2*BN116</f>
        <v>152</v>
      </c>
      <c r="BR116" s="223">
        <f>AT116*2+2*AU116-1+1</f>
        <v>18</v>
      </c>
      <c r="BS116" s="87">
        <f t="shared" si="8"/>
        <v>16.868467594185038</v>
      </c>
      <c r="BT116" s="88">
        <v>6</v>
      </c>
      <c r="BU116" s="110">
        <f>(20+10*BW116)*TAN(BV116/180*PI())</f>
        <v>141.27170194057413</v>
      </c>
      <c r="BV116" s="242">
        <f>45+AN116/2</f>
        <v>57.5</v>
      </c>
      <c r="BW116" s="88">
        <f>INT((150*COS(BV116/180*PI())-10)/10)</f>
        <v>7</v>
      </c>
      <c r="BX116" s="218">
        <v>12</v>
      </c>
      <c r="BY116" s="215">
        <f>BU116+34</f>
        <v>175.27170194057413</v>
      </c>
      <c r="BZ116" s="88">
        <f>BW116+1</f>
        <v>8</v>
      </c>
      <c r="CA116" s="87">
        <f>BY116*BZ116/100*((BX116/100)^2/4*PI()*7850/100)</f>
        <v>12.448694839419927</v>
      </c>
      <c r="CB116" s="243">
        <f>BD116+BK116+BS116+BD117+BK117+BS117+CA116+CA117+BS118</f>
        <v>233.38516353141776</v>
      </c>
      <c r="CC116" s="233">
        <f>(AP116+AQ116)*AL116/2*AR116/1000000</f>
        <v>1.0716000000000001</v>
      </c>
      <c r="CE116" s="42">
        <f>CB116/CC116</f>
        <v>217.79130602035997</v>
      </c>
    </row>
    <row r="117" spans="5:83" ht="32.25" customHeight="1" x14ac:dyDescent="0.25">
      <c r="E117" s="93"/>
      <c r="I117" s="72"/>
      <c r="P117" s="72"/>
      <c r="Q117" s="72"/>
      <c r="R117" s="72"/>
      <c r="S117" s="72"/>
      <c r="AJ117" s="278"/>
      <c r="AK117" s="242"/>
      <c r="AL117" s="238"/>
      <c r="AM117" s="248"/>
      <c r="AN117" s="238"/>
      <c r="AO117" s="250"/>
      <c r="AP117" s="242"/>
      <c r="AQ117" s="242"/>
      <c r="AR117" s="238"/>
      <c r="AS117" s="239"/>
      <c r="AT117" s="241"/>
      <c r="AU117" s="241"/>
      <c r="AV117" s="88" t="s">
        <v>51</v>
      </c>
      <c r="AW117" s="218">
        <f>AW48</f>
        <v>20</v>
      </c>
      <c r="AX117" s="87">
        <f>AL116/COS(AN116/180*PI())-11</f>
        <v>198.64180460287344</v>
      </c>
      <c r="AY117" s="184">
        <f>AY116</f>
        <v>28.734999999999999</v>
      </c>
      <c r="AZ117" s="103" t="s">
        <v>31</v>
      </c>
      <c r="BA117" s="131">
        <f>INT((AQ116-AP116-3.5/COS(AN116*PI()/180))/AS116)+1</f>
        <v>8</v>
      </c>
      <c r="BB117" s="105">
        <f>IF(AW117=16,1.84,IF(AW117=20,2.27,IF(AW117=22,2.51,IF(AW117=25,2.84,IF(AW117=28,3.16)))))</f>
        <v>2.27</v>
      </c>
      <c r="BC117" s="88">
        <f>AX117+2*AY117</f>
        <v>256.11180460287346</v>
      </c>
      <c r="BD117" s="87">
        <f>BC117*BA117/100*((AW117/100)^2/4*PI()*7850/100)</f>
        <v>50.528814929027149</v>
      </c>
      <c r="BE117" s="88" t="s">
        <v>52</v>
      </c>
      <c r="BF117" s="87">
        <f>AL116/COS(AN116/180*PI())-11</f>
        <v>198.64180460287344</v>
      </c>
      <c r="BG117" s="87">
        <v>10</v>
      </c>
      <c r="BH117" s="218">
        <v>10</v>
      </c>
      <c r="BI117" s="88">
        <f>BF117+2*BG117</f>
        <v>218.64180460287344</v>
      </c>
      <c r="BJ117" s="88">
        <f>BA117</f>
        <v>8</v>
      </c>
      <c r="BK117" s="87">
        <f>BI117*BJ117/100*((BH117/100)^2/4*PI()*7850/100)</f>
        <v>10.784070747595635</v>
      </c>
      <c r="BL117" s="88">
        <v>4</v>
      </c>
      <c r="BM117" s="110">
        <f>BM116</f>
        <v>132</v>
      </c>
      <c r="BN117" s="214">
        <f>AR116-7-BP116-BP117+BP117</f>
        <v>31.84</v>
      </c>
      <c r="BO117" s="218">
        <v>12</v>
      </c>
      <c r="BP117" s="105">
        <f t="shared" si="9"/>
        <v>1.39</v>
      </c>
      <c r="BQ117" s="215">
        <f>BM117+2*BN117+32</f>
        <v>227.68</v>
      </c>
      <c r="BR117" s="223">
        <f>BR116</f>
        <v>18</v>
      </c>
      <c r="BS117" s="87">
        <f t="shared" si="8"/>
        <v>36.384751912206774</v>
      </c>
      <c r="BT117" s="88">
        <v>7</v>
      </c>
      <c r="BU117" s="110">
        <f>(10+2.5*BW117)*1/TAN(BV116/180*PI())</f>
        <v>38.224215648449594</v>
      </c>
      <c r="BV117" s="242"/>
      <c r="BW117" s="88">
        <f>INT((120*SIN(BV116/180*PI()))/10)*2</f>
        <v>20</v>
      </c>
      <c r="BX117" s="218">
        <v>12</v>
      </c>
      <c r="BY117" s="215">
        <f>BU117+34</f>
        <v>72.224215648449587</v>
      </c>
      <c r="BZ117" s="88">
        <f>BW117+1</f>
        <v>21</v>
      </c>
      <c r="CA117" s="87">
        <f>BY117*BZ117/100*((BX117/100)^2/4*PI()*7850/100)</f>
        <v>13.465551928845985</v>
      </c>
      <c r="CB117" s="244"/>
      <c r="CC117" s="234"/>
      <c r="CE117" s="42"/>
    </row>
    <row r="118" spans="5:83" ht="32.25" customHeight="1" thickBot="1" x14ac:dyDescent="0.3">
      <c r="E118" s="93"/>
      <c r="I118" s="72"/>
      <c r="P118" s="72"/>
      <c r="Q118" s="72"/>
      <c r="R118" s="72"/>
      <c r="S118" s="72"/>
      <c r="AJ118" s="279"/>
      <c r="AK118" s="252"/>
      <c r="AL118" s="236"/>
      <c r="AM118" s="249"/>
      <c r="AN118" s="236"/>
      <c r="AO118" s="250"/>
      <c r="AP118" s="252"/>
      <c r="AQ118" s="252"/>
      <c r="AR118" s="236"/>
      <c r="AS118" s="240"/>
      <c r="AT118" s="241"/>
      <c r="AU118" s="241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36"/>
      <c r="BH118" s="236"/>
      <c r="BI118" s="236"/>
      <c r="BJ118" s="236"/>
      <c r="BK118" s="236"/>
      <c r="BL118" s="95">
        <v>5</v>
      </c>
      <c r="BM118" s="210">
        <f>(3*AS116+BB116+BP118)</f>
        <v>39.660000000000004</v>
      </c>
      <c r="BN118" s="214">
        <f>AR116-7-BP116-BP117+BP118</f>
        <v>31.84</v>
      </c>
      <c r="BO118" s="218">
        <v>12</v>
      </c>
      <c r="BP118" s="211">
        <f t="shared" si="9"/>
        <v>1.39</v>
      </c>
      <c r="BQ118" s="214">
        <f>2*BM118+2*BN118+28</f>
        <v>171</v>
      </c>
      <c r="BR118" s="223">
        <f>INT((2*AT116+AU116+1)*(INT(AZ116/3/2)+INT(BJ116/3/2+BJ117/3/2))/2)</f>
        <v>24</v>
      </c>
      <c r="BS118" s="94">
        <f t="shared" si="8"/>
        <v>36.435890003439674</v>
      </c>
      <c r="BT118" s="237"/>
      <c r="BU118" s="237"/>
      <c r="BV118" s="237"/>
      <c r="BW118" s="237"/>
      <c r="BX118" s="237"/>
      <c r="BY118" s="237"/>
      <c r="BZ118" s="237"/>
      <c r="CA118" s="237"/>
      <c r="CB118" s="245"/>
      <c r="CC118" s="235"/>
      <c r="CE118" s="42"/>
    </row>
    <row r="119" spans="5:83" ht="24" customHeight="1" x14ac:dyDescent="0.25">
      <c r="E119" s="93"/>
      <c r="I119" s="72"/>
      <c r="P119" s="72"/>
      <c r="Q119" s="72"/>
      <c r="R119" s="72"/>
      <c r="S119" s="72"/>
      <c r="AM119" s="93"/>
      <c r="AN119" s="93"/>
      <c r="AO119" s="129"/>
      <c r="AP119" s="93"/>
      <c r="AQ119" s="93"/>
      <c r="BD119" s="72"/>
      <c r="BE119" s="72"/>
      <c r="BF119" s="72"/>
      <c r="BG119" s="72"/>
    </row>
    <row r="120" spans="5:83" ht="32.25" customHeight="1" x14ac:dyDescent="0.25">
      <c r="E120" s="93"/>
      <c r="I120" s="72"/>
      <c r="P120" s="72"/>
      <c r="Q120" s="72"/>
      <c r="R120" s="72"/>
      <c r="S120" s="72"/>
      <c r="AJ120" s="271" t="s">
        <v>462</v>
      </c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  <c r="BC120" s="271"/>
      <c r="BD120" s="271"/>
      <c r="BE120" s="271"/>
      <c r="BF120" s="271"/>
      <c r="BG120" s="271"/>
      <c r="BH120" s="271"/>
      <c r="BI120" s="271"/>
      <c r="BJ120" s="271"/>
      <c r="BK120" s="271"/>
      <c r="BL120" s="271"/>
      <c r="BM120" s="271"/>
      <c r="BN120" s="271"/>
      <c r="BO120" s="271"/>
      <c r="BP120" s="271"/>
      <c r="BQ120" s="271"/>
      <c r="BR120" s="271"/>
      <c r="BS120" s="271"/>
      <c r="BT120" s="271"/>
      <c r="BU120" s="271"/>
      <c r="BV120" s="271"/>
      <c r="BW120" s="271"/>
      <c r="BX120" s="271"/>
      <c r="BY120" s="271"/>
      <c r="BZ120" s="271"/>
      <c r="CA120" s="271"/>
      <c r="CB120" s="271"/>
      <c r="CC120" s="271"/>
    </row>
    <row r="121" spans="5:83" ht="14.25" customHeight="1" thickBot="1" x14ac:dyDescent="0.3">
      <c r="E121" s="93"/>
      <c r="I121" s="72"/>
      <c r="P121" s="72"/>
      <c r="Q121" s="72"/>
      <c r="R121" s="72"/>
      <c r="S121" s="72"/>
      <c r="AJ121" s="43"/>
      <c r="AK121" s="43"/>
      <c r="AL121" s="43"/>
      <c r="AM121" s="43"/>
      <c r="AN121" s="43"/>
      <c r="AO121" s="128"/>
      <c r="AP121" s="43"/>
      <c r="AQ121" s="43"/>
      <c r="AR121" s="43"/>
      <c r="AS121" s="133"/>
      <c r="AT121" s="209"/>
      <c r="AU121" s="209"/>
      <c r="AV121" s="43"/>
      <c r="AW121" s="43"/>
      <c r="AX121" s="43"/>
      <c r="AY121" s="13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221"/>
      <c r="BS121" s="43"/>
      <c r="BT121" s="43"/>
      <c r="BU121" s="43"/>
      <c r="BV121" s="43"/>
      <c r="BW121" s="43"/>
    </row>
    <row r="122" spans="5:83" ht="45.75" customHeight="1" x14ac:dyDescent="0.25">
      <c r="E122" s="93"/>
      <c r="I122" s="72"/>
      <c r="P122" s="72"/>
      <c r="Q122" s="72"/>
      <c r="R122" s="72"/>
      <c r="S122" s="72"/>
      <c r="AJ122" s="272" t="s">
        <v>441</v>
      </c>
      <c r="AK122" s="274" t="s">
        <v>148</v>
      </c>
      <c r="AL122" s="274" t="s">
        <v>149</v>
      </c>
      <c r="AM122" s="274" t="s">
        <v>150</v>
      </c>
      <c r="AN122" s="262" t="s">
        <v>450</v>
      </c>
      <c r="AO122" s="200" t="s">
        <v>23</v>
      </c>
      <c r="AP122" s="262" t="s">
        <v>442</v>
      </c>
      <c r="AQ122" s="262" t="s">
        <v>443</v>
      </c>
      <c r="AR122" s="262" t="s">
        <v>444</v>
      </c>
      <c r="AS122" s="264" t="s">
        <v>201</v>
      </c>
      <c r="AT122" s="266" t="s">
        <v>407</v>
      </c>
      <c r="AU122" s="266" t="s">
        <v>408</v>
      </c>
      <c r="AV122" s="257" t="s">
        <v>437</v>
      </c>
      <c r="AW122" s="257"/>
      <c r="AX122" s="257"/>
      <c r="AY122" s="257"/>
      <c r="AZ122" s="257"/>
      <c r="BA122" s="257"/>
      <c r="BB122" s="257"/>
      <c r="BC122" s="257"/>
      <c r="BD122" s="257"/>
      <c r="BE122" s="257" t="s">
        <v>438</v>
      </c>
      <c r="BF122" s="257"/>
      <c r="BG122" s="257"/>
      <c r="BH122" s="257"/>
      <c r="BI122" s="257"/>
      <c r="BJ122" s="257"/>
      <c r="BK122" s="257"/>
      <c r="BL122" s="257" t="s">
        <v>445</v>
      </c>
      <c r="BM122" s="257"/>
      <c r="BN122" s="257"/>
      <c r="BO122" s="257"/>
      <c r="BP122" s="257"/>
      <c r="BQ122" s="257"/>
      <c r="BR122" s="257"/>
      <c r="BS122" s="257"/>
      <c r="BT122" s="257" t="s">
        <v>417</v>
      </c>
      <c r="BU122" s="257"/>
      <c r="BV122" s="257"/>
      <c r="BW122" s="257"/>
      <c r="BX122" s="257"/>
      <c r="BY122" s="257"/>
      <c r="BZ122" s="257"/>
      <c r="CA122" s="257"/>
      <c r="CB122" s="258" t="s">
        <v>151</v>
      </c>
      <c r="CC122" s="260" t="s">
        <v>452</v>
      </c>
      <c r="CE122" s="42"/>
    </row>
    <row r="123" spans="5:83" ht="116.25" customHeight="1" x14ac:dyDescent="0.25">
      <c r="E123" s="93"/>
      <c r="I123" s="72"/>
      <c r="P123" s="72"/>
      <c r="Q123" s="72"/>
      <c r="R123" s="72"/>
      <c r="S123" s="72"/>
      <c r="AJ123" s="273"/>
      <c r="AK123" s="259"/>
      <c r="AL123" s="259"/>
      <c r="AM123" s="259"/>
      <c r="AN123" s="263"/>
      <c r="AO123" s="201" t="s">
        <v>202</v>
      </c>
      <c r="AP123" s="263"/>
      <c r="AQ123" s="263"/>
      <c r="AR123" s="263"/>
      <c r="AS123" s="265"/>
      <c r="AT123" s="267"/>
      <c r="AU123" s="267"/>
      <c r="AV123" s="25" t="s">
        <v>24</v>
      </c>
      <c r="AW123" s="25" t="s">
        <v>158</v>
      </c>
      <c r="AX123" s="81" t="s">
        <v>25</v>
      </c>
      <c r="AY123" s="187" t="s">
        <v>26</v>
      </c>
      <c r="AZ123" s="25" t="s">
        <v>440</v>
      </c>
      <c r="BA123" s="25" t="s">
        <v>409</v>
      </c>
      <c r="BB123" s="186" t="s">
        <v>27</v>
      </c>
      <c r="BC123" s="25" t="s">
        <v>159</v>
      </c>
      <c r="BD123" s="25" t="s">
        <v>160</v>
      </c>
      <c r="BE123" s="25" t="s">
        <v>24</v>
      </c>
      <c r="BF123" s="81" t="s">
        <v>25</v>
      </c>
      <c r="BG123" s="81" t="s">
        <v>26</v>
      </c>
      <c r="BH123" s="25" t="s">
        <v>158</v>
      </c>
      <c r="BI123" s="25" t="s">
        <v>159</v>
      </c>
      <c r="BJ123" s="25" t="s">
        <v>20</v>
      </c>
      <c r="BK123" s="25" t="s">
        <v>160</v>
      </c>
      <c r="BL123" s="25" t="s">
        <v>24</v>
      </c>
      <c r="BM123" s="81" t="s">
        <v>25</v>
      </c>
      <c r="BN123" s="81" t="s">
        <v>26</v>
      </c>
      <c r="BO123" s="25" t="s">
        <v>158</v>
      </c>
      <c r="BP123" s="186" t="s">
        <v>27</v>
      </c>
      <c r="BQ123" s="25" t="s">
        <v>159</v>
      </c>
      <c r="BR123" s="222" t="s">
        <v>20</v>
      </c>
      <c r="BS123" s="25" t="s">
        <v>160</v>
      </c>
      <c r="BT123" s="25" t="s">
        <v>24</v>
      </c>
      <c r="BU123" s="81" t="s">
        <v>25</v>
      </c>
      <c r="BV123" s="81" t="s">
        <v>448</v>
      </c>
      <c r="BW123" s="81" t="s">
        <v>207</v>
      </c>
      <c r="BX123" s="25" t="s">
        <v>158</v>
      </c>
      <c r="BY123" s="25" t="s">
        <v>159</v>
      </c>
      <c r="BZ123" s="25" t="s">
        <v>20</v>
      </c>
      <c r="CA123" s="25" t="s">
        <v>160</v>
      </c>
      <c r="CB123" s="259"/>
      <c r="CC123" s="261"/>
      <c r="CE123" s="42"/>
    </row>
    <row r="124" spans="5:83" ht="32.25" customHeight="1" x14ac:dyDescent="0.25">
      <c r="E124" s="93"/>
      <c r="I124" s="72"/>
      <c r="P124" s="72"/>
      <c r="Q124" s="72"/>
      <c r="R124" s="72"/>
      <c r="S124" s="72"/>
      <c r="AJ124" s="278">
        <f>AJ101</f>
        <v>1.9</v>
      </c>
      <c r="AK124" s="242">
        <f>AK101</f>
        <v>1.5</v>
      </c>
      <c r="AL124" s="238">
        <f>$AL$6</f>
        <v>190</v>
      </c>
      <c r="AM124" s="248" t="s">
        <v>203</v>
      </c>
      <c r="AN124" s="238">
        <v>30</v>
      </c>
      <c r="AO124" s="250">
        <f>INT(AL124*TAN(RADIANS(AN124)))</f>
        <v>109</v>
      </c>
      <c r="AP124" s="242">
        <f>(INT((AO124-13)/AS124+1)*AS124+13)</f>
        <v>121</v>
      </c>
      <c r="AQ124" s="242">
        <f>AP124+INT(AL124*(TAN(AN124/180*PI())))</f>
        <v>230</v>
      </c>
      <c r="AR124" s="238">
        <f>AR32</f>
        <v>20</v>
      </c>
      <c r="AS124" s="239">
        <v>12</v>
      </c>
      <c r="AT124" s="241">
        <f>AT116</f>
        <v>6</v>
      </c>
      <c r="AU124" s="241">
        <f>AU116</f>
        <v>3</v>
      </c>
      <c r="AV124" s="88">
        <v>1</v>
      </c>
      <c r="AW124" s="218">
        <f>J$6</f>
        <v>20</v>
      </c>
      <c r="AX124" s="87">
        <f>AL124-11</f>
        <v>179</v>
      </c>
      <c r="AY124" s="184">
        <f>(AR124-7-BP124-BP125-1.16/2-BB124/2)</f>
        <v>8.7349999999999994</v>
      </c>
      <c r="AZ124" s="130">
        <f>INT((AP124-13)/AS124)+1</f>
        <v>10</v>
      </c>
      <c r="BA124" s="103" t="s">
        <v>31</v>
      </c>
      <c r="BB124" s="105">
        <f>IF(AW124=16,1.84,IF(AW124=20,2.27,IF(AW124=22,2.51,IF(AW124=25,2.84,IF(AW124=28,3.16)))))</f>
        <v>2.27</v>
      </c>
      <c r="BC124" s="88">
        <f>AX124+2*AY124</f>
        <v>196.47</v>
      </c>
      <c r="BD124" s="87">
        <f>BC124*AZ124/100*((AW124/100)^2/4*PI()*7850/100)</f>
        <v>48.452453629086762</v>
      </c>
      <c r="BE124" s="88">
        <v>2</v>
      </c>
      <c r="BF124" s="87">
        <f>AL124-11</f>
        <v>179</v>
      </c>
      <c r="BG124" s="87">
        <v>10</v>
      </c>
      <c r="BH124" s="218">
        <v>10</v>
      </c>
      <c r="BI124" s="88">
        <f>BF124+2*BG124</f>
        <v>199</v>
      </c>
      <c r="BJ124" s="88">
        <f>AZ124</f>
        <v>10</v>
      </c>
      <c r="BK124" s="87">
        <f>BI124*BJ124/100*((BH124/100)^2/4*PI()*7850/100)</f>
        <v>12.269097409513238</v>
      </c>
      <c r="BL124" s="88">
        <v>3</v>
      </c>
      <c r="BM124" s="110">
        <f>(AP124+AQ124)/2-2*4.5</f>
        <v>166.5</v>
      </c>
      <c r="BN124" s="87">
        <f>10</f>
        <v>10</v>
      </c>
      <c r="BO124" s="218">
        <v>10</v>
      </c>
      <c r="BP124" s="105">
        <f>IF(BO124=10,1.16,IF(BO124=12,1.39,IF(BO124=14,1.62,IF(BO124=28,3.1))))</f>
        <v>1.1599999999999999</v>
      </c>
      <c r="BQ124" s="110">
        <f>BM124+2*BN124</f>
        <v>186.5</v>
      </c>
      <c r="BR124" s="223">
        <f>AT124*2+2*AU124-1+1</f>
        <v>18</v>
      </c>
      <c r="BS124" s="87">
        <f t="shared" ref="BS124:BS141" si="10">BQ124*BR124/100*((BO124/100)^2/4*PI()*7850/100)</f>
        <v>20.697165831023089</v>
      </c>
      <c r="BT124" s="88">
        <v>6</v>
      </c>
      <c r="BU124" s="110">
        <f>(20+10*BW124)*TAN(BV124/180*PI())</f>
        <v>138.56406460551014</v>
      </c>
      <c r="BV124" s="242">
        <f>45+AN124/2</f>
        <v>60</v>
      </c>
      <c r="BW124" s="88">
        <f>INT((150*COS(BV124/180*PI())-10)/10)</f>
        <v>6</v>
      </c>
      <c r="BX124" s="218">
        <v>12</v>
      </c>
      <c r="BY124" s="215">
        <f>BU124+34</f>
        <v>172.56406460551014</v>
      </c>
      <c r="BZ124" s="88">
        <f>BW124+1</f>
        <v>7</v>
      </c>
      <c r="CA124" s="87">
        <f>BY124*BZ124/100*((BX124/100)^2/4*PI()*7850/100)</f>
        <v>10.72433648528016</v>
      </c>
      <c r="CB124" s="243">
        <f>BD124+BK124+BS124+BD125+BK125+BS125+CA124+CA125+BS126</f>
        <v>240.46780662199558</v>
      </c>
      <c r="CC124" s="233">
        <f>(AP124+AQ124)*AL124/2*AR124/1000000</f>
        <v>0.66690000000000005</v>
      </c>
      <c r="CE124" s="42">
        <f>CB124/CC124</f>
        <v>360.57550850501656</v>
      </c>
    </row>
    <row r="125" spans="5:83" ht="32.25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/>
      <c r="AM125" s="248"/>
      <c r="AN125" s="238"/>
      <c r="AO125" s="250"/>
      <c r="AP125" s="242"/>
      <c r="AQ125" s="242"/>
      <c r="AR125" s="238"/>
      <c r="AS125" s="239"/>
      <c r="AT125" s="241"/>
      <c r="AU125" s="241"/>
      <c r="AV125" s="88" t="s">
        <v>51</v>
      </c>
      <c r="AW125" s="218">
        <f>AW124</f>
        <v>20</v>
      </c>
      <c r="AX125" s="87">
        <f>AL124/COS(AN124/180*PI())-11</f>
        <v>208.39310229205776</v>
      </c>
      <c r="AY125" s="184">
        <f>AY124</f>
        <v>8.7349999999999994</v>
      </c>
      <c r="AZ125" s="103" t="s">
        <v>31</v>
      </c>
      <c r="BA125" s="131">
        <f>INT((AQ124-AP124-3.5/COS(AN124*PI()/180))/AS124)+1</f>
        <v>9</v>
      </c>
      <c r="BB125" s="105">
        <f>IF(AW125=16,1.84,IF(AW125=20,2.27,IF(AW125=22,2.51,IF(AW125=25,2.84,IF(AW125=28,3.16)))))</f>
        <v>2.27</v>
      </c>
      <c r="BC125" s="88">
        <f>AX125+2*AY125</f>
        <v>225.86310229205776</v>
      </c>
      <c r="BD125" s="87">
        <f>BC125*BA125/100*((AW125/100)^2/4*PI()*7850/100)</f>
        <v>50.131110812311526</v>
      </c>
      <c r="BE125" s="88" t="s">
        <v>52</v>
      </c>
      <c r="BF125" s="87">
        <f>AL124/COS(AN124/180*PI())-11</f>
        <v>208.39310229205776</v>
      </c>
      <c r="BG125" s="87">
        <v>10</v>
      </c>
      <c r="BH125" s="218">
        <v>10</v>
      </c>
      <c r="BI125" s="88">
        <f>BF125+2*BG125</f>
        <v>228.39310229205776</v>
      </c>
      <c r="BJ125" s="88">
        <f>BA125</f>
        <v>9</v>
      </c>
      <c r="BK125" s="87">
        <f>BI125*BJ125/100*((BH125/100)^2/4*PI()*7850/100)</f>
        <v>12.673163305095276</v>
      </c>
      <c r="BL125" s="88">
        <v>4</v>
      </c>
      <c r="BM125" s="110">
        <f>BM124</f>
        <v>166.5</v>
      </c>
      <c r="BN125" s="214">
        <f>AR124-7-BP124-BP125+BP125</f>
        <v>11.84</v>
      </c>
      <c r="BO125" s="218">
        <v>12</v>
      </c>
      <c r="BP125" s="105">
        <f t="shared" ref="BP125:BP141" si="11">IF(BO125=10,1.16,IF(BO125=12,1.39,IF(BO125=14,1.62,IF(BO125=28,3.1))))</f>
        <v>1.39</v>
      </c>
      <c r="BQ125" s="215">
        <f>BM125+2*BN125+32</f>
        <v>222.18</v>
      </c>
      <c r="BR125" s="223">
        <f>BR124</f>
        <v>18</v>
      </c>
      <c r="BS125" s="87">
        <f t="shared" si="10"/>
        <v>35.505815969141345</v>
      </c>
      <c r="BT125" s="88">
        <v>7</v>
      </c>
      <c r="BU125" s="110">
        <f>(10+2.5*BW125)*1/TAN(BV124/180*PI())</f>
        <v>34.641016151377556</v>
      </c>
      <c r="BV125" s="242"/>
      <c r="BW125" s="88">
        <f>INT((120*SIN(BV124/180*PI()))/10)*2</f>
        <v>20</v>
      </c>
      <c r="BX125" s="218">
        <v>12</v>
      </c>
      <c r="BY125" s="215">
        <f>BU125+34</f>
        <v>68.641016151377556</v>
      </c>
      <c r="BZ125" s="88">
        <f>BW125+1</f>
        <v>21</v>
      </c>
      <c r="CA125" s="87">
        <f>BY125*BZ125/100*((BX125/100)^2/4*PI()*7850/100)</f>
        <v>12.79749678326859</v>
      </c>
      <c r="CB125" s="244"/>
      <c r="CC125" s="234"/>
      <c r="CE125" s="42"/>
    </row>
    <row r="126" spans="5:83" ht="32.25" customHeight="1" x14ac:dyDescent="0.25">
      <c r="E126" s="93"/>
      <c r="I126" s="72"/>
      <c r="P126" s="72"/>
      <c r="Q126" s="72"/>
      <c r="R126" s="72"/>
      <c r="S126" s="72"/>
      <c r="AJ126" s="278"/>
      <c r="AK126" s="242"/>
      <c r="AL126" s="238"/>
      <c r="AM126" s="248"/>
      <c r="AN126" s="238"/>
      <c r="AO126" s="250"/>
      <c r="AP126" s="242"/>
      <c r="AQ126" s="242"/>
      <c r="AR126" s="238"/>
      <c r="AS126" s="239"/>
      <c r="AT126" s="241"/>
      <c r="AU126" s="241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88">
        <v>5</v>
      </c>
      <c r="BM126" s="210">
        <f>(3*AS124+BB124+BP126)</f>
        <v>39.660000000000004</v>
      </c>
      <c r="BN126" s="214">
        <f>AR124-7-BP124-BP125+BP126</f>
        <v>11.84</v>
      </c>
      <c r="BO126" s="218">
        <v>12</v>
      </c>
      <c r="BP126" s="211">
        <f t="shared" si="11"/>
        <v>1.39</v>
      </c>
      <c r="BQ126" s="214">
        <f>2*BM126+2*BN126+28</f>
        <v>131</v>
      </c>
      <c r="BR126" s="223">
        <f>INT((2*AT124+AU124+1)*(INT(AZ124/3/2)+INT(BJ124/3/2+BJ125/3/2))/2)</f>
        <v>32</v>
      </c>
      <c r="BS126" s="87">
        <f t="shared" si="10"/>
        <v>37.217166397275612</v>
      </c>
      <c r="BT126" s="247"/>
      <c r="BU126" s="247"/>
      <c r="BV126" s="247"/>
      <c r="BW126" s="247"/>
      <c r="BX126" s="247"/>
      <c r="BY126" s="247"/>
      <c r="BZ126" s="247"/>
      <c r="CA126" s="247"/>
      <c r="CB126" s="253"/>
      <c r="CC126" s="246"/>
      <c r="CE126" s="42"/>
    </row>
    <row r="127" spans="5:83" ht="32.25" customHeight="1" x14ac:dyDescent="0.25">
      <c r="E127" s="93"/>
      <c r="I127" s="72"/>
      <c r="P127" s="72"/>
      <c r="Q127" s="72"/>
      <c r="R127" s="72"/>
      <c r="S127" s="72"/>
      <c r="AJ127" s="278"/>
      <c r="AK127" s="242"/>
      <c r="AL127" s="238">
        <f>$AL$6</f>
        <v>190</v>
      </c>
      <c r="AM127" s="248" t="s">
        <v>205</v>
      </c>
      <c r="AN127" s="238">
        <f>AN124</f>
        <v>30</v>
      </c>
      <c r="AO127" s="250">
        <f>INT(AL127*TAN(RADIANS(AN127)))</f>
        <v>109</v>
      </c>
      <c r="AP127" s="242">
        <f>INT((AO127-13)/AS127+1)*AS127+13</f>
        <v>121</v>
      </c>
      <c r="AQ127" s="242">
        <f>AP127+INT(AL127*(TAN(AN127/180*PI())))</f>
        <v>230</v>
      </c>
      <c r="AR127" s="238">
        <f>AR35</f>
        <v>30</v>
      </c>
      <c r="AS127" s="239">
        <v>12</v>
      </c>
      <c r="AT127" s="241">
        <f>AT124</f>
        <v>6</v>
      </c>
      <c r="AU127" s="241">
        <f>AU124</f>
        <v>3</v>
      </c>
      <c r="AV127" s="88">
        <v>1</v>
      </c>
      <c r="AW127" s="218">
        <f>J$9</f>
        <v>20</v>
      </c>
      <c r="AX127" s="87">
        <f>AL127-11</f>
        <v>179</v>
      </c>
      <c r="AY127" s="184">
        <f>(AR127-7-BP127-BP128-1.16/2-BB127/2)</f>
        <v>18.734999999999999</v>
      </c>
      <c r="AZ127" s="130">
        <f>INT((AP127-13)/AS127)+1</f>
        <v>10</v>
      </c>
      <c r="BA127" s="103" t="s">
        <v>31</v>
      </c>
      <c r="BB127" s="105">
        <f>IF(AW127=16,1.84,IF(AW127=20,2.27,IF(AW127=22,2.51,IF(AW127=25,2.84,IF(AW127=28,3.16)))))</f>
        <v>2.27</v>
      </c>
      <c r="BC127" s="88">
        <f>AX127+2*AY127</f>
        <v>216.47</v>
      </c>
      <c r="BD127" s="87">
        <f>BC127*AZ127/100*((AW127/100)^2/4*PI()*7850/100)</f>
        <v>53.384754095222732</v>
      </c>
      <c r="BE127" s="88">
        <v>2</v>
      </c>
      <c r="BF127" s="87">
        <f>AL127-11</f>
        <v>179</v>
      </c>
      <c r="BG127" s="87">
        <v>10</v>
      </c>
      <c r="BH127" s="218">
        <v>10</v>
      </c>
      <c r="BI127" s="88">
        <f>BF127+2*BG127</f>
        <v>199</v>
      </c>
      <c r="BJ127" s="88">
        <f>AZ127</f>
        <v>10</v>
      </c>
      <c r="BK127" s="87">
        <f>BI127*BJ127/100*((BH127/100)^2/4*PI()*7850/100)</f>
        <v>12.269097409513238</v>
      </c>
      <c r="BL127" s="88">
        <v>3</v>
      </c>
      <c r="BM127" s="110">
        <f>(AP127+AQ127)/2-2*4.5</f>
        <v>166.5</v>
      </c>
      <c r="BN127" s="87">
        <f>10</f>
        <v>10</v>
      </c>
      <c r="BO127" s="218">
        <v>10</v>
      </c>
      <c r="BP127" s="105">
        <f>IF(BO127=10,1.16,IF(BO127=12,1.39,IF(BO127=14,1.62,IF(BO127=28,3.1))))</f>
        <v>1.1599999999999999</v>
      </c>
      <c r="BQ127" s="110">
        <f>BM127+2*BN127</f>
        <v>186.5</v>
      </c>
      <c r="BR127" s="223">
        <f>AT127*2+2*AU127-1+1</f>
        <v>18</v>
      </c>
      <c r="BS127" s="87">
        <f t="shared" si="10"/>
        <v>20.697165831023089</v>
      </c>
      <c r="BT127" s="88">
        <v>6</v>
      </c>
      <c r="BU127" s="110">
        <f>(20+10*BW127)*TAN(BV127/180*PI())</f>
        <v>138.56406460551014</v>
      </c>
      <c r="BV127" s="242">
        <f>45+AN127/2</f>
        <v>60</v>
      </c>
      <c r="BW127" s="88">
        <f>INT((150*COS(BV127/180*PI())-10)/10)</f>
        <v>6</v>
      </c>
      <c r="BX127" s="218">
        <v>12</v>
      </c>
      <c r="BY127" s="215">
        <f>BU127+34</f>
        <v>172.56406460551014</v>
      </c>
      <c r="BZ127" s="88">
        <f>BW127+1</f>
        <v>7</v>
      </c>
      <c r="CA127" s="87">
        <f>BY127*BZ127/100*((BX127/100)^2/4*PI()*7850/100)</f>
        <v>10.72433648528016</v>
      </c>
      <c r="CB127" s="243">
        <f>BD127+BK127+BS127+BD128+BK128+BS128+CA127+CA128+BS129</f>
        <v>258.71731834669868</v>
      </c>
      <c r="CC127" s="233">
        <f>(AP127+AQ127)*AL127/2*AR127/1000000</f>
        <v>1.0003500000000001</v>
      </c>
      <c r="CE127" s="42">
        <f>CB127/CC127</f>
        <v>258.62679896706021</v>
      </c>
    </row>
    <row r="128" spans="5:83" ht="32.25" customHeight="1" x14ac:dyDescent="0.25">
      <c r="E128" s="93"/>
      <c r="I128" s="72"/>
      <c r="P128" s="72"/>
      <c r="Q128" s="72"/>
      <c r="R128" s="72"/>
      <c r="S128" s="72"/>
      <c r="AJ128" s="278"/>
      <c r="AK128" s="242"/>
      <c r="AL128" s="238"/>
      <c r="AM128" s="248"/>
      <c r="AN128" s="238"/>
      <c r="AO128" s="250"/>
      <c r="AP128" s="242"/>
      <c r="AQ128" s="242"/>
      <c r="AR128" s="238"/>
      <c r="AS128" s="239"/>
      <c r="AT128" s="241"/>
      <c r="AU128" s="241"/>
      <c r="AV128" s="88" t="s">
        <v>51</v>
      </c>
      <c r="AW128" s="218">
        <f>AW127</f>
        <v>20</v>
      </c>
      <c r="AX128" s="87">
        <f>AL127/COS(AN127/180*PI())-11</f>
        <v>208.39310229205776</v>
      </c>
      <c r="AY128" s="184">
        <f>AY127</f>
        <v>18.734999999999999</v>
      </c>
      <c r="AZ128" s="103" t="s">
        <v>31</v>
      </c>
      <c r="BA128" s="131">
        <f>INT((AQ127-AP127-3.5/COS(AN127*PI()/180))/AS127)+1</f>
        <v>9</v>
      </c>
      <c r="BB128" s="105">
        <f>IF(AW128=16,1.84,IF(AW128=20,2.27,IF(AW128=22,2.51,IF(AW128=25,2.84,IF(AW128=28,3.16)))))</f>
        <v>2.27</v>
      </c>
      <c r="BC128" s="88">
        <f>AX128+2*AY128</f>
        <v>245.86310229205776</v>
      </c>
      <c r="BD128" s="87">
        <f>BC128*BA128/100*((AW128/100)^2/4*PI()*7850/100)</f>
        <v>54.570181231833907</v>
      </c>
      <c r="BE128" s="88" t="s">
        <v>52</v>
      </c>
      <c r="BF128" s="87">
        <f>AL127/COS(AN127/180*PI())-11</f>
        <v>208.39310229205776</v>
      </c>
      <c r="BG128" s="87">
        <v>10</v>
      </c>
      <c r="BH128" s="218">
        <v>10</v>
      </c>
      <c r="BI128" s="88">
        <f>BF128+2*BG128</f>
        <v>228.39310229205776</v>
      </c>
      <c r="BJ128" s="88">
        <f>BA128</f>
        <v>9</v>
      </c>
      <c r="BK128" s="87">
        <f>BI128*BJ128/100*((BH128/100)^2/4*PI()*7850/100)</f>
        <v>12.673163305095276</v>
      </c>
      <c r="BL128" s="88">
        <v>4</v>
      </c>
      <c r="BM128" s="110">
        <f>BM127</f>
        <v>166.5</v>
      </c>
      <c r="BN128" s="214">
        <f>AR127-7-BP127-BP128+BP128</f>
        <v>21.84</v>
      </c>
      <c r="BO128" s="218">
        <v>12</v>
      </c>
      <c r="BP128" s="105">
        <f t="shared" si="11"/>
        <v>1.39</v>
      </c>
      <c r="BQ128" s="215">
        <f>BM128+2*BN128+32</f>
        <v>242.18</v>
      </c>
      <c r="BR128" s="223">
        <f>BR127</f>
        <v>18</v>
      </c>
      <c r="BS128" s="87">
        <f t="shared" si="10"/>
        <v>38.701946671197454</v>
      </c>
      <c r="BT128" s="88">
        <v>7</v>
      </c>
      <c r="BU128" s="110">
        <f>(10+2.5*BW128)*1/TAN(BV127/180*PI())</f>
        <v>34.641016151377556</v>
      </c>
      <c r="BV128" s="242"/>
      <c r="BW128" s="88">
        <f>INT((120*SIN(BV127/180*PI()))/10)*2</f>
        <v>20</v>
      </c>
      <c r="BX128" s="218">
        <v>12</v>
      </c>
      <c r="BY128" s="215">
        <f>BU128+34</f>
        <v>68.641016151377556</v>
      </c>
      <c r="BZ128" s="88">
        <f>BW128+1</f>
        <v>21</v>
      </c>
      <c r="CA128" s="87">
        <f>BY128*BZ128/100*((BX128/100)^2/4*PI()*7850/100)</f>
        <v>12.79749678326859</v>
      </c>
      <c r="CB128" s="244"/>
      <c r="CC128" s="234"/>
      <c r="CE128" s="42"/>
    </row>
    <row r="129" spans="5:83" ht="32.25" customHeight="1" x14ac:dyDescent="0.25">
      <c r="E129" s="93"/>
      <c r="I129" s="72"/>
      <c r="P129" s="72"/>
      <c r="Q129" s="72"/>
      <c r="R129" s="72"/>
      <c r="S129" s="72"/>
      <c r="AJ129" s="278"/>
      <c r="AK129" s="242"/>
      <c r="AL129" s="238"/>
      <c r="AM129" s="248"/>
      <c r="AN129" s="238"/>
      <c r="AO129" s="250"/>
      <c r="AP129" s="242"/>
      <c r="AQ129" s="242"/>
      <c r="AR129" s="238"/>
      <c r="AS129" s="239"/>
      <c r="AT129" s="241"/>
      <c r="AU129" s="241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88">
        <v>5</v>
      </c>
      <c r="BM129" s="210">
        <f>(3*AS127+BB127+BP129)</f>
        <v>39.660000000000004</v>
      </c>
      <c r="BN129" s="214">
        <f>AR127-7-BP127-BP128+BP129</f>
        <v>21.84</v>
      </c>
      <c r="BO129" s="218">
        <v>12</v>
      </c>
      <c r="BP129" s="211">
        <f t="shared" si="11"/>
        <v>1.39</v>
      </c>
      <c r="BQ129" s="214">
        <f>2*BM129+2*BN129+28</f>
        <v>151</v>
      </c>
      <c r="BR129" s="223">
        <f>INT((2*AT127+AU127+1)*(INT(AZ127/3/2)+INT(BJ127/3/2+BJ128/3/2))/2)</f>
        <v>32</v>
      </c>
      <c r="BS129" s="87">
        <f t="shared" si="10"/>
        <v>42.899176534264257</v>
      </c>
      <c r="BT129" s="247"/>
      <c r="BU129" s="247"/>
      <c r="BV129" s="247"/>
      <c r="BW129" s="247"/>
      <c r="BX129" s="247"/>
      <c r="BY129" s="247"/>
      <c r="BZ129" s="247"/>
      <c r="CA129" s="247"/>
      <c r="CB129" s="253"/>
      <c r="CC129" s="246"/>
      <c r="CE129" s="42"/>
    </row>
    <row r="130" spans="5:83" ht="32.25" customHeight="1" x14ac:dyDescent="0.25">
      <c r="E130" s="93"/>
      <c r="I130" s="72"/>
      <c r="P130" s="72"/>
      <c r="Q130" s="72"/>
      <c r="R130" s="72"/>
      <c r="S130" s="72"/>
      <c r="AJ130" s="278"/>
      <c r="AK130" s="242"/>
      <c r="AL130" s="238">
        <f>$AL$6</f>
        <v>190</v>
      </c>
      <c r="AM130" s="248" t="s">
        <v>206</v>
      </c>
      <c r="AN130" s="238">
        <f>AN127</f>
        <v>30</v>
      </c>
      <c r="AO130" s="250">
        <f>INT(AL130*TAN(RADIANS(AN130)))</f>
        <v>109</v>
      </c>
      <c r="AP130" s="242">
        <f>INT((AO130-13)/AS130+1)*AS130+13</f>
        <v>121</v>
      </c>
      <c r="AQ130" s="242">
        <f>AP130+INT(AL130*(TAN(AN130/180*PI())))</f>
        <v>230</v>
      </c>
      <c r="AR130" s="238">
        <f>AR38</f>
        <v>30</v>
      </c>
      <c r="AS130" s="239">
        <v>12</v>
      </c>
      <c r="AT130" s="241">
        <f>AT127</f>
        <v>6</v>
      </c>
      <c r="AU130" s="241">
        <f>AU127</f>
        <v>3</v>
      </c>
      <c r="AV130" s="88">
        <v>1</v>
      </c>
      <c r="AW130" s="218">
        <f>J$10</f>
        <v>20</v>
      </c>
      <c r="AX130" s="87">
        <f>AL130-11</f>
        <v>179</v>
      </c>
      <c r="AY130" s="184">
        <f>(AR130-7-BP130-BP131-1.16/2-BB130/2)</f>
        <v>18.734999999999999</v>
      </c>
      <c r="AZ130" s="130">
        <f>INT((AP130-13)/AS130)+1</f>
        <v>10</v>
      </c>
      <c r="BA130" s="103" t="s">
        <v>31</v>
      </c>
      <c r="BB130" s="105">
        <f>IF(AW130=16,1.84,IF(AW130=20,2.27,IF(AW130=22,2.51,IF(AW130=25,2.84,IF(AW130=28,3.16)))))</f>
        <v>2.27</v>
      </c>
      <c r="BC130" s="88">
        <f>AX130+2*AY130</f>
        <v>216.47</v>
      </c>
      <c r="BD130" s="87">
        <f>BC130*AZ130/100*((AW130/100)^2/4*PI()*7850/100)</f>
        <v>53.384754095222732</v>
      </c>
      <c r="BE130" s="88">
        <v>2</v>
      </c>
      <c r="BF130" s="87">
        <f>AL130-11</f>
        <v>179</v>
      </c>
      <c r="BG130" s="87">
        <v>10</v>
      </c>
      <c r="BH130" s="218">
        <v>10</v>
      </c>
      <c r="BI130" s="88">
        <f>BF130+2*BG130</f>
        <v>199</v>
      </c>
      <c r="BJ130" s="88">
        <f>AZ130</f>
        <v>10</v>
      </c>
      <c r="BK130" s="87">
        <f>BI130*BJ130/100*((BH130/100)^2/4*PI()*7850/100)</f>
        <v>12.269097409513238</v>
      </c>
      <c r="BL130" s="88">
        <v>3</v>
      </c>
      <c r="BM130" s="110">
        <f>(AP130+AQ130)/2-2*4.5</f>
        <v>166.5</v>
      </c>
      <c r="BN130" s="87">
        <f>10</f>
        <v>10</v>
      </c>
      <c r="BO130" s="218">
        <v>10</v>
      </c>
      <c r="BP130" s="105">
        <f>IF(BO130=10,1.16,IF(BO130=12,1.39,IF(BO130=14,1.62,IF(BO130=28,3.1))))</f>
        <v>1.1599999999999999</v>
      </c>
      <c r="BQ130" s="110">
        <f>BM130+2*BN130</f>
        <v>186.5</v>
      </c>
      <c r="BR130" s="223">
        <f>AT130*2+2*AU130-1+1</f>
        <v>18</v>
      </c>
      <c r="BS130" s="87">
        <f t="shared" si="10"/>
        <v>20.697165831023089</v>
      </c>
      <c r="BT130" s="88">
        <v>6</v>
      </c>
      <c r="BU130" s="110">
        <f>(20+10*BW130)*TAN(BV130/180*PI())</f>
        <v>138.56406460551014</v>
      </c>
      <c r="BV130" s="242">
        <f>45+AN130/2</f>
        <v>60</v>
      </c>
      <c r="BW130" s="88">
        <f>INT((150*COS(BV130/180*PI())-10)/10)</f>
        <v>6</v>
      </c>
      <c r="BX130" s="218">
        <v>12</v>
      </c>
      <c r="BY130" s="215">
        <f>BU130+34</f>
        <v>172.56406460551014</v>
      </c>
      <c r="BZ130" s="88">
        <f>BW130+1</f>
        <v>7</v>
      </c>
      <c r="CA130" s="87">
        <f>BY130*BZ130/100*((BX130/100)^2/4*PI()*7850/100)</f>
        <v>10.72433648528016</v>
      </c>
      <c r="CB130" s="243">
        <f>BD130+BK130+BS130+BD131+BK131+BS131+CA130+CA131+BS132</f>
        <v>258.71731834669868</v>
      </c>
      <c r="CC130" s="233">
        <f>(AP130+AQ130)*AL130/2*AR130/1000000</f>
        <v>1.0003500000000001</v>
      </c>
      <c r="CE130" s="42">
        <f>CB130/CC130</f>
        <v>258.62679896706021</v>
      </c>
    </row>
    <row r="131" spans="5:83" ht="32.25" customHeight="1" x14ac:dyDescent="0.25">
      <c r="E131" s="93"/>
      <c r="I131" s="72"/>
      <c r="P131" s="72"/>
      <c r="Q131" s="72"/>
      <c r="R131" s="72"/>
      <c r="S131" s="72"/>
      <c r="AJ131" s="278"/>
      <c r="AK131" s="242"/>
      <c r="AL131" s="238"/>
      <c r="AM131" s="248"/>
      <c r="AN131" s="238"/>
      <c r="AO131" s="250"/>
      <c r="AP131" s="242"/>
      <c r="AQ131" s="242"/>
      <c r="AR131" s="238"/>
      <c r="AS131" s="239"/>
      <c r="AT131" s="241"/>
      <c r="AU131" s="241"/>
      <c r="AV131" s="88" t="s">
        <v>51</v>
      </c>
      <c r="AW131" s="218">
        <f>AW130</f>
        <v>20</v>
      </c>
      <c r="AX131" s="87">
        <f>AL130/COS(AN130/180*PI())-11</f>
        <v>208.39310229205776</v>
      </c>
      <c r="AY131" s="184">
        <f>AY130</f>
        <v>18.734999999999999</v>
      </c>
      <c r="AZ131" s="103" t="s">
        <v>31</v>
      </c>
      <c r="BA131" s="131">
        <f>INT((AQ130-AP130-3.5/COS(AN130*PI()/180))/AS130)+1</f>
        <v>9</v>
      </c>
      <c r="BB131" s="105">
        <f>IF(AW131=16,1.84,IF(AW131=20,2.27,IF(AW131=22,2.51,IF(AW131=25,2.84,IF(AW131=28,3.16)))))</f>
        <v>2.27</v>
      </c>
      <c r="BC131" s="88">
        <f>AX131+2*AY131</f>
        <v>245.86310229205776</v>
      </c>
      <c r="BD131" s="87">
        <f>BC131*BA131/100*((AW131/100)^2/4*PI()*7850/100)</f>
        <v>54.570181231833907</v>
      </c>
      <c r="BE131" s="88" t="s">
        <v>52</v>
      </c>
      <c r="BF131" s="87">
        <f>AL130/COS(AN130/180*PI())-11</f>
        <v>208.39310229205776</v>
      </c>
      <c r="BG131" s="87">
        <v>10</v>
      </c>
      <c r="BH131" s="218">
        <v>10</v>
      </c>
      <c r="BI131" s="88">
        <f>BF131+2*BG131</f>
        <v>228.39310229205776</v>
      </c>
      <c r="BJ131" s="88">
        <f>BA131</f>
        <v>9</v>
      </c>
      <c r="BK131" s="87">
        <f>BI131*BJ131/100*((BH131/100)^2/4*PI()*7850/100)</f>
        <v>12.673163305095276</v>
      </c>
      <c r="BL131" s="88">
        <v>4</v>
      </c>
      <c r="BM131" s="110">
        <f>BM130</f>
        <v>166.5</v>
      </c>
      <c r="BN131" s="214">
        <f>AR130-7-BP130-BP131+BP131</f>
        <v>21.84</v>
      </c>
      <c r="BO131" s="218">
        <v>12</v>
      </c>
      <c r="BP131" s="105">
        <f t="shared" si="11"/>
        <v>1.39</v>
      </c>
      <c r="BQ131" s="215">
        <f>BM131+2*BN131+32</f>
        <v>242.18</v>
      </c>
      <c r="BR131" s="223">
        <f>BR130</f>
        <v>18</v>
      </c>
      <c r="BS131" s="87">
        <f t="shared" si="10"/>
        <v>38.701946671197454</v>
      </c>
      <c r="BT131" s="88">
        <v>7</v>
      </c>
      <c r="BU131" s="110">
        <f>(10+2.5*BW131)*1/TAN(BV130/180*PI())</f>
        <v>34.641016151377556</v>
      </c>
      <c r="BV131" s="242"/>
      <c r="BW131" s="88">
        <f>INT((120*SIN(BV130/180*PI()))/10)*2</f>
        <v>20</v>
      </c>
      <c r="BX131" s="218">
        <v>12</v>
      </c>
      <c r="BY131" s="215">
        <f>BU131+34</f>
        <v>68.641016151377556</v>
      </c>
      <c r="BZ131" s="88">
        <f>BW131+1</f>
        <v>21</v>
      </c>
      <c r="CA131" s="87">
        <f>BY131*BZ131/100*((BX131/100)^2/4*PI()*7850/100)</f>
        <v>12.79749678326859</v>
      </c>
      <c r="CB131" s="244"/>
      <c r="CC131" s="234"/>
      <c r="CE131" s="42"/>
    </row>
    <row r="132" spans="5:83" ht="32.25" customHeight="1" x14ac:dyDescent="0.25">
      <c r="E132" s="93"/>
      <c r="I132" s="72"/>
      <c r="P132" s="72"/>
      <c r="Q132" s="72"/>
      <c r="R132" s="72"/>
      <c r="S132" s="72"/>
      <c r="AJ132" s="278"/>
      <c r="AK132" s="242"/>
      <c r="AL132" s="238"/>
      <c r="AM132" s="248"/>
      <c r="AN132" s="238"/>
      <c r="AO132" s="250"/>
      <c r="AP132" s="242"/>
      <c r="AQ132" s="242"/>
      <c r="AR132" s="238"/>
      <c r="AS132" s="239"/>
      <c r="AT132" s="241"/>
      <c r="AU132" s="241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238"/>
      <c r="BF132" s="238"/>
      <c r="BG132" s="238"/>
      <c r="BH132" s="238"/>
      <c r="BI132" s="238"/>
      <c r="BJ132" s="238"/>
      <c r="BK132" s="238"/>
      <c r="BL132" s="88">
        <v>5</v>
      </c>
      <c r="BM132" s="210">
        <f>(3*AS130+BB130+BP132)</f>
        <v>39.660000000000004</v>
      </c>
      <c r="BN132" s="214">
        <f>AR130-7-BP130-BP131+BP132</f>
        <v>21.84</v>
      </c>
      <c r="BO132" s="218">
        <v>12</v>
      </c>
      <c r="BP132" s="211">
        <f t="shared" si="11"/>
        <v>1.39</v>
      </c>
      <c r="BQ132" s="214">
        <f>2*BM132+2*BN132+28</f>
        <v>151</v>
      </c>
      <c r="BR132" s="223">
        <f>INT((2*AT130+AU130+1)*(INT(AZ130/3/2)+INT(BJ130/3/2+BJ131/3/2))/2)</f>
        <v>32</v>
      </c>
      <c r="BS132" s="87">
        <f t="shared" si="10"/>
        <v>42.899176534264257</v>
      </c>
      <c r="BT132" s="247"/>
      <c r="BU132" s="247"/>
      <c r="BV132" s="247"/>
      <c r="BW132" s="247"/>
      <c r="BX132" s="247"/>
      <c r="BY132" s="247"/>
      <c r="BZ132" s="247"/>
      <c r="CA132" s="247"/>
      <c r="CB132" s="253"/>
      <c r="CC132" s="246"/>
      <c r="CE132" s="42"/>
    </row>
    <row r="133" spans="5:83" ht="32.25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>
        <f>$AL$6</f>
        <v>190</v>
      </c>
      <c r="AM133" s="248" t="s">
        <v>405</v>
      </c>
      <c r="AN133" s="238">
        <f>AN130</f>
        <v>30</v>
      </c>
      <c r="AO133" s="250">
        <f>INT(AL133*TAN(RADIANS(AN133)))</f>
        <v>109</v>
      </c>
      <c r="AP133" s="242">
        <f>INT((AO133-13)/AS133+1)*AS133+13</f>
        <v>121</v>
      </c>
      <c r="AQ133" s="242">
        <f>AP133+INT(AL133*(TAN(AN133/180*PI())))</f>
        <v>230</v>
      </c>
      <c r="AR133" s="238">
        <f>AR41</f>
        <v>30</v>
      </c>
      <c r="AS133" s="239">
        <v>12</v>
      </c>
      <c r="AT133" s="241">
        <f>AT130</f>
        <v>6</v>
      </c>
      <c r="AU133" s="241">
        <f>AU130</f>
        <v>3</v>
      </c>
      <c r="AV133" s="88">
        <v>1</v>
      </c>
      <c r="AW133" s="218">
        <f>J$12</f>
        <v>20</v>
      </c>
      <c r="AX133" s="87">
        <f>AL133-11</f>
        <v>179</v>
      </c>
      <c r="AY133" s="184">
        <f>(AR133-7-BP133-BP134-1.16/2-BB133/2)</f>
        <v>18.734999999999999</v>
      </c>
      <c r="AZ133" s="130">
        <f>INT((AP133-13)/AS133)+1</f>
        <v>10</v>
      </c>
      <c r="BA133" s="103" t="s">
        <v>31</v>
      </c>
      <c r="BB133" s="105">
        <f>IF(AW133=16,1.84,IF(AW133=20,2.27,IF(AW133=22,2.51,IF(AW133=25,2.84,IF(AW133=28,3.16)))))</f>
        <v>2.27</v>
      </c>
      <c r="BC133" s="88">
        <f>AX133+2*AY133</f>
        <v>216.47</v>
      </c>
      <c r="BD133" s="87">
        <f>BC133*AZ133/100*((AW133/100)^2/4*PI()*7850/100)</f>
        <v>53.384754095222732</v>
      </c>
      <c r="BE133" s="88">
        <v>2</v>
      </c>
      <c r="BF133" s="87">
        <f>AL133-11</f>
        <v>179</v>
      </c>
      <c r="BG133" s="87">
        <v>10</v>
      </c>
      <c r="BH133" s="218">
        <v>10</v>
      </c>
      <c r="BI133" s="88">
        <f>BF133+2*BG133</f>
        <v>199</v>
      </c>
      <c r="BJ133" s="88">
        <f>AZ133</f>
        <v>10</v>
      </c>
      <c r="BK133" s="87">
        <f>BI133*BJ133/100*((BH133/100)^2/4*PI()*7850/100)</f>
        <v>12.269097409513238</v>
      </c>
      <c r="BL133" s="88">
        <v>3</v>
      </c>
      <c r="BM133" s="110">
        <f>(AP133+AQ133)/2-2*4.5</f>
        <v>166.5</v>
      </c>
      <c r="BN133" s="87">
        <f>10</f>
        <v>10</v>
      </c>
      <c r="BO133" s="218">
        <v>10</v>
      </c>
      <c r="BP133" s="105">
        <f>IF(BO133=10,1.16,IF(BO133=12,1.39,IF(BO133=14,1.62,IF(BO133=28,3.1))))</f>
        <v>1.1599999999999999</v>
      </c>
      <c r="BQ133" s="110">
        <f>BM133+2*BN133</f>
        <v>186.5</v>
      </c>
      <c r="BR133" s="223">
        <f>AT133*2+2*AU133-1+1</f>
        <v>18</v>
      </c>
      <c r="BS133" s="87">
        <f t="shared" si="10"/>
        <v>20.697165831023089</v>
      </c>
      <c r="BT133" s="88">
        <v>6</v>
      </c>
      <c r="BU133" s="110">
        <f>(20+10*BW133)*TAN(BV133/180*PI())</f>
        <v>138.56406460551014</v>
      </c>
      <c r="BV133" s="242">
        <f>45+AN133/2</f>
        <v>60</v>
      </c>
      <c r="BW133" s="88">
        <f>INT((150*COS(BV133/180*PI())-10)/10)</f>
        <v>6</v>
      </c>
      <c r="BX133" s="218">
        <v>12</v>
      </c>
      <c r="BY133" s="215">
        <f>BU133+34</f>
        <v>172.56406460551014</v>
      </c>
      <c r="BZ133" s="88">
        <f>BW133+1</f>
        <v>7</v>
      </c>
      <c r="CA133" s="87">
        <f>BY133*BZ133/100*((BX133/100)^2/4*PI()*7850/100)</f>
        <v>10.72433648528016</v>
      </c>
      <c r="CB133" s="243">
        <f>BD133+BK133+BS133+BD134+BK134+BS134+CA133+CA134+BS135</f>
        <v>258.71731834669868</v>
      </c>
      <c r="CC133" s="233">
        <f>(AP133+AQ133)*AL133/2*AR133/1000000</f>
        <v>1.0003500000000001</v>
      </c>
      <c r="CE133" s="42">
        <f>CB133/CC133</f>
        <v>258.62679896706021</v>
      </c>
    </row>
    <row r="134" spans="5:83" ht="32.25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/>
      <c r="AM134" s="248"/>
      <c r="AN134" s="238"/>
      <c r="AO134" s="250"/>
      <c r="AP134" s="242"/>
      <c r="AQ134" s="242"/>
      <c r="AR134" s="238"/>
      <c r="AS134" s="239"/>
      <c r="AT134" s="241"/>
      <c r="AU134" s="241"/>
      <c r="AV134" s="88" t="s">
        <v>51</v>
      </c>
      <c r="AW134" s="218">
        <f>AW133</f>
        <v>20</v>
      </c>
      <c r="AX134" s="87">
        <f>AL133/COS(AN133/180*PI())-11</f>
        <v>208.39310229205776</v>
      </c>
      <c r="AY134" s="184">
        <f>AY133</f>
        <v>18.734999999999999</v>
      </c>
      <c r="AZ134" s="103" t="s">
        <v>31</v>
      </c>
      <c r="BA134" s="131">
        <f>INT((AQ133-AP133-3.5/COS(AN133*PI()/180))/AS133)+1</f>
        <v>9</v>
      </c>
      <c r="BB134" s="105">
        <f>IF(AW134=16,1.84,IF(AW134=20,2.27,IF(AW134=22,2.51,IF(AW134=25,2.84,IF(AW134=28,3.16)))))</f>
        <v>2.27</v>
      </c>
      <c r="BC134" s="88">
        <f>AX134+2*AY134</f>
        <v>245.86310229205776</v>
      </c>
      <c r="BD134" s="87">
        <f>BC134*BA134/100*((AW134/100)^2/4*PI()*7850/100)</f>
        <v>54.570181231833907</v>
      </c>
      <c r="BE134" s="88" t="s">
        <v>52</v>
      </c>
      <c r="BF134" s="87">
        <f>AL133/COS(AN133/180*PI())-11</f>
        <v>208.39310229205776</v>
      </c>
      <c r="BG134" s="87">
        <v>10</v>
      </c>
      <c r="BH134" s="218">
        <v>10</v>
      </c>
      <c r="BI134" s="88">
        <f>BF134+2*BG134</f>
        <v>228.39310229205776</v>
      </c>
      <c r="BJ134" s="88">
        <f>BA134</f>
        <v>9</v>
      </c>
      <c r="BK134" s="87">
        <f>BI134*BJ134/100*((BH134/100)^2/4*PI()*7850/100)</f>
        <v>12.673163305095276</v>
      </c>
      <c r="BL134" s="88">
        <v>4</v>
      </c>
      <c r="BM134" s="110">
        <f>BM133</f>
        <v>166.5</v>
      </c>
      <c r="BN134" s="214">
        <f>AR133-7-BP133-BP134+BP134</f>
        <v>21.84</v>
      </c>
      <c r="BO134" s="218">
        <v>12</v>
      </c>
      <c r="BP134" s="105">
        <f t="shared" si="11"/>
        <v>1.39</v>
      </c>
      <c r="BQ134" s="215">
        <f>BM134+2*BN134+32</f>
        <v>242.18</v>
      </c>
      <c r="BR134" s="223">
        <f>BR133</f>
        <v>18</v>
      </c>
      <c r="BS134" s="87">
        <f t="shared" si="10"/>
        <v>38.701946671197454</v>
      </c>
      <c r="BT134" s="88">
        <v>7</v>
      </c>
      <c r="BU134" s="110">
        <f>(10+2.5*BW134)*1/TAN(BV133/180*PI())</f>
        <v>34.641016151377556</v>
      </c>
      <c r="BV134" s="242"/>
      <c r="BW134" s="88">
        <f>INT((120*SIN(BV133/180*PI()))/10)*2</f>
        <v>20</v>
      </c>
      <c r="BX134" s="218">
        <v>12</v>
      </c>
      <c r="BY134" s="215">
        <f>BU134+34</f>
        <v>68.641016151377556</v>
      </c>
      <c r="BZ134" s="88">
        <f>BW134+1</f>
        <v>21</v>
      </c>
      <c r="CA134" s="87">
        <f>BY134*BZ134/100*((BX134/100)^2/4*PI()*7850/100)</f>
        <v>12.79749678326859</v>
      </c>
      <c r="CB134" s="244"/>
      <c r="CC134" s="234"/>
      <c r="CE134" s="42"/>
    </row>
    <row r="135" spans="5:83" ht="32.25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8"/>
      <c r="AN135" s="238"/>
      <c r="AO135" s="250"/>
      <c r="AP135" s="242"/>
      <c r="AQ135" s="242"/>
      <c r="AR135" s="238"/>
      <c r="AS135" s="239"/>
      <c r="AT135" s="241"/>
      <c r="AU135" s="241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88">
        <v>5</v>
      </c>
      <c r="BM135" s="210">
        <f>(3*AS133+BB133+BP135)</f>
        <v>39.660000000000004</v>
      </c>
      <c r="BN135" s="214">
        <f>AR133-7-BP133-BP134+BP135</f>
        <v>21.84</v>
      </c>
      <c r="BO135" s="218">
        <v>12</v>
      </c>
      <c r="BP135" s="211">
        <f t="shared" si="11"/>
        <v>1.39</v>
      </c>
      <c r="BQ135" s="214">
        <f>2*BM135+2*BN135+28</f>
        <v>151</v>
      </c>
      <c r="BR135" s="223">
        <f>INT((2*AT133+AU133+1)*(INT(AZ133/3/2)+INT(BJ133/3/2+BJ134/3/2))/2)</f>
        <v>32</v>
      </c>
      <c r="BS135" s="87">
        <f t="shared" si="10"/>
        <v>42.899176534264257</v>
      </c>
      <c r="BT135" s="247"/>
      <c r="BU135" s="247"/>
      <c r="BV135" s="247"/>
      <c r="BW135" s="247"/>
      <c r="BX135" s="247"/>
      <c r="BY135" s="247"/>
      <c r="BZ135" s="247"/>
      <c r="CA135" s="247"/>
      <c r="CB135" s="253"/>
      <c r="CC135" s="246"/>
      <c r="CE135" s="42"/>
    </row>
    <row r="136" spans="5:83" ht="32.25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f>$AL$6</f>
        <v>190</v>
      </c>
      <c r="AM136" s="248" t="s">
        <v>404</v>
      </c>
      <c r="AN136" s="238">
        <f>AN133</f>
        <v>30</v>
      </c>
      <c r="AO136" s="250">
        <f>INT(AL136*TAN(RADIANS(AN136)))</f>
        <v>109</v>
      </c>
      <c r="AP136" s="242">
        <f>INT((AO136-13)/AS136+1)*AS136+13</f>
        <v>121</v>
      </c>
      <c r="AQ136" s="242">
        <f>AP136+INT(AL136*(TAN(AN136/180*PI())))</f>
        <v>230</v>
      </c>
      <c r="AR136" s="238">
        <f>AR44</f>
        <v>35</v>
      </c>
      <c r="AS136" s="239">
        <v>12</v>
      </c>
      <c r="AT136" s="241">
        <f>AT133</f>
        <v>6</v>
      </c>
      <c r="AU136" s="241">
        <f>AU133</f>
        <v>3</v>
      </c>
      <c r="AV136" s="88">
        <v>1</v>
      </c>
      <c r="AW136" s="218">
        <f>AW47</f>
        <v>20</v>
      </c>
      <c r="AX136" s="87">
        <f>AL136-11</f>
        <v>179</v>
      </c>
      <c r="AY136" s="184">
        <f>(AR136-7-BP136-BP137-1.16/2-BB136/2)</f>
        <v>23.734999999999999</v>
      </c>
      <c r="AZ136" s="130">
        <f>INT((AP136-13)/AS136)+1</f>
        <v>10</v>
      </c>
      <c r="BA136" s="103" t="s">
        <v>31</v>
      </c>
      <c r="BB136" s="105">
        <f>IF(AW136=16,1.84,IF(AW136=20,2.27,IF(AW136=22,2.51,IF(AW136=25,2.84,IF(AW136=28,3.16)))))</f>
        <v>2.27</v>
      </c>
      <c r="BC136" s="88">
        <f>AX136+2*AY136</f>
        <v>226.47</v>
      </c>
      <c r="BD136" s="87">
        <f>BC136*AZ136/100*((AW136/100)^2/4*PI()*7850/100)</f>
        <v>55.850904328290717</v>
      </c>
      <c r="BE136" s="88">
        <v>2</v>
      </c>
      <c r="BF136" s="87">
        <f>AL136-11</f>
        <v>179</v>
      </c>
      <c r="BG136" s="87">
        <v>10</v>
      </c>
      <c r="BH136" s="218">
        <v>10</v>
      </c>
      <c r="BI136" s="88">
        <f>BF136+2*BG136</f>
        <v>199</v>
      </c>
      <c r="BJ136" s="88">
        <f>AZ136</f>
        <v>10</v>
      </c>
      <c r="BK136" s="87">
        <f>BI136*BJ136/100*((BH136/100)^2/4*PI()*7850/100)</f>
        <v>12.269097409513238</v>
      </c>
      <c r="BL136" s="88">
        <v>3</v>
      </c>
      <c r="BM136" s="110">
        <f>(AP136+AQ136)/2-2*4.5</f>
        <v>166.5</v>
      </c>
      <c r="BN136" s="87">
        <f>10</f>
        <v>10</v>
      </c>
      <c r="BO136" s="218">
        <v>10</v>
      </c>
      <c r="BP136" s="105">
        <f>IF(BO136=10,1.16,IF(BO136=12,1.39,IF(BO136=14,1.62,IF(BO136=28,3.1))))</f>
        <v>1.1599999999999999</v>
      </c>
      <c r="BQ136" s="110">
        <f>BM136+2*BN136</f>
        <v>186.5</v>
      </c>
      <c r="BR136" s="223">
        <f>AT136*2+2*AU136-1+1</f>
        <v>18</v>
      </c>
      <c r="BS136" s="87">
        <f t="shared" si="10"/>
        <v>20.697165831023089</v>
      </c>
      <c r="BT136" s="88">
        <v>6</v>
      </c>
      <c r="BU136" s="110">
        <f>(20+10*BW136)*TAN(BV136/180*PI())</f>
        <v>138.56406460551014</v>
      </c>
      <c r="BV136" s="242">
        <f>45+AN136/2</f>
        <v>60</v>
      </c>
      <c r="BW136" s="88">
        <f>INT((150*COS(BV136/180*PI())-10)/10)</f>
        <v>6</v>
      </c>
      <c r="BX136" s="218">
        <v>12</v>
      </c>
      <c r="BY136" s="215">
        <f>BU136+34</f>
        <v>172.56406460551014</v>
      </c>
      <c r="BZ136" s="88">
        <f>BW136+1</f>
        <v>7</v>
      </c>
      <c r="CA136" s="87">
        <f>BY136*BZ136/100*((BX136/100)^2/4*PI()*7850/100)</f>
        <v>10.72433648528016</v>
      </c>
      <c r="CB136" s="243">
        <f>BD136+BK136+BS136+BD137+BK137+BS137+CA136+CA137+BS138</f>
        <v>267.84207420905022</v>
      </c>
      <c r="CC136" s="233">
        <f>(AP136+AQ136)*AL136/2*AR136/1000000</f>
        <v>1.1670750000000001</v>
      </c>
      <c r="CE136" s="42">
        <f>CB136/CC136</f>
        <v>229.49859624192979</v>
      </c>
    </row>
    <row r="137" spans="5:83" ht="32.25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8"/>
      <c r="AN137" s="238"/>
      <c r="AO137" s="250"/>
      <c r="AP137" s="242"/>
      <c r="AQ137" s="242"/>
      <c r="AR137" s="238"/>
      <c r="AS137" s="239"/>
      <c r="AT137" s="241"/>
      <c r="AU137" s="241"/>
      <c r="AV137" s="88" t="s">
        <v>51</v>
      </c>
      <c r="AW137" s="218">
        <f>AW48</f>
        <v>20</v>
      </c>
      <c r="AX137" s="87">
        <f>AL136/COS(AN136/180*PI())-11</f>
        <v>208.39310229205776</v>
      </c>
      <c r="AY137" s="184">
        <f>AY136</f>
        <v>23.734999999999999</v>
      </c>
      <c r="AZ137" s="103" t="s">
        <v>31</v>
      </c>
      <c r="BA137" s="131">
        <f>INT((AQ136-AP136-3.5/COS(AN136*PI()/180))/AS136)+1</f>
        <v>9</v>
      </c>
      <c r="BB137" s="105">
        <f>IF(AW137=16,1.84,IF(AW137=20,2.27,IF(AW137=22,2.51,IF(AW137=25,2.84,IF(AW137=28,3.16)))))</f>
        <v>2.27</v>
      </c>
      <c r="BC137" s="88">
        <f>AX137+2*AY137</f>
        <v>255.86310229205776</v>
      </c>
      <c r="BD137" s="87">
        <f>BC137*BA137/100*((AW137/100)^2/4*PI()*7850/100)</f>
        <v>56.789716441595097</v>
      </c>
      <c r="BE137" s="88" t="s">
        <v>52</v>
      </c>
      <c r="BF137" s="87">
        <f>AL136/COS(AN136/180*PI())-11</f>
        <v>208.39310229205776</v>
      </c>
      <c r="BG137" s="87">
        <v>10</v>
      </c>
      <c r="BH137" s="218">
        <v>10</v>
      </c>
      <c r="BI137" s="88">
        <f>BF137+2*BG137</f>
        <v>228.39310229205776</v>
      </c>
      <c r="BJ137" s="88">
        <f>BA137</f>
        <v>9</v>
      </c>
      <c r="BK137" s="87">
        <f>BI137*BJ137/100*((BH137/100)^2/4*PI()*7850/100)</f>
        <v>12.673163305095276</v>
      </c>
      <c r="BL137" s="88">
        <v>4</v>
      </c>
      <c r="BM137" s="110">
        <f>BM136</f>
        <v>166.5</v>
      </c>
      <c r="BN137" s="214">
        <f>AR136-7-BP136-BP137+BP137</f>
        <v>26.84</v>
      </c>
      <c r="BO137" s="218">
        <v>12</v>
      </c>
      <c r="BP137" s="105">
        <f t="shared" si="11"/>
        <v>1.39</v>
      </c>
      <c r="BQ137" s="215">
        <f>BM137+2*BN137+32</f>
        <v>252.18</v>
      </c>
      <c r="BR137" s="223">
        <f>BR136</f>
        <v>18</v>
      </c>
      <c r="BS137" s="87">
        <f t="shared" si="10"/>
        <v>40.300012022225509</v>
      </c>
      <c r="BT137" s="88">
        <v>7</v>
      </c>
      <c r="BU137" s="110">
        <f>(10+2.5*BW137)*1/TAN(BV136/180*PI())</f>
        <v>34.641016151377556</v>
      </c>
      <c r="BV137" s="242"/>
      <c r="BW137" s="88">
        <f>INT((120*SIN(BV136/180*PI()))/10)*2</f>
        <v>20</v>
      </c>
      <c r="BX137" s="218">
        <v>12</v>
      </c>
      <c r="BY137" s="215">
        <f>BU137+34</f>
        <v>68.641016151377556</v>
      </c>
      <c r="BZ137" s="88">
        <f>BW137+1</f>
        <v>21</v>
      </c>
      <c r="CA137" s="87">
        <f>BY137*BZ137/100*((BX137/100)^2/4*PI()*7850/100)</f>
        <v>12.79749678326859</v>
      </c>
      <c r="CB137" s="244"/>
      <c r="CC137" s="234"/>
      <c r="CE137" s="42"/>
    </row>
    <row r="138" spans="5:83" ht="32.25" customHeight="1" x14ac:dyDescent="0.25">
      <c r="E138" s="93"/>
      <c r="I138" s="72"/>
      <c r="P138" s="72"/>
      <c r="Q138" s="72"/>
      <c r="R138" s="72"/>
      <c r="S138" s="72"/>
      <c r="AJ138" s="278"/>
      <c r="AK138" s="242"/>
      <c r="AL138" s="238"/>
      <c r="AM138" s="248"/>
      <c r="AN138" s="238"/>
      <c r="AO138" s="250"/>
      <c r="AP138" s="242"/>
      <c r="AQ138" s="242"/>
      <c r="AR138" s="238"/>
      <c r="AS138" s="239"/>
      <c r="AT138" s="241"/>
      <c r="AU138" s="241"/>
      <c r="AV138" s="238"/>
      <c r="AW138" s="238"/>
      <c r="AX138" s="238"/>
      <c r="AY138" s="238"/>
      <c r="AZ138" s="238"/>
      <c r="BA138" s="238"/>
      <c r="BB138" s="238"/>
      <c r="BC138" s="238"/>
      <c r="BD138" s="238"/>
      <c r="BE138" s="238"/>
      <c r="BF138" s="238"/>
      <c r="BG138" s="238"/>
      <c r="BH138" s="238"/>
      <c r="BI138" s="238"/>
      <c r="BJ138" s="238"/>
      <c r="BK138" s="238"/>
      <c r="BL138" s="88">
        <v>5</v>
      </c>
      <c r="BM138" s="210">
        <f>(3*AS136+BB136+BP138)</f>
        <v>39.660000000000004</v>
      </c>
      <c r="BN138" s="214">
        <f>AR136-7-BP136-BP137+BP138</f>
        <v>26.84</v>
      </c>
      <c r="BO138" s="218">
        <v>12</v>
      </c>
      <c r="BP138" s="211">
        <f t="shared" si="11"/>
        <v>1.39</v>
      </c>
      <c r="BQ138" s="214">
        <f>2*BM138+2*BN138+28</f>
        <v>161</v>
      </c>
      <c r="BR138" s="223">
        <f>INT((2*AT136+AU136+1)*(INT(AZ136/3/2)+INT(BJ136/3/2+BJ137/3/2))/2)</f>
        <v>32</v>
      </c>
      <c r="BS138" s="87">
        <f t="shared" si="10"/>
        <v>45.740181602758582</v>
      </c>
      <c r="BT138" s="247"/>
      <c r="BU138" s="247"/>
      <c r="BV138" s="247"/>
      <c r="BW138" s="247"/>
      <c r="BX138" s="247"/>
      <c r="BY138" s="247"/>
      <c r="BZ138" s="247"/>
      <c r="CA138" s="247"/>
      <c r="CB138" s="253"/>
      <c r="CC138" s="246"/>
      <c r="CE138" s="42"/>
    </row>
    <row r="139" spans="5:83" ht="32.25" customHeight="1" x14ac:dyDescent="0.25">
      <c r="E139" s="93"/>
      <c r="I139" s="72"/>
      <c r="P139" s="72"/>
      <c r="Q139" s="72"/>
      <c r="R139" s="72"/>
      <c r="S139" s="72"/>
      <c r="AJ139" s="278"/>
      <c r="AK139" s="242"/>
      <c r="AL139" s="238">
        <f>$AL$6</f>
        <v>190</v>
      </c>
      <c r="AM139" s="248" t="s">
        <v>406</v>
      </c>
      <c r="AN139" s="238">
        <f>AN136</f>
        <v>30</v>
      </c>
      <c r="AO139" s="250">
        <f>INT(AL139*TAN(RADIANS(AN139)))</f>
        <v>109</v>
      </c>
      <c r="AP139" s="242">
        <f>INT((AO139-13)/AS139+1)*AS139+13</f>
        <v>121</v>
      </c>
      <c r="AQ139" s="242">
        <f>AP139+INT(AL139*(TAN(AN139/180*PI())))</f>
        <v>230</v>
      </c>
      <c r="AR139" s="238">
        <f>AR47</f>
        <v>40</v>
      </c>
      <c r="AS139" s="239">
        <v>12</v>
      </c>
      <c r="AT139" s="241">
        <f>AT136</f>
        <v>6</v>
      </c>
      <c r="AU139" s="241">
        <f>AU136</f>
        <v>3</v>
      </c>
      <c r="AV139" s="88">
        <v>1</v>
      </c>
      <c r="AW139" s="218">
        <f>AW47</f>
        <v>20</v>
      </c>
      <c r="AX139" s="87">
        <f>AL139-11</f>
        <v>179</v>
      </c>
      <c r="AY139" s="184">
        <f>(AR139-7-BP139-BP140-1.16/2-BB139/2)</f>
        <v>28.734999999999999</v>
      </c>
      <c r="AZ139" s="130">
        <f>INT((AP139-13)/AS139)+1</f>
        <v>10</v>
      </c>
      <c r="BA139" s="103" t="s">
        <v>31</v>
      </c>
      <c r="BB139" s="105">
        <f>IF(AW139=16,1.84,IF(AW139=20,2.27,IF(AW139=22,2.51,IF(AW139=25,2.84,IF(AW139=28,3.16)))))</f>
        <v>2.27</v>
      </c>
      <c r="BC139" s="88">
        <f>AX139+2*AY139</f>
        <v>236.47</v>
      </c>
      <c r="BD139" s="87">
        <f>BC139*AZ139/100*((AW139/100)^2/4*PI()*7850/100)</f>
        <v>58.317054561358702</v>
      </c>
      <c r="BE139" s="88">
        <v>2</v>
      </c>
      <c r="BF139" s="87">
        <f>AL139-11</f>
        <v>179</v>
      </c>
      <c r="BG139" s="87">
        <v>10</v>
      </c>
      <c r="BH139" s="218">
        <v>10</v>
      </c>
      <c r="BI139" s="88">
        <f>BF139+2*BG139</f>
        <v>199</v>
      </c>
      <c r="BJ139" s="88">
        <f>AZ139</f>
        <v>10</v>
      </c>
      <c r="BK139" s="87">
        <f>BI139*BJ139/100*((BH139/100)^2/4*PI()*7850/100)</f>
        <v>12.269097409513238</v>
      </c>
      <c r="BL139" s="88">
        <v>3</v>
      </c>
      <c r="BM139" s="110">
        <f>(AP139+AQ139)/2-2*4.5</f>
        <v>166.5</v>
      </c>
      <c r="BN139" s="87">
        <f>10</f>
        <v>10</v>
      </c>
      <c r="BO139" s="218">
        <v>10</v>
      </c>
      <c r="BP139" s="105">
        <f>IF(BO139=10,1.16,IF(BO139=12,1.39,IF(BO139=14,1.62,IF(BO139=28,3.1))))</f>
        <v>1.1599999999999999</v>
      </c>
      <c r="BQ139" s="110">
        <f>BM139+2*BN139</f>
        <v>186.5</v>
      </c>
      <c r="BR139" s="223">
        <f>AT139*2+2*AU139-1+1</f>
        <v>18</v>
      </c>
      <c r="BS139" s="87">
        <f t="shared" si="10"/>
        <v>20.697165831023089</v>
      </c>
      <c r="BT139" s="88">
        <v>6</v>
      </c>
      <c r="BU139" s="110">
        <f>(20+10*BW139)*TAN(BV139/180*PI())</f>
        <v>138.56406460551014</v>
      </c>
      <c r="BV139" s="242">
        <f>45+AN139/2</f>
        <v>60</v>
      </c>
      <c r="BW139" s="88">
        <f>INT((150*COS(BV139/180*PI())-10)/10)</f>
        <v>6</v>
      </c>
      <c r="BX139" s="218">
        <v>12</v>
      </c>
      <c r="BY139" s="215">
        <f>BU139+34</f>
        <v>172.56406460551014</v>
      </c>
      <c r="BZ139" s="88">
        <f>BW139+1</f>
        <v>7</v>
      </c>
      <c r="CA139" s="87">
        <f>BY139*BZ139/100*((BX139/100)^2/4*PI()*7850/100)</f>
        <v>10.72433648528016</v>
      </c>
      <c r="CB139" s="243">
        <f>BD139+BK139+BS139+BD140+BK140+BS140+CA139+CA140+BS141</f>
        <v>276.96683007140177</v>
      </c>
      <c r="CC139" s="233">
        <f>(AP139+AQ139)*AL139/2*AR139/1000000</f>
        <v>1.3338000000000001</v>
      </c>
      <c r="CE139" s="42">
        <f>CB139/CC139</f>
        <v>207.65244419808198</v>
      </c>
    </row>
    <row r="140" spans="5:83" ht="32.25" customHeight="1" x14ac:dyDescent="0.25">
      <c r="E140" s="93"/>
      <c r="I140" s="72"/>
      <c r="P140" s="72"/>
      <c r="Q140" s="72"/>
      <c r="R140" s="72"/>
      <c r="S140" s="72"/>
      <c r="AJ140" s="278"/>
      <c r="AK140" s="242"/>
      <c r="AL140" s="238"/>
      <c r="AM140" s="248"/>
      <c r="AN140" s="238"/>
      <c r="AO140" s="250"/>
      <c r="AP140" s="242"/>
      <c r="AQ140" s="242"/>
      <c r="AR140" s="238"/>
      <c r="AS140" s="239"/>
      <c r="AT140" s="241"/>
      <c r="AU140" s="241"/>
      <c r="AV140" s="88" t="s">
        <v>51</v>
      </c>
      <c r="AW140" s="218">
        <f>AW48</f>
        <v>20</v>
      </c>
      <c r="AX140" s="87">
        <f>AL139/COS(AN139/180*PI())-11</f>
        <v>208.39310229205776</v>
      </c>
      <c r="AY140" s="184">
        <f>AY139</f>
        <v>28.734999999999999</v>
      </c>
      <c r="AZ140" s="103" t="s">
        <v>31</v>
      </c>
      <c r="BA140" s="131">
        <f>INT((AQ139-AP139-3.5/COS(AN139*PI()/180))/AS139)+1</f>
        <v>9</v>
      </c>
      <c r="BB140" s="105">
        <f>IF(AW140=16,1.84,IF(AW140=20,2.27,IF(AW140=22,2.51,IF(AW140=25,2.84,IF(AW140=28,3.16)))))</f>
        <v>2.27</v>
      </c>
      <c r="BC140" s="88">
        <f>AX140+2*AY140</f>
        <v>265.86310229205776</v>
      </c>
      <c r="BD140" s="87">
        <f>BC140*BA140/100*((AW140/100)^2/4*PI()*7850/100)</f>
        <v>59.009251651356287</v>
      </c>
      <c r="BE140" s="88" t="s">
        <v>52</v>
      </c>
      <c r="BF140" s="87">
        <f>AL139/COS(AN139/180*PI())-11</f>
        <v>208.39310229205776</v>
      </c>
      <c r="BG140" s="87">
        <v>10</v>
      </c>
      <c r="BH140" s="218">
        <v>10</v>
      </c>
      <c r="BI140" s="88">
        <f>BF140+2*BG140</f>
        <v>228.39310229205776</v>
      </c>
      <c r="BJ140" s="88">
        <f>BA140</f>
        <v>9</v>
      </c>
      <c r="BK140" s="87">
        <f>BI140*BJ140/100*((BH140/100)^2/4*PI()*7850/100)</f>
        <v>12.673163305095276</v>
      </c>
      <c r="BL140" s="88">
        <v>4</v>
      </c>
      <c r="BM140" s="110">
        <f>BM139</f>
        <v>166.5</v>
      </c>
      <c r="BN140" s="214">
        <f>AR139-7-BP139-BP140+BP140</f>
        <v>31.84</v>
      </c>
      <c r="BO140" s="218">
        <v>12</v>
      </c>
      <c r="BP140" s="105">
        <f t="shared" si="11"/>
        <v>1.39</v>
      </c>
      <c r="BQ140" s="215">
        <f>BM140+2*BN140+32</f>
        <v>262.18</v>
      </c>
      <c r="BR140" s="223">
        <f>BR139</f>
        <v>18</v>
      </c>
      <c r="BS140" s="87">
        <f t="shared" si="10"/>
        <v>41.898077373253571</v>
      </c>
      <c r="BT140" s="88">
        <v>7</v>
      </c>
      <c r="BU140" s="110">
        <f>(10+2.5*BW140)*1/TAN(BV139/180*PI())</f>
        <v>34.641016151377556</v>
      </c>
      <c r="BV140" s="242"/>
      <c r="BW140" s="88">
        <f>INT((120*SIN(BV139/180*PI()))/10)*2</f>
        <v>20</v>
      </c>
      <c r="BX140" s="218">
        <v>12</v>
      </c>
      <c r="BY140" s="215">
        <f>BU140+34</f>
        <v>68.641016151377556</v>
      </c>
      <c r="BZ140" s="88">
        <f>BW140+1</f>
        <v>21</v>
      </c>
      <c r="CA140" s="87">
        <f>BY140*BZ140/100*((BX140/100)^2/4*PI()*7850/100)</f>
        <v>12.79749678326859</v>
      </c>
      <c r="CB140" s="244"/>
      <c r="CC140" s="234"/>
      <c r="CE140" s="42"/>
    </row>
    <row r="141" spans="5:83" ht="32.25" customHeight="1" thickBot="1" x14ac:dyDescent="0.3">
      <c r="E141" s="93"/>
      <c r="I141" s="72"/>
      <c r="P141" s="72"/>
      <c r="Q141" s="72"/>
      <c r="R141" s="72"/>
      <c r="S141" s="72"/>
      <c r="AJ141" s="279"/>
      <c r="AK141" s="252"/>
      <c r="AL141" s="236"/>
      <c r="AM141" s="249"/>
      <c r="AN141" s="236"/>
      <c r="AO141" s="251"/>
      <c r="AP141" s="252"/>
      <c r="AQ141" s="252"/>
      <c r="AR141" s="236"/>
      <c r="AS141" s="240"/>
      <c r="AT141" s="241"/>
      <c r="AU141" s="241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36"/>
      <c r="BH141" s="236"/>
      <c r="BI141" s="236"/>
      <c r="BJ141" s="236"/>
      <c r="BK141" s="236"/>
      <c r="BL141" s="95">
        <v>5</v>
      </c>
      <c r="BM141" s="210">
        <f>(3*AS139+BB139+BP141)</f>
        <v>39.660000000000004</v>
      </c>
      <c r="BN141" s="214">
        <f>AR139-7-BP139-BP140+BP141</f>
        <v>31.84</v>
      </c>
      <c r="BO141" s="218">
        <v>12</v>
      </c>
      <c r="BP141" s="211">
        <f t="shared" si="11"/>
        <v>1.39</v>
      </c>
      <c r="BQ141" s="214">
        <f>2*BM141+2*BN141+28</f>
        <v>171</v>
      </c>
      <c r="BR141" s="223">
        <f>INT((2*AT139+AU139+1)*(INT(AZ139/3/2)+INT(BJ139/3/2+BJ140/3/2))/2)</f>
        <v>32</v>
      </c>
      <c r="BS141" s="94">
        <f t="shared" si="10"/>
        <v>48.581186671252894</v>
      </c>
      <c r="BT141" s="237"/>
      <c r="BU141" s="237"/>
      <c r="BV141" s="237"/>
      <c r="BW141" s="237"/>
      <c r="BX141" s="237"/>
      <c r="BY141" s="237"/>
      <c r="BZ141" s="237"/>
      <c r="CA141" s="237"/>
      <c r="CB141" s="245"/>
      <c r="CC141" s="235"/>
      <c r="CE141" s="42"/>
    </row>
    <row r="142" spans="5:83" ht="32.25" customHeight="1" x14ac:dyDescent="0.25">
      <c r="E142" s="93"/>
      <c r="I142" s="72"/>
      <c r="P142" s="72"/>
      <c r="Q142" s="72"/>
      <c r="R142" s="72"/>
      <c r="S142" s="72"/>
      <c r="AM142" s="93"/>
      <c r="AN142" s="93"/>
      <c r="AO142" s="129"/>
      <c r="AP142" s="93"/>
      <c r="AQ142" s="93"/>
      <c r="BD142" s="72"/>
      <c r="BE142" s="72"/>
      <c r="BF142" s="72"/>
      <c r="BG142" s="72"/>
    </row>
    <row r="143" spans="5:83" ht="32.25" customHeight="1" x14ac:dyDescent="0.25">
      <c r="E143" s="93"/>
      <c r="I143" s="72"/>
      <c r="P143" s="72"/>
      <c r="Q143" s="72"/>
      <c r="R143" s="72"/>
      <c r="S143" s="72"/>
      <c r="AJ143" s="271" t="s">
        <v>463</v>
      </c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  <c r="BC143" s="271"/>
      <c r="BD143" s="271"/>
      <c r="BE143" s="271"/>
      <c r="BF143" s="271"/>
      <c r="BG143" s="271"/>
      <c r="BH143" s="271"/>
      <c r="BI143" s="271"/>
      <c r="BJ143" s="271"/>
      <c r="BK143" s="271"/>
      <c r="BL143" s="271"/>
      <c r="BM143" s="271"/>
      <c r="BN143" s="271"/>
      <c r="BO143" s="271"/>
      <c r="BP143" s="271"/>
      <c r="BQ143" s="271"/>
      <c r="BR143" s="271"/>
      <c r="BS143" s="271"/>
      <c r="BT143" s="271"/>
      <c r="BU143" s="271"/>
      <c r="BV143" s="271"/>
      <c r="BW143" s="271"/>
      <c r="BX143" s="271"/>
      <c r="BY143" s="271"/>
      <c r="BZ143" s="271"/>
      <c r="CA143" s="271"/>
      <c r="CB143" s="271"/>
      <c r="CC143" s="271"/>
    </row>
    <row r="144" spans="5:83" ht="21" customHeight="1" thickBot="1" x14ac:dyDescent="0.3">
      <c r="E144" s="93"/>
      <c r="I144" s="72"/>
      <c r="P144" s="72"/>
      <c r="Q144" s="72"/>
      <c r="R144" s="72"/>
      <c r="S144" s="72"/>
      <c r="AJ144" s="43"/>
      <c r="AK144" s="43"/>
      <c r="AL144" s="43"/>
      <c r="AM144" s="43"/>
      <c r="AN144" s="43"/>
      <c r="AO144" s="128"/>
      <c r="AP144" s="43"/>
      <c r="AQ144" s="43"/>
      <c r="AR144" s="43"/>
      <c r="AS144" s="133"/>
      <c r="AT144" s="209"/>
      <c r="AU144" s="209"/>
      <c r="AV144" s="43"/>
      <c r="AW144" s="43"/>
      <c r="AX144" s="43"/>
      <c r="AY144" s="13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221"/>
      <c r="BS144" s="43"/>
      <c r="BT144" s="43"/>
      <c r="BU144" s="43"/>
      <c r="BV144" s="43"/>
      <c r="BW144" s="43"/>
    </row>
    <row r="145" spans="5:83" ht="62.25" customHeight="1" x14ac:dyDescent="0.25">
      <c r="E145" s="93"/>
      <c r="I145" s="72"/>
      <c r="P145" s="72"/>
      <c r="Q145" s="72"/>
      <c r="R145" s="72"/>
      <c r="S145" s="72"/>
      <c r="AJ145" s="272" t="s">
        <v>441</v>
      </c>
      <c r="AK145" s="274" t="s">
        <v>148</v>
      </c>
      <c r="AL145" s="274" t="s">
        <v>149</v>
      </c>
      <c r="AM145" s="274" t="s">
        <v>150</v>
      </c>
      <c r="AN145" s="262" t="s">
        <v>450</v>
      </c>
      <c r="AO145" s="200" t="s">
        <v>23</v>
      </c>
      <c r="AP145" s="262" t="s">
        <v>442</v>
      </c>
      <c r="AQ145" s="262" t="s">
        <v>443</v>
      </c>
      <c r="AR145" s="262" t="s">
        <v>444</v>
      </c>
      <c r="AS145" s="264" t="s">
        <v>201</v>
      </c>
      <c r="AT145" s="266" t="s">
        <v>407</v>
      </c>
      <c r="AU145" s="266" t="s">
        <v>408</v>
      </c>
      <c r="AV145" s="257" t="s">
        <v>437</v>
      </c>
      <c r="AW145" s="257"/>
      <c r="AX145" s="257"/>
      <c r="AY145" s="257"/>
      <c r="AZ145" s="257"/>
      <c r="BA145" s="257"/>
      <c r="BB145" s="257"/>
      <c r="BC145" s="257"/>
      <c r="BD145" s="257"/>
      <c r="BE145" s="257" t="s">
        <v>438</v>
      </c>
      <c r="BF145" s="257"/>
      <c r="BG145" s="257"/>
      <c r="BH145" s="257"/>
      <c r="BI145" s="257"/>
      <c r="BJ145" s="257"/>
      <c r="BK145" s="257"/>
      <c r="BL145" s="257" t="s">
        <v>445</v>
      </c>
      <c r="BM145" s="257"/>
      <c r="BN145" s="257"/>
      <c r="BO145" s="257"/>
      <c r="BP145" s="257"/>
      <c r="BQ145" s="257"/>
      <c r="BR145" s="257"/>
      <c r="BS145" s="257"/>
      <c r="BT145" s="257" t="s">
        <v>417</v>
      </c>
      <c r="BU145" s="257"/>
      <c r="BV145" s="257"/>
      <c r="BW145" s="257"/>
      <c r="BX145" s="257"/>
      <c r="BY145" s="257"/>
      <c r="BZ145" s="257"/>
      <c r="CA145" s="257"/>
      <c r="CB145" s="258" t="s">
        <v>151</v>
      </c>
      <c r="CC145" s="260" t="s">
        <v>452</v>
      </c>
      <c r="CE145" s="42"/>
    </row>
    <row r="146" spans="5:83" ht="103.5" customHeight="1" x14ac:dyDescent="0.25">
      <c r="E146" s="93"/>
      <c r="I146" s="72"/>
      <c r="P146" s="72"/>
      <c r="Q146" s="72"/>
      <c r="R146" s="72"/>
      <c r="S146" s="72"/>
      <c r="AJ146" s="273"/>
      <c r="AK146" s="259"/>
      <c r="AL146" s="259"/>
      <c r="AM146" s="259"/>
      <c r="AN146" s="263"/>
      <c r="AO146" s="201" t="s">
        <v>202</v>
      </c>
      <c r="AP146" s="263"/>
      <c r="AQ146" s="263"/>
      <c r="AR146" s="263"/>
      <c r="AS146" s="265"/>
      <c r="AT146" s="267"/>
      <c r="AU146" s="267"/>
      <c r="AV146" s="25" t="s">
        <v>24</v>
      </c>
      <c r="AW146" s="25" t="s">
        <v>158</v>
      </c>
      <c r="AX146" s="81" t="s">
        <v>25</v>
      </c>
      <c r="AY146" s="187" t="s">
        <v>26</v>
      </c>
      <c r="AZ146" s="25" t="s">
        <v>440</v>
      </c>
      <c r="BA146" s="25" t="s">
        <v>409</v>
      </c>
      <c r="BB146" s="186" t="s">
        <v>27</v>
      </c>
      <c r="BC146" s="25" t="s">
        <v>159</v>
      </c>
      <c r="BD146" s="25" t="s">
        <v>160</v>
      </c>
      <c r="BE146" s="25" t="s">
        <v>24</v>
      </c>
      <c r="BF146" s="81" t="s">
        <v>25</v>
      </c>
      <c r="BG146" s="81" t="s">
        <v>26</v>
      </c>
      <c r="BH146" s="25" t="s">
        <v>158</v>
      </c>
      <c r="BI146" s="25" t="s">
        <v>159</v>
      </c>
      <c r="BJ146" s="25" t="s">
        <v>20</v>
      </c>
      <c r="BK146" s="25" t="s">
        <v>160</v>
      </c>
      <c r="BL146" s="25" t="s">
        <v>24</v>
      </c>
      <c r="BM146" s="81" t="s">
        <v>25</v>
      </c>
      <c r="BN146" s="81" t="s">
        <v>26</v>
      </c>
      <c r="BO146" s="25" t="s">
        <v>158</v>
      </c>
      <c r="BP146" s="186" t="s">
        <v>27</v>
      </c>
      <c r="BQ146" s="25" t="s">
        <v>159</v>
      </c>
      <c r="BR146" s="222" t="s">
        <v>20</v>
      </c>
      <c r="BS146" s="25" t="s">
        <v>160</v>
      </c>
      <c r="BT146" s="25" t="s">
        <v>24</v>
      </c>
      <c r="BU146" s="81" t="s">
        <v>25</v>
      </c>
      <c r="BV146" s="81" t="s">
        <v>448</v>
      </c>
      <c r="BW146" s="81" t="s">
        <v>207</v>
      </c>
      <c r="BX146" s="25" t="s">
        <v>158</v>
      </c>
      <c r="BY146" s="25" t="s">
        <v>159</v>
      </c>
      <c r="BZ146" s="25" t="s">
        <v>20</v>
      </c>
      <c r="CA146" s="25" t="s">
        <v>160</v>
      </c>
      <c r="CB146" s="259"/>
      <c r="CC146" s="261"/>
      <c r="CE146" s="42"/>
    </row>
    <row r="147" spans="5:83" ht="35.25" customHeight="1" x14ac:dyDescent="0.25">
      <c r="E147" s="93"/>
      <c r="I147" s="72"/>
      <c r="P147" s="72"/>
      <c r="Q147" s="72"/>
      <c r="R147" s="72"/>
      <c r="S147" s="72"/>
      <c r="AJ147" s="278">
        <f>AJ124</f>
        <v>1.9</v>
      </c>
      <c r="AK147" s="242">
        <f>AK124</f>
        <v>1.5</v>
      </c>
      <c r="AL147" s="238">
        <f>$AL$6</f>
        <v>190</v>
      </c>
      <c r="AM147" s="248" t="s">
        <v>203</v>
      </c>
      <c r="AN147" s="238">
        <v>35</v>
      </c>
      <c r="AO147" s="250">
        <f>INT(AL147*TAN(RADIANS(AN147)))</f>
        <v>133</v>
      </c>
      <c r="AP147" s="242">
        <f>(INT((AO147-13)/AS147+1)*AS147+13)</f>
        <v>145</v>
      </c>
      <c r="AQ147" s="242">
        <f>AP147+INT(AL147*(TAN(AN147/180*PI())))</f>
        <v>278</v>
      </c>
      <c r="AR147" s="238">
        <f>AR32</f>
        <v>20</v>
      </c>
      <c r="AS147" s="239">
        <v>12</v>
      </c>
      <c r="AT147" s="241">
        <f>AT139</f>
        <v>6</v>
      </c>
      <c r="AU147" s="241">
        <f>AU139</f>
        <v>3</v>
      </c>
      <c r="AV147" s="88">
        <v>1</v>
      </c>
      <c r="AW147" s="218">
        <f>J$6</f>
        <v>20</v>
      </c>
      <c r="AX147" s="87">
        <f>AL147-11</f>
        <v>179</v>
      </c>
      <c r="AY147" s="184">
        <f>(AR147-7-BP147-BP148-1.16/2-BB147/2)</f>
        <v>8.7349999999999994</v>
      </c>
      <c r="AZ147" s="130">
        <f>INT((AP147-13)/AS147)+1</f>
        <v>12</v>
      </c>
      <c r="BA147" s="103" t="s">
        <v>31</v>
      </c>
      <c r="BB147" s="105">
        <f>IF(AW147=16,1.84,IF(AW147=20,2.27,IF(AW147=22,2.51,IF(AW147=25,2.84,IF(AW147=28,3.16)))))</f>
        <v>2.27</v>
      </c>
      <c r="BC147" s="88">
        <f>AX147+2*AY147</f>
        <v>196.47</v>
      </c>
      <c r="BD147" s="87">
        <f>BC147*AZ147/100*((AW147/100)^2/4*PI()*7850/100)</f>
        <v>58.14294435490411</v>
      </c>
      <c r="BE147" s="88">
        <v>2</v>
      </c>
      <c r="BF147" s="87">
        <f>AL147-11</f>
        <v>179</v>
      </c>
      <c r="BG147" s="87">
        <v>10</v>
      </c>
      <c r="BH147" s="218">
        <v>10</v>
      </c>
      <c r="BI147" s="88">
        <f>BF147+2*BG147</f>
        <v>199</v>
      </c>
      <c r="BJ147" s="88">
        <f>AZ147</f>
        <v>12</v>
      </c>
      <c r="BK147" s="87">
        <f>BI147*BJ147/100*((BH147/100)^2/4*PI()*7850/100)</f>
        <v>14.722916891415887</v>
      </c>
      <c r="BL147" s="88">
        <v>3</v>
      </c>
      <c r="BM147" s="110">
        <f>(AP147+AQ147)/2-2*4.5</f>
        <v>202.5</v>
      </c>
      <c r="BN147" s="87">
        <f>10</f>
        <v>10</v>
      </c>
      <c r="BO147" s="218">
        <v>10</v>
      </c>
      <c r="BP147" s="105">
        <f>IF(BO147=10,1.16,IF(BO147=12,1.39,IF(BO147=14,1.62,IF(BO147=28,3.1))))</f>
        <v>1.1599999999999999</v>
      </c>
      <c r="BQ147" s="110">
        <f>BM147+2*BN147</f>
        <v>222.5</v>
      </c>
      <c r="BR147" s="223">
        <f>AT147*2+2*AU147-1+1</f>
        <v>18</v>
      </c>
      <c r="BS147" s="87">
        <f t="shared" ref="BS147:BS164" si="12">BQ147*BR147/100*((BO147/100)^2/4*PI()*7850/100)</f>
        <v>24.692329208593225</v>
      </c>
      <c r="BT147" s="88">
        <v>6</v>
      </c>
      <c r="BU147" s="110">
        <f>(20+10*BW147)*TAN(BV147/180*PI())</f>
        <v>134.46874888798155</v>
      </c>
      <c r="BV147" s="242">
        <f>45+AN147/2</f>
        <v>62.5</v>
      </c>
      <c r="BW147" s="88">
        <f>INT((150*COS(BV147/180*PI())-10)/10)</f>
        <v>5</v>
      </c>
      <c r="BX147" s="218">
        <v>12</v>
      </c>
      <c r="BY147" s="215">
        <f>BU147+34</f>
        <v>168.46874888798155</v>
      </c>
      <c r="BZ147" s="88">
        <f>BW147+1</f>
        <v>6</v>
      </c>
      <c r="CA147" s="87">
        <f>BY147*BZ147/100*((BX147/100)^2/4*PI()*7850/100)</f>
        <v>8.9741356776309882</v>
      </c>
      <c r="CB147" s="243">
        <f>BD147+BK147+BS147+BD148+BK148+BS148+CA147+CA148+BS149</f>
        <v>287.49273903284393</v>
      </c>
      <c r="CC147" s="233">
        <f>(AP147+AQ147)*AL147/2*AR147/1000000</f>
        <v>0.80369999999999997</v>
      </c>
      <c r="CE147" s="42">
        <f>CB147/CC147</f>
        <v>357.71150806624854</v>
      </c>
    </row>
    <row r="148" spans="5:83" ht="35.25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/>
      <c r="AM148" s="248"/>
      <c r="AN148" s="238"/>
      <c r="AO148" s="250"/>
      <c r="AP148" s="242"/>
      <c r="AQ148" s="242"/>
      <c r="AR148" s="238"/>
      <c r="AS148" s="239"/>
      <c r="AT148" s="241"/>
      <c r="AU148" s="241"/>
      <c r="AV148" s="88" t="s">
        <v>51</v>
      </c>
      <c r="AW148" s="218">
        <f>AW147</f>
        <v>20</v>
      </c>
      <c r="AX148" s="87">
        <f>AL147/COS(AN147/180*PI())-11</f>
        <v>220.94717186467665</v>
      </c>
      <c r="AY148" s="184">
        <f>AY147</f>
        <v>8.7349999999999994</v>
      </c>
      <c r="AZ148" s="103" t="s">
        <v>31</v>
      </c>
      <c r="BA148" s="131">
        <f>INT((AQ147-AP147-3.5/COS(AN147*PI()/180))/AS147)+1</f>
        <v>11</v>
      </c>
      <c r="BB148" s="105">
        <f>IF(AW148=16,1.84,IF(AW148=20,2.27,IF(AW148=22,2.51,IF(AW148=25,2.84,IF(AW148=28,3.16)))))</f>
        <v>2.27</v>
      </c>
      <c r="BC148" s="88">
        <f>AX148+2*AY148</f>
        <v>238.41717186467665</v>
      </c>
      <c r="BD148" s="87">
        <f>BC148*BA148/100*((AW148/100)^2/4*PI()*7850/100)</f>
        <v>64.676982035763118</v>
      </c>
      <c r="BE148" s="88" t="s">
        <v>52</v>
      </c>
      <c r="BF148" s="87">
        <f>AL147/COS(AN147/180*PI())-11</f>
        <v>220.94717186467665</v>
      </c>
      <c r="BG148" s="87">
        <v>10</v>
      </c>
      <c r="BH148" s="218">
        <v>10</v>
      </c>
      <c r="BI148" s="88">
        <f>BF148+2*BG148</f>
        <v>240.94717186467665</v>
      </c>
      <c r="BJ148" s="88">
        <f>BA148</f>
        <v>11</v>
      </c>
      <c r="BK148" s="87">
        <f>BI148*BJ148/100*((BH148/100)^2/4*PI()*7850/100)</f>
        <v>16.340827911406485</v>
      </c>
      <c r="BL148" s="88">
        <v>4</v>
      </c>
      <c r="BM148" s="110">
        <f>BM147</f>
        <v>202.5</v>
      </c>
      <c r="BN148" s="214">
        <f>AR147-7-BP147-BP148+BP148</f>
        <v>11.84</v>
      </c>
      <c r="BO148" s="218">
        <v>12</v>
      </c>
      <c r="BP148" s="105">
        <f t="shared" ref="BP148:BP164" si="13">IF(BO148=10,1.16,IF(BO148=12,1.39,IF(BO148=14,1.62,IF(BO148=28,3.1))))</f>
        <v>1.39</v>
      </c>
      <c r="BQ148" s="215">
        <f>BM148+2*BN148+32</f>
        <v>258.18</v>
      </c>
      <c r="BR148" s="223">
        <f>BR147</f>
        <v>18</v>
      </c>
      <c r="BS148" s="87">
        <f t="shared" si="12"/>
        <v>41.258851232842346</v>
      </c>
      <c r="BT148" s="88">
        <v>7</v>
      </c>
      <c r="BU148" s="110">
        <f>(10+2.5*BW148)*1/TAN(BV147/180*PI())</f>
        <v>31.234023033104791</v>
      </c>
      <c r="BV148" s="242"/>
      <c r="BW148" s="88">
        <f>INT((120*SIN(BV147/180*PI()))/10)*2</f>
        <v>20</v>
      </c>
      <c r="BX148" s="218">
        <v>12</v>
      </c>
      <c r="BY148" s="215">
        <f>BU148+34</f>
        <v>65.234023033104791</v>
      </c>
      <c r="BZ148" s="88">
        <f>BW148+1</f>
        <v>21</v>
      </c>
      <c r="CA148" s="87">
        <f>BY148*BZ148/100*((BX148/100)^2/4*PI()*7850/100)</f>
        <v>12.162293723693269</v>
      </c>
      <c r="CB148" s="244"/>
      <c r="CC148" s="234"/>
      <c r="CE148" s="42"/>
    </row>
    <row r="149" spans="5:83" ht="35.25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238"/>
      <c r="AM149" s="248"/>
      <c r="AN149" s="238"/>
      <c r="AO149" s="250"/>
      <c r="AP149" s="242"/>
      <c r="AQ149" s="242"/>
      <c r="AR149" s="238"/>
      <c r="AS149" s="239"/>
      <c r="AT149" s="241"/>
      <c r="AU149" s="241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88">
        <v>5</v>
      </c>
      <c r="BM149" s="210">
        <f>(3*AS147+BB147+BP149)</f>
        <v>39.660000000000004</v>
      </c>
      <c r="BN149" s="214">
        <f>AR147-7-BP147-BP148+BP149</f>
        <v>11.84</v>
      </c>
      <c r="BO149" s="218">
        <v>12</v>
      </c>
      <c r="BP149" s="211">
        <f t="shared" si="13"/>
        <v>1.39</v>
      </c>
      <c r="BQ149" s="214">
        <f>2*BM149+2*BN149+28</f>
        <v>131</v>
      </c>
      <c r="BR149" s="223">
        <f>INT((2*AT147+AU147+1)*(INT(AZ147/3/2)+INT(BJ147/3/2+BJ148/3/2))/2)</f>
        <v>40</v>
      </c>
      <c r="BS149" s="87">
        <f t="shared" si="12"/>
        <v>46.521457996594513</v>
      </c>
      <c r="BT149" s="247"/>
      <c r="BU149" s="247"/>
      <c r="BV149" s="247"/>
      <c r="BW149" s="247"/>
      <c r="BX149" s="247"/>
      <c r="BY149" s="247"/>
      <c r="BZ149" s="247"/>
      <c r="CA149" s="247"/>
      <c r="CB149" s="253"/>
      <c r="CC149" s="246"/>
      <c r="CE149" s="42"/>
    </row>
    <row r="150" spans="5:83" ht="35.25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f>$AL$6</f>
        <v>190</v>
      </c>
      <c r="AM150" s="248" t="s">
        <v>205</v>
      </c>
      <c r="AN150" s="238">
        <f>AN147</f>
        <v>35</v>
      </c>
      <c r="AO150" s="250">
        <f>INT(AL150*TAN(RADIANS(AN150)))</f>
        <v>133</v>
      </c>
      <c r="AP150" s="242">
        <f>INT((AO150-13)/AS150+1)*AS150+13</f>
        <v>145</v>
      </c>
      <c r="AQ150" s="242">
        <f>AP150+INT(AL150*(TAN(AN150/180*PI())))</f>
        <v>278</v>
      </c>
      <c r="AR150" s="238">
        <f>AR35</f>
        <v>30</v>
      </c>
      <c r="AS150" s="239">
        <v>12</v>
      </c>
      <c r="AT150" s="241">
        <f>AT147</f>
        <v>6</v>
      </c>
      <c r="AU150" s="241">
        <f>AU147</f>
        <v>3</v>
      </c>
      <c r="AV150" s="88">
        <v>1</v>
      </c>
      <c r="AW150" s="218">
        <f>J$9</f>
        <v>20</v>
      </c>
      <c r="AX150" s="87">
        <f>AL150-11</f>
        <v>179</v>
      </c>
      <c r="AY150" s="184">
        <f>(AR150-7-BP150-BP151-1.16/2-BB150/2)</f>
        <v>18.734999999999999</v>
      </c>
      <c r="AZ150" s="130">
        <f>INT((AP150-13)/AS150)+1</f>
        <v>12</v>
      </c>
      <c r="BA150" s="103" t="s">
        <v>31</v>
      </c>
      <c r="BB150" s="105">
        <f>IF(AW150=16,1.84,IF(AW150=20,2.27,IF(AW150=22,2.51,IF(AW150=25,2.84,IF(AW150=28,3.16)))))</f>
        <v>2.27</v>
      </c>
      <c r="BC150" s="88">
        <f>AX150+2*AY150</f>
        <v>216.47</v>
      </c>
      <c r="BD150" s="87">
        <f>BC150*AZ150/100*((AW150/100)^2/4*PI()*7850/100)</f>
        <v>64.061704914267281</v>
      </c>
      <c r="BE150" s="88">
        <v>2</v>
      </c>
      <c r="BF150" s="87">
        <f>AL150-11</f>
        <v>179</v>
      </c>
      <c r="BG150" s="87">
        <v>10</v>
      </c>
      <c r="BH150" s="218">
        <v>10</v>
      </c>
      <c r="BI150" s="88">
        <f>BF150+2*BG150</f>
        <v>199</v>
      </c>
      <c r="BJ150" s="88">
        <f>AZ150</f>
        <v>12</v>
      </c>
      <c r="BK150" s="87">
        <f>BI150*BJ150/100*((BH150/100)^2/4*PI()*7850/100)</f>
        <v>14.722916891415887</v>
      </c>
      <c r="BL150" s="88">
        <v>3</v>
      </c>
      <c r="BM150" s="110">
        <f>(AP150+AQ150)/2-2*4.5</f>
        <v>202.5</v>
      </c>
      <c r="BN150" s="87">
        <f>10</f>
        <v>10</v>
      </c>
      <c r="BO150" s="218">
        <v>10</v>
      </c>
      <c r="BP150" s="105">
        <f>IF(BO150=10,1.16,IF(BO150=12,1.39,IF(BO150=14,1.62,IF(BO150=28,3.1))))</f>
        <v>1.1599999999999999</v>
      </c>
      <c r="BQ150" s="110">
        <f>BM150+2*BN150</f>
        <v>222.5</v>
      </c>
      <c r="BR150" s="223">
        <f>AT150*2+2*AU150-1+1</f>
        <v>18</v>
      </c>
      <c r="BS150" s="87">
        <f t="shared" si="12"/>
        <v>24.692329208593225</v>
      </c>
      <c r="BT150" s="88">
        <v>6</v>
      </c>
      <c r="BU150" s="110">
        <f>(20+10*BW150)*TAN(BV150/180*PI())</f>
        <v>134.46874888798155</v>
      </c>
      <c r="BV150" s="242">
        <f>45+AN150/2</f>
        <v>62.5</v>
      </c>
      <c r="BW150" s="88">
        <f>INT((150*COS(BV150/180*PI())-10)/10)</f>
        <v>5</v>
      </c>
      <c r="BX150" s="218">
        <v>12</v>
      </c>
      <c r="BY150" s="215">
        <f>BU150+34</f>
        <v>168.46874888798155</v>
      </c>
      <c r="BZ150" s="88">
        <f>BW150+1</f>
        <v>6</v>
      </c>
      <c r="CA150" s="87">
        <f>BY150*BZ150/100*((BX150/100)^2/4*PI()*7850/100)</f>
        <v>8.9741356776309882</v>
      </c>
      <c r="CB150" s="243">
        <f>BD150+BK150+BS150+BD151+BK151+BS151+CA150+CA151+BS152</f>
        <v>309.13567347824858</v>
      </c>
      <c r="CC150" s="233">
        <f>(AP150+AQ150)*AL150/2*AR150/1000000</f>
        <v>1.2055499999999999</v>
      </c>
      <c r="CE150" s="42">
        <f>CB150/CC150</f>
        <v>256.42708595931202</v>
      </c>
    </row>
    <row r="151" spans="5:83" ht="35.25" customHeight="1" x14ac:dyDescent="0.25">
      <c r="E151" s="93"/>
      <c r="I151" s="72"/>
      <c r="P151" s="72"/>
      <c r="Q151" s="72"/>
      <c r="R151" s="72"/>
      <c r="S151" s="72"/>
      <c r="AJ151" s="278"/>
      <c r="AK151" s="242"/>
      <c r="AL151" s="238"/>
      <c r="AM151" s="248"/>
      <c r="AN151" s="238"/>
      <c r="AO151" s="250"/>
      <c r="AP151" s="242"/>
      <c r="AQ151" s="242"/>
      <c r="AR151" s="238"/>
      <c r="AS151" s="239"/>
      <c r="AT151" s="241"/>
      <c r="AU151" s="241"/>
      <c r="AV151" s="88" t="s">
        <v>51</v>
      </c>
      <c r="AW151" s="218">
        <f>AW150</f>
        <v>20</v>
      </c>
      <c r="AX151" s="87">
        <f>AL150/COS(AN150/180*PI())-11</f>
        <v>220.94717186467665</v>
      </c>
      <c r="AY151" s="184">
        <f>AY150</f>
        <v>18.734999999999999</v>
      </c>
      <c r="AZ151" s="103" t="s">
        <v>31</v>
      </c>
      <c r="BA151" s="131">
        <f>INT((AQ150-AP150-3.5/COS(AN150*PI()/180))/AS150)+1</f>
        <v>11</v>
      </c>
      <c r="BB151" s="105">
        <f>IF(AW151=16,1.84,IF(AW151=20,2.27,IF(AW151=22,2.51,IF(AW151=25,2.84,IF(AW151=28,3.16)))))</f>
        <v>2.27</v>
      </c>
      <c r="BC151" s="88">
        <f>AX151+2*AY151</f>
        <v>258.41717186467667</v>
      </c>
      <c r="BD151" s="87">
        <f>BC151*BA151/100*((AW151/100)^2/4*PI()*7850/100)</f>
        <v>70.102512548512692</v>
      </c>
      <c r="BE151" s="88" t="s">
        <v>52</v>
      </c>
      <c r="BF151" s="87">
        <f>AL150/COS(AN150/180*PI())-11</f>
        <v>220.94717186467665</v>
      </c>
      <c r="BG151" s="87">
        <v>10</v>
      </c>
      <c r="BH151" s="218">
        <v>10</v>
      </c>
      <c r="BI151" s="88">
        <f>BF151+2*BG151</f>
        <v>240.94717186467665</v>
      </c>
      <c r="BJ151" s="88">
        <f>BA151</f>
        <v>11</v>
      </c>
      <c r="BK151" s="87">
        <f>BI151*BJ151/100*((BH151/100)^2/4*PI()*7850/100)</f>
        <v>16.340827911406485</v>
      </c>
      <c r="BL151" s="88">
        <v>4</v>
      </c>
      <c r="BM151" s="110">
        <f>BM150</f>
        <v>202.5</v>
      </c>
      <c r="BN151" s="214">
        <f>AR150-7-BP150-BP151+BP151</f>
        <v>21.84</v>
      </c>
      <c r="BO151" s="218">
        <v>12</v>
      </c>
      <c r="BP151" s="105">
        <f t="shared" si="13"/>
        <v>1.39</v>
      </c>
      <c r="BQ151" s="215">
        <f>BM151+2*BN151+32</f>
        <v>278.18</v>
      </c>
      <c r="BR151" s="223">
        <f>BR150</f>
        <v>18</v>
      </c>
      <c r="BS151" s="87">
        <f t="shared" si="12"/>
        <v>44.454981934898456</v>
      </c>
      <c r="BT151" s="88">
        <v>7</v>
      </c>
      <c r="BU151" s="110">
        <f>(10+2.5*BW151)*1/TAN(BV150/180*PI())</f>
        <v>31.234023033104791</v>
      </c>
      <c r="BV151" s="242"/>
      <c r="BW151" s="88">
        <f>INT((120*SIN(BV150/180*PI()))/10)*2</f>
        <v>20</v>
      </c>
      <c r="BX151" s="218">
        <v>12</v>
      </c>
      <c r="BY151" s="215">
        <f>BU151+34</f>
        <v>65.234023033104791</v>
      </c>
      <c r="BZ151" s="88">
        <f>BW151+1</f>
        <v>21</v>
      </c>
      <c r="CA151" s="87">
        <f>BY151*BZ151/100*((BX151/100)^2/4*PI()*7850/100)</f>
        <v>12.162293723693269</v>
      </c>
      <c r="CB151" s="244"/>
      <c r="CC151" s="234"/>
      <c r="CE151" s="42"/>
    </row>
    <row r="152" spans="5:83" ht="35.25" customHeight="1" x14ac:dyDescent="0.25">
      <c r="E152" s="93"/>
      <c r="I152" s="72"/>
      <c r="P152" s="72"/>
      <c r="Q152" s="72"/>
      <c r="R152" s="72"/>
      <c r="S152" s="72"/>
      <c r="AJ152" s="278"/>
      <c r="AK152" s="242"/>
      <c r="AL152" s="238"/>
      <c r="AM152" s="248"/>
      <c r="AN152" s="238"/>
      <c r="AO152" s="250"/>
      <c r="AP152" s="242"/>
      <c r="AQ152" s="242"/>
      <c r="AR152" s="238"/>
      <c r="AS152" s="239"/>
      <c r="AT152" s="241"/>
      <c r="AU152" s="241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88">
        <v>5</v>
      </c>
      <c r="BM152" s="210">
        <f>(3*AS150+BB150+BP152)</f>
        <v>39.660000000000004</v>
      </c>
      <c r="BN152" s="214">
        <f>AR150-7-BP150-BP151+BP152</f>
        <v>21.84</v>
      </c>
      <c r="BO152" s="218">
        <v>12</v>
      </c>
      <c r="BP152" s="211">
        <f t="shared" si="13"/>
        <v>1.39</v>
      </c>
      <c r="BQ152" s="214">
        <f>2*BM152+2*BN152+28</f>
        <v>151</v>
      </c>
      <c r="BR152" s="223">
        <f>INT((2*AT150+AU150+1)*(INT(AZ150/3/2)+INT(BJ150/3/2+BJ151/3/2))/2)</f>
        <v>40</v>
      </c>
      <c r="BS152" s="87">
        <f t="shared" si="12"/>
        <v>53.623970667830314</v>
      </c>
      <c r="BT152" s="247"/>
      <c r="BU152" s="247"/>
      <c r="BV152" s="247"/>
      <c r="BW152" s="247"/>
      <c r="BX152" s="247"/>
      <c r="BY152" s="247"/>
      <c r="BZ152" s="247"/>
      <c r="CA152" s="247"/>
      <c r="CB152" s="253"/>
      <c r="CC152" s="246"/>
      <c r="CE152" s="42"/>
    </row>
    <row r="153" spans="5:83" ht="35.25" customHeight="1" x14ac:dyDescent="0.25">
      <c r="E153" s="93"/>
      <c r="I153" s="72"/>
      <c r="P153" s="72"/>
      <c r="Q153" s="72"/>
      <c r="R153" s="72"/>
      <c r="S153" s="72"/>
      <c r="AJ153" s="278"/>
      <c r="AK153" s="242"/>
      <c r="AL153" s="238">
        <f>$AL$6</f>
        <v>190</v>
      </c>
      <c r="AM153" s="248" t="s">
        <v>206</v>
      </c>
      <c r="AN153" s="238">
        <f>AN150</f>
        <v>35</v>
      </c>
      <c r="AO153" s="250">
        <f>INT(AL153*TAN(RADIANS(AN153)))</f>
        <v>133</v>
      </c>
      <c r="AP153" s="242">
        <f>INT((AO153-13)/AS153+1)*AS153+13</f>
        <v>145</v>
      </c>
      <c r="AQ153" s="242">
        <f>AP153+INT(AL153*(TAN(AN153/180*PI())))</f>
        <v>278</v>
      </c>
      <c r="AR153" s="238">
        <f>AR38</f>
        <v>30</v>
      </c>
      <c r="AS153" s="239">
        <v>12</v>
      </c>
      <c r="AT153" s="241">
        <f>AT150</f>
        <v>6</v>
      </c>
      <c r="AU153" s="241">
        <f>AU150</f>
        <v>3</v>
      </c>
      <c r="AV153" s="88">
        <v>1</v>
      </c>
      <c r="AW153" s="218">
        <f>J$10</f>
        <v>20</v>
      </c>
      <c r="AX153" s="87">
        <f>AL153-11</f>
        <v>179</v>
      </c>
      <c r="AY153" s="184">
        <f>(AR153-7-BP153-BP154-1.16/2-BB153/2)</f>
        <v>18.734999999999999</v>
      </c>
      <c r="AZ153" s="130">
        <f>INT((AP153-13)/AS153)+1</f>
        <v>12</v>
      </c>
      <c r="BA153" s="103" t="s">
        <v>31</v>
      </c>
      <c r="BB153" s="105">
        <f>IF(AW153=16,1.84,IF(AW153=20,2.27,IF(AW153=22,2.51,IF(AW153=25,2.84,IF(AW153=28,3.16)))))</f>
        <v>2.27</v>
      </c>
      <c r="BC153" s="88">
        <f>AX153+2*AY153</f>
        <v>216.47</v>
      </c>
      <c r="BD153" s="87">
        <f>BC153*AZ153/100*((AW153/100)^2/4*PI()*7850/100)</f>
        <v>64.061704914267281</v>
      </c>
      <c r="BE153" s="88">
        <v>2</v>
      </c>
      <c r="BF153" s="87">
        <f>AL153-11</f>
        <v>179</v>
      </c>
      <c r="BG153" s="87">
        <v>10</v>
      </c>
      <c r="BH153" s="218">
        <v>10</v>
      </c>
      <c r="BI153" s="88">
        <f>BF153+2*BG153</f>
        <v>199</v>
      </c>
      <c r="BJ153" s="88">
        <f>AZ153</f>
        <v>12</v>
      </c>
      <c r="BK153" s="87">
        <f>BI153*BJ153/100*((BH153/100)^2/4*PI()*7850/100)</f>
        <v>14.722916891415887</v>
      </c>
      <c r="BL153" s="88">
        <v>3</v>
      </c>
      <c r="BM153" s="110">
        <f>(AP153+AQ153)/2-2*4.5</f>
        <v>202.5</v>
      </c>
      <c r="BN153" s="87">
        <f>10</f>
        <v>10</v>
      </c>
      <c r="BO153" s="218">
        <v>10</v>
      </c>
      <c r="BP153" s="105">
        <f>IF(BO153=10,1.16,IF(BO153=12,1.39,IF(BO153=14,1.62,IF(BO153=28,3.1))))</f>
        <v>1.1599999999999999</v>
      </c>
      <c r="BQ153" s="110">
        <f>BM153+2*BN153</f>
        <v>222.5</v>
      </c>
      <c r="BR153" s="223">
        <f>AT153*2+2*AU153-1+1</f>
        <v>18</v>
      </c>
      <c r="BS153" s="87">
        <f t="shared" si="12"/>
        <v>24.692329208593225</v>
      </c>
      <c r="BT153" s="88">
        <v>6</v>
      </c>
      <c r="BU153" s="110">
        <f>(20+10*BW153)*TAN(BV153/180*PI())</f>
        <v>134.46874888798155</v>
      </c>
      <c r="BV153" s="242">
        <f>45+AN153/2</f>
        <v>62.5</v>
      </c>
      <c r="BW153" s="88">
        <f>INT((150*COS(BV153/180*PI())-10)/10)</f>
        <v>5</v>
      </c>
      <c r="BX153" s="218">
        <v>12</v>
      </c>
      <c r="BY153" s="215">
        <f>BU153+34</f>
        <v>168.46874888798155</v>
      </c>
      <c r="BZ153" s="88">
        <f>BW153+1</f>
        <v>6</v>
      </c>
      <c r="CA153" s="87">
        <f>BY153*BZ153/100*((BX153/100)^2/4*PI()*7850/100)</f>
        <v>8.9741356776309882</v>
      </c>
      <c r="CB153" s="243">
        <f>BD153+BK153+BS153+BD154+BK154+BS154+CA153+CA154+BS155</f>
        <v>309.13567347824858</v>
      </c>
      <c r="CC153" s="233">
        <f>(AP153+AQ153)*AL153/2*AR153/1000000</f>
        <v>1.2055499999999999</v>
      </c>
      <c r="CE153" s="42">
        <f>CB153/CC153</f>
        <v>256.42708595931202</v>
      </c>
    </row>
    <row r="154" spans="5:83" ht="35.25" customHeight="1" x14ac:dyDescent="0.25">
      <c r="E154" s="93"/>
      <c r="I154" s="72"/>
      <c r="P154" s="72"/>
      <c r="Q154" s="72"/>
      <c r="R154" s="72"/>
      <c r="S154" s="72"/>
      <c r="AJ154" s="278"/>
      <c r="AK154" s="242"/>
      <c r="AL154" s="238"/>
      <c r="AM154" s="248"/>
      <c r="AN154" s="238"/>
      <c r="AO154" s="250"/>
      <c r="AP154" s="242"/>
      <c r="AQ154" s="242"/>
      <c r="AR154" s="238"/>
      <c r="AS154" s="239"/>
      <c r="AT154" s="241"/>
      <c r="AU154" s="241"/>
      <c r="AV154" s="88" t="s">
        <v>51</v>
      </c>
      <c r="AW154" s="218">
        <f>AW153</f>
        <v>20</v>
      </c>
      <c r="AX154" s="87">
        <f>AL153/COS(AN153/180*PI())-11</f>
        <v>220.94717186467665</v>
      </c>
      <c r="AY154" s="184">
        <f>AY153</f>
        <v>18.734999999999999</v>
      </c>
      <c r="AZ154" s="103" t="s">
        <v>31</v>
      </c>
      <c r="BA154" s="131">
        <f>INT((AQ153-AP153-3.5/COS(AN153*PI()/180))/AS153)+1</f>
        <v>11</v>
      </c>
      <c r="BB154" s="105">
        <f>IF(AW154=16,1.84,IF(AW154=20,2.27,IF(AW154=22,2.51,IF(AW154=25,2.84,IF(AW154=28,3.16)))))</f>
        <v>2.27</v>
      </c>
      <c r="BC154" s="88">
        <f>AX154+2*AY154</f>
        <v>258.41717186467667</v>
      </c>
      <c r="BD154" s="87">
        <f>BC154*BA154/100*((AW154/100)^2/4*PI()*7850/100)</f>
        <v>70.102512548512692</v>
      </c>
      <c r="BE154" s="88" t="s">
        <v>52</v>
      </c>
      <c r="BF154" s="87">
        <f>AL153/COS(AN153/180*PI())-11</f>
        <v>220.94717186467665</v>
      </c>
      <c r="BG154" s="87">
        <v>10</v>
      </c>
      <c r="BH154" s="218">
        <v>10</v>
      </c>
      <c r="BI154" s="88">
        <f>BF154+2*BG154</f>
        <v>240.94717186467665</v>
      </c>
      <c r="BJ154" s="88">
        <f>BA154</f>
        <v>11</v>
      </c>
      <c r="BK154" s="87">
        <f>BI154*BJ154/100*((BH154/100)^2/4*PI()*7850/100)</f>
        <v>16.340827911406485</v>
      </c>
      <c r="BL154" s="88">
        <v>4</v>
      </c>
      <c r="BM154" s="110">
        <f>BM153</f>
        <v>202.5</v>
      </c>
      <c r="BN154" s="214">
        <f>AR153-7-BP153-BP154+BP154</f>
        <v>21.84</v>
      </c>
      <c r="BO154" s="218">
        <v>12</v>
      </c>
      <c r="BP154" s="105">
        <f t="shared" si="13"/>
        <v>1.39</v>
      </c>
      <c r="BQ154" s="215">
        <f>BM154+2*BN154+32</f>
        <v>278.18</v>
      </c>
      <c r="BR154" s="223">
        <f>BR153</f>
        <v>18</v>
      </c>
      <c r="BS154" s="87">
        <f t="shared" si="12"/>
        <v>44.454981934898456</v>
      </c>
      <c r="BT154" s="88">
        <v>7</v>
      </c>
      <c r="BU154" s="110">
        <f>(10+2.5*BW154)*1/TAN(BV153/180*PI())</f>
        <v>31.234023033104791</v>
      </c>
      <c r="BV154" s="242"/>
      <c r="BW154" s="88">
        <f>INT((120*SIN(BV153/180*PI()))/10)*2</f>
        <v>20</v>
      </c>
      <c r="BX154" s="218">
        <v>12</v>
      </c>
      <c r="BY154" s="215">
        <f>BU154+34</f>
        <v>65.234023033104791</v>
      </c>
      <c r="BZ154" s="88">
        <f>BW154+1</f>
        <v>21</v>
      </c>
      <c r="CA154" s="87">
        <f>BY154*BZ154/100*((BX154/100)^2/4*PI()*7850/100)</f>
        <v>12.162293723693269</v>
      </c>
      <c r="CB154" s="244"/>
      <c r="CC154" s="234"/>
      <c r="CE154" s="42"/>
    </row>
    <row r="155" spans="5:83" ht="35.25" customHeight="1" x14ac:dyDescent="0.25">
      <c r="E155" s="93"/>
      <c r="I155" s="72"/>
      <c r="P155" s="72"/>
      <c r="Q155" s="72"/>
      <c r="R155" s="72"/>
      <c r="S155" s="72"/>
      <c r="AJ155" s="278"/>
      <c r="AK155" s="242"/>
      <c r="AL155" s="238"/>
      <c r="AM155" s="248"/>
      <c r="AN155" s="238"/>
      <c r="AO155" s="250"/>
      <c r="AP155" s="242"/>
      <c r="AQ155" s="242"/>
      <c r="AR155" s="238"/>
      <c r="AS155" s="239"/>
      <c r="AT155" s="241"/>
      <c r="AU155" s="241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88">
        <v>5</v>
      </c>
      <c r="BM155" s="210">
        <f>(3*AS153+BB153+BP155)</f>
        <v>39.660000000000004</v>
      </c>
      <c r="BN155" s="214">
        <f>AR153-7-BP153-BP154+BP155</f>
        <v>21.84</v>
      </c>
      <c r="BO155" s="218">
        <v>12</v>
      </c>
      <c r="BP155" s="211">
        <f t="shared" si="13"/>
        <v>1.39</v>
      </c>
      <c r="BQ155" s="214">
        <f>2*BM155+2*BN155+28</f>
        <v>151</v>
      </c>
      <c r="BR155" s="223">
        <f>INT((2*AT153+AU153+1)*(INT(AZ153/3/2)+INT(BJ153/3/2+BJ154/3/2))/2)</f>
        <v>40</v>
      </c>
      <c r="BS155" s="87">
        <f t="shared" si="12"/>
        <v>53.623970667830314</v>
      </c>
      <c r="BT155" s="247"/>
      <c r="BU155" s="247"/>
      <c r="BV155" s="247"/>
      <c r="BW155" s="247"/>
      <c r="BX155" s="247"/>
      <c r="BY155" s="247"/>
      <c r="BZ155" s="247"/>
      <c r="CA155" s="247"/>
      <c r="CB155" s="253"/>
      <c r="CC155" s="246"/>
      <c r="CE155" s="42"/>
    </row>
    <row r="156" spans="5:83" ht="35.25" customHeight="1" x14ac:dyDescent="0.25">
      <c r="E156" s="93"/>
      <c r="I156" s="72"/>
      <c r="P156" s="72"/>
      <c r="Q156" s="72"/>
      <c r="R156" s="72"/>
      <c r="S156" s="72"/>
      <c r="AJ156" s="278"/>
      <c r="AK156" s="242"/>
      <c r="AL156" s="238">
        <f>$AL$6</f>
        <v>190</v>
      </c>
      <c r="AM156" s="248" t="s">
        <v>405</v>
      </c>
      <c r="AN156" s="238">
        <f>AN153</f>
        <v>35</v>
      </c>
      <c r="AO156" s="250">
        <f>INT(AL156*TAN(RADIANS(AN156)))</f>
        <v>133</v>
      </c>
      <c r="AP156" s="242">
        <f>INT((AO156-13)/AS156+1)*AS156+13</f>
        <v>145</v>
      </c>
      <c r="AQ156" s="242">
        <f>AP156+INT(AL156*(TAN(AN156/180*PI())))</f>
        <v>278</v>
      </c>
      <c r="AR156" s="238">
        <f>AR41</f>
        <v>30</v>
      </c>
      <c r="AS156" s="239">
        <v>12</v>
      </c>
      <c r="AT156" s="241">
        <f>AT153</f>
        <v>6</v>
      </c>
      <c r="AU156" s="241">
        <f>AU153</f>
        <v>3</v>
      </c>
      <c r="AV156" s="88">
        <v>1</v>
      </c>
      <c r="AW156" s="218">
        <f>J$12</f>
        <v>20</v>
      </c>
      <c r="AX156" s="87">
        <f>AL156-11</f>
        <v>179</v>
      </c>
      <c r="AY156" s="184">
        <f>(AR156-7-BP156-BP157-1.16/2-BB156/2)</f>
        <v>18.734999999999999</v>
      </c>
      <c r="AZ156" s="130">
        <f>INT((AP156-13)/AS156)+1</f>
        <v>12</v>
      </c>
      <c r="BA156" s="103" t="s">
        <v>31</v>
      </c>
      <c r="BB156" s="105">
        <f>IF(AW156=16,1.84,IF(AW156=20,2.27,IF(AW156=22,2.51,IF(AW156=25,2.84,IF(AW156=28,3.16)))))</f>
        <v>2.27</v>
      </c>
      <c r="BC156" s="88">
        <f>AX156+2*AY156</f>
        <v>216.47</v>
      </c>
      <c r="BD156" s="87">
        <f>BC156*AZ156/100*((AW156/100)^2/4*PI()*7850/100)</f>
        <v>64.061704914267281</v>
      </c>
      <c r="BE156" s="88">
        <v>2</v>
      </c>
      <c r="BF156" s="87">
        <f>AL156-11</f>
        <v>179</v>
      </c>
      <c r="BG156" s="87">
        <v>10</v>
      </c>
      <c r="BH156" s="218">
        <v>10</v>
      </c>
      <c r="BI156" s="88">
        <f>BF156+2*BG156</f>
        <v>199</v>
      </c>
      <c r="BJ156" s="88">
        <f>AZ156</f>
        <v>12</v>
      </c>
      <c r="BK156" s="87">
        <f>BI156*BJ156/100*((BH156/100)^2/4*PI()*7850/100)</f>
        <v>14.722916891415887</v>
      </c>
      <c r="BL156" s="88">
        <v>3</v>
      </c>
      <c r="BM156" s="110">
        <f>(AP156+AQ156)/2-2*4.5</f>
        <v>202.5</v>
      </c>
      <c r="BN156" s="87">
        <f>10</f>
        <v>10</v>
      </c>
      <c r="BO156" s="218">
        <v>10</v>
      </c>
      <c r="BP156" s="105">
        <f>IF(BO156=10,1.16,IF(BO156=12,1.39,IF(BO156=14,1.62,IF(BO156=28,3.1))))</f>
        <v>1.1599999999999999</v>
      </c>
      <c r="BQ156" s="110">
        <f>BM156+2*BN156</f>
        <v>222.5</v>
      </c>
      <c r="BR156" s="223">
        <f>AT156*2+2*AU156-1+1</f>
        <v>18</v>
      </c>
      <c r="BS156" s="87">
        <f t="shared" si="12"/>
        <v>24.692329208593225</v>
      </c>
      <c r="BT156" s="88">
        <v>6</v>
      </c>
      <c r="BU156" s="110">
        <f>(20+10*BW156)*TAN(BV156/180*PI())</f>
        <v>134.46874888798155</v>
      </c>
      <c r="BV156" s="242">
        <f>45+AN156/2</f>
        <v>62.5</v>
      </c>
      <c r="BW156" s="88">
        <f>INT((150*COS(BV156/180*PI())-10)/10)</f>
        <v>5</v>
      </c>
      <c r="BX156" s="218">
        <v>12</v>
      </c>
      <c r="BY156" s="215">
        <f>BU156+34</f>
        <v>168.46874888798155</v>
      </c>
      <c r="BZ156" s="88">
        <f>BW156+1</f>
        <v>6</v>
      </c>
      <c r="CA156" s="87">
        <f>BY156*BZ156/100*((BX156/100)^2/4*PI()*7850/100)</f>
        <v>8.9741356776309882</v>
      </c>
      <c r="CB156" s="243">
        <f>BD156+BK156+BS156+BD157+BK157+BS157+CA156+CA157+BS158</f>
        <v>309.13567347824858</v>
      </c>
      <c r="CC156" s="233">
        <f>(AP156+AQ156)*AL156/2*AR156/1000000</f>
        <v>1.2055499999999999</v>
      </c>
      <c r="CE156" s="42">
        <f>CB156/CC156</f>
        <v>256.42708595931202</v>
      </c>
    </row>
    <row r="157" spans="5:83" ht="35.25" customHeight="1" x14ac:dyDescent="0.25">
      <c r="E157" s="93"/>
      <c r="I157" s="72"/>
      <c r="P157" s="72"/>
      <c r="Q157" s="72"/>
      <c r="R157" s="72"/>
      <c r="S157" s="72"/>
      <c r="AJ157" s="278"/>
      <c r="AK157" s="242"/>
      <c r="AL157" s="238"/>
      <c r="AM157" s="248"/>
      <c r="AN157" s="238"/>
      <c r="AO157" s="250"/>
      <c r="AP157" s="242"/>
      <c r="AQ157" s="242"/>
      <c r="AR157" s="238"/>
      <c r="AS157" s="239"/>
      <c r="AT157" s="241"/>
      <c r="AU157" s="241"/>
      <c r="AV157" s="88" t="s">
        <v>51</v>
      </c>
      <c r="AW157" s="218">
        <f>AW156</f>
        <v>20</v>
      </c>
      <c r="AX157" s="87">
        <f>AL156/COS(AN156/180*PI())-11</f>
        <v>220.94717186467665</v>
      </c>
      <c r="AY157" s="184">
        <f>AY156</f>
        <v>18.734999999999999</v>
      </c>
      <c r="AZ157" s="103" t="s">
        <v>31</v>
      </c>
      <c r="BA157" s="131">
        <f>INT((AQ156-AP156-3.5/COS(AN156*PI()/180))/AS156)+1</f>
        <v>11</v>
      </c>
      <c r="BB157" s="105">
        <f>IF(AW157=16,1.84,IF(AW157=20,2.27,IF(AW157=22,2.51,IF(AW157=25,2.84,IF(AW157=28,3.16)))))</f>
        <v>2.27</v>
      </c>
      <c r="BC157" s="88">
        <f>AX157+2*AY157</f>
        <v>258.41717186467667</v>
      </c>
      <c r="BD157" s="87">
        <f>BC157*BA157/100*((AW157/100)^2/4*PI()*7850/100)</f>
        <v>70.102512548512692</v>
      </c>
      <c r="BE157" s="88" t="s">
        <v>52</v>
      </c>
      <c r="BF157" s="87">
        <f>AL156/COS(AN156/180*PI())-11</f>
        <v>220.94717186467665</v>
      </c>
      <c r="BG157" s="87">
        <v>10</v>
      </c>
      <c r="BH157" s="218">
        <v>10</v>
      </c>
      <c r="BI157" s="88">
        <f>BF157+2*BG157</f>
        <v>240.94717186467665</v>
      </c>
      <c r="BJ157" s="88">
        <f>BA157</f>
        <v>11</v>
      </c>
      <c r="BK157" s="87">
        <f>BI157*BJ157/100*((BH157/100)^2/4*PI()*7850/100)</f>
        <v>16.340827911406485</v>
      </c>
      <c r="BL157" s="88">
        <v>4</v>
      </c>
      <c r="BM157" s="110">
        <f>BM156</f>
        <v>202.5</v>
      </c>
      <c r="BN157" s="214">
        <f>AR156-7-BP156-BP157+BP157</f>
        <v>21.84</v>
      </c>
      <c r="BO157" s="218">
        <v>12</v>
      </c>
      <c r="BP157" s="105">
        <f t="shared" si="13"/>
        <v>1.39</v>
      </c>
      <c r="BQ157" s="215">
        <f>BM157+2*BN157+32</f>
        <v>278.18</v>
      </c>
      <c r="BR157" s="223">
        <f>BR156</f>
        <v>18</v>
      </c>
      <c r="BS157" s="87">
        <f t="shared" si="12"/>
        <v>44.454981934898456</v>
      </c>
      <c r="BT157" s="88">
        <v>7</v>
      </c>
      <c r="BU157" s="110">
        <f>(10+2.5*BW157)*1/TAN(BV156/180*PI())</f>
        <v>31.234023033104791</v>
      </c>
      <c r="BV157" s="242"/>
      <c r="BW157" s="88">
        <f>INT((120*SIN(BV156/180*PI()))/10)*2</f>
        <v>20</v>
      </c>
      <c r="BX157" s="218">
        <v>12</v>
      </c>
      <c r="BY157" s="215">
        <f>BU157+34</f>
        <v>65.234023033104791</v>
      </c>
      <c r="BZ157" s="88">
        <f>BW157+1</f>
        <v>21</v>
      </c>
      <c r="CA157" s="87">
        <f>BY157*BZ157/100*((BX157/100)^2/4*PI()*7850/100)</f>
        <v>12.162293723693269</v>
      </c>
      <c r="CB157" s="244"/>
      <c r="CC157" s="234"/>
      <c r="CE157" s="42"/>
    </row>
    <row r="158" spans="5:83" ht="35.25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8"/>
      <c r="AN158" s="238"/>
      <c r="AO158" s="250"/>
      <c r="AP158" s="242"/>
      <c r="AQ158" s="242"/>
      <c r="AR158" s="238"/>
      <c r="AS158" s="239"/>
      <c r="AT158" s="241"/>
      <c r="AU158" s="241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88">
        <v>5</v>
      </c>
      <c r="BM158" s="210">
        <f>(3*AS156+BB156+BP158)</f>
        <v>39.660000000000004</v>
      </c>
      <c r="BN158" s="214">
        <f>AR156-7-BP156-BP157+BP158</f>
        <v>21.84</v>
      </c>
      <c r="BO158" s="218">
        <v>12</v>
      </c>
      <c r="BP158" s="211">
        <f t="shared" si="13"/>
        <v>1.39</v>
      </c>
      <c r="BQ158" s="214">
        <f>2*BM158+2*BN158+28</f>
        <v>151</v>
      </c>
      <c r="BR158" s="223">
        <f>INT((2*AT156+AU156+1)*(INT(AZ156/3/2)+INT(BJ156/3/2+BJ157/3/2))/2)</f>
        <v>40</v>
      </c>
      <c r="BS158" s="87">
        <f t="shared" si="12"/>
        <v>53.623970667830314</v>
      </c>
      <c r="BT158" s="247"/>
      <c r="BU158" s="247"/>
      <c r="BV158" s="247"/>
      <c r="BW158" s="247"/>
      <c r="BX158" s="247"/>
      <c r="BY158" s="247"/>
      <c r="BZ158" s="247"/>
      <c r="CA158" s="247"/>
      <c r="CB158" s="253"/>
      <c r="CC158" s="246"/>
      <c r="CE158" s="42"/>
    </row>
    <row r="159" spans="5:83" ht="35.25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f>$AL$6</f>
        <v>190</v>
      </c>
      <c r="AM159" s="248" t="s">
        <v>404</v>
      </c>
      <c r="AN159" s="238">
        <f>AN156</f>
        <v>35</v>
      </c>
      <c r="AO159" s="250">
        <f>INT(AL159*TAN(RADIANS(AN159)))</f>
        <v>133</v>
      </c>
      <c r="AP159" s="242">
        <f>INT((AO159-13)/AS159+1)*AS159+13</f>
        <v>145</v>
      </c>
      <c r="AQ159" s="242">
        <f>AP159+INT(AL159*(TAN(AN159/180*PI())))</f>
        <v>278</v>
      </c>
      <c r="AR159" s="238">
        <f>AR44</f>
        <v>35</v>
      </c>
      <c r="AS159" s="239">
        <v>12</v>
      </c>
      <c r="AT159" s="241">
        <f>AT156</f>
        <v>6</v>
      </c>
      <c r="AU159" s="241">
        <f>AU156</f>
        <v>3</v>
      </c>
      <c r="AV159" s="88">
        <v>1</v>
      </c>
      <c r="AW159" s="218">
        <f>AW47</f>
        <v>20</v>
      </c>
      <c r="AX159" s="87">
        <f>AL159-11</f>
        <v>179</v>
      </c>
      <c r="AY159" s="184">
        <f>(AR159-7-BP159-BP160-1.16/2-BB159/2)</f>
        <v>23.734999999999999</v>
      </c>
      <c r="AZ159" s="130">
        <f>INT((AP159-13)/AS159)+1</f>
        <v>12</v>
      </c>
      <c r="BA159" s="103" t="s">
        <v>31</v>
      </c>
      <c r="BB159" s="105">
        <f>IF(AW159=16,1.84,IF(AW159=20,2.27,IF(AW159=22,2.51,IF(AW159=25,2.84,IF(AW159=28,3.16)))))</f>
        <v>2.27</v>
      </c>
      <c r="BC159" s="88">
        <f>AX159+2*AY159</f>
        <v>226.47</v>
      </c>
      <c r="BD159" s="87">
        <f>BC159*AZ159/100*((AW159/100)^2/4*PI()*7850/100)</f>
        <v>67.021085193948863</v>
      </c>
      <c r="BE159" s="88">
        <v>2</v>
      </c>
      <c r="BF159" s="87">
        <f>AL159-11</f>
        <v>179</v>
      </c>
      <c r="BG159" s="87">
        <v>10</v>
      </c>
      <c r="BH159" s="218">
        <v>10</v>
      </c>
      <c r="BI159" s="88">
        <f>BF159+2*BG159</f>
        <v>199</v>
      </c>
      <c r="BJ159" s="88">
        <f>AZ159</f>
        <v>12</v>
      </c>
      <c r="BK159" s="87">
        <f>BI159*BJ159/100*((BH159/100)^2/4*PI()*7850/100)</f>
        <v>14.722916891415887</v>
      </c>
      <c r="BL159" s="88">
        <v>3</v>
      </c>
      <c r="BM159" s="110">
        <f>(AP159+AQ159)/2-2*4.5</f>
        <v>202.5</v>
      </c>
      <c r="BN159" s="87">
        <f>10</f>
        <v>10</v>
      </c>
      <c r="BO159" s="218">
        <v>10</v>
      </c>
      <c r="BP159" s="105">
        <f>IF(BO159=10,1.16,IF(BO159=12,1.39,IF(BO159=14,1.62,IF(BO159=28,3.1))))</f>
        <v>1.1599999999999999</v>
      </c>
      <c r="BQ159" s="110">
        <f>BM159+2*BN159</f>
        <v>222.5</v>
      </c>
      <c r="BR159" s="223">
        <f>AT159*2+2*AU159-1+1</f>
        <v>18</v>
      </c>
      <c r="BS159" s="87">
        <f t="shared" si="12"/>
        <v>24.692329208593225</v>
      </c>
      <c r="BT159" s="88">
        <v>6</v>
      </c>
      <c r="BU159" s="110">
        <f>(20+10*BW159)*TAN(BV159/180*PI())</f>
        <v>134.46874888798155</v>
      </c>
      <c r="BV159" s="242">
        <f>45+AN159/2</f>
        <v>62.5</v>
      </c>
      <c r="BW159" s="88">
        <f>INT((150*COS(BV159/180*PI())-10)/10)</f>
        <v>5</v>
      </c>
      <c r="BX159" s="218">
        <v>12</v>
      </c>
      <c r="BY159" s="215">
        <f>BU159+34</f>
        <v>168.46874888798155</v>
      </c>
      <c r="BZ159" s="88">
        <f>BW159+1</f>
        <v>6</v>
      </c>
      <c r="CA159" s="87">
        <f>BY159*BZ159/100*((BX159/100)^2/4*PI()*7850/100)</f>
        <v>8.9741356776309882</v>
      </c>
      <c r="CB159" s="243">
        <f>BD159+BK159+BS159+BD160+BK160+BS160+CA159+CA160+BS161</f>
        <v>319.95714070095096</v>
      </c>
      <c r="CC159" s="233">
        <f>(AP159+AQ159)*AL159/2*AR159/1000000</f>
        <v>1.4064749999999999</v>
      </c>
      <c r="CE159" s="42">
        <f>CB159/CC159</f>
        <v>227.48867964304446</v>
      </c>
    </row>
    <row r="160" spans="5:83" ht="35.25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8"/>
      <c r="AN160" s="238"/>
      <c r="AO160" s="250"/>
      <c r="AP160" s="242"/>
      <c r="AQ160" s="242"/>
      <c r="AR160" s="238"/>
      <c r="AS160" s="239"/>
      <c r="AT160" s="241"/>
      <c r="AU160" s="241"/>
      <c r="AV160" s="88" t="s">
        <v>51</v>
      </c>
      <c r="AW160" s="218">
        <f>AW48</f>
        <v>20</v>
      </c>
      <c r="AX160" s="87">
        <f>AL159/COS(AN159/180*PI())-11</f>
        <v>220.94717186467665</v>
      </c>
      <c r="AY160" s="184">
        <f>AY159</f>
        <v>23.734999999999999</v>
      </c>
      <c r="AZ160" s="103" t="s">
        <v>31</v>
      </c>
      <c r="BA160" s="131">
        <f>INT((AQ159-AP159-3.5/COS(AN159*PI()/180))/AS159)+1</f>
        <v>11</v>
      </c>
      <c r="BB160" s="105">
        <f>IF(AW160=16,1.84,IF(AW160=20,2.27,IF(AW160=22,2.51,IF(AW160=25,2.84,IF(AW160=28,3.16)))))</f>
        <v>2.27</v>
      </c>
      <c r="BC160" s="88">
        <f>AX160+2*AY160</f>
        <v>268.41717186467667</v>
      </c>
      <c r="BD160" s="87">
        <f>BC160*BA160/100*((AW160/100)^2/4*PI()*7850/100)</f>
        <v>72.815277804887486</v>
      </c>
      <c r="BE160" s="88" t="s">
        <v>52</v>
      </c>
      <c r="BF160" s="87">
        <f>AL159/COS(AN159/180*PI())-11</f>
        <v>220.94717186467665</v>
      </c>
      <c r="BG160" s="87">
        <v>10</v>
      </c>
      <c r="BH160" s="218">
        <v>10</v>
      </c>
      <c r="BI160" s="88">
        <f>BF160+2*BG160</f>
        <v>240.94717186467665</v>
      </c>
      <c r="BJ160" s="88">
        <f>BA160</f>
        <v>11</v>
      </c>
      <c r="BK160" s="87">
        <f>BI160*BJ160/100*((BH160/100)^2/4*PI()*7850/100)</f>
        <v>16.340827911406485</v>
      </c>
      <c r="BL160" s="88">
        <v>4</v>
      </c>
      <c r="BM160" s="110">
        <f>BM159</f>
        <v>202.5</v>
      </c>
      <c r="BN160" s="214">
        <f>AR159-7-BP159-BP160+BP160</f>
        <v>26.84</v>
      </c>
      <c r="BO160" s="218">
        <v>12</v>
      </c>
      <c r="BP160" s="105">
        <f t="shared" si="13"/>
        <v>1.39</v>
      </c>
      <c r="BQ160" s="215">
        <f>BM160+2*BN160+32</f>
        <v>288.18</v>
      </c>
      <c r="BR160" s="223">
        <f>BR159</f>
        <v>18</v>
      </c>
      <c r="BS160" s="87">
        <f t="shared" si="12"/>
        <v>46.05304728592651</v>
      </c>
      <c r="BT160" s="88">
        <v>7</v>
      </c>
      <c r="BU160" s="110">
        <f>(10+2.5*BW160)*1/TAN(BV159/180*PI())</f>
        <v>31.234023033104791</v>
      </c>
      <c r="BV160" s="242"/>
      <c r="BW160" s="88">
        <f>INT((120*SIN(BV159/180*PI()))/10)*2</f>
        <v>20</v>
      </c>
      <c r="BX160" s="218">
        <v>12</v>
      </c>
      <c r="BY160" s="215">
        <f>BU160+34</f>
        <v>65.234023033104791</v>
      </c>
      <c r="BZ160" s="88">
        <f>BW160+1</f>
        <v>21</v>
      </c>
      <c r="CA160" s="87">
        <f>BY160*BZ160/100*((BX160/100)^2/4*PI()*7850/100)</f>
        <v>12.162293723693269</v>
      </c>
      <c r="CB160" s="244"/>
      <c r="CC160" s="234"/>
      <c r="CE160" s="42"/>
    </row>
    <row r="161" spans="5:83" ht="35.25" customHeight="1" x14ac:dyDescent="0.25">
      <c r="E161" s="93"/>
      <c r="I161" s="72"/>
      <c r="P161" s="72"/>
      <c r="Q161" s="72"/>
      <c r="R161" s="72"/>
      <c r="S161" s="72"/>
      <c r="AJ161" s="278"/>
      <c r="AK161" s="242"/>
      <c r="AL161" s="238"/>
      <c r="AM161" s="248"/>
      <c r="AN161" s="238"/>
      <c r="AO161" s="250"/>
      <c r="AP161" s="242"/>
      <c r="AQ161" s="242"/>
      <c r="AR161" s="238"/>
      <c r="AS161" s="239"/>
      <c r="AT161" s="241"/>
      <c r="AU161" s="241"/>
      <c r="AV161" s="238"/>
      <c r="AW161" s="238"/>
      <c r="AX161" s="238"/>
      <c r="AY161" s="238"/>
      <c r="AZ161" s="238"/>
      <c r="BA161" s="238"/>
      <c r="BB161" s="238"/>
      <c r="BC161" s="238"/>
      <c r="BD161" s="238"/>
      <c r="BE161" s="238"/>
      <c r="BF161" s="238"/>
      <c r="BG161" s="238"/>
      <c r="BH161" s="238"/>
      <c r="BI161" s="238"/>
      <c r="BJ161" s="238"/>
      <c r="BK161" s="238"/>
      <c r="BL161" s="88">
        <v>5</v>
      </c>
      <c r="BM161" s="210">
        <f>(3*AS159+BB159+BP161)</f>
        <v>39.660000000000004</v>
      </c>
      <c r="BN161" s="214">
        <f>AR159-7-BP159-BP160+BP161</f>
        <v>26.84</v>
      </c>
      <c r="BO161" s="218">
        <v>12</v>
      </c>
      <c r="BP161" s="211">
        <f t="shared" si="13"/>
        <v>1.39</v>
      </c>
      <c r="BQ161" s="214">
        <f>2*BM161+2*BN161+28</f>
        <v>161</v>
      </c>
      <c r="BR161" s="223">
        <f>INT((2*AT159+AU159+1)*(INT(AZ159/3/2)+INT(BJ159/3/2+BJ160/3/2))/2)</f>
        <v>40</v>
      </c>
      <c r="BS161" s="87">
        <f t="shared" si="12"/>
        <v>57.175227003448228</v>
      </c>
      <c r="BT161" s="247"/>
      <c r="BU161" s="247"/>
      <c r="BV161" s="247"/>
      <c r="BW161" s="247"/>
      <c r="BX161" s="247"/>
      <c r="BY161" s="247"/>
      <c r="BZ161" s="247"/>
      <c r="CA161" s="247"/>
      <c r="CB161" s="253"/>
      <c r="CC161" s="246"/>
      <c r="CE161" s="42"/>
    </row>
    <row r="162" spans="5:83" ht="35.25" customHeight="1" x14ac:dyDescent="0.25">
      <c r="E162" s="93"/>
      <c r="I162" s="72"/>
      <c r="P162" s="72"/>
      <c r="Q162" s="72"/>
      <c r="R162" s="72"/>
      <c r="S162" s="72"/>
      <c r="AJ162" s="278"/>
      <c r="AK162" s="242"/>
      <c r="AL162" s="238">
        <f>$AL$6</f>
        <v>190</v>
      </c>
      <c r="AM162" s="248" t="s">
        <v>406</v>
      </c>
      <c r="AN162" s="238">
        <f>AN159</f>
        <v>35</v>
      </c>
      <c r="AO162" s="250">
        <f>INT(AL162*TAN(RADIANS(AN162)))</f>
        <v>133</v>
      </c>
      <c r="AP162" s="242">
        <f>INT((AO162-13)/AS162+1)*AS162+13</f>
        <v>145</v>
      </c>
      <c r="AQ162" s="242">
        <f>AP162+INT(AL162*(TAN(AN162/180*PI())))</f>
        <v>278</v>
      </c>
      <c r="AR162" s="238">
        <f>AR47</f>
        <v>40</v>
      </c>
      <c r="AS162" s="239">
        <v>12</v>
      </c>
      <c r="AT162" s="241">
        <f>AT159</f>
        <v>6</v>
      </c>
      <c r="AU162" s="241">
        <f>AU159</f>
        <v>3</v>
      </c>
      <c r="AV162" s="88">
        <v>1</v>
      </c>
      <c r="AW162" s="218">
        <f>AW47</f>
        <v>20</v>
      </c>
      <c r="AX162" s="87">
        <f>AL162-11</f>
        <v>179</v>
      </c>
      <c r="AY162" s="184">
        <f>(AR162-7-BP162-BP163-1.16/2-BB162/2)</f>
        <v>28.734999999999999</v>
      </c>
      <c r="AZ162" s="130">
        <f>INT((AP162-13)/AS162)+1</f>
        <v>12</v>
      </c>
      <c r="BA162" s="103" t="s">
        <v>31</v>
      </c>
      <c r="BB162" s="105">
        <f>IF(AW162=16,1.84,IF(AW162=20,2.27,IF(AW162=22,2.51,IF(AW162=25,2.84,IF(AW162=28,3.16)))))</f>
        <v>2.27</v>
      </c>
      <c r="BC162" s="88">
        <f>AX162+2*AY162</f>
        <v>236.47</v>
      </c>
      <c r="BD162" s="87">
        <f>BC162*AZ162/100*((AW162/100)^2/4*PI()*7850/100)</f>
        <v>69.980465473630446</v>
      </c>
      <c r="BE162" s="88">
        <v>2</v>
      </c>
      <c r="BF162" s="87">
        <f>AL162-11</f>
        <v>179</v>
      </c>
      <c r="BG162" s="87">
        <v>10</v>
      </c>
      <c r="BH162" s="218">
        <v>10</v>
      </c>
      <c r="BI162" s="88">
        <f>BF162+2*BG162</f>
        <v>199</v>
      </c>
      <c r="BJ162" s="88">
        <f>AZ162</f>
        <v>12</v>
      </c>
      <c r="BK162" s="87">
        <f>BI162*BJ162/100*((BH162/100)^2/4*PI()*7850/100)</f>
        <v>14.722916891415887</v>
      </c>
      <c r="BL162" s="88">
        <v>3</v>
      </c>
      <c r="BM162" s="110">
        <f>(AP162+AQ162)/2-2*4.5</f>
        <v>202.5</v>
      </c>
      <c r="BN162" s="87">
        <f>10</f>
        <v>10</v>
      </c>
      <c r="BO162" s="218">
        <v>10</v>
      </c>
      <c r="BP162" s="105">
        <f>IF(BO162=10,1.16,IF(BO162=12,1.39,IF(BO162=14,1.62,IF(BO162=28,3.1))))</f>
        <v>1.1599999999999999</v>
      </c>
      <c r="BQ162" s="110">
        <f>BM162+2*BN162</f>
        <v>222.5</v>
      </c>
      <c r="BR162" s="223">
        <f>AT162*2+2*AU162-1+1</f>
        <v>18</v>
      </c>
      <c r="BS162" s="87">
        <f t="shared" si="12"/>
        <v>24.692329208593225</v>
      </c>
      <c r="BT162" s="88">
        <v>6</v>
      </c>
      <c r="BU162" s="110">
        <f>(20+10*BW162)*TAN(BV162/180*PI())</f>
        <v>134.46874888798155</v>
      </c>
      <c r="BV162" s="242">
        <f>45+AN162/2</f>
        <v>62.5</v>
      </c>
      <c r="BW162" s="88">
        <f>INT((150*COS(BV162/180*PI())-10)/10)</f>
        <v>5</v>
      </c>
      <c r="BX162" s="218">
        <v>12</v>
      </c>
      <c r="BY162" s="215">
        <f>BU162+34</f>
        <v>168.46874888798155</v>
      </c>
      <c r="BZ162" s="88">
        <f>BW162+1</f>
        <v>6</v>
      </c>
      <c r="CA162" s="87">
        <f>BY162*BZ162/100*((BX162/100)^2/4*PI()*7850/100)</f>
        <v>8.9741356776309882</v>
      </c>
      <c r="CB162" s="243">
        <f>BD162+BK162+BS162+BD163+BK163+BS163+CA162+CA163+BS164</f>
        <v>330.77860792365328</v>
      </c>
      <c r="CC162" s="233">
        <f>(AP162+AQ162)*AL162/2*AR162/1000000</f>
        <v>1.6073999999999999</v>
      </c>
      <c r="CE162" s="42">
        <f>CB162/CC162</f>
        <v>205.78487490584379</v>
      </c>
    </row>
    <row r="163" spans="5:83" ht="35.25" customHeight="1" x14ac:dyDescent="0.25">
      <c r="E163" s="93"/>
      <c r="I163" s="72"/>
      <c r="P163" s="72"/>
      <c r="Q163" s="72"/>
      <c r="R163" s="72"/>
      <c r="S163" s="72"/>
      <c r="AJ163" s="278"/>
      <c r="AK163" s="242"/>
      <c r="AL163" s="238"/>
      <c r="AM163" s="248"/>
      <c r="AN163" s="238"/>
      <c r="AO163" s="250"/>
      <c r="AP163" s="242"/>
      <c r="AQ163" s="242"/>
      <c r="AR163" s="238"/>
      <c r="AS163" s="239"/>
      <c r="AT163" s="241"/>
      <c r="AU163" s="241"/>
      <c r="AV163" s="88" t="s">
        <v>51</v>
      </c>
      <c r="AW163" s="218">
        <f>AW48</f>
        <v>20</v>
      </c>
      <c r="AX163" s="87">
        <f>AL162/COS(AN162/180*PI())-11</f>
        <v>220.94717186467665</v>
      </c>
      <c r="AY163" s="184">
        <f>AY162</f>
        <v>28.734999999999999</v>
      </c>
      <c r="AZ163" s="103" t="s">
        <v>31</v>
      </c>
      <c r="BA163" s="131">
        <f>INT((AQ162-AP162-3.5/COS(AN162*PI()/180))/AS162)+1</f>
        <v>11</v>
      </c>
      <c r="BB163" s="105">
        <f>IF(AW163=16,1.84,IF(AW163=20,2.27,IF(AW163=22,2.51,IF(AW163=25,2.84,IF(AW163=28,3.16)))))</f>
        <v>2.27</v>
      </c>
      <c r="BC163" s="88">
        <f>AX163+2*AY163</f>
        <v>278.41717186467667</v>
      </c>
      <c r="BD163" s="87">
        <f>BC163*BA163/100*((AW163/100)^2/4*PI()*7850/100)</f>
        <v>75.528043061262267</v>
      </c>
      <c r="BE163" s="88" t="s">
        <v>52</v>
      </c>
      <c r="BF163" s="87">
        <f>AL162/COS(AN162/180*PI())-11</f>
        <v>220.94717186467665</v>
      </c>
      <c r="BG163" s="87">
        <v>10</v>
      </c>
      <c r="BH163" s="218">
        <v>10</v>
      </c>
      <c r="BI163" s="88">
        <f>BF163+2*BG163</f>
        <v>240.94717186467665</v>
      </c>
      <c r="BJ163" s="88">
        <f>BA163</f>
        <v>11</v>
      </c>
      <c r="BK163" s="87">
        <f>BI163*BJ163/100*((BH163/100)^2/4*PI()*7850/100)</f>
        <v>16.340827911406485</v>
      </c>
      <c r="BL163" s="88">
        <v>4</v>
      </c>
      <c r="BM163" s="110">
        <f>BM162</f>
        <v>202.5</v>
      </c>
      <c r="BN163" s="214">
        <f>AR162-7-BP162-BP163+BP163</f>
        <v>31.84</v>
      </c>
      <c r="BO163" s="218">
        <v>12</v>
      </c>
      <c r="BP163" s="105">
        <f t="shared" si="13"/>
        <v>1.39</v>
      </c>
      <c r="BQ163" s="215">
        <f>BM163+2*BN163+32</f>
        <v>298.18</v>
      </c>
      <c r="BR163" s="223">
        <f>BR162</f>
        <v>18</v>
      </c>
      <c r="BS163" s="87">
        <f t="shared" si="12"/>
        <v>47.651112636954565</v>
      </c>
      <c r="BT163" s="88">
        <v>7</v>
      </c>
      <c r="BU163" s="110">
        <f>(10+2.5*BW163)*1/TAN(BV162/180*PI())</f>
        <v>31.234023033104791</v>
      </c>
      <c r="BV163" s="242"/>
      <c r="BW163" s="88">
        <f>INT((120*SIN(BV162/180*PI()))/10)*2</f>
        <v>20</v>
      </c>
      <c r="BX163" s="218">
        <v>12</v>
      </c>
      <c r="BY163" s="215">
        <f>BU163+34</f>
        <v>65.234023033104791</v>
      </c>
      <c r="BZ163" s="88">
        <f>BW163+1</f>
        <v>21</v>
      </c>
      <c r="CA163" s="87">
        <f>BY163*BZ163/100*((BX163/100)^2/4*PI()*7850/100)</f>
        <v>12.162293723693269</v>
      </c>
      <c r="CB163" s="244"/>
      <c r="CC163" s="234"/>
      <c r="CE163" s="42"/>
    </row>
    <row r="164" spans="5:83" ht="35.25" customHeight="1" thickBot="1" x14ac:dyDescent="0.3">
      <c r="E164" s="93"/>
      <c r="I164" s="72"/>
      <c r="P164" s="72"/>
      <c r="Q164" s="72"/>
      <c r="R164" s="72"/>
      <c r="S164" s="72"/>
      <c r="AJ164" s="279"/>
      <c r="AK164" s="252"/>
      <c r="AL164" s="236"/>
      <c r="AM164" s="249"/>
      <c r="AN164" s="236"/>
      <c r="AO164" s="251"/>
      <c r="AP164" s="252"/>
      <c r="AQ164" s="252"/>
      <c r="AR164" s="236"/>
      <c r="AS164" s="240"/>
      <c r="AT164" s="241"/>
      <c r="AU164" s="241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  <c r="BF164" s="236"/>
      <c r="BG164" s="236"/>
      <c r="BH164" s="236"/>
      <c r="BI164" s="236"/>
      <c r="BJ164" s="236"/>
      <c r="BK164" s="236"/>
      <c r="BL164" s="95">
        <v>5</v>
      </c>
      <c r="BM164" s="210">
        <f>(3*AS162+BB162+BP164)</f>
        <v>39.660000000000004</v>
      </c>
      <c r="BN164" s="214">
        <f>AR162-7-BP162-BP163+BP164</f>
        <v>31.84</v>
      </c>
      <c r="BO164" s="218">
        <v>12</v>
      </c>
      <c r="BP164" s="211">
        <f t="shared" si="13"/>
        <v>1.39</v>
      </c>
      <c r="BQ164" s="214">
        <f>2*BM164+2*BN164+28</f>
        <v>171</v>
      </c>
      <c r="BR164" s="223">
        <f>INT((2*AT162+AU162+1)*(INT(AZ162/3/2)+INT(BJ162/3/2+BJ163/3/2))/2)</f>
        <v>40</v>
      </c>
      <c r="BS164" s="94">
        <f t="shared" si="12"/>
        <v>60.726483339066128</v>
      </c>
      <c r="BT164" s="237"/>
      <c r="BU164" s="237"/>
      <c r="BV164" s="237"/>
      <c r="BW164" s="237"/>
      <c r="BX164" s="237"/>
      <c r="BY164" s="237"/>
      <c r="BZ164" s="237"/>
      <c r="CA164" s="237"/>
      <c r="CB164" s="245"/>
      <c r="CC164" s="235"/>
      <c r="CE164" s="42"/>
    </row>
    <row r="165" spans="5:83" ht="32.25" customHeight="1" x14ac:dyDescent="0.25">
      <c r="E165" s="93"/>
      <c r="I165" s="72"/>
      <c r="P165" s="72"/>
      <c r="Q165" s="72"/>
      <c r="R165" s="72"/>
      <c r="S165" s="72"/>
      <c r="AM165" s="93"/>
      <c r="AN165" s="93"/>
      <c r="AO165" s="129"/>
      <c r="AP165" s="93"/>
      <c r="AQ165" s="93"/>
      <c r="BD165" s="72"/>
      <c r="BE165" s="72"/>
      <c r="BF165" s="72"/>
      <c r="BG165" s="72"/>
    </row>
    <row r="166" spans="5:83" ht="32.25" customHeight="1" x14ac:dyDescent="0.25">
      <c r="E166" s="93"/>
      <c r="I166" s="72"/>
      <c r="P166" s="72"/>
      <c r="Q166" s="72"/>
      <c r="R166" s="72"/>
      <c r="S166" s="72"/>
      <c r="AJ166" s="271" t="s">
        <v>464</v>
      </c>
      <c r="AK166" s="271"/>
      <c r="AL166" s="271"/>
      <c r="AM166" s="271"/>
      <c r="AN166" s="271"/>
      <c r="AO166" s="271"/>
      <c r="AP166" s="271"/>
      <c r="AQ166" s="271"/>
      <c r="AR166" s="271"/>
      <c r="AS166" s="271"/>
      <c r="AT166" s="271"/>
      <c r="AU166" s="271"/>
      <c r="AV166" s="271"/>
      <c r="AW166" s="271"/>
      <c r="AX166" s="271"/>
      <c r="AY166" s="271"/>
      <c r="AZ166" s="271"/>
      <c r="BA166" s="271"/>
      <c r="BB166" s="271"/>
      <c r="BC166" s="271"/>
      <c r="BD166" s="271"/>
      <c r="BE166" s="271"/>
      <c r="BF166" s="271"/>
      <c r="BG166" s="271"/>
      <c r="BH166" s="271"/>
      <c r="BI166" s="271"/>
      <c r="BJ166" s="271"/>
      <c r="BK166" s="271"/>
      <c r="BL166" s="271"/>
      <c r="BM166" s="271"/>
      <c r="BN166" s="271"/>
      <c r="BO166" s="271"/>
      <c r="BP166" s="271"/>
      <c r="BQ166" s="271"/>
      <c r="BR166" s="271"/>
      <c r="BS166" s="271"/>
      <c r="BT166" s="271"/>
      <c r="BU166" s="271"/>
      <c r="BV166" s="271"/>
      <c r="BW166" s="271"/>
      <c r="BX166" s="271"/>
      <c r="BY166" s="271"/>
      <c r="BZ166" s="271"/>
      <c r="CA166" s="271"/>
      <c r="CB166" s="271"/>
      <c r="CC166" s="271"/>
    </row>
    <row r="167" spans="5:83" ht="14.25" customHeight="1" thickBot="1" x14ac:dyDescent="0.3">
      <c r="E167" s="93"/>
      <c r="I167" s="72"/>
      <c r="P167" s="72"/>
      <c r="Q167" s="72"/>
      <c r="R167" s="72"/>
      <c r="S167" s="72"/>
      <c r="AJ167" s="43"/>
      <c r="AK167" s="43"/>
      <c r="AL167" s="43"/>
      <c r="AM167" s="43"/>
      <c r="AN167" s="43"/>
      <c r="AO167" s="128"/>
      <c r="AP167" s="43"/>
      <c r="AQ167" s="43"/>
      <c r="AR167" s="43"/>
      <c r="AS167" s="133"/>
      <c r="AT167" s="209"/>
      <c r="AU167" s="209"/>
      <c r="AV167" s="43"/>
      <c r="AW167" s="43"/>
      <c r="AX167" s="43"/>
      <c r="AY167" s="13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221"/>
      <c r="BS167" s="43"/>
      <c r="BT167" s="43"/>
      <c r="BU167" s="43"/>
      <c r="BV167" s="43"/>
      <c r="BW167" s="43"/>
    </row>
    <row r="168" spans="5:83" ht="58.5" customHeight="1" x14ac:dyDescent="0.25">
      <c r="E168" s="93"/>
      <c r="I168" s="72"/>
      <c r="P168" s="72"/>
      <c r="Q168" s="72"/>
      <c r="R168" s="72"/>
      <c r="S168" s="72"/>
      <c r="AJ168" s="272" t="s">
        <v>441</v>
      </c>
      <c r="AK168" s="274" t="s">
        <v>148</v>
      </c>
      <c r="AL168" s="274" t="s">
        <v>149</v>
      </c>
      <c r="AM168" s="274" t="s">
        <v>150</v>
      </c>
      <c r="AN168" s="262" t="s">
        <v>450</v>
      </c>
      <c r="AO168" s="200" t="s">
        <v>23</v>
      </c>
      <c r="AP168" s="262" t="s">
        <v>442</v>
      </c>
      <c r="AQ168" s="262" t="s">
        <v>443</v>
      </c>
      <c r="AR168" s="262" t="s">
        <v>444</v>
      </c>
      <c r="AS168" s="264" t="s">
        <v>201</v>
      </c>
      <c r="AT168" s="266" t="s">
        <v>407</v>
      </c>
      <c r="AU168" s="266" t="s">
        <v>408</v>
      </c>
      <c r="AV168" s="257" t="s">
        <v>437</v>
      </c>
      <c r="AW168" s="257"/>
      <c r="AX168" s="257"/>
      <c r="AY168" s="257"/>
      <c r="AZ168" s="257"/>
      <c r="BA168" s="257"/>
      <c r="BB168" s="257"/>
      <c r="BC168" s="257"/>
      <c r="BD168" s="257"/>
      <c r="BE168" s="257" t="s">
        <v>438</v>
      </c>
      <c r="BF168" s="257"/>
      <c r="BG168" s="257"/>
      <c r="BH168" s="257"/>
      <c r="BI168" s="257"/>
      <c r="BJ168" s="257"/>
      <c r="BK168" s="257"/>
      <c r="BL168" s="257" t="s">
        <v>445</v>
      </c>
      <c r="BM168" s="257"/>
      <c r="BN168" s="257"/>
      <c r="BO168" s="257"/>
      <c r="BP168" s="257"/>
      <c r="BQ168" s="257"/>
      <c r="BR168" s="257"/>
      <c r="BS168" s="257"/>
      <c r="BT168" s="257" t="s">
        <v>417</v>
      </c>
      <c r="BU168" s="257"/>
      <c r="BV168" s="257"/>
      <c r="BW168" s="257"/>
      <c r="BX168" s="257"/>
      <c r="BY168" s="257"/>
      <c r="BZ168" s="257"/>
      <c r="CA168" s="257"/>
      <c r="CB168" s="258" t="s">
        <v>151</v>
      </c>
      <c r="CC168" s="260" t="s">
        <v>452</v>
      </c>
      <c r="CE168" s="42"/>
    </row>
    <row r="169" spans="5:83" ht="104.25" customHeight="1" x14ac:dyDescent="0.25">
      <c r="E169" s="93"/>
      <c r="I169" s="72"/>
      <c r="P169" s="72"/>
      <c r="Q169" s="72"/>
      <c r="R169" s="72"/>
      <c r="S169" s="72"/>
      <c r="AJ169" s="273"/>
      <c r="AK169" s="259"/>
      <c r="AL169" s="259"/>
      <c r="AM169" s="259"/>
      <c r="AN169" s="263"/>
      <c r="AO169" s="201" t="s">
        <v>202</v>
      </c>
      <c r="AP169" s="263"/>
      <c r="AQ169" s="263"/>
      <c r="AR169" s="263"/>
      <c r="AS169" s="265"/>
      <c r="AT169" s="267"/>
      <c r="AU169" s="267"/>
      <c r="AV169" s="25" t="s">
        <v>24</v>
      </c>
      <c r="AW169" s="25" t="s">
        <v>158</v>
      </c>
      <c r="AX169" s="81" t="s">
        <v>25</v>
      </c>
      <c r="AY169" s="187" t="s">
        <v>26</v>
      </c>
      <c r="AZ169" s="25" t="s">
        <v>440</v>
      </c>
      <c r="BA169" s="25" t="s">
        <v>409</v>
      </c>
      <c r="BB169" s="186" t="s">
        <v>27</v>
      </c>
      <c r="BC169" s="25" t="s">
        <v>159</v>
      </c>
      <c r="BD169" s="25" t="s">
        <v>160</v>
      </c>
      <c r="BE169" s="25" t="s">
        <v>24</v>
      </c>
      <c r="BF169" s="81" t="s">
        <v>25</v>
      </c>
      <c r="BG169" s="81" t="s">
        <v>26</v>
      </c>
      <c r="BH169" s="25" t="s">
        <v>158</v>
      </c>
      <c r="BI169" s="25" t="s">
        <v>159</v>
      </c>
      <c r="BJ169" s="25" t="s">
        <v>20</v>
      </c>
      <c r="BK169" s="25" t="s">
        <v>160</v>
      </c>
      <c r="BL169" s="25" t="s">
        <v>24</v>
      </c>
      <c r="BM169" s="81" t="s">
        <v>25</v>
      </c>
      <c r="BN169" s="81" t="s">
        <v>26</v>
      </c>
      <c r="BO169" s="25" t="s">
        <v>158</v>
      </c>
      <c r="BP169" s="186" t="s">
        <v>27</v>
      </c>
      <c r="BQ169" s="25" t="s">
        <v>159</v>
      </c>
      <c r="BR169" s="222" t="s">
        <v>20</v>
      </c>
      <c r="BS169" s="25" t="s">
        <v>160</v>
      </c>
      <c r="BT169" s="25" t="s">
        <v>24</v>
      </c>
      <c r="BU169" s="81" t="s">
        <v>25</v>
      </c>
      <c r="BV169" s="81" t="s">
        <v>448</v>
      </c>
      <c r="BW169" s="81" t="s">
        <v>207</v>
      </c>
      <c r="BX169" s="25" t="s">
        <v>158</v>
      </c>
      <c r="BY169" s="25" t="s">
        <v>159</v>
      </c>
      <c r="BZ169" s="25" t="s">
        <v>20</v>
      </c>
      <c r="CA169" s="25" t="s">
        <v>160</v>
      </c>
      <c r="CB169" s="259"/>
      <c r="CC169" s="261"/>
      <c r="CE169" s="42"/>
    </row>
    <row r="170" spans="5:83" ht="33.75" customHeight="1" x14ac:dyDescent="0.25">
      <c r="E170" s="93"/>
      <c r="I170" s="72"/>
      <c r="P170" s="72"/>
      <c r="Q170" s="72"/>
      <c r="R170" s="72"/>
      <c r="S170" s="72"/>
      <c r="AJ170" s="278">
        <f>AJ147</f>
        <v>1.9</v>
      </c>
      <c r="AK170" s="242">
        <f>AK147</f>
        <v>1.5</v>
      </c>
      <c r="AL170" s="238">
        <f>$AL$6</f>
        <v>190</v>
      </c>
      <c r="AM170" s="248" t="s">
        <v>203</v>
      </c>
      <c r="AN170" s="238">
        <v>40</v>
      </c>
      <c r="AO170" s="250">
        <f>INT(AL170*TAN(RADIANS(AN170)))</f>
        <v>159</v>
      </c>
      <c r="AP170" s="242">
        <f>(INT((AO170-13)/AS170+1)*AS170+13)</f>
        <v>169</v>
      </c>
      <c r="AQ170" s="242">
        <f>AP170+INT(AL170*(TAN(AN170/180*PI())))</f>
        <v>328</v>
      </c>
      <c r="AR170" s="238">
        <f>AR55</f>
        <v>20</v>
      </c>
      <c r="AS170" s="239">
        <v>12</v>
      </c>
      <c r="AT170" s="241">
        <f>AT162</f>
        <v>6</v>
      </c>
      <c r="AU170" s="241">
        <f>AU162</f>
        <v>3</v>
      </c>
      <c r="AV170" s="88">
        <v>1</v>
      </c>
      <c r="AW170" s="218">
        <f>J$6</f>
        <v>20</v>
      </c>
      <c r="AX170" s="87">
        <f>AL170-11</f>
        <v>179</v>
      </c>
      <c r="AY170" s="184">
        <f>(AR170-7-BP170-BP171-1.16/2-BB170/2)</f>
        <v>8.7349999999999994</v>
      </c>
      <c r="AZ170" s="130">
        <f>INT((AP170-13)/AS170)+1</f>
        <v>14</v>
      </c>
      <c r="BA170" s="103" t="s">
        <v>31</v>
      </c>
      <c r="BB170" s="105">
        <f>IF(AW170=16,1.84,IF(AW170=20,2.27,IF(AW170=22,2.51,IF(AW170=25,2.84,IF(AW170=28,3.16)))))</f>
        <v>2.27</v>
      </c>
      <c r="BC170" s="88">
        <f>AX170+2*AY170</f>
        <v>196.47</v>
      </c>
      <c r="BD170" s="87">
        <f>BC170*AZ170/100*((AW170/100)^2/4*PI()*7850/100)</f>
        <v>67.833435080721458</v>
      </c>
      <c r="BE170" s="88">
        <v>2</v>
      </c>
      <c r="BF170" s="87">
        <f>AL170-11</f>
        <v>179</v>
      </c>
      <c r="BG170" s="87">
        <v>10</v>
      </c>
      <c r="BH170" s="218">
        <v>10</v>
      </c>
      <c r="BI170" s="88">
        <f>BF170+2*BG170</f>
        <v>199</v>
      </c>
      <c r="BJ170" s="88">
        <f>AZ170</f>
        <v>14</v>
      </c>
      <c r="BK170" s="87">
        <f>BI170*BJ170/100*((BH170/100)^2/4*PI()*7850/100)</f>
        <v>17.176736373318533</v>
      </c>
      <c r="BL170" s="88">
        <v>3</v>
      </c>
      <c r="BM170" s="110">
        <f>(AP170+AQ170)/2-2*4.5</f>
        <v>239.5</v>
      </c>
      <c r="BN170" s="87">
        <f>10</f>
        <v>10</v>
      </c>
      <c r="BO170" s="218">
        <v>10</v>
      </c>
      <c r="BP170" s="105">
        <f>IF(BO170=10,1.16,IF(BO170=12,1.39,IF(BO170=14,1.62,IF(BO170=28,3.1))))</f>
        <v>1.1599999999999999</v>
      </c>
      <c r="BQ170" s="110">
        <f>BM170+2*BN170</f>
        <v>259.5</v>
      </c>
      <c r="BR170" s="223">
        <f>AT170*2+2*AU170-1+1</f>
        <v>18</v>
      </c>
      <c r="BS170" s="87">
        <f t="shared" ref="BS170:BS186" si="14">BQ170*BR170/100*((BO170/100)^2/4*PI()*7850/100)</f>
        <v>28.79846934665143</v>
      </c>
      <c r="BT170" s="88">
        <v>6</v>
      </c>
      <c r="BU170" s="110">
        <f>(20+10*BW170)*TAN(BV170/180*PI())</f>
        <v>150.11548443566909</v>
      </c>
      <c r="BV170" s="242">
        <f>45+AN170/2</f>
        <v>65</v>
      </c>
      <c r="BW170" s="88">
        <f>INT((150*COS(BV170/180*PI())-10)/10)</f>
        <v>5</v>
      </c>
      <c r="BX170" s="218">
        <v>12</v>
      </c>
      <c r="BY170" s="215">
        <f>BU170+34</f>
        <v>184.11548443566909</v>
      </c>
      <c r="BZ170" s="88">
        <f>BW170+1</f>
        <v>6</v>
      </c>
      <c r="CA170" s="87">
        <f>BY170*BZ170/100*((BX170/100)^2/4*PI()*7850/100)</f>
        <v>9.8076192088129375</v>
      </c>
      <c r="CB170" s="243">
        <f>BD170+BK170+BS170+BD171+BK171+BS171+CA170+CA171+BS172</f>
        <v>340.361482784808</v>
      </c>
      <c r="CC170" s="233">
        <f>(AP170+AQ170)*AL170/2*AR170/1000000</f>
        <v>0.94430000000000003</v>
      </c>
      <c r="CE170" s="42">
        <f>CB170/CC170</f>
        <v>360.43787227026155</v>
      </c>
    </row>
    <row r="171" spans="5:83" ht="33.75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/>
      <c r="AM171" s="248"/>
      <c r="AN171" s="238"/>
      <c r="AO171" s="250"/>
      <c r="AP171" s="242"/>
      <c r="AQ171" s="242"/>
      <c r="AR171" s="238"/>
      <c r="AS171" s="239"/>
      <c r="AT171" s="241"/>
      <c r="AU171" s="241"/>
      <c r="AV171" s="88" t="s">
        <v>51</v>
      </c>
      <c r="AW171" s="218">
        <f>AW170</f>
        <v>20</v>
      </c>
      <c r="AX171" s="87">
        <f>AL170/COS(AN170/180*PI())-11</f>
        <v>237.02738497313294</v>
      </c>
      <c r="AY171" s="184">
        <f>AY170</f>
        <v>8.7349999999999994</v>
      </c>
      <c r="AZ171" s="103" t="s">
        <v>31</v>
      </c>
      <c r="BA171" s="131">
        <f>INT((AQ170-AP170-3.5/COS(AN170*PI()/180))/AS170)+1</f>
        <v>13</v>
      </c>
      <c r="BB171" s="105">
        <f>IF(AW171=16,1.84,IF(AW171=20,2.27,IF(AW171=22,2.51,IF(AW171=25,2.84,IF(AW171=28,3.16)))))</f>
        <v>2.27</v>
      </c>
      <c r="BC171" s="88">
        <f>AX171+2*AY171</f>
        <v>254.49738497313294</v>
      </c>
      <c r="BD171" s="87">
        <f>BC171*BA171/100*((AW171/100)^2/4*PI()*7850/100)</f>
        <v>81.591742084669079</v>
      </c>
      <c r="BE171" s="88" t="s">
        <v>52</v>
      </c>
      <c r="BF171" s="87">
        <f>AL170/COS(AN170/180*PI())-11</f>
        <v>237.02738497313294</v>
      </c>
      <c r="BG171" s="87">
        <v>10</v>
      </c>
      <c r="BH171" s="218">
        <v>10</v>
      </c>
      <c r="BI171" s="88">
        <f>BF171+2*BG171</f>
        <v>257.02738497313294</v>
      </c>
      <c r="BJ171" s="88">
        <f>BA171</f>
        <v>13</v>
      </c>
      <c r="BK171" s="87">
        <f>BI171*BJ171/100*((BH171/100)^2/4*PI()*7850/100)</f>
        <v>20.600714724081289</v>
      </c>
      <c r="BL171" s="88">
        <v>4</v>
      </c>
      <c r="BM171" s="110">
        <f>BM170</f>
        <v>239.5</v>
      </c>
      <c r="BN171" s="214">
        <f>AR170-7-BP170-BP171+BP171</f>
        <v>11.84</v>
      </c>
      <c r="BO171" s="218">
        <v>12</v>
      </c>
      <c r="BP171" s="105">
        <f t="shared" ref="BP171:BP187" si="15">IF(BO171=10,1.16,IF(BO171=12,1.39,IF(BO171=14,1.62,IF(BO171=28,3.1))))</f>
        <v>1.39</v>
      </c>
      <c r="BQ171" s="215">
        <f>BM171+2*BN171+32</f>
        <v>295.18</v>
      </c>
      <c r="BR171" s="223">
        <f>BR170</f>
        <v>18</v>
      </c>
      <c r="BS171" s="87">
        <f t="shared" si="14"/>
        <v>47.17169303164615</v>
      </c>
      <c r="BT171" s="88">
        <v>7</v>
      </c>
      <c r="BU171" s="110">
        <f>(10+2.5*BW171)*1/TAN(BV170/180*PI())</f>
        <v>27.978459489299915</v>
      </c>
      <c r="BV171" s="242"/>
      <c r="BW171" s="88">
        <f>INT((120*SIN(BV170/180*PI()))/10)*2</f>
        <v>20</v>
      </c>
      <c r="BX171" s="218">
        <v>12</v>
      </c>
      <c r="BY171" s="215">
        <f>BU171+34</f>
        <v>61.978459489299915</v>
      </c>
      <c r="BZ171" s="88">
        <f>BW171+1</f>
        <v>21</v>
      </c>
      <c r="CA171" s="87">
        <f>BY171*BZ171/100*((BX171/100)^2/4*PI()*7850/100)</f>
        <v>11.555323338993725</v>
      </c>
      <c r="CB171" s="244"/>
      <c r="CC171" s="234"/>
      <c r="CE171" s="42"/>
    </row>
    <row r="172" spans="5:83" ht="33.75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238"/>
      <c r="AM172" s="248"/>
      <c r="AN172" s="238"/>
      <c r="AO172" s="250"/>
      <c r="AP172" s="242"/>
      <c r="AQ172" s="242"/>
      <c r="AR172" s="238"/>
      <c r="AS172" s="239"/>
      <c r="AT172" s="241"/>
      <c r="AU172" s="241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88">
        <v>5</v>
      </c>
      <c r="BM172" s="210">
        <f>(3*AS170+BB170+BP172)</f>
        <v>39.660000000000004</v>
      </c>
      <c r="BN172" s="214">
        <f>AR170-7-BP170-BP171+BP172</f>
        <v>11.84</v>
      </c>
      <c r="BO172" s="218">
        <v>12</v>
      </c>
      <c r="BP172" s="211">
        <f t="shared" si="15"/>
        <v>1.39</v>
      </c>
      <c r="BQ172" s="214">
        <f>2*BM172+2*BN172+28</f>
        <v>131</v>
      </c>
      <c r="BR172" s="223">
        <f>INT((2*AT170+AU170+1)*(INT(AZ170/3/2)+INT(BJ170/3/2+BJ171/3/2))/2)</f>
        <v>48</v>
      </c>
      <c r="BS172" s="87">
        <f t="shared" si="14"/>
        <v>55.825749595913422</v>
      </c>
      <c r="BT172" s="247"/>
      <c r="BU172" s="247"/>
      <c r="BV172" s="247"/>
      <c r="BW172" s="247"/>
      <c r="BX172" s="247"/>
      <c r="BY172" s="247"/>
      <c r="BZ172" s="247"/>
      <c r="CA172" s="247"/>
      <c r="CB172" s="253"/>
      <c r="CC172" s="246"/>
      <c r="CE172" s="42"/>
    </row>
    <row r="173" spans="5:83" ht="33.75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f>$AL$6</f>
        <v>190</v>
      </c>
      <c r="AM173" s="248" t="s">
        <v>205</v>
      </c>
      <c r="AN173" s="238">
        <f>AN170</f>
        <v>40</v>
      </c>
      <c r="AO173" s="250">
        <f>INT(AL173*TAN(RADIANS(AN173)))</f>
        <v>159</v>
      </c>
      <c r="AP173" s="242">
        <f>INT((AO173-13)/AS173+1)*AS173+13</f>
        <v>169</v>
      </c>
      <c r="AQ173" s="242">
        <f>AP173+INT(AL173*(TAN(AN173/180*PI())))</f>
        <v>328</v>
      </c>
      <c r="AR173" s="238">
        <f>AR58</f>
        <v>30</v>
      </c>
      <c r="AS173" s="239">
        <v>12</v>
      </c>
      <c r="AT173" s="241">
        <f>AT170</f>
        <v>6</v>
      </c>
      <c r="AU173" s="241">
        <f>AU170</f>
        <v>3</v>
      </c>
      <c r="AV173" s="88">
        <v>1</v>
      </c>
      <c r="AW173" s="218">
        <f>J$9</f>
        <v>20</v>
      </c>
      <c r="AX173" s="87">
        <f>AL173-11</f>
        <v>179</v>
      </c>
      <c r="AY173" s="184">
        <f>(AR173-7-BP173-BP174-1.16/2-BB173/2)</f>
        <v>18.734999999999999</v>
      </c>
      <c r="AZ173" s="130">
        <f>INT((AP173-13)/AS173)+1</f>
        <v>14</v>
      </c>
      <c r="BA173" s="103" t="s">
        <v>31</v>
      </c>
      <c r="BB173" s="105">
        <f>IF(AW173=16,1.84,IF(AW173=20,2.27,IF(AW173=22,2.51,IF(AW173=25,2.84,IF(AW173=28,3.16)))))</f>
        <v>2.27</v>
      </c>
      <c r="BC173" s="88">
        <f>AX173+2*AY173</f>
        <v>216.47</v>
      </c>
      <c r="BD173" s="87">
        <f>BC173*AZ173/100*((AW173/100)^2/4*PI()*7850/100)</f>
        <v>74.738655733311816</v>
      </c>
      <c r="BE173" s="88">
        <v>2</v>
      </c>
      <c r="BF173" s="87">
        <f>AL173-11</f>
        <v>179</v>
      </c>
      <c r="BG173" s="87">
        <v>10</v>
      </c>
      <c r="BH173" s="218">
        <v>10</v>
      </c>
      <c r="BI173" s="88">
        <f>BF173+2*BG173</f>
        <v>199</v>
      </c>
      <c r="BJ173" s="88">
        <f>AZ173</f>
        <v>14</v>
      </c>
      <c r="BK173" s="87">
        <f>BI173*BJ173/100*((BH173/100)^2/4*PI()*7850/100)</f>
        <v>17.176736373318533</v>
      </c>
      <c r="BL173" s="88">
        <v>3</v>
      </c>
      <c r="BM173" s="110">
        <f>(AP173+AQ173)/2-2*4.5</f>
        <v>239.5</v>
      </c>
      <c r="BN173" s="87">
        <f>10</f>
        <v>10</v>
      </c>
      <c r="BO173" s="218">
        <v>10</v>
      </c>
      <c r="BP173" s="105">
        <f>IF(BO173=10,1.16,IF(BO173=12,1.39,IF(BO173=14,1.62,IF(BO173=28,3.1))))</f>
        <v>1.1599999999999999</v>
      </c>
      <c r="BQ173" s="110">
        <f>BM173+2*BN173</f>
        <v>259.5</v>
      </c>
      <c r="BR173" s="223">
        <f>AT173*2+2*AU173-1+1</f>
        <v>18</v>
      </c>
      <c r="BS173" s="87">
        <f t="shared" si="14"/>
        <v>28.79846934665143</v>
      </c>
      <c r="BT173" s="88">
        <v>6</v>
      </c>
      <c r="BU173" s="110">
        <f>(20+10*BW173)*TAN(BV173/180*PI())</f>
        <v>150.11548443566909</v>
      </c>
      <c r="BV173" s="243">
        <f>45+AN173/2</f>
        <v>65</v>
      </c>
      <c r="BW173" s="88">
        <f>INT((150*COS(BV173/180*PI())-10)/10)</f>
        <v>5</v>
      </c>
      <c r="BX173" s="218">
        <v>12</v>
      </c>
      <c r="BY173" s="215">
        <f>BU173+34</f>
        <v>184.11548443566909</v>
      </c>
      <c r="BZ173" s="88">
        <f>BW173+1</f>
        <v>6</v>
      </c>
      <c r="CA173" s="87">
        <f>BY173*BZ173/100*((BX173/100)^2/4*PI()*7850/100)</f>
        <v>9.8076192088129375</v>
      </c>
      <c r="CB173" s="243">
        <f>BD173+BK173+BS173+BD174+BK174+BS174+CA173+CA174+BS175</f>
        <v>365.3978399509142</v>
      </c>
      <c r="CC173" s="233">
        <f>(AP173+AQ173)*AL173/2*AR173/1000000</f>
        <v>1.41645</v>
      </c>
      <c r="CE173" s="42">
        <f>CB173/CC173</f>
        <v>257.96734085277575</v>
      </c>
    </row>
    <row r="174" spans="5:83" ht="33.75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238"/>
      <c r="AM174" s="248"/>
      <c r="AN174" s="238"/>
      <c r="AO174" s="250"/>
      <c r="AP174" s="242"/>
      <c r="AQ174" s="242"/>
      <c r="AR174" s="238"/>
      <c r="AS174" s="239"/>
      <c r="AT174" s="241"/>
      <c r="AU174" s="241"/>
      <c r="AV174" s="88" t="s">
        <v>51</v>
      </c>
      <c r="AW174" s="218">
        <f>AW173</f>
        <v>20</v>
      </c>
      <c r="AX174" s="87">
        <f>AL173/COS(AN173/180*PI())-11</f>
        <v>237.02738497313294</v>
      </c>
      <c r="AY174" s="184">
        <f>AY173</f>
        <v>18.734999999999999</v>
      </c>
      <c r="AZ174" s="103" t="s">
        <v>31</v>
      </c>
      <c r="BA174" s="131">
        <f>INT((AQ173-AP173-3.5/COS(AN173*PI()/180))/AS173)+1</f>
        <v>13</v>
      </c>
      <c r="BB174" s="105">
        <f>IF(AW174=16,1.84,IF(AW174=20,2.27,IF(AW174=22,2.51,IF(AW174=25,2.84,IF(AW174=28,3.16)))))</f>
        <v>2.27</v>
      </c>
      <c r="BC174" s="88">
        <f>AX174+2*AY174</f>
        <v>274.49738497313297</v>
      </c>
      <c r="BD174" s="87">
        <f>BC174*BA174/100*((AW174/100)^2/4*PI()*7850/100)</f>
        <v>88.003732690645862</v>
      </c>
      <c r="BE174" s="88" t="s">
        <v>52</v>
      </c>
      <c r="BF174" s="87">
        <f>AL173/COS(AN173/180*PI())-11</f>
        <v>237.02738497313294</v>
      </c>
      <c r="BG174" s="87">
        <v>10</v>
      </c>
      <c r="BH174" s="218">
        <v>10</v>
      </c>
      <c r="BI174" s="88">
        <f>BF174+2*BG174</f>
        <v>257.02738497313294</v>
      </c>
      <c r="BJ174" s="88">
        <f>BA174</f>
        <v>13</v>
      </c>
      <c r="BK174" s="87">
        <f>BI174*BJ174/100*((BH174/100)^2/4*PI()*7850/100)</f>
        <v>20.600714724081289</v>
      </c>
      <c r="BL174" s="88">
        <v>4</v>
      </c>
      <c r="BM174" s="110">
        <f>BM173</f>
        <v>239.5</v>
      </c>
      <c r="BN174" s="214">
        <f>AR173-7-BP173-BP174+BP174</f>
        <v>21.84</v>
      </c>
      <c r="BO174" s="218">
        <v>12</v>
      </c>
      <c r="BP174" s="105">
        <f t="shared" si="15"/>
        <v>1.39</v>
      </c>
      <c r="BQ174" s="215">
        <f>BM174+2*BN174+32</f>
        <v>315.18</v>
      </c>
      <c r="BR174" s="223">
        <f>BR173</f>
        <v>18</v>
      </c>
      <c r="BS174" s="87">
        <f t="shared" si="14"/>
        <v>50.367823733702259</v>
      </c>
      <c r="BT174" s="88">
        <v>7</v>
      </c>
      <c r="BU174" s="110">
        <f>(10+2.5*BW174)*1/TAN(BV173/180*PI())</f>
        <v>27.978459489299915</v>
      </c>
      <c r="BV174" s="253"/>
      <c r="BW174" s="88">
        <f>INT((120*SIN(BV173/180*PI()))/10)*2</f>
        <v>20</v>
      </c>
      <c r="BX174" s="218">
        <v>12</v>
      </c>
      <c r="BY174" s="215">
        <f>BU174+34</f>
        <v>61.978459489299915</v>
      </c>
      <c r="BZ174" s="88">
        <f>BW174+1</f>
        <v>21</v>
      </c>
      <c r="CA174" s="87">
        <f>BY174*BZ174/100*((BX174/100)^2/4*PI()*7850/100)</f>
        <v>11.555323338993725</v>
      </c>
      <c r="CB174" s="244"/>
      <c r="CC174" s="234"/>
      <c r="CE174" s="42"/>
    </row>
    <row r="175" spans="5:83" ht="33.75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/>
      <c r="AM175" s="248"/>
      <c r="AN175" s="238"/>
      <c r="AO175" s="250"/>
      <c r="AP175" s="242"/>
      <c r="AQ175" s="242"/>
      <c r="AR175" s="238"/>
      <c r="AS175" s="239"/>
      <c r="AT175" s="241"/>
      <c r="AU175" s="241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88">
        <v>5</v>
      </c>
      <c r="BM175" s="210">
        <f>(3*AS173+BB173+BP175)</f>
        <v>39.660000000000004</v>
      </c>
      <c r="BN175" s="214">
        <f>AR173-7-BP173-BP174+BP175</f>
        <v>21.84</v>
      </c>
      <c r="BO175" s="218">
        <v>12</v>
      </c>
      <c r="BP175" s="211">
        <f t="shared" si="15"/>
        <v>1.39</v>
      </c>
      <c r="BQ175" s="214">
        <f>2*BM175+2*BN175+28</f>
        <v>151</v>
      </c>
      <c r="BR175" s="223">
        <f>INT((2*AT173+AU173+1)*(INT(AZ173/3/2)+INT(BJ173/3/2+BJ174/3/2))/2)</f>
        <v>48</v>
      </c>
      <c r="BS175" s="87">
        <f t="shared" si="14"/>
        <v>64.348764801396385</v>
      </c>
      <c r="BT175" s="275"/>
      <c r="BU175" s="276"/>
      <c r="BV175" s="276"/>
      <c r="BW175" s="276"/>
      <c r="BX175" s="276"/>
      <c r="BY175" s="276"/>
      <c r="BZ175" s="276"/>
      <c r="CA175" s="277"/>
      <c r="CB175" s="253"/>
      <c r="CC175" s="246"/>
      <c r="CE175" s="42"/>
    </row>
    <row r="176" spans="5:83" ht="33.75" customHeight="1" x14ac:dyDescent="0.25">
      <c r="E176" s="93"/>
      <c r="I176" s="72"/>
      <c r="P176" s="72"/>
      <c r="Q176" s="72"/>
      <c r="R176" s="72"/>
      <c r="S176" s="72"/>
      <c r="AJ176" s="278"/>
      <c r="AK176" s="242"/>
      <c r="AL176" s="238">
        <f>$AL$6</f>
        <v>190</v>
      </c>
      <c r="AM176" s="248" t="s">
        <v>206</v>
      </c>
      <c r="AN176" s="238">
        <f>AN173</f>
        <v>40</v>
      </c>
      <c r="AO176" s="250">
        <f>INT(AL176*TAN(RADIANS(AN176)))</f>
        <v>159</v>
      </c>
      <c r="AP176" s="242">
        <f>INT((AO176-13)/AS176+1)*AS176+13</f>
        <v>169</v>
      </c>
      <c r="AQ176" s="242">
        <f>AP176+INT(AL176*(TAN(AN176/180*PI())))</f>
        <v>328</v>
      </c>
      <c r="AR176" s="238">
        <f>AR61</f>
        <v>30</v>
      </c>
      <c r="AS176" s="239">
        <v>12</v>
      </c>
      <c r="AT176" s="241">
        <f>AT173</f>
        <v>6</v>
      </c>
      <c r="AU176" s="241">
        <f>AU173</f>
        <v>3</v>
      </c>
      <c r="AV176" s="88">
        <v>1</v>
      </c>
      <c r="AW176" s="218">
        <f>J$10</f>
        <v>20</v>
      </c>
      <c r="AX176" s="87">
        <f>AL176-11</f>
        <v>179</v>
      </c>
      <c r="AY176" s="184">
        <f>(AR176-7-BP176-BP177-1.16/2-BB176/2)</f>
        <v>18.734999999999999</v>
      </c>
      <c r="AZ176" s="130">
        <f>INT((AP176-13)/AS176)+1</f>
        <v>14</v>
      </c>
      <c r="BA176" s="103" t="s">
        <v>31</v>
      </c>
      <c r="BB176" s="105">
        <f>IF(AW176=16,1.84,IF(AW176=20,2.27,IF(AW176=22,2.51,IF(AW176=25,2.84,IF(AW176=28,3.16)))))</f>
        <v>2.27</v>
      </c>
      <c r="BC176" s="88">
        <f>AX176+2*AY176</f>
        <v>216.47</v>
      </c>
      <c r="BD176" s="87">
        <f>BC176*AZ176/100*((AW176/100)^2/4*PI()*7850/100)</f>
        <v>74.738655733311816</v>
      </c>
      <c r="BE176" s="88">
        <v>2</v>
      </c>
      <c r="BF176" s="87">
        <f>AL176-11</f>
        <v>179</v>
      </c>
      <c r="BG176" s="87">
        <v>10</v>
      </c>
      <c r="BH176" s="218">
        <v>10</v>
      </c>
      <c r="BI176" s="88">
        <f>BF176+2*BG176</f>
        <v>199</v>
      </c>
      <c r="BJ176" s="88">
        <f>AZ176</f>
        <v>14</v>
      </c>
      <c r="BK176" s="87">
        <f>BI176*BJ176/100*((BH176/100)^2/4*PI()*7850/100)</f>
        <v>17.176736373318533</v>
      </c>
      <c r="BL176" s="88">
        <v>3</v>
      </c>
      <c r="BM176" s="110">
        <f>(AP176+AQ176)/2-2*4.5</f>
        <v>239.5</v>
      </c>
      <c r="BN176" s="87">
        <f>10</f>
        <v>10</v>
      </c>
      <c r="BO176" s="218">
        <v>10</v>
      </c>
      <c r="BP176" s="105">
        <f>IF(BO176=10,1.16,IF(BO176=12,1.39,IF(BO176=14,1.62,IF(BO176=28,3.1))))</f>
        <v>1.1599999999999999</v>
      </c>
      <c r="BQ176" s="110">
        <f>BM176+2*BN176</f>
        <v>259.5</v>
      </c>
      <c r="BR176" s="223">
        <f>AT176*2+2*AU176-1+1</f>
        <v>18</v>
      </c>
      <c r="BS176" s="87">
        <f t="shared" si="14"/>
        <v>28.79846934665143</v>
      </c>
      <c r="BT176" s="88">
        <v>6</v>
      </c>
      <c r="BU176" s="110">
        <f>(20+10*BW176)*TAN(BV176/180*PI())</f>
        <v>150.11548443566909</v>
      </c>
      <c r="BV176" s="242">
        <f>45+AN176/2</f>
        <v>65</v>
      </c>
      <c r="BW176" s="88">
        <f>INT((150*COS(BV176/180*PI())-10)/10)</f>
        <v>5</v>
      </c>
      <c r="BX176" s="218">
        <v>12</v>
      </c>
      <c r="BY176" s="215">
        <f>BU176+34</f>
        <v>184.11548443566909</v>
      </c>
      <c r="BZ176" s="88">
        <f>BW176+1</f>
        <v>6</v>
      </c>
      <c r="CA176" s="87">
        <f>BY176*BZ176/100*((BX176/100)^2/4*PI()*7850/100)</f>
        <v>9.8076192088129375</v>
      </c>
      <c r="CB176" s="243">
        <f>BD176+BK176+BS176+BD177+BK177+BS177+CA176+CA177+BS178</f>
        <v>365.3978399509142</v>
      </c>
      <c r="CC176" s="233">
        <f>(AP176+AQ176)*AL176/2*AR176/1000000</f>
        <v>1.41645</v>
      </c>
      <c r="CE176" s="42">
        <f>CB176/CC176</f>
        <v>257.96734085277575</v>
      </c>
    </row>
    <row r="177" spans="5:83" ht="33.75" customHeight="1" x14ac:dyDescent="0.25">
      <c r="E177" s="93"/>
      <c r="I177" s="72"/>
      <c r="P177" s="72"/>
      <c r="Q177" s="72"/>
      <c r="R177" s="72"/>
      <c r="S177" s="72"/>
      <c r="AJ177" s="278"/>
      <c r="AK177" s="242"/>
      <c r="AL177" s="238"/>
      <c r="AM177" s="248"/>
      <c r="AN177" s="238"/>
      <c r="AO177" s="250"/>
      <c r="AP177" s="242"/>
      <c r="AQ177" s="242"/>
      <c r="AR177" s="238"/>
      <c r="AS177" s="239"/>
      <c r="AT177" s="241"/>
      <c r="AU177" s="241"/>
      <c r="AV177" s="88" t="s">
        <v>51</v>
      </c>
      <c r="AW177" s="218">
        <f>AW176</f>
        <v>20</v>
      </c>
      <c r="AX177" s="87">
        <f>AL176/COS(AN176/180*PI())-11</f>
        <v>237.02738497313294</v>
      </c>
      <c r="AY177" s="184">
        <f>AY176</f>
        <v>18.734999999999999</v>
      </c>
      <c r="AZ177" s="103" t="s">
        <v>31</v>
      </c>
      <c r="BA177" s="131">
        <f>INT((AQ176-AP176-3.5/COS(AN176*PI()/180))/AS176)+1</f>
        <v>13</v>
      </c>
      <c r="BB177" s="105">
        <f>IF(AW177=16,1.84,IF(AW177=20,2.27,IF(AW177=22,2.51,IF(AW177=25,2.84,IF(AW177=28,3.16)))))</f>
        <v>2.27</v>
      </c>
      <c r="BC177" s="88">
        <f>AX177+2*AY177</f>
        <v>274.49738497313297</v>
      </c>
      <c r="BD177" s="87">
        <f>BC177*BA177/100*((AW177/100)^2/4*PI()*7850/100)</f>
        <v>88.003732690645862</v>
      </c>
      <c r="BE177" s="88" t="s">
        <v>52</v>
      </c>
      <c r="BF177" s="87">
        <f>AL176/COS(AN176/180*PI())-11</f>
        <v>237.02738497313294</v>
      </c>
      <c r="BG177" s="87">
        <v>10</v>
      </c>
      <c r="BH177" s="218">
        <v>10</v>
      </c>
      <c r="BI177" s="88">
        <f>BF177+2*BG177</f>
        <v>257.02738497313294</v>
      </c>
      <c r="BJ177" s="88">
        <f>BA177</f>
        <v>13</v>
      </c>
      <c r="BK177" s="87">
        <f>BI177*BJ177/100*((BH177/100)^2/4*PI()*7850/100)</f>
        <v>20.600714724081289</v>
      </c>
      <c r="BL177" s="88">
        <v>4</v>
      </c>
      <c r="BM177" s="110">
        <f>BM176</f>
        <v>239.5</v>
      </c>
      <c r="BN177" s="214">
        <f>AR176-7-BP176-BP177+BP177</f>
        <v>21.84</v>
      </c>
      <c r="BO177" s="218">
        <v>12</v>
      </c>
      <c r="BP177" s="105">
        <f t="shared" si="15"/>
        <v>1.39</v>
      </c>
      <c r="BQ177" s="215">
        <f>BM177+2*BN177+32</f>
        <v>315.18</v>
      </c>
      <c r="BR177" s="223">
        <f>BR176</f>
        <v>18</v>
      </c>
      <c r="BS177" s="87">
        <f t="shared" si="14"/>
        <v>50.367823733702259</v>
      </c>
      <c r="BT177" s="88">
        <v>7</v>
      </c>
      <c r="BU177" s="110">
        <f>(10+2.5*BW177)*1/TAN(BV176/180*PI())</f>
        <v>27.978459489299915</v>
      </c>
      <c r="BV177" s="242"/>
      <c r="BW177" s="88">
        <f>INT((120*SIN(BV176/180*PI()))/10)*2</f>
        <v>20</v>
      </c>
      <c r="BX177" s="218">
        <v>12</v>
      </c>
      <c r="BY177" s="215">
        <f>BU177+34</f>
        <v>61.978459489299915</v>
      </c>
      <c r="BZ177" s="88">
        <f>BW177+1</f>
        <v>21</v>
      </c>
      <c r="CA177" s="87">
        <f>BY177*BZ177/100*((BX177/100)^2/4*PI()*7850/100)</f>
        <v>11.555323338993725</v>
      </c>
      <c r="CB177" s="244"/>
      <c r="CC177" s="234"/>
      <c r="CE177" s="42"/>
    </row>
    <row r="178" spans="5:83" ht="33.75" customHeight="1" x14ac:dyDescent="0.25">
      <c r="E178" s="93"/>
      <c r="I178" s="72"/>
      <c r="P178" s="72"/>
      <c r="Q178" s="72"/>
      <c r="R178" s="72"/>
      <c r="S178" s="72"/>
      <c r="AJ178" s="278"/>
      <c r="AK178" s="242"/>
      <c r="AL178" s="238"/>
      <c r="AM178" s="248"/>
      <c r="AN178" s="238"/>
      <c r="AO178" s="250"/>
      <c r="AP178" s="242"/>
      <c r="AQ178" s="242"/>
      <c r="AR178" s="238"/>
      <c r="AS178" s="239"/>
      <c r="AT178" s="241"/>
      <c r="AU178" s="241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88">
        <v>5</v>
      </c>
      <c r="BM178" s="210">
        <f>(3*AS176+BB176+BP178)</f>
        <v>39.660000000000004</v>
      </c>
      <c r="BN178" s="214">
        <f>AR176-7-BP176-BP177+BP178</f>
        <v>21.84</v>
      </c>
      <c r="BO178" s="218">
        <v>12</v>
      </c>
      <c r="BP178" s="211">
        <f t="shared" si="15"/>
        <v>1.39</v>
      </c>
      <c r="BQ178" s="214">
        <f>2*BM178+2*BN178+28</f>
        <v>151</v>
      </c>
      <c r="BR178" s="223">
        <f>INT((2*AT176+AU176+1)*(INT(AZ176/3/2)+INT(BJ176/3/2+BJ177/3/2))/2)</f>
        <v>48</v>
      </c>
      <c r="BS178" s="87">
        <f t="shared" si="14"/>
        <v>64.348764801396385</v>
      </c>
      <c r="BT178" s="247"/>
      <c r="BU178" s="247"/>
      <c r="BV178" s="247"/>
      <c r="BW178" s="247"/>
      <c r="BX178" s="247"/>
      <c r="BY178" s="247"/>
      <c r="BZ178" s="247"/>
      <c r="CA178" s="247"/>
      <c r="CB178" s="253"/>
      <c r="CC178" s="246"/>
      <c r="CE178" s="42"/>
    </row>
    <row r="179" spans="5:83" ht="33.75" customHeight="1" x14ac:dyDescent="0.25">
      <c r="E179" s="93"/>
      <c r="I179" s="72"/>
      <c r="P179" s="72"/>
      <c r="Q179" s="72"/>
      <c r="R179" s="72"/>
      <c r="S179" s="72"/>
      <c r="AJ179" s="278"/>
      <c r="AK179" s="242"/>
      <c r="AL179" s="238">
        <f>$AL$6</f>
        <v>190</v>
      </c>
      <c r="AM179" s="248" t="s">
        <v>405</v>
      </c>
      <c r="AN179" s="238">
        <f>AN176</f>
        <v>40</v>
      </c>
      <c r="AO179" s="250">
        <f>INT(AL179*TAN(RADIANS(AN179)))</f>
        <v>159</v>
      </c>
      <c r="AP179" s="242">
        <f>INT((AO179-13)/AS179+1)*AS179+13</f>
        <v>169</v>
      </c>
      <c r="AQ179" s="242">
        <f>AP179+INT(AL179*(TAN(AN179/180*PI())))</f>
        <v>328</v>
      </c>
      <c r="AR179" s="238">
        <f>AR64</f>
        <v>30</v>
      </c>
      <c r="AS179" s="239">
        <v>12</v>
      </c>
      <c r="AT179" s="241">
        <f>AT176</f>
        <v>6</v>
      </c>
      <c r="AU179" s="241">
        <f>AU176</f>
        <v>3</v>
      </c>
      <c r="AV179" s="88">
        <v>1</v>
      </c>
      <c r="AW179" s="218">
        <f>J$12</f>
        <v>20</v>
      </c>
      <c r="AX179" s="87">
        <f>AL179-11</f>
        <v>179</v>
      </c>
      <c r="AY179" s="184">
        <f>(AR179-7-BP179-BP180-1.16/2-BB179/2)</f>
        <v>18.734999999999999</v>
      </c>
      <c r="AZ179" s="130">
        <f>INT((AP179-13)/AS179)+1</f>
        <v>14</v>
      </c>
      <c r="BA179" s="103" t="s">
        <v>31</v>
      </c>
      <c r="BB179" s="105">
        <f>IF(AW179=16,1.84,IF(AW179=20,2.27,IF(AW179=22,2.51,IF(AW179=25,2.84,IF(AW179=28,3.16)))))</f>
        <v>2.27</v>
      </c>
      <c r="BC179" s="88">
        <f>AX179+2*AY179</f>
        <v>216.47</v>
      </c>
      <c r="BD179" s="87">
        <f>BC179*AZ179/100*((AW179/100)^2/4*PI()*7850/100)</f>
        <v>74.738655733311816</v>
      </c>
      <c r="BE179" s="88">
        <v>2</v>
      </c>
      <c r="BF179" s="87">
        <f>AL179-11</f>
        <v>179</v>
      </c>
      <c r="BG179" s="87">
        <v>10</v>
      </c>
      <c r="BH179" s="218">
        <v>10</v>
      </c>
      <c r="BI179" s="88">
        <f>BF179+2*BG179</f>
        <v>199</v>
      </c>
      <c r="BJ179" s="88">
        <f>AZ179</f>
        <v>14</v>
      </c>
      <c r="BK179" s="87">
        <f>BI179*BJ179/100*((BH179/100)^2/4*PI()*7850/100)</f>
        <v>17.176736373318533</v>
      </c>
      <c r="BL179" s="88">
        <v>3</v>
      </c>
      <c r="BM179" s="110">
        <f>(AP179+AQ179)/2-2*4.5</f>
        <v>239.5</v>
      </c>
      <c r="BN179" s="87">
        <f>10</f>
        <v>10</v>
      </c>
      <c r="BO179" s="218">
        <v>10</v>
      </c>
      <c r="BP179" s="105">
        <f>IF(BO179=10,1.16,IF(BO179=12,1.39,IF(BO179=14,1.62,IF(BO179=28,3.1))))</f>
        <v>1.1599999999999999</v>
      </c>
      <c r="BQ179" s="110">
        <f>BM179+2*BN179</f>
        <v>259.5</v>
      </c>
      <c r="BR179" s="223">
        <f>AT179*2+2*AU179-1+1</f>
        <v>18</v>
      </c>
      <c r="BS179" s="87">
        <f t="shared" si="14"/>
        <v>28.79846934665143</v>
      </c>
      <c r="BT179" s="88">
        <v>6</v>
      </c>
      <c r="BU179" s="110">
        <f>(20+10*BW179)*TAN(BV179/180*PI())</f>
        <v>150.11548443566909</v>
      </c>
      <c r="BV179" s="242">
        <f>45+AN179/2</f>
        <v>65</v>
      </c>
      <c r="BW179" s="88">
        <f>INT((150*COS(BV179/180*PI())-10)/10)</f>
        <v>5</v>
      </c>
      <c r="BX179" s="218">
        <v>12</v>
      </c>
      <c r="BY179" s="215">
        <f>BU179+34</f>
        <v>184.11548443566909</v>
      </c>
      <c r="BZ179" s="88">
        <f>BW179+1</f>
        <v>6</v>
      </c>
      <c r="CA179" s="87">
        <f>BY179*BZ179/100*((BX179/100)^2/4*PI()*7850/100)</f>
        <v>9.8076192088129375</v>
      </c>
      <c r="CB179" s="243">
        <f>BD179+BK179+BS179+BD180+BK180+BS180+CA179+CA180+BS181</f>
        <v>365.3978399509142</v>
      </c>
      <c r="CC179" s="233">
        <f>(AP179+AQ179)*AL179/2*AR179/1000000</f>
        <v>1.41645</v>
      </c>
      <c r="CE179" s="42">
        <f>CB179/CC179</f>
        <v>257.96734085277575</v>
      </c>
    </row>
    <row r="180" spans="5:83" ht="33.75" customHeight="1" x14ac:dyDescent="0.25">
      <c r="E180" s="93"/>
      <c r="I180" s="72"/>
      <c r="P180" s="72"/>
      <c r="Q180" s="72"/>
      <c r="R180" s="72"/>
      <c r="S180" s="72"/>
      <c r="AJ180" s="278"/>
      <c r="AK180" s="242"/>
      <c r="AL180" s="238"/>
      <c r="AM180" s="248"/>
      <c r="AN180" s="238"/>
      <c r="AO180" s="250"/>
      <c r="AP180" s="242"/>
      <c r="AQ180" s="242"/>
      <c r="AR180" s="238"/>
      <c r="AS180" s="239"/>
      <c r="AT180" s="241"/>
      <c r="AU180" s="241"/>
      <c r="AV180" s="88" t="s">
        <v>51</v>
      </c>
      <c r="AW180" s="218">
        <f>AW179</f>
        <v>20</v>
      </c>
      <c r="AX180" s="87">
        <f>AL179/COS(AN179/180*PI())-11</f>
        <v>237.02738497313294</v>
      </c>
      <c r="AY180" s="184">
        <f>AY179</f>
        <v>18.734999999999999</v>
      </c>
      <c r="AZ180" s="103" t="s">
        <v>31</v>
      </c>
      <c r="BA180" s="131">
        <f>INT((AQ179-AP179-3.5/COS(AN179*PI()/180))/AS179)+1</f>
        <v>13</v>
      </c>
      <c r="BB180" s="105">
        <f>IF(AW180=16,1.84,IF(AW180=20,2.27,IF(AW180=22,2.51,IF(AW180=25,2.84,IF(AW180=28,3.16)))))</f>
        <v>2.27</v>
      </c>
      <c r="BC180" s="88">
        <f>AX180+2*AY180</f>
        <v>274.49738497313297</v>
      </c>
      <c r="BD180" s="87">
        <f>BC180*BA180/100*((AW180/100)^2/4*PI()*7850/100)</f>
        <v>88.003732690645862</v>
      </c>
      <c r="BE180" s="88" t="s">
        <v>52</v>
      </c>
      <c r="BF180" s="87">
        <f>AL179/COS(AN179/180*PI())-11</f>
        <v>237.02738497313294</v>
      </c>
      <c r="BG180" s="87">
        <v>10</v>
      </c>
      <c r="BH180" s="218">
        <v>10</v>
      </c>
      <c r="BI180" s="88">
        <f>BF180+2*BG180</f>
        <v>257.02738497313294</v>
      </c>
      <c r="BJ180" s="88">
        <f>BA180</f>
        <v>13</v>
      </c>
      <c r="BK180" s="87">
        <f>BI180*BJ180/100*((BH180/100)^2/4*PI()*7850/100)</f>
        <v>20.600714724081289</v>
      </c>
      <c r="BL180" s="88">
        <v>4</v>
      </c>
      <c r="BM180" s="110">
        <f>BM179</f>
        <v>239.5</v>
      </c>
      <c r="BN180" s="214">
        <f>AR179-7-BP179-BP180+BP180</f>
        <v>21.84</v>
      </c>
      <c r="BO180" s="218">
        <v>12</v>
      </c>
      <c r="BP180" s="105">
        <f t="shared" si="15"/>
        <v>1.39</v>
      </c>
      <c r="BQ180" s="215">
        <f>BM180+2*BN180+32</f>
        <v>315.18</v>
      </c>
      <c r="BR180" s="223">
        <f>BR179</f>
        <v>18</v>
      </c>
      <c r="BS180" s="87">
        <f t="shared" si="14"/>
        <v>50.367823733702259</v>
      </c>
      <c r="BT180" s="88">
        <v>7</v>
      </c>
      <c r="BU180" s="110">
        <f>(10+2.5*BW180)*1/TAN(BV179/180*PI())</f>
        <v>27.978459489299915</v>
      </c>
      <c r="BV180" s="242"/>
      <c r="BW180" s="88">
        <f>INT((120*SIN(BV179/180*PI()))/10)*2</f>
        <v>20</v>
      </c>
      <c r="BX180" s="218">
        <v>12</v>
      </c>
      <c r="BY180" s="215">
        <f>BU180+34</f>
        <v>61.978459489299915</v>
      </c>
      <c r="BZ180" s="88">
        <f>BW180+1</f>
        <v>21</v>
      </c>
      <c r="CA180" s="87">
        <f>BY180*BZ180/100*((BX180/100)^2/4*PI()*7850/100)</f>
        <v>11.555323338993725</v>
      </c>
      <c r="CB180" s="244"/>
      <c r="CC180" s="234"/>
      <c r="CE180" s="42"/>
    </row>
    <row r="181" spans="5:83" ht="33.75" customHeight="1" x14ac:dyDescent="0.25">
      <c r="E181" s="93"/>
      <c r="I181" s="72"/>
      <c r="P181" s="72"/>
      <c r="Q181" s="72"/>
      <c r="R181" s="72"/>
      <c r="S181" s="72"/>
      <c r="AJ181" s="278"/>
      <c r="AK181" s="242"/>
      <c r="AL181" s="238"/>
      <c r="AM181" s="248"/>
      <c r="AN181" s="238"/>
      <c r="AO181" s="250"/>
      <c r="AP181" s="242"/>
      <c r="AQ181" s="242"/>
      <c r="AR181" s="238"/>
      <c r="AS181" s="239"/>
      <c r="AT181" s="241"/>
      <c r="AU181" s="241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88">
        <v>5</v>
      </c>
      <c r="BM181" s="210">
        <f>(3*AS179+BB179+BP181)</f>
        <v>39.660000000000004</v>
      </c>
      <c r="BN181" s="214">
        <f>AR179-7-BP179-BP180+BP181</f>
        <v>21.84</v>
      </c>
      <c r="BO181" s="218">
        <v>12</v>
      </c>
      <c r="BP181" s="211">
        <f t="shared" si="15"/>
        <v>1.39</v>
      </c>
      <c r="BQ181" s="214">
        <f>2*BM181+2*BN181+28</f>
        <v>151</v>
      </c>
      <c r="BR181" s="223">
        <f>INT((2*AT179+AU179+1)*(INT(AZ179/3/2)+INT(BJ179/3/2+BJ180/3/2))/2)</f>
        <v>48</v>
      </c>
      <c r="BS181" s="87">
        <f t="shared" si="14"/>
        <v>64.348764801396385</v>
      </c>
      <c r="BT181" s="247"/>
      <c r="BU181" s="247"/>
      <c r="BV181" s="247"/>
      <c r="BW181" s="247"/>
      <c r="BX181" s="247"/>
      <c r="BY181" s="247"/>
      <c r="BZ181" s="247"/>
      <c r="CA181" s="247"/>
      <c r="CB181" s="253"/>
      <c r="CC181" s="246"/>
      <c r="CE181" s="42"/>
    </row>
    <row r="182" spans="5:83" ht="33.75" customHeight="1" x14ac:dyDescent="0.25">
      <c r="E182" s="93"/>
      <c r="I182" s="72"/>
      <c r="P182" s="72"/>
      <c r="Q182" s="72"/>
      <c r="R182" s="72"/>
      <c r="S182" s="72"/>
      <c r="AJ182" s="278"/>
      <c r="AK182" s="242"/>
      <c r="AL182" s="238">
        <f>$AL$6</f>
        <v>190</v>
      </c>
      <c r="AM182" s="248" t="s">
        <v>404</v>
      </c>
      <c r="AN182" s="238">
        <f>AN179</f>
        <v>40</v>
      </c>
      <c r="AO182" s="250">
        <f>INT(AL182*TAN(RADIANS(AN182)))</f>
        <v>159</v>
      </c>
      <c r="AP182" s="242">
        <f>INT((AO182-13)/AS182+1)*AS182+13</f>
        <v>169</v>
      </c>
      <c r="AQ182" s="242">
        <f>AP182+INT(AL182*(TAN(AN182/180*PI())))</f>
        <v>328</v>
      </c>
      <c r="AR182" s="238">
        <f>AR67</f>
        <v>35</v>
      </c>
      <c r="AS182" s="239">
        <v>12</v>
      </c>
      <c r="AT182" s="241">
        <f>AT179</f>
        <v>6</v>
      </c>
      <c r="AU182" s="241">
        <f>AU179</f>
        <v>3</v>
      </c>
      <c r="AV182" s="88">
        <v>1</v>
      </c>
      <c r="AW182" s="218">
        <f>AW47</f>
        <v>20</v>
      </c>
      <c r="AX182" s="87">
        <f>AL182-11</f>
        <v>179</v>
      </c>
      <c r="AY182" s="184">
        <f>(AR182-7-BP182-BP183-1.16/2-BB182/2)</f>
        <v>23.734999999999999</v>
      </c>
      <c r="AZ182" s="130">
        <f>INT((AP182-13)/AS182)+1</f>
        <v>14</v>
      </c>
      <c r="BA182" s="103" t="s">
        <v>31</v>
      </c>
      <c r="BB182" s="105">
        <f>IF(AW182=16,1.84,IF(AW182=20,2.27,IF(AW182=22,2.51,IF(AW182=25,2.84,IF(AW182=28,3.16)))))</f>
        <v>2.27</v>
      </c>
      <c r="BC182" s="88">
        <f>AX182+2*AY182</f>
        <v>226.47</v>
      </c>
      <c r="BD182" s="87">
        <f>BC182*AZ182/100*((AW182/100)^2/4*PI()*7850/100)</f>
        <v>78.191266059607003</v>
      </c>
      <c r="BE182" s="88">
        <v>2</v>
      </c>
      <c r="BF182" s="87">
        <f>AL182-11</f>
        <v>179</v>
      </c>
      <c r="BG182" s="87">
        <v>10</v>
      </c>
      <c r="BH182" s="218">
        <v>10</v>
      </c>
      <c r="BI182" s="88">
        <f>BF182+2*BG182</f>
        <v>199</v>
      </c>
      <c r="BJ182" s="88">
        <f>AZ182</f>
        <v>14</v>
      </c>
      <c r="BK182" s="87">
        <f>BI182*BJ182/100*((BH182/100)^2/4*PI()*7850/100)</f>
        <v>17.176736373318533</v>
      </c>
      <c r="BL182" s="88">
        <v>3</v>
      </c>
      <c r="BM182" s="110">
        <f>(AP182+AQ182)/2-2*4.5</f>
        <v>239.5</v>
      </c>
      <c r="BN182" s="87">
        <f>10</f>
        <v>10</v>
      </c>
      <c r="BO182" s="218">
        <v>10</v>
      </c>
      <c r="BP182" s="105">
        <f>IF(BO182=10,1.16,IF(BO182=12,1.39,IF(BO182=14,1.62,IF(BO182=28,3.1))))</f>
        <v>1.1599999999999999</v>
      </c>
      <c r="BQ182" s="110">
        <f>BM182+2*BN182</f>
        <v>259.5</v>
      </c>
      <c r="BR182" s="223">
        <f>AT182*2+2*AU182-1+1</f>
        <v>18</v>
      </c>
      <c r="BS182" s="87">
        <f t="shared" si="14"/>
        <v>28.79846934665143</v>
      </c>
      <c r="BT182" s="88">
        <v>6</v>
      </c>
      <c r="BU182" s="110">
        <f>(20+10*BW182)*TAN(BV182/180*PI())</f>
        <v>150.11548443566909</v>
      </c>
      <c r="BV182" s="242">
        <f>45+AN182/2</f>
        <v>65</v>
      </c>
      <c r="BW182" s="88">
        <f>INT((150*COS(BV182/180*PI())-10)/10)</f>
        <v>5</v>
      </c>
      <c r="BX182" s="218">
        <v>12</v>
      </c>
      <c r="BY182" s="215">
        <f>BU182+34</f>
        <v>184.11548443566909</v>
      </c>
      <c r="BZ182" s="88">
        <f>BW182+1</f>
        <v>6</v>
      </c>
      <c r="CA182" s="87">
        <f>BY182*BZ182/100*((BX182/100)^2/4*PI()*7850/100)</f>
        <v>9.8076192088129375</v>
      </c>
      <c r="CB182" s="243">
        <f>BD182+BK182+BS182+BD183+BK183+BS183+CA182+CA183+BS184</f>
        <v>377.9160185339673</v>
      </c>
      <c r="CC182" s="233">
        <f>(AP182+AQ182)*AL182/2*AR182/1000000</f>
        <v>1.652525</v>
      </c>
      <c r="CE182" s="42">
        <f>CB182/CC182</f>
        <v>228.6900461620655</v>
      </c>
    </row>
    <row r="183" spans="5:83" ht="33.75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8"/>
      <c r="AN183" s="238"/>
      <c r="AO183" s="250"/>
      <c r="AP183" s="242"/>
      <c r="AQ183" s="242"/>
      <c r="AR183" s="238"/>
      <c r="AS183" s="239"/>
      <c r="AT183" s="241"/>
      <c r="AU183" s="241"/>
      <c r="AV183" s="88" t="s">
        <v>51</v>
      </c>
      <c r="AW183" s="218">
        <f>AW48</f>
        <v>20</v>
      </c>
      <c r="AX183" s="87">
        <f>AL182/COS(AN182/180*PI())-11</f>
        <v>237.02738497313294</v>
      </c>
      <c r="AY183" s="184">
        <f>AY182</f>
        <v>23.734999999999999</v>
      </c>
      <c r="AZ183" s="103" t="s">
        <v>31</v>
      </c>
      <c r="BA183" s="131">
        <f>INT((AQ182-AP182-3.5/COS(AN182*PI()/180))/AS182)+1</f>
        <v>13</v>
      </c>
      <c r="BB183" s="105">
        <f>IF(AW183=16,1.84,IF(AW183=20,2.27,IF(AW183=22,2.51,IF(AW183=25,2.84,IF(AW183=28,3.16)))))</f>
        <v>2.27</v>
      </c>
      <c r="BC183" s="88">
        <f>AX183+2*AY183</f>
        <v>284.49738497313297</v>
      </c>
      <c r="BD183" s="87">
        <f>BC183*BA183/100*((AW183/100)^2/4*PI()*7850/100)</f>
        <v>91.209727993634246</v>
      </c>
      <c r="BE183" s="88" t="s">
        <v>52</v>
      </c>
      <c r="BF183" s="87">
        <f>AL182/COS(AN182/180*PI())-11</f>
        <v>237.02738497313294</v>
      </c>
      <c r="BG183" s="87">
        <v>10</v>
      </c>
      <c r="BH183" s="218">
        <v>10</v>
      </c>
      <c r="BI183" s="88">
        <f>BF183+2*BG183</f>
        <v>257.02738497313294</v>
      </c>
      <c r="BJ183" s="88">
        <f>BA183</f>
        <v>13</v>
      </c>
      <c r="BK183" s="87">
        <f>BI183*BJ183/100*((BH183/100)^2/4*PI()*7850/100)</f>
        <v>20.600714724081289</v>
      </c>
      <c r="BL183" s="88">
        <v>4</v>
      </c>
      <c r="BM183" s="110">
        <f>BM182</f>
        <v>239.5</v>
      </c>
      <c r="BN183" s="214">
        <f>AR182-7-BP182-BP183+BP183</f>
        <v>26.84</v>
      </c>
      <c r="BO183" s="218">
        <v>12</v>
      </c>
      <c r="BP183" s="105">
        <f t="shared" si="15"/>
        <v>1.39</v>
      </c>
      <c r="BQ183" s="215">
        <f>BM183+2*BN183+32</f>
        <v>325.18</v>
      </c>
      <c r="BR183" s="223">
        <f>BR182</f>
        <v>18</v>
      </c>
      <c r="BS183" s="87">
        <f t="shared" si="14"/>
        <v>51.965889084730314</v>
      </c>
      <c r="BT183" s="88">
        <v>7</v>
      </c>
      <c r="BU183" s="110">
        <f>(10+2.5*BW183)*1/TAN(BV182/180*PI())</f>
        <v>27.978459489299915</v>
      </c>
      <c r="BV183" s="242"/>
      <c r="BW183" s="88">
        <f>INT((120*SIN(BV182/180*PI()))/10)*2</f>
        <v>20</v>
      </c>
      <c r="BX183" s="218">
        <v>12</v>
      </c>
      <c r="BY183" s="215">
        <f>BU183+34</f>
        <v>61.978459489299915</v>
      </c>
      <c r="BZ183" s="88">
        <f>BW183+1</f>
        <v>21</v>
      </c>
      <c r="CA183" s="87">
        <f>BY183*BZ183/100*((BX183/100)^2/4*PI()*7850/100)</f>
        <v>11.555323338993725</v>
      </c>
      <c r="CB183" s="244"/>
      <c r="CC183" s="234"/>
      <c r="CE183" s="42"/>
    </row>
    <row r="184" spans="5:83" ht="33.75" customHeight="1" x14ac:dyDescent="0.25">
      <c r="E184" s="93"/>
      <c r="I184" s="72"/>
      <c r="P184" s="72"/>
      <c r="Q184" s="72"/>
      <c r="R184" s="72"/>
      <c r="S184" s="72"/>
      <c r="AJ184" s="278"/>
      <c r="AK184" s="242"/>
      <c r="AL184" s="238"/>
      <c r="AM184" s="248"/>
      <c r="AN184" s="238"/>
      <c r="AO184" s="250"/>
      <c r="AP184" s="242"/>
      <c r="AQ184" s="242"/>
      <c r="AR184" s="238"/>
      <c r="AS184" s="239"/>
      <c r="AT184" s="241"/>
      <c r="AU184" s="241"/>
      <c r="AV184" s="238"/>
      <c r="AW184" s="238"/>
      <c r="AX184" s="238"/>
      <c r="AY184" s="238"/>
      <c r="AZ184" s="238"/>
      <c r="BA184" s="238"/>
      <c r="BB184" s="238"/>
      <c r="BC184" s="238"/>
      <c r="BD184" s="238"/>
      <c r="BE184" s="238"/>
      <c r="BF184" s="238"/>
      <c r="BG184" s="238"/>
      <c r="BH184" s="238"/>
      <c r="BI184" s="238"/>
      <c r="BJ184" s="238"/>
      <c r="BK184" s="238"/>
      <c r="BL184" s="88">
        <v>5</v>
      </c>
      <c r="BM184" s="210">
        <f>(3*AS182+BB182+BP184)</f>
        <v>39.660000000000004</v>
      </c>
      <c r="BN184" s="214">
        <f>AR182-7-BP182-BP183+BP184</f>
        <v>26.84</v>
      </c>
      <c r="BO184" s="218">
        <v>12</v>
      </c>
      <c r="BP184" s="211">
        <f t="shared" si="15"/>
        <v>1.39</v>
      </c>
      <c r="BQ184" s="214">
        <f>2*BM184+2*BN184+28</f>
        <v>161</v>
      </c>
      <c r="BR184" s="223">
        <f>INT((2*AT182+AU182+1)*(INT(AZ182/3/2)+INT(BJ182/3/2+BJ183/3/2))/2)</f>
        <v>48</v>
      </c>
      <c r="BS184" s="87">
        <f t="shared" si="14"/>
        <v>68.610272404137859</v>
      </c>
      <c r="BT184" s="247"/>
      <c r="BU184" s="247"/>
      <c r="BV184" s="247"/>
      <c r="BW184" s="247"/>
      <c r="BX184" s="247"/>
      <c r="BY184" s="247"/>
      <c r="BZ184" s="247"/>
      <c r="CA184" s="247"/>
      <c r="CB184" s="253"/>
      <c r="CC184" s="246"/>
      <c r="CE184" s="42"/>
    </row>
    <row r="185" spans="5:83" ht="33.75" customHeight="1" x14ac:dyDescent="0.25">
      <c r="E185" s="93"/>
      <c r="I185" s="72"/>
      <c r="P185" s="72"/>
      <c r="Q185" s="72"/>
      <c r="R185" s="72"/>
      <c r="S185" s="72"/>
      <c r="AJ185" s="278"/>
      <c r="AK185" s="242"/>
      <c r="AL185" s="238">
        <f>$AL$6</f>
        <v>190</v>
      </c>
      <c r="AM185" s="248" t="s">
        <v>406</v>
      </c>
      <c r="AN185" s="238">
        <f>AN182</f>
        <v>40</v>
      </c>
      <c r="AO185" s="250">
        <f>INT(AL185*TAN(RADIANS(AN185)))</f>
        <v>159</v>
      </c>
      <c r="AP185" s="242">
        <f>INT((AO185-13)/AS185+1)*AS185+13</f>
        <v>169</v>
      </c>
      <c r="AQ185" s="242">
        <f>AP185+INT(AL185*(TAN(AN185/180*PI())))</f>
        <v>328</v>
      </c>
      <c r="AR185" s="238">
        <f>AR70</f>
        <v>40</v>
      </c>
      <c r="AS185" s="239">
        <v>12</v>
      </c>
      <c r="AT185" s="241">
        <f>AT182</f>
        <v>6</v>
      </c>
      <c r="AU185" s="241">
        <f>AU182</f>
        <v>3</v>
      </c>
      <c r="AV185" s="88">
        <v>1</v>
      </c>
      <c r="AW185" s="218">
        <f>AW47</f>
        <v>20</v>
      </c>
      <c r="AX185" s="87">
        <f>AL185-11</f>
        <v>179</v>
      </c>
      <c r="AY185" s="184">
        <f>(AR185-7-BP185-BP186-1.16/2-BB185/2)</f>
        <v>28.734999999999999</v>
      </c>
      <c r="AZ185" s="130">
        <f>INT((AP185-13)/AS185)+1</f>
        <v>14</v>
      </c>
      <c r="BA185" s="103" t="s">
        <v>31</v>
      </c>
      <c r="BB185" s="105">
        <f>IF(AW185=16,1.84,IF(AW185=20,2.27,IF(AW185=22,2.51,IF(AW185=25,2.84,IF(AW185=28,3.16)))))</f>
        <v>2.27</v>
      </c>
      <c r="BC185" s="88">
        <f>AX185+2*AY185</f>
        <v>236.47</v>
      </c>
      <c r="BD185" s="87">
        <f>BC185*AZ185/100*((AW185/100)^2/4*PI()*7850/100)</f>
        <v>81.643876385902203</v>
      </c>
      <c r="BE185" s="88">
        <v>2</v>
      </c>
      <c r="BF185" s="87">
        <f>AL185-11</f>
        <v>179</v>
      </c>
      <c r="BG185" s="87">
        <v>10</v>
      </c>
      <c r="BH185" s="218">
        <v>10</v>
      </c>
      <c r="BI185" s="88">
        <f>BF185+2*BG185</f>
        <v>199</v>
      </c>
      <c r="BJ185" s="88">
        <f>AZ185</f>
        <v>14</v>
      </c>
      <c r="BK185" s="87">
        <f>BI185*BJ185/100*((BH185/100)^2/4*PI()*7850/100)</f>
        <v>17.176736373318533</v>
      </c>
      <c r="BL185" s="88">
        <v>3</v>
      </c>
      <c r="BM185" s="110">
        <f>(AP185+AQ185)/2-2*4.5</f>
        <v>239.5</v>
      </c>
      <c r="BN185" s="87">
        <f>10</f>
        <v>10</v>
      </c>
      <c r="BO185" s="218">
        <v>10</v>
      </c>
      <c r="BP185" s="105">
        <f>IF(BO185=10,1.16,IF(BO185=12,1.39,IF(BO185=14,1.62,IF(BO185=28,3.1))))</f>
        <v>1.1599999999999999</v>
      </c>
      <c r="BQ185" s="110">
        <f>BM185+2*BN185</f>
        <v>259.5</v>
      </c>
      <c r="BR185" s="223">
        <f>AT185*2+2*AU185-1+1</f>
        <v>18</v>
      </c>
      <c r="BS185" s="87">
        <f t="shared" si="14"/>
        <v>28.79846934665143</v>
      </c>
      <c r="BT185" s="88">
        <v>6</v>
      </c>
      <c r="BU185" s="110">
        <f>(20+10*BW185)*TAN(BV185/180*PI())</f>
        <v>150.11548443566909</v>
      </c>
      <c r="BV185" s="243">
        <f>45+AN185/2</f>
        <v>65</v>
      </c>
      <c r="BW185" s="88">
        <f>INT((150*COS(BV185/180*PI())-10)/10)</f>
        <v>5</v>
      </c>
      <c r="BX185" s="218">
        <v>12</v>
      </c>
      <c r="BY185" s="215">
        <f>BU185+34</f>
        <v>184.11548443566909</v>
      </c>
      <c r="BZ185" s="88">
        <f>BW185+1</f>
        <v>6</v>
      </c>
      <c r="CA185" s="87">
        <f>BY185*BZ185/100*((BX185/100)^2/4*PI()*7850/100)</f>
        <v>9.8076192088129375</v>
      </c>
      <c r="CB185" s="243">
        <f>BD185+BK185+BS185+BD186+BK186+BS186+CA185+CA186+BS187</f>
        <v>390.43419711702046</v>
      </c>
      <c r="CC185" s="233">
        <f>(AP185+AQ185)*AL185/2*AR185/1000000</f>
        <v>1.8886000000000001</v>
      </c>
      <c r="CE185" s="42">
        <f>CB185/CC185</f>
        <v>206.73207514403285</v>
      </c>
    </row>
    <row r="186" spans="5:83" ht="33.75" customHeight="1" x14ac:dyDescent="0.25">
      <c r="E186" s="93"/>
      <c r="I186" s="72"/>
      <c r="P186" s="72"/>
      <c r="Q186" s="72"/>
      <c r="R186" s="72"/>
      <c r="S186" s="72"/>
      <c r="AJ186" s="278"/>
      <c r="AK186" s="242"/>
      <c r="AL186" s="238"/>
      <c r="AM186" s="248"/>
      <c r="AN186" s="238"/>
      <c r="AO186" s="250"/>
      <c r="AP186" s="242"/>
      <c r="AQ186" s="242"/>
      <c r="AR186" s="238"/>
      <c r="AS186" s="239"/>
      <c r="AT186" s="241"/>
      <c r="AU186" s="241"/>
      <c r="AV186" s="88" t="s">
        <v>51</v>
      </c>
      <c r="AW186" s="218">
        <f>AW48</f>
        <v>20</v>
      </c>
      <c r="AX186" s="87">
        <f>AL185/COS(AN185/180*PI())-11</f>
        <v>237.02738497313294</v>
      </c>
      <c r="AY186" s="184">
        <f>AY185</f>
        <v>28.734999999999999</v>
      </c>
      <c r="AZ186" s="103" t="s">
        <v>31</v>
      </c>
      <c r="BA186" s="131">
        <f>INT((AQ185-AP185-3.5/COS(AN185*PI()/180))/AS185)+1</f>
        <v>13</v>
      </c>
      <c r="BB186" s="105">
        <f>IF(AW186=16,1.84,IF(AW186=20,2.27,IF(AW186=22,2.51,IF(AW186=25,2.84,IF(AW186=28,3.16)))))</f>
        <v>2.27</v>
      </c>
      <c r="BC186" s="88">
        <f>AX186+2*AY186</f>
        <v>294.49738497313297</v>
      </c>
      <c r="BD186" s="87">
        <f>BC186*BA186/100*((AW186/100)^2/4*PI()*7850/100)</f>
        <v>94.415723296622645</v>
      </c>
      <c r="BE186" s="88" t="s">
        <v>52</v>
      </c>
      <c r="BF186" s="87">
        <f>AL185/COS(AN185/180*PI())-11</f>
        <v>237.02738497313294</v>
      </c>
      <c r="BG186" s="87">
        <v>10</v>
      </c>
      <c r="BH186" s="218">
        <v>10</v>
      </c>
      <c r="BI186" s="88">
        <f>BF186+2*BG186</f>
        <v>257.02738497313294</v>
      </c>
      <c r="BJ186" s="88">
        <f>BA186</f>
        <v>13</v>
      </c>
      <c r="BK186" s="87">
        <f>BI186*BJ186/100*((BH186/100)^2/4*PI()*7850/100)</f>
        <v>20.600714724081289</v>
      </c>
      <c r="BL186" s="88">
        <v>4</v>
      </c>
      <c r="BM186" s="110">
        <f>BM185</f>
        <v>239.5</v>
      </c>
      <c r="BN186" s="214">
        <f>AR185-7-BP185-BP186+BP186</f>
        <v>31.84</v>
      </c>
      <c r="BO186" s="218">
        <v>12</v>
      </c>
      <c r="BP186" s="105">
        <f t="shared" si="15"/>
        <v>1.39</v>
      </c>
      <c r="BQ186" s="215">
        <f>BM186+2*BN186+32</f>
        <v>335.18</v>
      </c>
      <c r="BR186" s="223">
        <f>BR185</f>
        <v>18</v>
      </c>
      <c r="BS186" s="87">
        <f t="shared" si="14"/>
        <v>53.563954435758376</v>
      </c>
      <c r="BT186" s="88">
        <v>7</v>
      </c>
      <c r="BU186" s="110">
        <f>(10+2.5*BW186)*1/TAN(BV185/180*PI())</f>
        <v>27.978459489299915</v>
      </c>
      <c r="BV186" s="253"/>
      <c r="BW186" s="88">
        <f>INT((120*SIN(BV185/180*PI()))/10)*2</f>
        <v>20</v>
      </c>
      <c r="BX186" s="218">
        <v>12</v>
      </c>
      <c r="BY186" s="215">
        <f>BU186+34</f>
        <v>61.978459489299915</v>
      </c>
      <c r="BZ186" s="88">
        <f>BW186+1</f>
        <v>21</v>
      </c>
      <c r="CA186" s="87">
        <f>BY186*BZ186/100*((BX186/100)^2/4*PI()*7850/100)</f>
        <v>11.555323338993725</v>
      </c>
      <c r="CB186" s="244"/>
      <c r="CC186" s="234"/>
      <c r="CE186" s="42"/>
    </row>
    <row r="187" spans="5:83" ht="33.75" customHeight="1" thickBot="1" x14ac:dyDescent="0.3">
      <c r="E187" s="93"/>
      <c r="I187" s="72"/>
      <c r="P187" s="72"/>
      <c r="Q187" s="72"/>
      <c r="R187" s="72"/>
      <c r="S187" s="72"/>
      <c r="AJ187" s="279"/>
      <c r="AK187" s="252"/>
      <c r="AL187" s="236"/>
      <c r="AM187" s="249"/>
      <c r="AN187" s="236"/>
      <c r="AO187" s="251"/>
      <c r="AP187" s="252"/>
      <c r="AQ187" s="252"/>
      <c r="AR187" s="236"/>
      <c r="AS187" s="240"/>
      <c r="AT187" s="241"/>
      <c r="AU187" s="241"/>
      <c r="AV187" s="236"/>
      <c r="AW187" s="236"/>
      <c r="AX187" s="236"/>
      <c r="AY187" s="236"/>
      <c r="AZ187" s="236"/>
      <c r="BA187" s="236"/>
      <c r="BB187" s="236"/>
      <c r="BC187" s="236"/>
      <c r="BD187" s="236"/>
      <c r="BE187" s="236"/>
      <c r="BF187" s="236"/>
      <c r="BG187" s="236"/>
      <c r="BH187" s="236"/>
      <c r="BI187" s="236"/>
      <c r="BJ187" s="236"/>
      <c r="BK187" s="236"/>
      <c r="BL187" s="95">
        <v>5</v>
      </c>
      <c r="BM187" s="210">
        <f>(3*AS185+BB185+BP187)</f>
        <v>39.660000000000004</v>
      </c>
      <c r="BN187" s="214">
        <f>AR185-7-BP185-BP186+BP187</f>
        <v>31.84</v>
      </c>
      <c r="BO187" s="218">
        <v>12</v>
      </c>
      <c r="BP187" s="211">
        <f t="shared" si="15"/>
        <v>1.39</v>
      </c>
      <c r="BQ187" s="214">
        <f>2*BM187+2*BN187+28</f>
        <v>171</v>
      </c>
      <c r="BR187" s="223">
        <f>INT((2*AT185+AU185+1)*(INT(AZ185/3/2)+INT(BJ185/3/2+BJ186/3/2))/2)</f>
        <v>48</v>
      </c>
      <c r="BS187" s="94">
        <f>BQ187*BR187/100*((BO187/100)^2/4*PI()*7850/100)</f>
        <v>72.871780006879348</v>
      </c>
      <c r="BT187" s="268"/>
      <c r="BU187" s="269"/>
      <c r="BV187" s="269"/>
      <c r="BW187" s="269"/>
      <c r="BX187" s="269"/>
      <c r="BY187" s="269"/>
      <c r="BZ187" s="269"/>
      <c r="CA187" s="270"/>
      <c r="CB187" s="245"/>
      <c r="CC187" s="235"/>
      <c r="CE187" s="42"/>
    </row>
    <row r="188" spans="5:83" ht="32.25" customHeight="1" x14ac:dyDescent="0.25">
      <c r="E188" s="93"/>
      <c r="I188" s="72"/>
      <c r="P188" s="72"/>
      <c r="Q188" s="72"/>
      <c r="R188" s="72"/>
      <c r="S188" s="72"/>
      <c r="AM188" s="93"/>
      <c r="AN188" s="93"/>
      <c r="AO188" s="129"/>
      <c r="AP188" s="93"/>
      <c r="AQ188" s="93"/>
      <c r="BD188" s="72"/>
      <c r="BE188" s="72"/>
      <c r="BF188" s="72"/>
      <c r="BG188" s="72"/>
    </row>
    <row r="189" spans="5:83" ht="32.25" customHeight="1" x14ac:dyDescent="0.25">
      <c r="E189" s="93"/>
      <c r="I189" s="72"/>
      <c r="P189" s="72"/>
      <c r="Q189" s="72"/>
      <c r="R189" s="72"/>
      <c r="S189" s="72"/>
      <c r="AJ189" s="271" t="s">
        <v>458</v>
      </c>
      <c r="AK189" s="271"/>
      <c r="AL189" s="271"/>
      <c r="AM189" s="271"/>
      <c r="AN189" s="271"/>
      <c r="AO189" s="271"/>
      <c r="AP189" s="271"/>
      <c r="AQ189" s="271"/>
      <c r="AR189" s="271"/>
      <c r="AS189" s="271"/>
      <c r="AT189" s="271"/>
      <c r="AU189" s="271"/>
      <c r="AV189" s="271"/>
      <c r="AW189" s="271"/>
      <c r="AX189" s="271"/>
      <c r="AY189" s="271"/>
      <c r="AZ189" s="271"/>
      <c r="BA189" s="271"/>
      <c r="BB189" s="271"/>
      <c r="BC189" s="271"/>
      <c r="BD189" s="271"/>
      <c r="BE189" s="271"/>
      <c r="BF189" s="271"/>
      <c r="BG189" s="271"/>
      <c r="BH189" s="271"/>
      <c r="BI189" s="271"/>
      <c r="BJ189" s="271"/>
      <c r="BK189" s="271"/>
      <c r="BL189" s="271"/>
      <c r="BM189" s="271"/>
      <c r="BN189" s="271"/>
      <c r="BO189" s="271"/>
      <c r="BP189" s="271"/>
      <c r="BQ189" s="271"/>
      <c r="BR189" s="271"/>
      <c r="BS189" s="271"/>
      <c r="BT189" s="271"/>
      <c r="BU189" s="271"/>
      <c r="BV189" s="271"/>
      <c r="BW189" s="271"/>
      <c r="BX189" s="271"/>
      <c r="BY189" s="271"/>
      <c r="BZ189" s="271"/>
      <c r="CA189" s="271"/>
      <c r="CB189" s="271"/>
      <c r="CC189" s="271"/>
    </row>
    <row r="190" spans="5:83" ht="13.5" customHeight="1" thickBot="1" x14ac:dyDescent="0.3">
      <c r="E190" s="93"/>
      <c r="I190" s="72"/>
      <c r="P190" s="72"/>
      <c r="Q190" s="72"/>
      <c r="R190" s="72"/>
      <c r="S190" s="72"/>
      <c r="AJ190" s="43"/>
      <c r="AK190" s="43"/>
      <c r="AL190" s="43"/>
      <c r="AM190" s="43"/>
      <c r="AN190" s="43"/>
      <c r="AO190" s="128"/>
      <c r="AP190" s="43"/>
      <c r="AQ190" s="43"/>
      <c r="AR190" s="43"/>
      <c r="AS190" s="133"/>
      <c r="AT190" s="209"/>
      <c r="AU190" s="209"/>
      <c r="AV190" s="43"/>
      <c r="AW190" s="43"/>
      <c r="AX190" s="43"/>
      <c r="AY190" s="13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221"/>
      <c r="BS190" s="43"/>
      <c r="BT190" s="43"/>
      <c r="BU190" s="43"/>
      <c r="BV190" s="43"/>
      <c r="BW190" s="43"/>
    </row>
    <row r="191" spans="5:83" ht="45.75" customHeight="1" x14ac:dyDescent="0.25">
      <c r="E191" s="93"/>
      <c r="I191" s="72"/>
      <c r="P191" s="72"/>
      <c r="Q191" s="72"/>
      <c r="R191" s="72"/>
      <c r="S191" s="72"/>
      <c r="AJ191" s="272" t="s">
        <v>441</v>
      </c>
      <c r="AK191" s="274" t="s">
        <v>148</v>
      </c>
      <c r="AL191" s="274" t="s">
        <v>149</v>
      </c>
      <c r="AM191" s="274" t="s">
        <v>150</v>
      </c>
      <c r="AN191" s="262" t="s">
        <v>450</v>
      </c>
      <c r="AO191" s="200" t="s">
        <v>23</v>
      </c>
      <c r="AP191" s="262" t="s">
        <v>442</v>
      </c>
      <c r="AQ191" s="262" t="s">
        <v>443</v>
      </c>
      <c r="AR191" s="262" t="s">
        <v>444</v>
      </c>
      <c r="AS191" s="264" t="s">
        <v>201</v>
      </c>
      <c r="AT191" s="266" t="s">
        <v>407</v>
      </c>
      <c r="AU191" s="266" t="s">
        <v>408</v>
      </c>
      <c r="AV191" s="257" t="s">
        <v>437</v>
      </c>
      <c r="AW191" s="257"/>
      <c r="AX191" s="257"/>
      <c r="AY191" s="257"/>
      <c r="AZ191" s="257"/>
      <c r="BA191" s="257"/>
      <c r="BB191" s="257"/>
      <c r="BC191" s="257"/>
      <c r="BD191" s="257"/>
      <c r="BE191" s="257" t="s">
        <v>438</v>
      </c>
      <c r="BF191" s="257"/>
      <c r="BG191" s="257"/>
      <c r="BH191" s="257"/>
      <c r="BI191" s="257"/>
      <c r="BJ191" s="257"/>
      <c r="BK191" s="257"/>
      <c r="BL191" s="257" t="s">
        <v>445</v>
      </c>
      <c r="BM191" s="257"/>
      <c r="BN191" s="257"/>
      <c r="BO191" s="257"/>
      <c r="BP191" s="257"/>
      <c r="BQ191" s="257"/>
      <c r="BR191" s="257"/>
      <c r="BS191" s="257"/>
      <c r="BT191" s="257" t="s">
        <v>417</v>
      </c>
      <c r="BU191" s="257"/>
      <c r="BV191" s="257"/>
      <c r="BW191" s="257"/>
      <c r="BX191" s="257"/>
      <c r="BY191" s="257"/>
      <c r="BZ191" s="257"/>
      <c r="CA191" s="257"/>
      <c r="CB191" s="258" t="s">
        <v>151</v>
      </c>
      <c r="CC191" s="260" t="s">
        <v>452</v>
      </c>
      <c r="CE191" s="42"/>
    </row>
    <row r="192" spans="5:83" ht="104.25" customHeight="1" x14ac:dyDescent="0.25">
      <c r="E192" s="93"/>
      <c r="I192" s="72"/>
      <c r="P192" s="72"/>
      <c r="Q192" s="72"/>
      <c r="R192" s="72"/>
      <c r="S192" s="72"/>
      <c r="AJ192" s="273"/>
      <c r="AK192" s="259"/>
      <c r="AL192" s="259"/>
      <c r="AM192" s="259"/>
      <c r="AN192" s="263"/>
      <c r="AO192" s="201" t="s">
        <v>202</v>
      </c>
      <c r="AP192" s="263"/>
      <c r="AQ192" s="263"/>
      <c r="AR192" s="263"/>
      <c r="AS192" s="265"/>
      <c r="AT192" s="267"/>
      <c r="AU192" s="267"/>
      <c r="AV192" s="25" t="s">
        <v>24</v>
      </c>
      <c r="AW192" s="25" t="s">
        <v>158</v>
      </c>
      <c r="AX192" s="81" t="s">
        <v>25</v>
      </c>
      <c r="AY192" s="187" t="s">
        <v>26</v>
      </c>
      <c r="AZ192" s="25" t="s">
        <v>440</v>
      </c>
      <c r="BA192" s="25" t="s">
        <v>409</v>
      </c>
      <c r="BB192" s="186" t="s">
        <v>27</v>
      </c>
      <c r="BC192" s="25" t="s">
        <v>159</v>
      </c>
      <c r="BD192" s="25" t="s">
        <v>160</v>
      </c>
      <c r="BE192" s="25" t="s">
        <v>24</v>
      </c>
      <c r="BF192" s="81" t="s">
        <v>25</v>
      </c>
      <c r="BG192" s="81" t="s">
        <v>26</v>
      </c>
      <c r="BH192" s="25" t="s">
        <v>158</v>
      </c>
      <c r="BI192" s="25" t="s">
        <v>159</v>
      </c>
      <c r="BJ192" s="25" t="s">
        <v>20</v>
      </c>
      <c r="BK192" s="25" t="s">
        <v>160</v>
      </c>
      <c r="BL192" s="25" t="s">
        <v>24</v>
      </c>
      <c r="BM192" s="81" t="s">
        <v>25</v>
      </c>
      <c r="BN192" s="81" t="s">
        <v>26</v>
      </c>
      <c r="BO192" s="25" t="s">
        <v>158</v>
      </c>
      <c r="BP192" s="186" t="s">
        <v>27</v>
      </c>
      <c r="BQ192" s="25" t="s">
        <v>159</v>
      </c>
      <c r="BR192" s="222" t="s">
        <v>20</v>
      </c>
      <c r="BS192" s="25" t="s">
        <v>160</v>
      </c>
      <c r="BT192" s="25" t="s">
        <v>24</v>
      </c>
      <c r="BU192" s="81" t="s">
        <v>25</v>
      </c>
      <c r="BV192" s="81" t="s">
        <v>448</v>
      </c>
      <c r="BW192" s="81" t="s">
        <v>207</v>
      </c>
      <c r="BX192" s="25" t="s">
        <v>158</v>
      </c>
      <c r="BY192" s="25" t="s">
        <v>159</v>
      </c>
      <c r="BZ192" s="25" t="s">
        <v>20</v>
      </c>
      <c r="CA192" s="25" t="s">
        <v>160</v>
      </c>
      <c r="CB192" s="259"/>
      <c r="CC192" s="261"/>
      <c r="CE192" s="42"/>
    </row>
    <row r="193" spans="5:83" ht="36" customHeight="1" x14ac:dyDescent="0.25">
      <c r="E193" s="93"/>
      <c r="I193" s="72"/>
      <c r="P193" s="72"/>
      <c r="Q193" s="72"/>
      <c r="R193" s="72"/>
      <c r="S193" s="72"/>
      <c r="AJ193" s="254">
        <f>AJ170</f>
        <v>1.9</v>
      </c>
      <c r="AK193" s="243">
        <f>AK170</f>
        <v>1.5</v>
      </c>
      <c r="AL193" s="238">
        <f>$AL$6</f>
        <v>190</v>
      </c>
      <c r="AM193" s="248" t="s">
        <v>203</v>
      </c>
      <c r="AN193" s="238">
        <v>45</v>
      </c>
      <c r="AO193" s="250">
        <f>INT(AL193*TAN(RADIANS(AN193)))</f>
        <v>190</v>
      </c>
      <c r="AP193" s="242">
        <f>(INT((AO193-13)/AS193+1)*AS193+13)</f>
        <v>193</v>
      </c>
      <c r="AQ193" s="242">
        <f>AP193+INT(AL193*(TAN(AN193/180*PI())))</f>
        <v>383</v>
      </c>
      <c r="AR193" s="238">
        <f>AR78</f>
        <v>20</v>
      </c>
      <c r="AS193" s="239">
        <v>12</v>
      </c>
      <c r="AT193" s="241">
        <f>AT185</f>
        <v>6</v>
      </c>
      <c r="AU193" s="241">
        <f>AU185</f>
        <v>3</v>
      </c>
      <c r="AV193" s="88">
        <v>1</v>
      </c>
      <c r="AW193" s="218">
        <f>J$6</f>
        <v>20</v>
      </c>
      <c r="AX193" s="87">
        <f>AL193-11</f>
        <v>179</v>
      </c>
      <c r="AY193" s="184">
        <f>(AR193-7-BP193-BP194-1.16/2-BB193/2)</f>
        <v>8.7349999999999994</v>
      </c>
      <c r="AZ193" s="130">
        <f>INT((AP193-13)/AS193)+1</f>
        <v>16</v>
      </c>
      <c r="BA193" s="103" t="s">
        <v>31</v>
      </c>
      <c r="BB193" s="105">
        <f>IF(AW193=16,1.84,IF(AW193=20,2.27,IF(AW193=22,2.51,IF(AW193=25,2.84,IF(AW193=28,3.16)))))</f>
        <v>2.27</v>
      </c>
      <c r="BC193" s="88">
        <f>AX193+2*AY193</f>
        <v>196.47</v>
      </c>
      <c r="BD193" s="87">
        <f>BC193*AZ193/100*((AW193/100)^2/4*PI()*7850/100)</f>
        <v>77.523925806538813</v>
      </c>
      <c r="BE193" s="88">
        <v>2</v>
      </c>
      <c r="BF193" s="87">
        <f>AL193-11</f>
        <v>179</v>
      </c>
      <c r="BG193" s="87">
        <v>10</v>
      </c>
      <c r="BH193" s="218">
        <v>10</v>
      </c>
      <c r="BI193" s="88">
        <f>BF193+2*BG193</f>
        <v>199</v>
      </c>
      <c r="BJ193" s="88">
        <f>AZ193</f>
        <v>16</v>
      </c>
      <c r="BK193" s="87">
        <f>BI193*BJ193/100*((BH193/100)^2/4*PI()*7850/100)</f>
        <v>19.630555855221182</v>
      </c>
      <c r="BL193" s="88">
        <v>3</v>
      </c>
      <c r="BM193" s="110">
        <f>(AP193+AQ193)/2-2*4.5</f>
        <v>279</v>
      </c>
      <c r="BN193" s="87">
        <f>10</f>
        <v>10</v>
      </c>
      <c r="BO193" s="218">
        <v>10</v>
      </c>
      <c r="BP193" s="105">
        <f>IF(BO193=10,1.16,IF(BO193=12,1.39,IF(BO193=14,1.62,IF(BO193=28,3.1))))</f>
        <v>1.1599999999999999</v>
      </c>
      <c r="BQ193" s="110">
        <f>BM193+2*BN193</f>
        <v>299</v>
      </c>
      <c r="BR193" s="223">
        <f>AT193*2+2*AU193-1+1</f>
        <v>18</v>
      </c>
      <c r="BS193" s="87">
        <f t="shared" ref="BS193:BS209" si="16">BQ193*BR193/100*((BO193/100)^2/4*PI()*7850/100)</f>
        <v>33.182051385929775</v>
      </c>
      <c r="BT193" s="88">
        <v>6</v>
      </c>
      <c r="BU193" s="110">
        <f>(20+10*BW193)*TAN(BV193/180*PI())</f>
        <v>144.85281374238571</v>
      </c>
      <c r="BV193" s="242">
        <f>45+AN193/2</f>
        <v>67.5</v>
      </c>
      <c r="BW193" s="88">
        <f>INT((150*COS(BV193/180*PI())-10)/10)</f>
        <v>4</v>
      </c>
      <c r="BX193" s="218">
        <v>12</v>
      </c>
      <c r="BY193" s="215">
        <f>BU193+34</f>
        <v>178.85281374238571</v>
      </c>
      <c r="BZ193" s="88">
        <f>BW193+1</f>
        <v>5</v>
      </c>
      <c r="CA193" s="87">
        <f>BY193*BZ193/100*((BX193/100)^2/4*PI()*7850/100)</f>
        <v>7.9394023493216972</v>
      </c>
      <c r="CB193" s="243">
        <f>BD193+BK193+BS193+BD194+BK194+BS194+CA193+CA194+BS195</f>
        <v>405.30248703158952</v>
      </c>
      <c r="CC193" s="233">
        <f>(AP193+AQ193)*AL193/2*AR193/1000000</f>
        <v>1.0944</v>
      </c>
      <c r="CE193" s="42">
        <f>CB193/CC193</f>
        <v>370.3421847876366</v>
      </c>
    </row>
    <row r="194" spans="5:83" ht="36" customHeight="1" x14ac:dyDescent="0.25">
      <c r="E194" s="93"/>
      <c r="I194" s="72"/>
      <c r="P194" s="72"/>
      <c r="Q194" s="72"/>
      <c r="R194" s="72"/>
      <c r="S194" s="72"/>
      <c r="AJ194" s="255"/>
      <c r="AK194" s="244"/>
      <c r="AL194" s="238"/>
      <c r="AM194" s="248"/>
      <c r="AN194" s="238"/>
      <c r="AO194" s="250"/>
      <c r="AP194" s="242"/>
      <c r="AQ194" s="242"/>
      <c r="AR194" s="238"/>
      <c r="AS194" s="239"/>
      <c r="AT194" s="241"/>
      <c r="AU194" s="241"/>
      <c r="AV194" s="88" t="s">
        <v>51</v>
      </c>
      <c r="AW194" s="218">
        <f>AW193</f>
        <v>20</v>
      </c>
      <c r="AX194" s="87">
        <f>AL193/COS(AN193/180*PI())-11</f>
        <v>257.70057685088807</v>
      </c>
      <c r="AY194" s="184">
        <f>AY193</f>
        <v>8.7349999999999994</v>
      </c>
      <c r="AZ194" s="103" t="s">
        <v>31</v>
      </c>
      <c r="BA194" s="131">
        <f>INT((AQ193-AP193-3.5/COS(AN193*PI()/180))/AS193)+1</f>
        <v>16</v>
      </c>
      <c r="BB194" s="105">
        <f>IF(AW194=16,1.84,IF(AW194=20,2.27,IF(AW194=22,2.51,IF(AW194=25,2.84,IF(AW194=28,3.16)))))</f>
        <v>2.27</v>
      </c>
      <c r="BC194" s="88">
        <f>AX194+2*AY194</f>
        <v>275.1705768508881</v>
      </c>
      <c r="BD194" s="87">
        <f>BC194*BA194/100*((AW194/100)^2/4*PI()*7850/100)</f>
        <v>108.57791715748326</v>
      </c>
      <c r="BE194" s="88" t="s">
        <v>52</v>
      </c>
      <c r="BF194" s="87">
        <f>AL193/COS(AN193/180*PI())-11</f>
        <v>257.70057685088807</v>
      </c>
      <c r="BG194" s="87">
        <v>10</v>
      </c>
      <c r="BH194" s="218">
        <v>10</v>
      </c>
      <c r="BI194" s="88">
        <f>BF194+2*BG194</f>
        <v>277.70057685088807</v>
      </c>
      <c r="BJ194" s="88">
        <f>BA194</f>
        <v>16</v>
      </c>
      <c r="BK194" s="87">
        <f>BI194*BJ194/100*((BH194/100)^2/4*PI()*7850/100)</f>
        <v>27.394053692957289</v>
      </c>
      <c r="BL194" s="88">
        <v>4</v>
      </c>
      <c r="BM194" s="110">
        <f>BM193</f>
        <v>279</v>
      </c>
      <c r="BN194" s="214">
        <f>AR193-7-BP193-BP194+BP194</f>
        <v>11.84</v>
      </c>
      <c r="BO194" s="218">
        <v>12</v>
      </c>
      <c r="BP194" s="105">
        <f t="shared" ref="BP194:BP210" si="17">IF(BO194=10,1.16,IF(BO194=12,1.39,IF(BO194=14,1.62,IF(BO194=28,3.1))))</f>
        <v>1.39</v>
      </c>
      <c r="BQ194" s="215">
        <f>BM194+2*BN194+32</f>
        <v>334.68</v>
      </c>
      <c r="BR194" s="223">
        <f>BR193</f>
        <v>18</v>
      </c>
      <c r="BS194" s="87">
        <f>BQ194*BR194/100*((BO194/100)^2/4*PI()*7850/100)</f>
        <v>53.484051168206967</v>
      </c>
      <c r="BT194" s="88">
        <v>7</v>
      </c>
      <c r="BU194" s="110">
        <f>(10+2.5*BW194)*1/TAN(BV193/180*PI())</f>
        <v>26.923881554251178</v>
      </c>
      <c r="BV194" s="242"/>
      <c r="BW194" s="88">
        <f>INT((120*SIN(BV193/180*PI()))/10)*2</f>
        <v>22</v>
      </c>
      <c r="BX194" s="218">
        <v>12</v>
      </c>
      <c r="BY194" s="215">
        <f>BU194+34</f>
        <v>60.923881554251182</v>
      </c>
      <c r="BZ194" s="88">
        <f>BW194+1</f>
        <v>23</v>
      </c>
      <c r="CA194" s="87">
        <f>BY194*BZ194/100*((BX194/100)^2/4*PI()*7850/100)</f>
        <v>12.440488420698225</v>
      </c>
      <c r="CB194" s="244"/>
      <c r="CC194" s="234"/>
      <c r="CE194" s="42"/>
    </row>
    <row r="195" spans="5:83" ht="36" customHeight="1" x14ac:dyDescent="0.25">
      <c r="E195" s="93"/>
      <c r="I195" s="72"/>
      <c r="P195" s="72"/>
      <c r="Q195" s="72"/>
      <c r="R195" s="72"/>
      <c r="S195" s="72"/>
      <c r="AJ195" s="255"/>
      <c r="AK195" s="244"/>
      <c r="AL195" s="238"/>
      <c r="AM195" s="248"/>
      <c r="AN195" s="238"/>
      <c r="AO195" s="250"/>
      <c r="AP195" s="242"/>
      <c r="AQ195" s="242"/>
      <c r="AR195" s="238"/>
      <c r="AS195" s="239"/>
      <c r="AT195" s="241"/>
      <c r="AU195" s="241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88">
        <v>5</v>
      </c>
      <c r="BM195" s="210">
        <f>(3*AS193+BB193+BP195)</f>
        <v>39.660000000000004</v>
      </c>
      <c r="BN195" s="214">
        <f>AR193-7-BP193-BP194+BP195</f>
        <v>11.84</v>
      </c>
      <c r="BO195" s="218">
        <v>12</v>
      </c>
      <c r="BP195" s="211">
        <f t="shared" si="17"/>
        <v>1.39</v>
      </c>
      <c r="BQ195" s="214">
        <f>2*BM195+2*BN195+28</f>
        <v>131</v>
      </c>
      <c r="BR195" s="223">
        <f>INT((2*AT193+AU193+1)*(INT(AZ193/3/2)+INT(BJ193/3/2+BJ194/3/2))/2)</f>
        <v>56</v>
      </c>
      <c r="BS195" s="87">
        <f t="shared" si="16"/>
        <v>65.130041195232323</v>
      </c>
      <c r="BT195" s="247"/>
      <c r="BU195" s="247"/>
      <c r="BV195" s="247"/>
      <c r="BW195" s="247"/>
      <c r="BX195" s="247"/>
      <c r="BY195" s="247"/>
      <c r="BZ195" s="247"/>
      <c r="CA195" s="247"/>
      <c r="CB195" s="253"/>
      <c r="CC195" s="246"/>
      <c r="CE195" s="42"/>
    </row>
    <row r="196" spans="5:83" ht="36" customHeight="1" x14ac:dyDescent="0.25">
      <c r="E196" s="93"/>
      <c r="I196" s="72"/>
      <c r="P196" s="72"/>
      <c r="Q196" s="72"/>
      <c r="R196" s="72"/>
      <c r="S196" s="72"/>
      <c r="AJ196" s="255"/>
      <c r="AK196" s="244"/>
      <c r="AL196" s="238">
        <f>$AL$6</f>
        <v>190</v>
      </c>
      <c r="AM196" s="248" t="s">
        <v>205</v>
      </c>
      <c r="AN196" s="238">
        <f>AN193</f>
        <v>45</v>
      </c>
      <c r="AO196" s="250">
        <f>INT(AL196*TAN(RADIANS(AN196)))</f>
        <v>190</v>
      </c>
      <c r="AP196" s="242">
        <f>INT((AO196-13)/AS196+1)*AS196+13</f>
        <v>193</v>
      </c>
      <c r="AQ196" s="242">
        <f>AP196+INT(AL196*(TAN(AN196/180*PI())))</f>
        <v>383</v>
      </c>
      <c r="AR196" s="238">
        <f>AR81</f>
        <v>30</v>
      </c>
      <c r="AS196" s="239">
        <v>12</v>
      </c>
      <c r="AT196" s="241">
        <f>AT193</f>
        <v>6</v>
      </c>
      <c r="AU196" s="241">
        <f>AU193</f>
        <v>3</v>
      </c>
      <c r="AV196" s="88">
        <v>1</v>
      </c>
      <c r="AW196" s="218">
        <f>J$9</f>
        <v>20</v>
      </c>
      <c r="AX196" s="87">
        <f>AL196-11</f>
        <v>179</v>
      </c>
      <c r="AY196" s="184">
        <f>(AR196-7-BP196-BP197-1.16/2-BB196/2)</f>
        <v>18.734999999999999</v>
      </c>
      <c r="AZ196" s="130">
        <f>INT((AP196-13)/AS196)+1</f>
        <v>16</v>
      </c>
      <c r="BA196" s="103" t="s">
        <v>31</v>
      </c>
      <c r="BB196" s="105">
        <f>IF(AW196=16,1.84,IF(AW196=20,2.27,IF(AW196=22,2.51,IF(AW196=25,2.84,IF(AW196=28,3.16)))))</f>
        <v>2.27</v>
      </c>
      <c r="BC196" s="88">
        <f>AX196+2*AY196</f>
        <v>216.47</v>
      </c>
      <c r="BD196" s="87">
        <f>BC196*AZ196/100*((AW196/100)^2/4*PI()*7850/100)</f>
        <v>85.415606552356365</v>
      </c>
      <c r="BE196" s="88">
        <v>2</v>
      </c>
      <c r="BF196" s="87">
        <f>AL196-11</f>
        <v>179</v>
      </c>
      <c r="BG196" s="87">
        <v>10</v>
      </c>
      <c r="BH196" s="218">
        <v>10</v>
      </c>
      <c r="BI196" s="88">
        <f>BF196+2*BG196</f>
        <v>199</v>
      </c>
      <c r="BJ196" s="88">
        <f>AZ196</f>
        <v>16</v>
      </c>
      <c r="BK196" s="87">
        <f>BI196*BJ196/100*((BH196/100)^2/4*PI()*7850/100)</f>
        <v>19.630555855221182</v>
      </c>
      <c r="BL196" s="88">
        <v>3</v>
      </c>
      <c r="BM196" s="110">
        <f>(AP196+AQ196)/2-2*4.5</f>
        <v>279</v>
      </c>
      <c r="BN196" s="87">
        <f>10</f>
        <v>10</v>
      </c>
      <c r="BO196" s="218">
        <v>10</v>
      </c>
      <c r="BP196" s="105">
        <f>IF(BO196=10,1.16,IF(BO196=12,1.39,IF(BO196=14,1.62,IF(BO196=28,3.1))))</f>
        <v>1.1599999999999999</v>
      </c>
      <c r="BQ196" s="110">
        <f>BM196+2*BN196</f>
        <v>299</v>
      </c>
      <c r="BR196" s="223">
        <f>AT196*2+2*AU196-1+1</f>
        <v>18</v>
      </c>
      <c r="BS196" s="87">
        <f t="shared" si="16"/>
        <v>33.182051385929775</v>
      </c>
      <c r="BT196" s="88">
        <v>6</v>
      </c>
      <c r="BU196" s="110">
        <f>(20+10*BW196)*TAN(BV196/180*PI())</f>
        <v>144.85281374238571</v>
      </c>
      <c r="BV196" s="242">
        <f>45+AN196/2</f>
        <v>67.5</v>
      </c>
      <c r="BW196" s="88">
        <f>INT((150*COS(BV196/180*PI())-10)/10)</f>
        <v>4</v>
      </c>
      <c r="BX196" s="218">
        <v>12</v>
      </c>
      <c r="BY196" s="215">
        <f>BU196+34</f>
        <v>178.85281374238571</v>
      </c>
      <c r="BZ196" s="88">
        <f>BW196+1</f>
        <v>5</v>
      </c>
      <c r="CA196" s="87">
        <f>BY196*BZ196/100*((BX196/100)^2/4*PI()*7850/100)</f>
        <v>7.9394023493216972</v>
      </c>
      <c r="CB196" s="243">
        <f>BD196+BK196+BS196+BD197+BK197+BS197+CA196+CA197+BS198</f>
        <v>434.22549696501096</v>
      </c>
      <c r="CC196" s="233">
        <f>(AP196+AQ196)*AL196/2*AR196/1000000</f>
        <v>1.6415999999999999</v>
      </c>
      <c r="CE196" s="42">
        <f>CB196/CC196</f>
        <v>264.51358245919283</v>
      </c>
    </row>
    <row r="197" spans="5:83" ht="36" customHeight="1" x14ac:dyDescent="0.25">
      <c r="E197" s="93"/>
      <c r="I197" s="72"/>
      <c r="P197" s="72"/>
      <c r="Q197" s="72"/>
      <c r="R197" s="72"/>
      <c r="S197" s="72"/>
      <c r="AJ197" s="255"/>
      <c r="AK197" s="244"/>
      <c r="AL197" s="238"/>
      <c r="AM197" s="248"/>
      <c r="AN197" s="238"/>
      <c r="AO197" s="250"/>
      <c r="AP197" s="242"/>
      <c r="AQ197" s="242"/>
      <c r="AR197" s="238"/>
      <c r="AS197" s="239"/>
      <c r="AT197" s="241"/>
      <c r="AU197" s="241"/>
      <c r="AV197" s="88" t="s">
        <v>51</v>
      </c>
      <c r="AW197" s="218">
        <f>AW196</f>
        <v>20</v>
      </c>
      <c r="AX197" s="87">
        <f>AL196/COS(AN196/180*PI())-11</f>
        <v>257.70057685088807</v>
      </c>
      <c r="AY197" s="184">
        <f>AY196</f>
        <v>18.734999999999999</v>
      </c>
      <c r="AZ197" s="103" t="s">
        <v>31</v>
      </c>
      <c r="BA197" s="131">
        <f>INT((AQ196-AP196-3.5/COS(AN196*PI()/180))/AS196)+1</f>
        <v>16</v>
      </c>
      <c r="BB197" s="105">
        <f>IF(AW197=16,1.84,IF(AW197=20,2.27,IF(AW197=22,2.51,IF(AW197=25,2.84,IF(AW197=28,3.16)))))</f>
        <v>2.27</v>
      </c>
      <c r="BC197" s="88">
        <f>AX197+2*AY197</f>
        <v>295.1705768508881</v>
      </c>
      <c r="BD197" s="87">
        <f>BC197*BA197/100*((AW197/100)^2/4*PI()*7850/100)</f>
        <v>116.46959790330082</v>
      </c>
      <c r="BE197" s="88" t="s">
        <v>52</v>
      </c>
      <c r="BF197" s="87">
        <f>AL196/COS(AN196/180*PI())-11</f>
        <v>257.70057685088807</v>
      </c>
      <c r="BG197" s="87">
        <v>10</v>
      </c>
      <c r="BH197" s="218">
        <v>10</v>
      </c>
      <c r="BI197" s="88">
        <f>BF197+2*BG197</f>
        <v>277.70057685088807</v>
      </c>
      <c r="BJ197" s="88">
        <f>BA197</f>
        <v>16</v>
      </c>
      <c r="BK197" s="87">
        <f>BI197*BJ197/100*((BH197/100)^2/4*PI()*7850/100)</f>
        <v>27.394053692957289</v>
      </c>
      <c r="BL197" s="88">
        <v>4</v>
      </c>
      <c r="BM197" s="110">
        <f>BM196</f>
        <v>279</v>
      </c>
      <c r="BN197" s="214">
        <f>AR196-7-BP196-BP197+BP197</f>
        <v>21.84</v>
      </c>
      <c r="BO197" s="218">
        <v>12</v>
      </c>
      <c r="BP197" s="105">
        <f t="shared" si="17"/>
        <v>1.39</v>
      </c>
      <c r="BQ197" s="215">
        <f>BM197+2*BN197+32</f>
        <v>354.68</v>
      </c>
      <c r="BR197" s="223">
        <f>BR196</f>
        <v>18</v>
      </c>
      <c r="BS197" s="87">
        <f t="shared" si="16"/>
        <v>56.680181870263084</v>
      </c>
      <c r="BT197" s="88">
        <v>7</v>
      </c>
      <c r="BU197" s="110">
        <f>(10+2.5*BW197)*1/TAN(BV196/180*PI())</f>
        <v>26.923881554251178</v>
      </c>
      <c r="BV197" s="242"/>
      <c r="BW197" s="88">
        <f>INT((120*SIN(BV196/180*PI()))/10)*2</f>
        <v>22</v>
      </c>
      <c r="BX197" s="218">
        <v>12</v>
      </c>
      <c r="BY197" s="215">
        <f>BU197+34</f>
        <v>60.923881554251182</v>
      </c>
      <c r="BZ197" s="88">
        <f>BW197+1</f>
        <v>23</v>
      </c>
      <c r="CA197" s="87">
        <f>BY197*BZ197/100*((BX197/100)^2/4*PI()*7850/100)</f>
        <v>12.440488420698225</v>
      </c>
      <c r="CB197" s="244"/>
      <c r="CC197" s="234"/>
      <c r="CE197" s="42"/>
    </row>
    <row r="198" spans="5:83" ht="36" customHeight="1" x14ac:dyDescent="0.25">
      <c r="E198" s="93"/>
      <c r="I198" s="72"/>
      <c r="P198" s="72"/>
      <c r="Q198" s="72"/>
      <c r="R198" s="72"/>
      <c r="S198" s="72"/>
      <c r="AJ198" s="255"/>
      <c r="AK198" s="244"/>
      <c r="AL198" s="238"/>
      <c r="AM198" s="248"/>
      <c r="AN198" s="238"/>
      <c r="AO198" s="250"/>
      <c r="AP198" s="242"/>
      <c r="AQ198" s="242"/>
      <c r="AR198" s="238"/>
      <c r="AS198" s="239"/>
      <c r="AT198" s="241"/>
      <c r="AU198" s="241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88">
        <v>5</v>
      </c>
      <c r="BM198" s="210">
        <f>(3*AS196+BB196+BP198)</f>
        <v>39.660000000000004</v>
      </c>
      <c r="BN198" s="214">
        <f>AR196-7-BP196-BP197+BP198</f>
        <v>21.84</v>
      </c>
      <c r="BO198" s="218">
        <v>12</v>
      </c>
      <c r="BP198" s="211">
        <f t="shared" si="17"/>
        <v>1.39</v>
      </c>
      <c r="BQ198" s="214">
        <f>2*BM198+2*BN198+28</f>
        <v>151</v>
      </c>
      <c r="BR198" s="223">
        <f>INT((2*AT196+AU196+1)*(INT(AZ196/3/2)+INT(BJ196/3/2+BJ197/3/2))/2)</f>
        <v>56</v>
      </c>
      <c r="BS198" s="87">
        <f t="shared" si="16"/>
        <v>75.073558934962449</v>
      </c>
      <c r="BT198" s="247"/>
      <c r="BU198" s="247"/>
      <c r="BV198" s="247"/>
      <c r="BW198" s="247"/>
      <c r="BX198" s="247"/>
      <c r="BY198" s="247"/>
      <c r="BZ198" s="247"/>
      <c r="CA198" s="247"/>
      <c r="CB198" s="253"/>
      <c r="CC198" s="246"/>
      <c r="CE198" s="42"/>
    </row>
    <row r="199" spans="5:83" ht="36" customHeight="1" x14ac:dyDescent="0.25">
      <c r="E199" s="93"/>
      <c r="I199" s="72"/>
      <c r="P199" s="72"/>
      <c r="Q199" s="72"/>
      <c r="R199" s="72"/>
      <c r="S199" s="72"/>
      <c r="AJ199" s="255"/>
      <c r="AK199" s="244"/>
      <c r="AL199" s="238">
        <f>$AL$6</f>
        <v>190</v>
      </c>
      <c r="AM199" s="248" t="s">
        <v>206</v>
      </c>
      <c r="AN199" s="238">
        <f>AN196</f>
        <v>45</v>
      </c>
      <c r="AO199" s="250">
        <f>INT(AL199*TAN(RADIANS(AN199)))</f>
        <v>190</v>
      </c>
      <c r="AP199" s="242">
        <f>INT((AO199-13)/AS199+1)*AS199+13</f>
        <v>193</v>
      </c>
      <c r="AQ199" s="242">
        <f>AP199+INT(AL199*(TAN(AN199/180*PI())))</f>
        <v>383</v>
      </c>
      <c r="AR199" s="238">
        <f>AR84</f>
        <v>30</v>
      </c>
      <c r="AS199" s="239">
        <v>12</v>
      </c>
      <c r="AT199" s="241">
        <f>AT196</f>
        <v>6</v>
      </c>
      <c r="AU199" s="241">
        <f>AU196</f>
        <v>3</v>
      </c>
      <c r="AV199" s="88">
        <v>1</v>
      </c>
      <c r="AW199" s="218">
        <f>J$10</f>
        <v>20</v>
      </c>
      <c r="AX199" s="87">
        <f>AL199-11</f>
        <v>179</v>
      </c>
      <c r="AY199" s="184">
        <f>(AR199-7-BP199-BP200-1.16/2-BB199/2)</f>
        <v>18.734999999999999</v>
      </c>
      <c r="AZ199" s="130">
        <f>INT((AP199-13)/AS199)+1</f>
        <v>16</v>
      </c>
      <c r="BA199" s="103" t="s">
        <v>31</v>
      </c>
      <c r="BB199" s="105">
        <f>IF(AW199=16,1.84,IF(AW199=20,2.27,IF(AW199=22,2.51,IF(AW199=25,2.84,IF(AW199=28,3.16)))))</f>
        <v>2.27</v>
      </c>
      <c r="BC199" s="88">
        <f>AX199+2*AY199</f>
        <v>216.47</v>
      </c>
      <c r="BD199" s="87">
        <f>BC199*AZ199/100*((AW199/100)^2/4*PI()*7850/100)</f>
        <v>85.415606552356365</v>
      </c>
      <c r="BE199" s="88">
        <v>2</v>
      </c>
      <c r="BF199" s="87">
        <f>AL199-11</f>
        <v>179</v>
      </c>
      <c r="BG199" s="87">
        <v>10</v>
      </c>
      <c r="BH199" s="218">
        <v>10</v>
      </c>
      <c r="BI199" s="88">
        <f>BF199+2*BG199</f>
        <v>199</v>
      </c>
      <c r="BJ199" s="88">
        <f>AZ199</f>
        <v>16</v>
      </c>
      <c r="BK199" s="87">
        <f>BI199*BJ199/100*((BH199/100)^2/4*PI()*7850/100)</f>
        <v>19.630555855221182</v>
      </c>
      <c r="BL199" s="88">
        <v>3</v>
      </c>
      <c r="BM199" s="110">
        <f>(AP199+AQ199)/2-2*4.5</f>
        <v>279</v>
      </c>
      <c r="BN199" s="87">
        <f>10</f>
        <v>10</v>
      </c>
      <c r="BO199" s="218">
        <v>10</v>
      </c>
      <c r="BP199" s="105">
        <f>IF(BO199=10,1.16,IF(BO199=12,1.39,IF(BO199=14,1.62,IF(BO199=28,3.1))))</f>
        <v>1.1599999999999999</v>
      </c>
      <c r="BQ199" s="110">
        <f>BM199+2*BN199</f>
        <v>299</v>
      </c>
      <c r="BR199" s="223">
        <f>AT199*2+2*AU199-1+1</f>
        <v>18</v>
      </c>
      <c r="BS199" s="87">
        <f t="shared" si="16"/>
        <v>33.182051385929775</v>
      </c>
      <c r="BT199" s="88">
        <v>6</v>
      </c>
      <c r="BU199" s="110">
        <f>(20+10*BW199)*TAN(BV199/180*PI())</f>
        <v>144.85281374238571</v>
      </c>
      <c r="BV199" s="242">
        <f>45+AN199/2</f>
        <v>67.5</v>
      </c>
      <c r="BW199" s="88">
        <f>INT((150*COS(BV199/180*PI())-10)/10)</f>
        <v>4</v>
      </c>
      <c r="BX199" s="218">
        <v>12</v>
      </c>
      <c r="BY199" s="215">
        <f>BU199+34</f>
        <v>178.85281374238571</v>
      </c>
      <c r="BZ199" s="88">
        <f>BW199+1</f>
        <v>5</v>
      </c>
      <c r="CA199" s="87">
        <f>BY199*BZ199/100*((BX199/100)^2/4*PI()*7850/100)</f>
        <v>7.9394023493216972</v>
      </c>
      <c r="CB199" s="243">
        <f>BD199+BK199+BS199+BD200+BK200+BS200+CA199+CA200+BS201</f>
        <v>434.22549696501096</v>
      </c>
      <c r="CC199" s="233">
        <f>(AP199+AQ199)*AL199/2*AR199/1000000</f>
        <v>1.6415999999999999</v>
      </c>
      <c r="CE199" s="42">
        <f>CB199/CC199</f>
        <v>264.51358245919283</v>
      </c>
    </row>
    <row r="200" spans="5:83" ht="36" customHeight="1" x14ac:dyDescent="0.25">
      <c r="E200" s="93"/>
      <c r="I200" s="72"/>
      <c r="P200" s="72"/>
      <c r="Q200" s="72"/>
      <c r="R200" s="72"/>
      <c r="S200" s="72"/>
      <c r="AJ200" s="255"/>
      <c r="AK200" s="244"/>
      <c r="AL200" s="238"/>
      <c r="AM200" s="248"/>
      <c r="AN200" s="238"/>
      <c r="AO200" s="250"/>
      <c r="AP200" s="242"/>
      <c r="AQ200" s="242"/>
      <c r="AR200" s="238"/>
      <c r="AS200" s="239"/>
      <c r="AT200" s="241"/>
      <c r="AU200" s="241"/>
      <c r="AV200" s="88" t="s">
        <v>51</v>
      </c>
      <c r="AW200" s="218">
        <f>AW199</f>
        <v>20</v>
      </c>
      <c r="AX200" s="87">
        <f>AL199/COS(AN199/180*PI())-11</f>
        <v>257.70057685088807</v>
      </c>
      <c r="AY200" s="184">
        <f>AY199</f>
        <v>18.734999999999999</v>
      </c>
      <c r="AZ200" s="103" t="s">
        <v>31</v>
      </c>
      <c r="BA200" s="131">
        <f>INT((AQ199-AP199-3.5/COS(AN199*PI()/180))/AS199)+1</f>
        <v>16</v>
      </c>
      <c r="BB200" s="105">
        <f>IF(AW200=16,1.84,IF(AW200=20,2.27,IF(AW200=22,2.51,IF(AW200=25,2.84,IF(AW200=28,3.16)))))</f>
        <v>2.27</v>
      </c>
      <c r="BC200" s="88">
        <f>AX200+2*AY200</f>
        <v>295.1705768508881</v>
      </c>
      <c r="BD200" s="87">
        <f>BC200*BA200/100*((AW200/100)^2/4*PI()*7850/100)</f>
        <v>116.46959790330082</v>
      </c>
      <c r="BE200" s="88" t="s">
        <v>52</v>
      </c>
      <c r="BF200" s="87">
        <f>AL199/COS(AN199/180*PI())-11</f>
        <v>257.70057685088807</v>
      </c>
      <c r="BG200" s="87">
        <v>10</v>
      </c>
      <c r="BH200" s="218">
        <v>10</v>
      </c>
      <c r="BI200" s="88">
        <f>BF200+2*BG200</f>
        <v>277.70057685088807</v>
      </c>
      <c r="BJ200" s="88">
        <f>BA200</f>
        <v>16</v>
      </c>
      <c r="BK200" s="87">
        <f>BI200*BJ200/100*((BH200/100)^2/4*PI()*7850/100)</f>
        <v>27.394053692957289</v>
      </c>
      <c r="BL200" s="88">
        <v>4</v>
      </c>
      <c r="BM200" s="110">
        <f>BM199</f>
        <v>279</v>
      </c>
      <c r="BN200" s="214">
        <f>AR199-7-BP199-BP200+BP200</f>
        <v>21.84</v>
      </c>
      <c r="BO200" s="218">
        <v>12</v>
      </c>
      <c r="BP200" s="105">
        <f t="shared" si="17"/>
        <v>1.39</v>
      </c>
      <c r="BQ200" s="215">
        <f>BM200+2*BN200+32</f>
        <v>354.68</v>
      </c>
      <c r="BR200" s="223">
        <f>BR199</f>
        <v>18</v>
      </c>
      <c r="BS200" s="87">
        <f t="shared" si="16"/>
        <v>56.680181870263084</v>
      </c>
      <c r="BT200" s="88">
        <v>7</v>
      </c>
      <c r="BU200" s="110">
        <f>(10+2.5*BW200)*1/TAN(BV199/180*PI())</f>
        <v>26.923881554251178</v>
      </c>
      <c r="BV200" s="242"/>
      <c r="BW200" s="88">
        <f>INT((120*SIN(BV199/180*PI()))/10)*2</f>
        <v>22</v>
      </c>
      <c r="BX200" s="218">
        <v>12</v>
      </c>
      <c r="BY200" s="215">
        <f>BU200+34</f>
        <v>60.923881554251182</v>
      </c>
      <c r="BZ200" s="88">
        <f>BW200+1</f>
        <v>23</v>
      </c>
      <c r="CA200" s="87">
        <f>BY200*BZ200/100*((BX200/100)^2/4*PI()*7850/100)</f>
        <v>12.440488420698225</v>
      </c>
      <c r="CB200" s="244"/>
      <c r="CC200" s="234"/>
      <c r="CE200" s="42"/>
    </row>
    <row r="201" spans="5:83" ht="36" customHeight="1" x14ac:dyDescent="0.25">
      <c r="E201" s="93"/>
      <c r="I201" s="72"/>
      <c r="P201" s="72"/>
      <c r="Q201" s="72"/>
      <c r="R201" s="72"/>
      <c r="S201" s="72"/>
      <c r="AJ201" s="255"/>
      <c r="AK201" s="244"/>
      <c r="AL201" s="238"/>
      <c r="AM201" s="248"/>
      <c r="AN201" s="238"/>
      <c r="AO201" s="250"/>
      <c r="AP201" s="242"/>
      <c r="AQ201" s="242"/>
      <c r="AR201" s="238"/>
      <c r="AS201" s="239"/>
      <c r="AT201" s="241"/>
      <c r="AU201" s="241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88">
        <v>5</v>
      </c>
      <c r="BM201" s="210">
        <f>(3*AS199+BB199+BP201)</f>
        <v>39.660000000000004</v>
      </c>
      <c r="BN201" s="214">
        <f>AR199-7-BP199-BP200+BP201</f>
        <v>21.84</v>
      </c>
      <c r="BO201" s="218">
        <v>12</v>
      </c>
      <c r="BP201" s="211">
        <f t="shared" si="17"/>
        <v>1.39</v>
      </c>
      <c r="BQ201" s="214">
        <f>2*BM201+2*BN201+28</f>
        <v>151</v>
      </c>
      <c r="BR201" s="223">
        <f>INT((2*AT199+AU199+1)*(INT(AZ199/3/2)+INT(BJ199/3/2+BJ200/3/2))/2)</f>
        <v>56</v>
      </c>
      <c r="BS201" s="87">
        <f t="shared" si="16"/>
        <v>75.073558934962449</v>
      </c>
      <c r="BT201" s="247"/>
      <c r="BU201" s="247"/>
      <c r="BV201" s="247"/>
      <c r="BW201" s="247"/>
      <c r="BX201" s="247"/>
      <c r="BY201" s="247"/>
      <c r="BZ201" s="247"/>
      <c r="CA201" s="247"/>
      <c r="CB201" s="253"/>
      <c r="CC201" s="246"/>
      <c r="CE201" s="42"/>
    </row>
    <row r="202" spans="5:83" ht="36" customHeight="1" x14ac:dyDescent="0.25">
      <c r="E202" s="93"/>
      <c r="I202" s="72"/>
      <c r="P202" s="72"/>
      <c r="Q202" s="72"/>
      <c r="R202" s="72"/>
      <c r="S202" s="72"/>
      <c r="AJ202" s="255"/>
      <c r="AK202" s="244"/>
      <c r="AL202" s="238">
        <f>$AL$6</f>
        <v>190</v>
      </c>
      <c r="AM202" s="248" t="s">
        <v>405</v>
      </c>
      <c r="AN202" s="238">
        <f>AN199</f>
        <v>45</v>
      </c>
      <c r="AO202" s="250">
        <f>INT(AL202*TAN(RADIANS(AN202)))</f>
        <v>190</v>
      </c>
      <c r="AP202" s="242">
        <f>INT((AO202-13)/AS202+1)*AS202+13</f>
        <v>193</v>
      </c>
      <c r="AQ202" s="242">
        <f>AP202+INT(AL202*(TAN(AN202/180*PI())))</f>
        <v>383</v>
      </c>
      <c r="AR202" s="238">
        <f>AR87</f>
        <v>30</v>
      </c>
      <c r="AS202" s="239">
        <v>12</v>
      </c>
      <c r="AT202" s="241">
        <f>AT199</f>
        <v>6</v>
      </c>
      <c r="AU202" s="241">
        <f>AU199</f>
        <v>3</v>
      </c>
      <c r="AV202" s="88">
        <v>1</v>
      </c>
      <c r="AW202" s="218">
        <f>J$12</f>
        <v>20</v>
      </c>
      <c r="AX202" s="87">
        <f>AL202-11</f>
        <v>179</v>
      </c>
      <c r="AY202" s="184">
        <f>(AR202-7-BP202-BP203-1.16/2-BB202/2)</f>
        <v>18.734999999999999</v>
      </c>
      <c r="AZ202" s="130">
        <f>INT((AP202-13)/AS202)+1</f>
        <v>16</v>
      </c>
      <c r="BA202" s="103" t="s">
        <v>31</v>
      </c>
      <c r="BB202" s="105">
        <f>IF(AW202=16,1.84,IF(AW202=20,2.27,IF(AW202=22,2.51,IF(AW202=25,2.84,IF(AW202=28,3.16)))))</f>
        <v>2.27</v>
      </c>
      <c r="BC202" s="88">
        <f>AX202+2*AY202</f>
        <v>216.47</v>
      </c>
      <c r="BD202" s="87">
        <f>BC202*AZ202/100*((AW202/100)^2/4*PI()*7850/100)</f>
        <v>85.415606552356365</v>
      </c>
      <c r="BE202" s="88">
        <v>2</v>
      </c>
      <c r="BF202" s="87">
        <f>AL202-11</f>
        <v>179</v>
      </c>
      <c r="BG202" s="87">
        <v>10</v>
      </c>
      <c r="BH202" s="218">
        <v>10</v>
      </c>
      <c r="BI202" s="88">
        <f>BF202+2*BG202</f>
        <v>199</v>
      </c>
      <c r="BJ202" s="88">
        <f>AZ202</f>
        <v>16</v>
      </c>
      <c r="BK202" s="87">
        <f>BI202*BJ202/100*((BH202/100)^2/4*PI()*7850/100)</f>
        <v>19.630555855221182</v>
      </c>
      <c r="BL202" s="88">
        <v>3</v>
      </c>
      <c r="BM202" s="110">
        <f>(AP202+AQ202)/2-2*4.5</f>
        <v>279</v>
      </c>
      <c r="BN202" s="87">
        <f>10</f>
        <v>10</v>
      </c>
      <c r="BO202" s="218">
        <v>10</v>
      </c>
      <c r="BP202" s="105">
        <f>IF(BO202=10,1.16,IF(BO202=12,1.39,IF(BO202=14,1.62,IF(BO202=28,3.1))))</f>
        <v>1.1599999999999999</v>
      </c>
      <c r="BQ202" s="110">
        <f>BM202+2*BN202</f>
        <v>299</v>
      </c>
      <c r="BR202" s="223">
        <f>AT202*2+2*AU202-1+1</f>
        <v>18</v>
      </c>
      <c r="BS202" s="87">
        <f t="shared" si="16"/>
        <v>33.182051385929775</v>
      </c>
      <c r="BT202" s="88">
        <v>6</v>
      </c>
      <c r="BU202" s="110">
        <f>(20+10*BW202)*TAN(BV202/180*PI())</f>
        <v>144.85281374238571</v>
      </c>
      <c r="BV202" s="242">
        <f>45+AN202/2</f>
        <v>67.5</v>
      </c>
      <c r="BW202" s="88">
        <f>INT((150*COS(BV202/180*PI())-10)/10)</f>
        <v>4</v>
      </c>
      <c r="BX202" s="218">
        <v>12</v>
      </c>
      <c r="BY202" s="215">
        <f>BU202+34</f>
        <v>178.85281374238571</v>
      </c>
      <c r="BZ202" s="88">
        <f>BW202+1</f>
        <v>5</v>
      </c>
      <c r="CA202" s="87">
        <f>BY202*BZ202/100*((BX202/100)^2/4*PI()*7850/100)</f>
        <v>7.9394023493216972</v>
      </c>
      <c r="CB202" s="243">
        <f>BD202+BK202+BS202+BD203+BK203+BS203+CA202+CA203+BS204</f>
        <v>434.22549696501096</v>
      </c>
      <c r="CC202" s="233">
        <f>(AP202+AQ202)*AL202/2*AR202/1000000</f>
        <v>1.6415999999999999</v>
      </c>
      <c r="CE202" s="42">
        <f>CB202/CC202</f>
        <v>264.51358245919283</v>
      </c>
    </row>
    <row r="203" spans="5:83" ht="36" customHeight="1" x14ac:dyDescent="0.25">
      <c r="E203" s="93"/>
      <c r="I203" s="72"/>
      <c r="P203" s="72"/>
      <c r="Q203" s="72"/>
      <c r="R203" s="72"/>
      <c r="S203" s="72"/>
      <c r="AJ203" s="255"/>
      <c r="AK203" s="244"/>
      <c r="AL203" s="238"/>
      <c r="AM203" s="248"/>
      <c r="AN203" s="238"/>
      <c r="AO203" s="250"/>
      <c r="AP203" s="242"/>
      <c r="AQ203" s="242"/>
      <c r="AR203" s="238"/>
      <c r="AS203" s="239"/>
      <c r="AT203" s="241"/>
      <c r="AU203" s="241"/>
      <c r="AV203" s="88" t="s">
        <v>51</v>
      </c>
      <c r="AW203" s="218">
        <f>AW202</f>
        <v>20</v>
      </c>
      <c r="AX203" s="87">
        <f>AL202/COS(AN202/180*PI())-11</f>
        <v>257.70057685088807</v>
      </c>
      <c r="AY203" s="184">
        <f>AY202</f>
        <v>18.734999999999999</v>
      </c>
      <c r="AZ203" s="103" t="s">
        <v>31</v>
      </c>
      <c r="BA203" s="131">
        <f>INT((AQ202-AP202-3.5/COS(AN202*PI()/180))/AS202)+1</f>
        <v>16</v>
      </c>
      <c r="BB203" s="105">
        <f>IF(AW203=16,1.84,IF(AW203=20,2.27,IF(AW203=22,2.51,IF(AW203=25,2.84,IF(AW203=28,3.16)))))</f>
        <v>2.27</v>
      </c>
      <c r="BC203" s="88">
        <f>AX203+2*AY203</f>
        <v>295.1705768508881</v>
      </c>
      <c r="BD203" s="87">
        <f>BC203*BA203/100*((AW203/100)^2/4*PI()*7850/100)</f>
        <v>116.46959790330082</v>
      </c>
      <c r="BE203" s="88" t="s">
        <v>52</v>
      </c>
      <c r="BF203" s="87">
        <f>AL202/COS(AN202/180*PI())-11</f>
        <v>257.70057685088807</v>
      </c>
      <c r="BG203" s="87">
        <v>10</v>
      </c>
      <c r="BH203" s="218">
        <v>10</v>
      </c>
      <c r="BI203" s="88">
        <f>BF203+2*BG203</f>
        <v>277.70057685088807</v>
      </c>
      <c r="BJ203" s="88">
        <f>BA203</f>
        <v>16</v>
      </c>
      <c r="BK203" s="87">
        <f>BI203*BJ203/100*((BH203/100)^2/4*PI()*7850/100)</f>
        <v>27.394053692957289</v>
      </c>
      <c r="BL203" s="88">
        <v>4</v>
      </c>
      <c r="BM203" s="110">
        <f>BM202</f>
        <v>279</v>
      </c>
      <c r="BN203" s="214">
        <f>AR202-7-BP202-BP203+BP203</f>
        <v>21.84</v>
      </c>
      <c r="BO203" s="218">
        <v>12</v>
      </c>
      <c r="BP203" s="105">
        <f t="shared" si="17"/>
        <v>1.39</v>
      </c>
      <c r="BQ203" s="215">
        <f>BM203+2*BN203+32</f>
        <v>354.68</v>
      </c>
      <c r="BR203" s="223">
        <f>BR202</f>
        <v>18</v>
      </c>
      <c r="BS203" s="87">
        <f t="shared" si="16"/>
        <v>56.680181870263084</v>
      </c>
      <c r="BT203" s="88">
        <v>7</v>
      </c>
      <c r="BU203" s="110">
        <f>(10+2.5*BW203)*1/TAN(BV202/180*PI())</f>
        <v>26.923881554251178</v>
      </c>
      <c r="BV203" s="242"/>
      <c r="BW203" s="88">
        <f>INT((120*SIN(BV202/180*PI()))/10)*2</f>
        <v>22</v>
      </c>
      <c r="BX203" s="218">
        <v>12</v>
      </c>
      <c r="BY203" s="215">
        <f>BU203+34</f>
        <v>60.923881554251182</v>
      </c>
      <c r="BZ203" s="88">
        <f>BW203+1</f>
        <v>23</v>
      </c>
      <c r="CA203" s="87">
        <f>BY203*BZ203/100*((BX203/100)^2/4*PI()*7850/100)</f>
        <v>12.440488420698225</v>
      </c>
      <c r="CB203" s="244"/>
      <c r="CC203" s="234"/>
      <c r="CE203" s="42"/>
    </row>
    <row r="204" spans="5:83" ht="36" customHeight="1" x14ac:dyDescent="0.25">
      <c r="E204" s="93"/>
      <c r="I204" s="72"/>
      <c r="P204" s="72"/>
      <c r="Q204" s="72"/>
      <c r="R204" s="72"/>
      <c r="S204" s="72"/>
      <c r="AJ204" s="255"/>
      <c r="AK204" s="244"/>
      <c r="AL204" s="238"/>
      <c r="AM204" s="248"/>
      <c r="AN204" s="238"/>
      <c r="AO204" s="250"/>
      <c r="AP204" s="242"/>
      <c r="AQ204" s="242"/>
      <c r="AR204" s="238"/>
      <c r="AS204" s="239"/>
      <c r="AT204" s="241"/>
      <c r="AU204" s="241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88">
        <v>5</v>
      </c>
      <c r="BM204" s="210">
        <f>(3*AS202+BB202+BP204)</f>
        <v>39.660000000000004</v>
      </c>
      <c r="BN204" s="214">
        <f>AR202-7-BP202-BP203+BP204</f>
        <v>21.84</v>
      </c>
      <c r="BO204" s="218">
        <v>12</v>
      </c>
      <c r="BP204" s="211">
        <f t="shared" si="17"/>
        <v>1.39</v>
      </c>
      <c r="BQ204" s="214">
        <f>2*BM204+2*BN204+28</f>
        <v>151</v>
      </c>
      <c r="BR204" s="223">
        <f>INT((2*AT202+AU202+1)*(INT(AZ202/3/2)+INT(BJ202/3/2+BJ203/3/2))/2)</f>
        <v>56</v>
      </c>
      <c r="BS204" s="87">
        <f t="shared" si="16"/>
        <v>75.073558934962449</v>
      </c>
      <c r="BT204" s="247"/>
      <c r="BU204" s="247"/>
      <c r="BV204" s="247"/>
      <c r="BW204" s="247"/>
      <c r="BX204" s="247"/>
      <c r="BY204" s="247"/>
      <c r="BZ204" s="247"/>
      <c r="CA204" s="247"/>
      <c r="CB204" s="253"/>
      <c r="CC204" s="246"/>
      <c r="CE204" s="42"/>
    </row>
    <row r="205" spans="5:83" ht="36" customHeight="1" x14ac:dyDescent="0.25">
      <c r="E205" s="93"/>
      <c r="I205" s="72"/>
      <c r="P205" s="72"/>
      <c r="Q205" s="72"/>
      <c r="R205" s="72"/>
      <c r="S205" s="72"/>
      <c r="AJ205" s="255"/>
      <c r="AK205" s="244"/>
      <c r="AL205" s="238">
        <f>$AL$6</f>
        <v>190</v>
      </c>
      <c r="AM205" s="248" t="s">
        <v>404</v>
      </c>
      <c r="AN205" s="238">
        <f>AN202</f>
        <v>45</v>
      </c>
      <c r="AO205" s="250">
        <f>INT(AL205*TAN(RADIANS(AN205)))</f>
        <v>190</v>
      </c>
      <c r="AP205" s="242">
        <f>INT((AO205-13)/AS205+1)*AS205+13</f>
        <v>193</v>
      </c>
      <c r="AQ205" s="242">
        <f>AP205+INT(AL205*(TAN(AN205/180*PI())))</f>
        <v>383</v>
      </c>
      <c r="AR205" s="238">
        <f>AR90</f>
        <v>35</v>
      </c>
      <c r="AS205" s="239">
        <v>12</v>
      </c>
      <c r="AT205" s="241">
        <f>AT202</f>
        <v>6</v>
      </c>
      <c r="AU205" s="241">
        <f>AU202</f>
        <v>3</v>
      </c>
      <c r="AV205" s="88">
        <v>1</v>
      </c>
      <c r="AW205" s="218">
        <f>AW47</f>
        <v>20</v>
      </c>
      <c r="AX205" s="87">
        <f>AL205-11</f>
        <v>179</v>
      </c>
      <c r="AY205" s="184">
        <f>(AR205-7-BP205-BP206-1.16/2-BB205/2)</f>
        <v>23.734999999999999</v>
      </c>
      <c r="AZ205" s="130">
        <f>INT((AP205-13)/AS205)+1</f>
        <v>16</v>
      </c>
      <c r="BA205" s="103" t="s">
        <v>31</v>
      </c>
      <c r="BB205" s="105">
        <f>IF(AW205=16,1.84,IF(AW205=20,2.27,IF(AW205=22,2.51,IF(AW205=25,2.84,IF(AW205=28,3.16)))))</f>
        <v>2.27</v>
      </c>
      <c r="BC205" s="88">
        <f>AX205+2*AY205</f>
        <v>226.47</v>
      </c>
      <c r="BD205" s="87">
        <f>BC205*AZ205/100*((AW205/100)^2/4*PI()*7850/100)</f>
        <v>89.361446925265156</v>
      </c>
      <c r="BE205" s="88">
        <v>2</v>
      </c>
      <c r="BF205" s="87">
        <f>AL205-11</f>
        <v>179</v>
      </c>
      <c r="BG205" s="87">
        <v>10</v>
      </c>
      <c r="BH205" s="218">
        <v>10</v>
      </c>
      <c r="BI205" s="88">
        <f>BF205+2*BG205</f>
        <v>199</v>
      </c>
      <c r="BJ205" s="88">
        <f>AZ205</f>
        <v>16</v>
      </c>
      <c r="BK205" s="87">
        <f>BI205*BJ205/100*((BH205/100)^2/4*PI()*7850/100)</f>
        <v>19.630555855221182</v>
      </c>
      <c r="BL205" s="88">
        <v>3</v>
      </c>
      <c r="BM205" s="110">
        <f>(AP205+AQ205)/2-2*4.5</f>
        <v>279</v>
      </c>
      <c r="BN205" s="87">
        <f>10</f>
        <v>10</v>
      </c>
      <c r="BO205" s="218">
        <v>10</v>
      </c>
      <c r="BP205" s="105">
        <f>IF(BO205=10,1.16,IF(BO205=12,1.39,IF(BO205=14,1.62,IF(BO205=28,3.1))))</f>
        <v>1.1599999999999999</v>
      </c>
      <c r="BQ205" s="110">
        <f>BM205+2*BN205</f>
        <v>299</v>
      </c>
      <c r="BR205" s="223">
        <f>AT205*2+2*AU205-1+1</f>
        <v>18</v>
      </c>
      <c r="BS205" s="87">
        <f t="shared" si="16"/>
        <v>33.182051385929775</v>
      </c>
      <c r="BT205" s="88">
        <v>6</v>
      </c>
      <c r="BU205" s="110">
        <f>(20+10*BW205)*TAN(BV205/180*PI())</f>
        <v>144.85281374238571</v>
      </c>
      <c r="BV205" s="242">
        <f>45+AN205/2</f>
        <v>67.5</v>
      </c>
      <c r="BW205" s="88">
        <f>INT((150*COS(BV205/180*PI())-10)/10)</f>
        <v>4</v>
      </c>
      <c r="BX205" s="218">
        <v>12</v>
      </c>
      <c r="BY205" s="215">
        <f>BU205+34</f>
        <v>178.85281374238571</v>
      </c>
      <c r="BZ205" s="88">
        <f>BW205+1</f>
        <v>5</v>
      </c>
      <c r="CA205" s="87">
        <f>BY205*BZ205/100*((BX205/100)^2/4*PI()*7850/100)</f>
        <v>7.9394023493216972</v>
      </c>
      <c r="CB205" s="243">
        <f>BD205+BK205+BS205+BD206+BK206+BS206+CA205+CA206+BS207</f>
        <v>448.68700193172157</v>
      </c>
      <c r="CC205" s="233">
        <f>(AP205+AQ205)*AL205/2*AR205/1000000</f>
        <v>1.9152</v>
      </c>
      <c r="CE205" s="42">
        <f>CB205/CC205</f>
        <v>234.27683893678028</v>
      </c>
    </row>
    <row r="206" spans="5:83" ht="36" customHeight="1" x14ac:dyDescent="0.25">
      <c r="E206" s="93"/>
      <c r="I206" s="72"/>
      <c r="P206" s="72"/>
      <c r="Q206" s="72"/>
      <c r="R206" s="72"/>
      <c r="S206" s="72"/>
      <c r="AJ206" s="255"/>
      <c r="AK206" s="244"/>
      <c r="AL206" s="238"/>
      <c r="AM206" s="248"/>
      <c r="AN206" s="238"/>
      <c r="AO206" s="250"/>
      <c r="AP206" s="242"/>
      <c r="AQ206" s="242"/>
      <c r="AR206" s="238"/>
      <c r="AS206" s="239"/>
      <c r="AT206" s="241"/>
      <c r="AU206" s="241"/>
      <c r="AV206" s="88" t="s">
        <v>51</v>
      </c>
      <c r="AW206" s="218">
        <f>AW48</f>
        <v>20</v>
      </c>
      <c r="AX206" s="87">
        <f>AL205/COS(AN205/180*PI())-11</f>
        <v>257.70057685088807</v>
      </c>
      <c r="AY206" s="184">
        <f>AY205</f>
        <v>23.734999999999999</v>
      </c>
      <c r="AZ206" s="103" t="s">
        <v>31</v>
      </c>
      <c r="BA206" s="131">
        <f>INT((AQ205-AP205-3.5/COS(AN205*PI()/180))/AS205)+1</f>
        <v>16</v>
      </c>
      <c r="BB206" s="105">
        <f>IF(AW206=16,1.84,IF(AW206=20,2.27,IF(AW206=22,2.51,IF(AW206=25,2.84,IF(AW206=28,3.16)))))</f>
        <v>2.27</v>
      </c>
      <c r="BC206" s="88">
        <f>AX206+2*AY206</f>
        <v>305.1705768508881</v>
      </c>
      <c r="BD206" s="87">
        <f>BC206*BA206/100*((AW206/100)^2/4*PI()*7850/100)</f>
        <v>120.4154382762096</v>
      </c>
      <c r="BE206" s="88" t="s">
        <v>52</v>
      </c>
      <c r="BF206" s="87">
        <f>AL205/COS(AN205/180*PI())-11</f>
        <v>257.70057685088807</v>
      </c>
      <c r="BG206" s="87">
        <v>10</v>
      </c>
      <c r="BH206" s="218">
        <v>10</v>
      </c>
      <c r="BI206" s="88">
        <f>BF206+2*BG206</f>
        <v>277.70057685088807</v>
      </c>
      <c r="BJ206" s="88">
        <f>BA206</f>
        <v>16</v>
      </c>
      <c r="BK206" s="87">
        <f>BI206*BJ206/100*((BH206/100)^2/4*PI()*7850/100)</f>
        <v>27.394053692957289</v>
      </c>
      <c r="BL206" s="88">
        <v>4</v>
      </c>
      <c r="BM206" s="110">
        <f>BM205</f>
        <v>279</v>
      </c>
      <c r="BN206" s="214">
        <f>AR205-7-BP205-BP206+BP206</f>
        <v>26.84</v>
      </c>
      <c r="BO206" s="218">
        <v>12</v>
      </c>
      <c r="BP206" s="105">
        <f t="shared" si="17"/>
        <v>1.39</v>
      </c>
      <c r="BQ206" s="215">
        <f>BM206+2*BN206+32</f>
        <v>364.68</v>
      </c>
      <c r="BR206" s="223">
        <f>BR205</f>
        <v>18</v>
      </c>
      <c r="BS206" s="87">
        <f t="shared" si="16"/>
        <v>58.278247221291139</v>
      </c>
      <c r="BT206" s="88">
        <v>7</v>
      </c>
      <c r="BU206" s="110">
        <f>(10+2.5*BW206)*1/TAN(BV205/180*PI())</f>
        <v>26.923881554251178</v>
      </c>
      <c r="BV206" s="242"/>
      <c r="BW206" s="88">
        <f>INT((120*SIN(BV205/180*PI()))/10)*2</f>
        <v>22</v>
      </c>
      <c r="BX206" s="218">
        <v>12</v>
      </c>
      <c r="BY206" s="215">
        <f>BU206+34</f>
        <v>60.923881554251182</v>
      </c>
      <c r="BZ206" s="88">
        <f>BW206+1</f>
        <v>23</v>
      </c>
      <c r="CA206" s="87">
        <f>BY206*BZ206/100*((BX206/100)^2/4*PI()*7850/100)</f>
        <v>12.440488420698225</v>
      </c>
      <c r="CB206" s="244"/>
      <c r="CC206" s="234"/>
      <c r="CE206" s="42"/>
    </row>
    <row r="207" spans="5:83" ht="36" customHeight="1" x14ac:dyDescent="0.25">
      <c r="E207" s="93"/>
      <c r="I207" s="72"/>
      <c r="P207" s="72"/>
      <c r="Q207" s="72"/>
      <c r="R207" s="72"/>
      <c r="S207" s="72"/>
      <c r="AJ207" s="255"/>
      <c r="AK207" s="244"/>
      <c r="AL207" s="238"/>
      <c r="AM207" s="248"/>
      <c r="AN207" s="238"/>
      <c r="AO207" s="250"/>
      <c r="AP207" s="242"/>
      <c r="AQ207" s="242"/>
      <c r="AR207" s="238"/>
      <c r="AS207" s="239"/>
      <c r="AT207" s="241"/>
      <c r="AU207" s="241"/>
      <c r="AV207" s="238"/>
      <c r="AW207" s="238"/>
      <c r="AX207" s="238"/>
      <c r="AY207" s="238"/>
      <c r="AZ207" s="238"/>
      <c r="BA207" s="238"/>
      <c r="BB207" s="238"/>
      <c r="BC207" s="238"/>
      <c r="BD207" s="238"/>
      <c r="BE207" s="238"/>
      <c r="BF207" s="238"/>
      <c r="BG207" s="238"/>
      <c r="BH207" s="238"/>
      <c r="BI207" s="238"/>
      <c r="BJ207" s="238"/>
      <c r="BK207" s="238"/>
      <c r="BL207" s="88">
        <v>5</v>
      </c>
      <c r="BM207" s="210">
        <f>(3*AS205+BB205+BP207)</f>
        <v>39.660000000000004</v>
      </c>
      <c r="BN207" s="214">
        <f>AR205-7-BP205-BP206+BP207</f>
        <v>26.84</v>
      </c>
      <c r="BO207" s="218">
        <v>12</v>
      </c>
      <c r="BP207" s="211">
        <f t="shared" si="17"/>
        <v>1.39</v>
      </c>
      <c r="BQ207" s="214">
        <f>2*BM207+2*BN207+28</f>
        <v>161</v>
      </c>
      <c r="BR207" s="223">
        <f>INT((2*AT205+AU205+1)*(INT(AZ205/3/2)+INT(BJ205/3/2+BJ206/3/2))/2)</f>
        <v>56</v>
      </c>
      <c r="BS207" s="87">
        <f t="shared" si="16"/>
        <v>80.045317804827505</v>
      </c>
      <c r="BT207" s="247"/>
      <c r="BU207" s="247"/>
      <c r="BV207" s="247"/>
      <c r="BW207" s="247"/>
      <c r="BX207" s="247"/>
      <c r="BY207" s="247"/>
      <c r="BZ207" s="247"/>
      <c r="CA207" s="247"/>
      <c r="CB207" s="253"/>
      <c r="CC207" s="246"/>
      <c r="CE207" s="42"/>
    </row>
    <row r="208" spans="5:83" ht="36" customHeight="1" x14ac:dyDescent="0.25">
      <c r="E208" s="93"/>
      <c r="I208" s="72"/>
      <c r="P208" s="72"/>
      <c r="Q208" s="72"/>
      <c r="R208" s="72"/>
      <c r="S208" s="72"/>
      <c r="AJ208" s="255"/>
      <c r="AK208" s="244"/>
      <c r="AL208" s="238">
        <f>$AL$6</f>
        <v>190</v>
      </c>
      <c r="AM208" s="248" t="s">
        <v>406</v>
      </c>
      <c r="AN208" s="238">
        <f>AN205</f>
        <v>45</v>
      </c>
      <c r="AO208" s="250">
        <f>INT(AL208*TAN(RADIANS(AN208)))</f>
        <v>190</v>
      </c>
      <c r="AP208" s="242">
        <f>INT((AO208-13)/AS208+1)*AS208+13</f>
        <v>193</v>
      </c>
      <c r="AQ208" s="242">
        <f>AP208+INT(AL208*(TAN(AN208/180*PI())))</f>
        <v>383</v>
      </c>
      <c r="AR208" s="238">
        <f>AR93</f>
        <v>40</v>
      </c>
      <c r="AS208" s="239">
        <v>12</v>
      </c>
      <c r="AT208" s="241">
        <f>AT205</f>
        <v>6</v>
      </c>
      <c r="AU208" s="241">
        <f>AU205</f>
        <v>3</v>
      </c>
      <c r="AV208" s="88">
        <v>1</v>
      </c>
      <c r="AW208" s="218">
        <f>AW47</f>
        <v>20</v>
      </c>
      <c r="AX208" s="87">
        <f>AL208-11</f>
        <v>179</v>
      </c>
      <c r="AY208" s="184">
        <f>(AR208-7-BP208-BP209-1.16/2-BB208/2)</f>
        <v>28.734999999999999</v>
      </c>
      <c r="AZ208" s="130">
        <f>INT((AP208-13)/AS208)+1</f>
        <v>16</v>
      </c>
      <c r="BA208" s="103" t="s">
        <v>31</v>
      </c>
      <c r="BB208" s="105">
        <f>IF(AW208=16,1.84,IF(AW208=20,2.27,IF(AW208=22,2.51,IF(AW208=25,2.84,IF(AW208=28,3.16)))))</f>
        <v>2.27</v>
      </c>
      <c r="BC208" s="88">
        <f>AX208+2*AY208</f>
        <v>236.47</v>
      </c>
      <c r="BD208" s="87">
        <f>BC208*AZ208/100*((AW208/100)^2/4*PI()*7850/100)</f>
        <v>93.307287298173932</v>
      </c>
      <c r="BE208" s="88">
        <v>2</v>
      </c>
      <c r="BF208" s="87">
        <f>AL208-11</f>
        <v>179</v>
      </c>
      <c r="BG208" s="87">
        <v>10</v>
      </c>
      <c r="BH208" s="218">
        <v>10</v>
      </c>
      <c r="BI208" s="88">
        <f>BF208+2*BG208</f>
        <v>199</v>
      </c>
      <c r="BJ208" s="88">
        <f>AZ208</f>
        <v>16</v>
      </c>
      <c r="BK208" s="87">
        <f>BI208*BJ208/100*((BH208/100)^2/4*PI()*7850/100)</f>
        <v>19.630555855221182</v>
      </c>
      <c r="BL208" s="88">
        <v>3</v>
      </c>
      <c r="BM208" s="110">
        <f>(AP208+AQ208)/2-2*4.5</f>
        <v>279</v>
      </c>
      <c r="BN208" s="87">
        <f>10</f>
        <v>10</v>
      </c>
      <c r="BO208" s="218">
        <v>10</v>
      </c>
      <c r="BP208" s="105">
        <f>IF(BO208=10,1.16,IF(BO208=12,1.39,IF(BO208=14,1.62,IF(BO208=28,3.1))))</f>
        <v>1.1599999999999999</v>
      </c>
      <c r="BQ208" s="110">
        <f>BM208+2*BN208</f>
        <v>299</v>
      </c>
      <c r="BR208" s="223">
        <f>AT208*2+2*AU208-1+1</f>
        <v>18</v>
      </c>
      <c r="BS208" s="87">
        <f t="shared" si="16"/>
        <v>33.182051385929775</v>
      </c>
      <c r="BT208" s="88">
        <v>6</v>
      </c>
      <c r="BU208" s="110">
        <f>(20+10*BW208)*TAN(BV208/180*PI())</f>
        <v>144.85281374238571</v>
      </c>
      <c r="BV208" s="242">
        <f>45+AN208/2</f>
        <v>67.5</v>
      </c>
      <c r="BW208" s="88">
        <f>INT((150*COS(BV208/180*PI())-10)/10)</f>
        <v>4</v>
      </c>
      <c r="BX208" s="218">
        <v>12</v>
      </c>
      <c r="BY208" s="215">
        <f>BU208+34</f>
        <v>178.85281374238571</v>
      </c>
      <c r="BZ208" s="88">
        <f>BW208+1</f>
        <v>5</v>
      </c>
      <c r="CA208" s="87">
        <f>BY208*BZ208/100*((BX208/100)^2/4*PI()*7850/100)</f>
        <v>7.9394023493216972</v>
      </c>
      <c r="CB208" s="243">
        <f>BD208+BK208+BS208+BD209+BK209+BS209+CA208+CA209+BS210</f>
        <v>463.14850689843229</v>
      </c>
      <c r="CC208" s="233">
        <f>(AP208+AQ208)*AL208/2*AR208/1000000</f>
        <v>2.1888000000000001</v>
      </c>
      <c r="CE208" s="42">
        <f>CB208/CC208</f>
        <v>211.59928129497089</v>
      </c>
    </row>
    <row r="209" spans="5:83" ht="36" customHeight="1" x14ac:dyDescent="0.25">
      <c r="E209" s="93"/>
      <c r="I209" s="72"/>
      <c r="P209" s="72"/>
      <c r="Q209" s="72"/>
      <c r="R209" s="72"/>
      <c r="S209" s="72"/>
      <c r="AJ209" s="255"/>
      <c r="AK209" s="244"/>
      <c r="AL209" s="238"/>
      <c r="AM209" s="248"/>
      <c r="AN209" s="238"/>
      <c r="AO209" s="250"/>
      <c r="AP209" s="242"/>
      <c r="AQ209" s="242"/>
      <c r="AR209" s="238"/>
      <c r="AS209" s="239"/>
      <c r="AT209" s="241"/>
      <c r="AU209" s="241"/>
      <c r="AV209" s="88" t="s">
        <v>51</v>
      </c>
      <c r="AW209" s="218">
        <f>AW48</f>
        <v>20</v>
      </c>
      <c r="AX209" s="87">
        <f>AL208/COS(AN208/180*PI())-11</f>
        <v>257.70057685088807</v>
      </c>
      <c r="AY209" s="184">
        <f>AY208</f>
        <v>28.734999999999999</v>
      </c>
      <c r="AZ209" s="103" t="s">
        <v>31</v>
      </c>
      <c r="BA209" s="131">
        <f>INT((AQ208-AP208-3.5/COS(AN208*PI()/180))/AS208)+1</f>
        <v>16</v>
      </c>
      <c r="BB209" s="105">
        <f>IF(AW209=16,1.84,IF(AW209=20,2.27,IF(AW209=22,2.51,IF(AW209=25,2.84,IF(AW209=28,3.16)))))</f>
        <v>2.27</v>
      </c>
      <c r="BC209" s="88">
        <f>AX209+2*AY209</f>
        <v>315.1705768508881</v>
      </c>
      <c r="BD209" s="87">
        <f>BC209*BA209/100*((AW209/100)^2/4*PI()*7850/100)</f>
        <v>124.36127864911839</v>
      </c>
      <c r="BE209" s="88" t="s">
        <v>52</v>
      </c>
      <c r="BF209" s="87">
        <f>AL208/COS(AN208/180*PI())-11</f>
        <v>257.70057685088807</v>
      </c>
      <c r="BG209" s="87">
        <v>10</v>
      </c>
      <c r="BH209" s="218">
        <v>10</v>
      </c>
      <c r="BI209" s="88">
        <f>BF209+2*BG209</f>
        <v>277.70057685088807</v>
      </c>
      <c r="BJ209" s="88">
        <f>BA209</f>
        <v>16</v>
      </c>
      <c r="BK209" s="87">
        <f>BI209*BJ209/100*((BH209/100)^2/4*PI()*7850/100)</f>
        <v>27.394053692957289</v>
      </c>
      <c r="BL209" s="88">
        <v>4</v>
      </c>
      <c r="BM209" s="110">
        <f>BM208</f>
        <v>279</v>
      </c>
      <c r="BN209" s="214">
        <f>AR208-7-BP208-BP209+BP209</f>
        <v>31.84</v>
      </c>
      <c r="BO209" s="218">
        <v>12</v>
      </c>
      <c r="BP209" s="105">
        <f t="shared" si="17"/>
        <v>1.39</v>
      </c>
      <c r="BQ209" s="215">
        <f>BM209+2*BN209+32</f>
        <v>374.68</v>
      </c>
      <c r="BR209" s="223">
        <f>BR208</f>
        <v>18</v>
      </c>
      <c r="BS209" s="87">
        <f t="shared" si="16"/>
        <v>59.876312572319186</v>
      </c>
      <c r="BT209" s="88">
        <v>7</v>
      </c>
      <c r="BU209" s="110">
        <f>(10+2.5*BW209)*1/TAN(BV208/180*PI())</f>
        <v>26.923881554251178</v>
      </c>
      <c r="BV209" s="242"/>
      <c r="BW209" s="88">
        <f>INT((120*SIN(BV208/180*PI()))/10)*2</f>
        <v>22</v>
      </c>
      <c r="BX209" s="218">
        <v>12</v>
      </c>
      <c r="BY209" s="215">
        <f>BU209+34</f>
        <v>60.923881554251182</v>
      </c>
      <c r="BZ209" s="88">
        <f>BW209+1</f>
        <v>23</v>
      </c>
      <c r="CA209" s="87">
        <f>BY209*BZ209/100*((BX209/100)^2/4*PI()*7850/100)</f>
        <v>12.440488420698225</v>
      </c>
      <c r="CB209" s="244"/>
      <c r="CC209" s="234"/>
      <c r="CE209" s="42"/>
    </row>
    <row r="210" spans="5:83" ht="36" customHeight="1" thickBot="1" x14ac:dyDescent="0.3">
      <c r="E210" s="93"/>
      <c r="I210" s="72"/>
      <c r="P210" s="72"/>
      <c r="Q210" s="72"/>
      <c r="R210" s="72"/>
      <c r="S210" s="72"/>
      <c r="AJ210" s="256"/>
      <c r="AK210" s="245"/>
      <c r="AL210" s="236"/>
      <c r="AM210" s="249"/>
      <c r="AN210" s="236"/>
      <c r="AO210" s="251"/>
      <c r="AP210" s="252"/>
      <c r="AQ210" s="252"/>
      <c r="AR210" s="236"/>
      <c r="AS210" s="240"/>
      <c r="AT210" s="241"/>
      <c r="AU210" s="241"/>
      <c r="AV210" s="236"/>
      <c r="AW210" s="236"/>
      <c r="AX210" s="236"/>
      <c r="AY210" s="236"/>
      <c r="AZ210" s="236"/>
      <c r="BA210" s="236"/>
      <c r="BB210" s="236"/>
      <c r="BC210" s="236"/>
      <c r="BD210" s="236"/>
      <c r="BE210" s="236" t="s">
        <v>457</v>
      </c>
      <c r="BF210" s="236"/>
      <c r="BG210" s="236"/>
      <c r="BH210" s="236"/>
      <c r="BI210" s="236"/>
      <c r="BJ210" s="236"/>
      <c r="BK210" s="236"/>
      <c r="BL210" s="95">
        <v>5</v>
      </c>
      <c r="BM210" s="210">
        <f>(3*AS208+BB208+BP210)</f>
        <v>39.660000000000004</v>
      </c>
      <c r="BN210" s="214">
        <f>AR208-7-BP208-BP209+BP210</f>
        <v>31.84</v>
      </c>
      <c r="BO210" s="218">
        <v>12</v>
      </c>
      <c r="BP210" s="211">
        <f t="shared" si="17"/>
        <v>1.39</v>
      </c>
      <c r="BQ210" s="214">
        <f>2*BM210+2*BN210+28</f>
        <v>171</v>
      </c>
      <c r="BR210" s="223">
        <f>INT((2*AT208+AU208+1)*(INT(AZ208/3/2)+INT(BJ208/3/2+BJ209/3/2))/2)</f>
        <v>56</v>
      </c>
      <c r="BS210" s="94">
        <f>BQ210*BR210/100*((BO210/100)^2/4*PI()*7850/100)</f>
        <v>85.017076674692575</v>
      </c>
      <c r="BT210" s="237"/>
      <c r="BU210" s="237"/>
      <c r="BV210" s="237"/>
      <c r="BW210" s="237"/>
      <c r="BX210" s="237"/>
      <c r="BY210" s="237"/>
      <c r="BZ210" s="237"/>
      <c r="CA210" s="237"/>
      <c r="CB210" s="245"/>
      <c r="CC210" s="235"/>
      <c r="CE210" s="42"/>
    </row>
    <row r="211" spans="5:83" ht="32.25" customHeight="1" x14ac:dyDescent="0.25">
      <c r="E211" s="93"/>
      <c r="I211" s="72"/>
      <c r="P211" s="72"/>
      <c r="Q211" s="72"/>
      <c r="R211" s="72"/>
      <c r="S211" s="72"/>
      <c r="AM211" s="93"/>
      <c r="AN211" s="93"/>
      <c r="AO211" s="129"/>
      <c r="AP211" s="93"/>
      <c r="AQ211" s="93"/>
      <c r="BD211" s="72"/>
      <c r="BE211" s="72"/>
      <c r="BF211" s="72"/>
      <c r="BG211" s="72"/>
    </row>
    <row r="212" spans="5:83" ht="32.25" customHeight="1" x14ac:dyDescent="0.25">
      <c r="E212" s="93"/>
      <c r="I212" s="72"/>
      <c r="P212" s="72"/>
      <c r="Q212" s="72"/>
      <c r="R212" s="72"/>
      <c r="S212" s="72"/>
      <c r="AM212" s="93"/>
      <c r="AN212" s="93"/>
      <c r="AO212" s="129"/>
      <c r="AP212" s="93"/>
      <c r="AQ212" s="93"/>
      <c r="BD212" s="72"/>
      <c r="BE212" s="72"/>
      <c r="BF212" s="72"/>
      <c r="BG212" s="72"/>
    </row>
    <row r="213" spans="5:83" ht="32.25" customHeight="1" x14ac:dyDescent="0.25">
      <c r="E213" s="93"/>
      <c r="I213" s="72"/>
      <c r="P213" s="72"/>
      <c r="Q213" s="72"/>
      <c r="R213" s="72"/>
      <c r="S213" s="72"/>
      <c r="AM213" s="93"/>
      <c r="AN213" s="93"/>
      <c r="AO213" s="129"/>
      <c r="AP213" s="93"/>
      <c r="AQ213" s="93"/>
      <c r="BD213" s="72"/>
      <c r="BE213" s="72"/>
      <c r="BF213" s="72"/>
      <c r="BG213" s="72"/>
    </row>
    <row r="214" spans="5:83" ht="32.25" customHeight="1" x14ac:dyDescent="0.25">
      <c r="E214" s="93"/>
      <c r="I214" s="72"/>
      <c r="P214" s="72"/>
      <c r="Q214" s="72"/>
      <c r="R214" s="72"/>
      <c r="S214" s="72"/>
      <c r="AM214" s="93"/>
      <c r="AN214" s="93"/>
      <c r="AO214" s="129"/>
      <c r="AP214" s="93"/>
      <c r="AQ214" s="93"/>
      <c r="BD214" s="72"/>
      <c r="BE214" s="72"/>
      <c r="BF214" s="72"/>
      <c r="BG214" s="72"/>
    </row>
    <row r="215" spans="5:83" ht="32.25" customHeight="1" x14ac:dyDescent="0.25">
      <c r="E215" s="93"/>
      <c r="I215" s="72"/>
      <c r="P215" s="72"/>
      <c r="Q215" s="72"/>
      <c r="R215" s="72"/>
      <c r="S215" s="72"/>
      <c r="AM215" s="93"/>
      <c r="AN215" s="93"/>
      <c r="AO215" s="129"/>
      <c r="AP215" s="93"/>
      <c r="AQ215" s="93"/>
      <c r="BD215" s="72"/>
      <c r="BE215" s="72"/>
      <c r="BF215" s="72"/>
      <c r="BG215" s="72"/>
    </row>
    <row r="216" spans="5:83" ht="32.25" customHeight="1" x14ac:dyDescent="0.25">
      <c r="E216" s="93"/>
      <c r="I216" s="72"/>
      <c r="P216" s="72"/>
      <c r="Q216" s="72"/>
      <c r="R216" s="72"/>
      <c r="S216" s="72"/>
      <c r="AM216" s="93"/>
      <c r="AN216" s="93"/>
      <c r="AO216" s="129"/>
      <c r="AP216" s="93"/>
      <c r="AQ216" s="93"/>
      <c r="BD216" s="72"/>
      <c r="BE216" s="72"/>
      <c r="BF216" s="72"/>
      <c r="BG216" s="72"/>
    </row>
    <row r="217" spans="5:83" ht="32.25" customHeight="1" x14ac:dyDescent="0.25">
      <c r="E217" s="93"/>
      <c r="I217" s="72"/>
      <c r="P217" s="72"/>
      <c r="Q217" s="72"/>
      <c r="R217" s="72"/>
      <c r="S217" s="72"/>
      <c r="AM217" s="93"/>
      <c r="AN217" s="93"/>
      <c r="AO217" s="129"/>
      <c r="AP217" s="93"/>
      <c r="AQ217" s="93"/>
      <c r="BD217" s="72"/>
      <c r="BE217" s="72"/>
      <c r="BF217" s="72"/>
      <c r="BG217" s="72"/>
    </row>
    <row r="218" spans="5:83" ht="32.25" customHeight="1" x14ac:dyDescent="0.25">
      <c r="E218" s="93"/>
      <c r="I218" s="72"/>
      <c r="P218" s="72"/>
      <c r="Q218" s="72"/>
      <c r="R218" s="72"/>
      <c r="S218" s="72"/>
      <c r="AM218" s="93"/>
      <c r="AN218" s="93"/>
      <c r="AO218" s="129"/>
      <c r="AP218" s="93"/>
      <c r="AQ218" s="93"/>
      <c r="BD218" s="72"/>
      <c r="BE218" s="72"/>
      <c r="BF218" s="72"/>
      <c r="BG218" s="72"/>
    </row>
    <row r="219" spans="5:83" ht="32.25" customHeight="1" x14ac:dyDescent="0.25">
      <c r="E219" s="93"/>
      <c r="I219" s="72"/>
      <c r="P219" s="72"/>
      <c r="Q219" s="72"/>
      <c r="R219" s="72"/>
      <c r="S219" s="72"/>
      <c r="AM219" s="93"/>
      <c r="AN219" s="93"/>
      <c r="AO219" s="129"/>
      <c r="AP219" s="93"/>
      <c r="AQ219" s="93"/>
      <c r="BD219" s="72"/>
      <c r="BE219" s="72"/>
      <c r="BF219" s="72"/>
      <c r="BG219" s="72"/>
    </row>
    <row r="220" spans="5:83" ht="32.25" customHeight="1" x14ac:dyDescent="0.25">
      <c r="E220" s="93"/>
      <c r="I220" s="72"/>
      <c r="P220" s="72"/>
      <c r="Q220" s="72"/>
      <c r="R220" s="72"/>
      <c r="S220" s="72"/>
      <c r="AM220" s="93"/>
      <c r="AN220" s="93"/>
      <c r="AO220" s="129"/>
      <c r="AP220" s="93"/>
      <c r="AQ220" s="93"/>
      <c r="BD220" s="72"/>
      <c r="BE220" s="72"/>
      <c r="BF220" s="72"/>
      <c r="BG220" s="72"/>
    </row>
    <row r="221" spans="5:83" ht="32.25" customHeight="1" x14ac:dyDescent="0.25">
      <c r="E221" s="93"/>
      <c r="I221" s="72"/>
      <c r="P221" s="72"/>
      <c r="Q221" s="72"/>
      <c r="R221" s="72"/>
      <c r="S221" s="72"/>
      <c r="AM221" s="93"/>
      <c r="AN221" s="93"/>
      <c r="AO221" s="129"/>
      <c r="AP221" s="93"/>
      <c r="AQ221" s="93"/>
      <c r="BD221" s="72"/>
      <c r="BE221" s="72"/>
      <c r="BF221" s="72"/>
      <c r="BG221" s="72"/>
    </row>
    <row r="222" spans="5:83" ht="32.25" customHeight="1" x14ac:dyDescent="0.3">
      <c r="E222" s="93"/>
      <c r="I222" s="72"/>
      <c r="P222" s="72"/>
      <c r="Q222" s="72"/>
      <c r="R222" s="72"/>
      <c r="S222" s="72"/>
      <c r="AM222" s="93"/>
      <c r="AN222" s="93"/>
      <c r="AO222" s="129"/>
      <c r="AP222" s="93"/>
      <c r="AQ222" s="93"/>
      <c r="BD222" s="72"/>
      <c r="BE222" s="72"/>
      <c r="BF222" s="213" t="s">
        <v>451</v>
      </c>
      <c r="BG222" s="72"/>
    </row>
    <row r="223" spans="5:83" ht="32.25" customHeight="1" x14ac:dyDescent="0.25">
      <c r="E223" s="93"/>
      <c r="I223" s="72"/>
      <c r="P223" s="72"/>
      <c r="Q223" s="72"/>
      <c r="R223" s="72"/>
      <c r="S223" s="72"/>
      <c r="AM223" s="93"/>
      <c r="AN223" s="93"/>
      <c r="AO223" s="129"/>
      <c r="AP223" s="93"/>
      <c r="AQ223" s="93"/>
      <c r="BD223" s="72"/>
      <c r="BE223" s="72"/>
      <c r="BF223" s="72"/>
      <c r="BG223" s="72"/>
    </row>
    <row r="224" spans="5:83" ht="32.25" customHeight="1" x14ac:dyDescent="0.25">
      <c r="E224" s="93"/>
      <c r="I224" s="72"/>
      <c r="P224" s="72"/>
      <c r="Q224" s="72"/>
      <c r="R224" s="72"/>
      <c r="S224" s="72"/>
      <c r="AM224" s="93"/>
      <c r="AN224" s="93"/>
      <c r="AO224" s="129"/>
      <c r="AP224" s="93"/>
      <c r="AQ224" s="93"/>
      <c r="BD224" s="72"/>
      <c r="BE224" s="72"/>
      <c r="BF224" s="72"/>
      <c r="BG224" s="72"/>
    </row>
    <row r="225" spans="5:59" ht="32.25" customHeight="1" x14ac:dyDescent="0.25">
      <c r="E225" s="93"/>
      <c r="I225" s="72"/>
      <c r="P225" s="72"/>
      <c r="Q225" s="72"/>
      <c r="R225" s="72"/>
      <c r="S225" s="72"/>
      <c r="AM225" s="93"/>
      <c r="AN225" s="93"/>
      <c r="AO225" s="129"/>
      <c r="AP225" s="93"/>
      <c r="AQ225" s="93"/>
      <c r="BD225" s="72"/>
      <c r="BE225" s="72"/>
      <c r="BF225" s="72"/>
      <c r="BG225" s="72"/>
    </row>
    <row r="226" spans="5:59" ht="32.25" customHeight="1" x14ac:dyDescent="0.25">
      <c r="E226" s="93"/>
      <c r="I226" s="72"/>
      <c r="P226" s="72"/>
      <c r="Q226" s="72"/>
      <c r="R226" s="72"/>
      <c r="S226" s="72"/>
      <c r="AM226" s="93"/>
      <c r="AN226" s="93"/>
      <c r="AO226" s="129"/>
      <c r="AP226" s="93"/>
      <c r="AQ226" s="93"/>
      <c r="BD226" s="72"/>
      <c r="BE226" s="72"/>
      <c r="BF226" s="72"/>
      <c r="BG226" s="72"/>
    </row>
    <row r="227" spans="5:59" ht="32.25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D227" s="72"/>
      <c r="BE227" s="72"/>
      <c r="BF227" s="72"/>
      <c r="BG227" s="72"/>
    </row>
    <row r="228" spans="5:59" ht="32.25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D228" s="72"/>
      <c r="BE228" s="72"/>
      <c r="BF228" s="72"/>
      <c r="BG228" s="72"/>
    </row>
    <row r="229" spans="5:59" ht="32.25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D229" s="72"/>
      <c r="BE229" s="72"/>
      <c r="BF229" s="72"/>
      <c r="BG229" s="72"/>
    </row>
    <row r="230" spans="5:59" ht="32.25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D230" s="72"/>
      <c r="BE230" s="72"/>
      <c r="BF230" s="72"/>
      <c r="BG230" s="72"/>
    </row>
    <row r="231" spans="5:59" ht="32.25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D231" s="72"/>
      <c r="BE231" s="72"/>
      <c r="BF231" s="72"/>
      <c r="BG231" s="72"/>
    </row>
    <row r="232" spans="5:59" ht="32.25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D232" s="72"/>
      <c r="BE232" s="72"/>
      <c r="BF232" s="72"/>
      <c r="BG232" s="72"/>
    </row>
    <row r="233" spans="5:59" ht="32.25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D233" s="72"/>
      <c r="BE233" s="72"/>
      <c r="BF233" s="72"/>
      <c r="BG233" s="72"/>
    </row>
    <row r="234" spans="5:59" ht="32.25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D234" s="72"/>
      <c r="BE234" s="72"/>
      <c r="BF234" s="72"/>
      <c r="BG234" s="72"/>
    </row>
    <row r="235" spans="5:59" ht="32.25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D235" s="72"/>
      <c r="BE235" s="72"/>
      <c r="BF235" s="72"/>
      <c r="BG235" s="72"/>
    </row>
    <row r="236" spans="5:59" ht="32.25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D236" s="72"/>
      <c r="BE236" s="72"/>
      <c r="BF236" s="72"/>
      <c r="BG236" s="72"/>
    </row>
    <row r="237" spans="5:59" ht="32.25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D237" s="72"/>
      <c r="BE237" s="72"/>
      <c r="BF237" s="72"/>
      <c r="BG237" s="72"/>
    </row>
    <row r="238" spans="5:59" ht="32.25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D238" s="72"/>
      <c r="BE238" s="72"/>
      <c r="BF238" s="72"/>
      <c r="BG238" s="72"/>
    </row>
    <row r="239" spans="5:59" ht="32.25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D239" s="72"/>
      <c r="BE239" s="72"/>
      <c r="BF239" s="72"/>
      <c r="BG239" s="72"/>
    </row>
    <row r="240" spans="5:59" ht="32.25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D240" s="72"/>
      <c r="BE240" s="72"/>
      <c r="BF240" s="72"/>
      <c r="BG240" s="72"/>
    </row>
    <row r="241" spans="5:59" ht="32.25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D241" s="72"/>
      <c r="BE241" s="72"/>
      <c r="BF241" s="72"/>
      <c r="BG241" s="72"/>
    </row>
    <row r="242" spans="5:59" ht="32.25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D242" s="72"/>
      <c r="BE242" s="72"/>
      <c r="BF242" s="72"/>
      <c r="BG242" s="72"/>
    </row>
    <row r="243" spans="5:59" ht="32.25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D243" s="72"/>
      <c r="BE243" s="72"/>
      <c r="BF243" s="72"/>
      <c r="BG243" s="72"/>
    </row>
    <row r="244" spans="5:59" ht="32.25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D244" s="72"/>
      <c r="BE244" s="72"/>
      <c r="BF244" s="72"/>
      <c r="BG244" s="72"/>
    </row>
    <row r="245" spans="5:59" ht="32.25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D245" s="72"/>
      <c r="BE245" s="72"/>
      <c r="BF245" s="72"/>
      <c r="BG245" s="72"/>
    </row>
    <row r="246" spans="5:59" ht="32.25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D246" s="72"/>
      <c r="BE246" s="72"/>
      <c r="BF246" s="72"/>
      <c r="BG246" s="72"/>
    </row>
    <row r="247" spans="5:59" ht="32.25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D247" s="72"/>
      <c r="BE247" s="72"/>
      <c r="BF247" s="72"/>
      <c r="BG247" s="72"/>
    </row>
    <row r="248" spans="5:59" ht="32.25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D248" s="72"/>
      <c r="BE248" s="72"/>
      <c r="BF248" s="72"/>
      <c r="BG248" s="72"/>
    </row>
    <row r="249" spans="5:59" ht="32.25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D249" s="72"/>
      <c r="BE249" s="72"/>
      <c r="BF249" s="72"/>
      <c r="BG249" s="72"/>
    </row>
    <row r="250" spans="5:59" ht="32.25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D250" s="72"/>
      <c r="BE250" s="72"/>
      <c r="BF250" s="72"/>
      <c r="BG250" s="72"/>
    </row>
    <row r="251" spans="5:59" ht="32.25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D251" s="72"/>
      <c r="BE251" s="72"/>
      <c r="BF251" s="72"/>
      <c r="BG251" s="72"/>
    </row>
    <row r="252" spans="5:59" ht="32.25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D252" s="72"/>
      <c r="BE252" s="72"/>
      <c r="BF252" s="72"/>
      <c r="BG252" s="72"/>
    </row>
    <row r="253" spans="5:59" ht="32.25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D253" s="72"/>
      <c r="BE253" s="72"/>
      <c r="BF253" s="72"/>
      <c r="BG253" s="72"/>
    </row>
    <row r="254" spans="5:59" ht="32.25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D254" s="72"/>
      <c r="BE254" s="72"/>
      <c r="BF254" s="72"/>
      <c r="BG254" s="72"/>
    </row>
    <row r="255" spans="5:59" ht="32.25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D255" s="72"/>
      <c r="BE255" s="72"/>
      <c r="BF255" s="72"/>
      <c r="BG255" s="72"/>
    </row>
    <row r="256" spans="5:59" ht="32.25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D256" s="72"/>
      <c r="BE256" s="72"/>
      <c r="BF256" s="72"/>
      <c r="BG256" s="72"/>
    </row>
    <row r="257" spans="5:59" ht="32.25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D257" s="72"/>
      <c r="BE257" s="72"/>
      <c r="BF257" s="72"/>
      <c r="BG257" s="72"/>
    </row>
    <row r="258" spans="5:59" ht="32.25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D258" s="72"/>
      <c r="BE258" s="72"/>
      <c r="BF258" s="72"/>
      <c r="BG258" s="72"/>
    </row>
    <row r="259" spans="5:59" ht="32.25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D259" s="72"/>
      <c r="BE259" s="72"/>
      <c r="BF259" s="72"/>
      <c r="BG259" s="72"/>
    </row>
    <row r="260" spans="5:59" ht="32.25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D260" s="72"/>
      <c r="BE260" s="72"/>
      <c r="BF260" s="72"/>
      <c r="BG260" s="72"/>
    </row>
    <row r="261" spans="5:59" ht="32.25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D261" s="72"/>
      <c r="BE261" s="72"/>
      <c r="BF261" s="72"/>
      <c r="BG261" s="72"/>
    </row>
    <row r="262" spans="5:59" ht="32.25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D262" s="72"/>
      <c r="BE262" s="72"/>
      <c r="BF262" s="72"/>
      <c r="BG262" s="72"/>
    </row>
    <row r="263" spans="5:59" ht="32.25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D263" s="72"/>
      <c r="BE263" s="72"/>
      <c r="BF263" s="72"/>
      <c r="BG263" s="72"/>
    </row>
    <row r="264" spans="5:59" ht="32.25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D264" s="72"/>
      <c r="BE264" s="72"/>
      <c r="BF264" s="72"/>
      <c r="BG264" s="72"/>
    </row>
    <row r="265" spans="5:59" ht="32.25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D265" s="72"/>
      <c r="BE265" s="72"/>
      <c r="BF265" s="72"/>
      <c r="BG265" s="72"/>
    </row>
    <row r="266" spans="5:59" ht="32.25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D266" s="72"/>
      <c r="BE266" s="72"/>
      <c r="BF266" s="72"/>
      <c r="BG266" s="72"/>
    </row>
    <row r="267" spans="5:59" ht="32.25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D267" s="72"/>
      <c r="BE267" s="72"/>
      <c r="BF267" s="72"/>
      <c r="BG267" s="72"/>
    </row>
    <row r="268" spans="5:59" ht="32.25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D268" s="72"/>
      <c r="BE268" s="72"/>
      <c r="BF268" s="72"/>
      <c r="BG268" s="72"/>
    </row>
    <row r="269" spans="5:59" ht="32.25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D269" s="72"/>
      <c r="BE269" s="72"/>
      <c r="BF269" s="72"/>
      <c r="BG269" s="72"/>
    </row>
    <row r="270" spans="5:59" ht="32.25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D270" s="72"/>
      <c r="BE270" s="72"/>
      <c r="BF270" s="72"/>
      <c r="BG270" s="72"/>
    </row>
    <row r="271" spans="5:59" ht="32.25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D271" s="72"/>
      <c r="BE271" s="72"/>
      <c r="BF271" s="72"/>
      <c r="BG271" s="72"/>
    </row>
    <row r="272" spans="5:59" ht="32.25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D272" s="72"/>
      <c r="BE272" s="72"/>
      <c r="BF272" s="72"/>
      <c r="BG272" s="72"/>
    </row>
    <row r="273" spans="5:59" ht="32.25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D273" s="72"/>
      <c r="BE273" s="72"/>
      <c r="BF273" s="72"/>
      <c r="BG273" s="72"/>
    </row>
    <row r="274" spans="5:59" ht="32.25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D274" s="72"/>
      <c r="BE274" s="72"/>
      <c r="BF274" s="72"/>
      <c r="BG274" s="72"/>
    </row>
    <row r="275" spans="5:59" ht="32.25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D275" s="72"/>
      <c r="BE275" s="72"/>
      <c r="BF275" s="72"/>
      <c r="BG275" s="72"/>
    </row>
    <row r="276" spans="5:59" ht="32.25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D276" s="72"/>
      <c r="BE276" s="72"/>
      <c r="BF276" s="72"/>
      <c r="BG276" s="72"/>
    </row>
    <row r="277" spans="5:59" ht="32.25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D277" s="72"/>
      <c r="BE277" s="72"/>
      <c r="BF277" s="72"/>
      <c r="BG277" s="72"/>
    </row>
    <row r="278" spans="5:59" ht="32.25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D278" s="72"/>
      <c r="BE278" s="72"/>
      <c r="BF278" s="72"/>
      <c r="BG278" s="72"/>
    </row>
    <row r="279" spans="5:59" ht="32.25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D279" s="72"/>
      <c r="BE279" s="72"/>
      <c r="BF279" s="72"/>
      <c r="BG279" s="72"/>
    </row>
    <row r="280" spans="5:59" ht="32.25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D280" s="72"/>
      <c r="BE280" s="72"/>
      <c r="BF280" s="72"/>
      <c r="BG280" s="72"/>
    </row>
    <row r="281" spans="5:59" ht="32.25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D281" s="72"/>
      <c r="BE281" s="72"/>
      <c r="BF281" s="72"/>
      <c r="BG281" s="72"/>
    </row>
    <row r="282" spans="5:59" ht="32.25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D282" s="72"/>
      <c r="BE282" s="72"/>
      <c r="BF282" s="72"/>
      <c r="BG282" s="72"/>
    </row>
    <row r="283" spans="5:59" ht="32.25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D283" s="72"/>
      <c r="BE283" s="72"/>
      <c r="BF283" s="72"/>
      <c r="BG283" s="72"/>
    </row>
    <row r="284" spans="5:59" ht="32.25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D284" s="72"/>
      <c r="BE284" s="72"/>
      <c r="BF284" s="72"/>
      <c r="BG284" s="72"/>
    </row>
    <row r="285" spans="5:59" ht="32.25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D285" s="72"/>
      <c r="BE285" s="72"/>
      <c r="BF285" s="72"/>
      <c r="BG285" s="72"/>
    </row>
    <row r="286" spans="5:59" ht="32.25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D286" s="72"/>
      <c r="BE286" s="72"/>
      <c r="BF286" s="72"/>
      <c r="BG286" s="72"/>
    </row>
    <row r="287" spans="5:59" ht="32.25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D287" s="72"/>
      <c r="BE287" s="72"/>
      <c r="BF287" s="72"/>
      <c r="BG287" s="72"/>
    </row>
    <row r="288" spans="5:59" ht="32.25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D288" s="72"/>
      <c r="BE288" s="72"/>
      <c r="BF288" s="72"/>
      <c r="BG288" s="72"/>
    </row>
    <row r="289" spans="5:59" ht="32.25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D289" s="72"/>
      <c r="BE289" s="72"/>
      <c r="BF289" s="72"/>
      <c r="BG289" s="72"/>
    </row>
    <row r="290" spans="5:59" ht="32.25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D290" s="72"/>
      <c r="BE290" s="72"/>
      <c r="BF290" s="72"/>
      <c r="BG290" s="72"/>
    </row>
    <row r="291" spans="5:59" ht="32.25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D291" s="72"/>
      <c r="BE291" s="72"/>
      <c r="BF291" s="72"/>
      <c r="BG291" s="72"/>
    </row>
    <row r="292" spans="5:59" ht="32.25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D292" s="72"/>
      <c r="BE292" s="72"/>
      <c r="BF292" s="72"/>
      <c r="BG292" s="72"/>
    </row>
    <row r="293" spans="5:59" ht="32.25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D293" s="72"/>
      <c r="BE293" s="72"/>
      <c r="BF293" s="72"/>
      <c r="BG293" s="72"/>
    </row>
    <row r="294" spans="5:59" ht="32.25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D294" s="72"/>
      <c r="BE294" s="72"/>
      <c r="BF294" s="72"/>
      <c r="BG294" s="72"/>
    </row>
    <row r="295" spans="5:59" ht="32.25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D295" s="72"/>
      <c r="BE295" s="72"/>
      <c r="BF295" s="72"/>
      <c r="BG295" s="72"/>
    </row>
    <row r="296" spans="5:59" ht="32.25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D296" s="72"/>
      <c r="BE296" s="72"/>
      <c r="BF296" s="72"/>
      <c r="BG296" s="72"/>
    </row>
    <row r="297" spans="5:59" ht="32.25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D297" s="72"/>
      <c r="BE297" s="72"/>
      <c r="BF297" s="72"/>
      <c r="BG297" s="72"/>
    </row>
    <row r="298" spans="5:59" ht="32.25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D298" s="72"/>
      <c r="BE298" s="72"/>
      <c r="BF298" s="72"/>
      <c r="BG298" s="72"/>
    </row>
    <row r="299" spans="5:59" ht="32.25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D299" s="72"/>
      <c r="BE299" s="72"/>
      <c r="BF299" s="72"/>
      <c r="BG299" s="72"/>
    </row>
    <row r="300" spans="5:59" ht="32.25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D300" s="72"/>
      <c r="BE300" s="72"/>
      <c r="BF300" s="72"/>
      <c r="BG300" s="72"/>
    </row>
    <row r="301" spans="5:59" ht="32.25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D301" s="72"/>
      <c r="BE301" s="72"/>
      <c r="BF301" s="72"/>
      <c r="BG301" s="72"/>
    </row>
    <row r="302" spans="5:59" ht="32.25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D302" s="72"/>
      <c r="BE302" s="72"/>
      <c r="BF302" s="72"/>
      <c r="BG302" s="72"/>
    </row>
    <row r="303" spans="5:59" ht="32.25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D303" s="72"/>
      <c r="BE303" s="72"/>
      <c r="BF303" s="72"/>
      <c r="BG303" s="72"/>
    </row>
    <row r="304" spans="5:59" ht="32.25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D304" s="72"/>
      <c r="BE304" s="72"/>
      <c r="BF304" s="72"/>
      <c r="BG304" s="72"/>
    </row>
    <row r="305" spans="5:59" ht="32.25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D305" s="72"/>
      <c r="BE305" s="72"/>
      <c r="BF305" s="72"/>
      <c r="BG305" s="72"/>
    </row>
    <row r="306" spans="5:59" ht="32.25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D306" s="72"/>
      <c r="BE306" s="72"/>
      <c r="BF306" s="72"/>
      <c r="BG306" s="72"/>
    </row>
    <row r="307" spans="5:59" ht="32.25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D307" s="72"/>
      <c r="BE307" s="72"/>
      <c r="BF307" s="72"/>
      <c r="BG307" s="72"/>
    </row>
    <row r="308" spans="5:59" ht="32.25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D308" s="72"/>
      <c r="BE308" s="72"/>
      <c r="BF308" s="72"/>
      <c r="BG308" s="72"/>
    </row>
    <row r="309" spans="5:59" ht="32.25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D309" s="72"/>
      <c r="BE309" s="72"/>
      <c r="BF309" s="72"/>
      <c r="BG309" s="72"/>
    </row>
    <row r="310" spans="5:59" ht="32.25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D310" s="72"/>
      <c r="BE310" s="72"/>
      <c r="BF310" s="72"/>
      <c r="BG310" s="72"/>
    </row>
    <row r="311" spans="5:59" ht="32.25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D311" s="72"/>
      <c r="BE311" s="72"/>
      <c r="BF311" s="72"/>
      <c r="BG311" s="72"/>
    </row>
    <row r="312" spans="5:59" ht="32.25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D312" s="72"/>
      <c r="BE312" s="72"/>
      <c r="BF312" s="72"/>
      <c r="BG312" s="72"/>
    </row>
    <row r="313" spans="5:59" ht="32.25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D313" s="72"/>
      <c r="BE313" s="72"/>
      <c r="BF313" s="72"/>
      <c r="BG313" s="72"/>
    </row>
    <row r="314" spans="5:59" ht="32.25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D314" s="72"/>
      <c r="BE314" s="72"/>
      <c r="BF314" s="72"/>
      <c r="BG314" s="72"/>
    </row>
    <row r="315" spans="5:59" ht="32.25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D315" s="72"/>
      <c r="BE315" s="72"/>
      <c r="BF315" s="72"/>
      <c r="BG315" s="72"/>
    </row>
    <row r="316" spans="5:59" ht="32.25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D316" s="72"/>
      <c r="BE316" s="72"/>
      <c r="BF316" s="72"/>
      <c r="BG316" s="72"/>
    </row>
    <row r="317" spans="5:59" ht="32.25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D317" s="72"/>
      <c r="BE317" s="72"/>
      <c r="BF317" s="72"/>
      <c r="BG317" s="72"/>
    </row>
    <row r="318" spans="5:59" ht="32.25" customHeight="1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D318" s="72"/>
      <c r="BE318" s="72"/>
      <c r="BF318" s="72"/>
      <c r="BG318" s="72"/>
    </row>
    <row r="319" spans="5:59" ht="32.25" customHeight="1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D319" s="72"/>
      <c r="BE319" s="72"/>
      <c r="BF319" s="72"/>
      <c r="BG319" s="72"/>
    </row>
    <row r="320" spans="5:59" ht="32.25" customHeight="1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D320" s="72"/>
      <c r="BE320" s="72"/>
      <c r="BF320" s="72"/>
      <c r="BG320" s="72"/>
    </row>
    <row r="321" spans="5:59" ht="32.25" customHeight="1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D321" s="72"/>
      <c r="BE321" s="72"/>
      <c r="BF321" s="72"/>
      <c r="BG321" s="72"/>
    </row>
    <row r="322" spans="5:59" ht="32.25" customHeight="1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D322" s="72"/>
      <c r="BE322" s="72"/>
      <c r="BF322" s="72"/>
      <c r="BG322" s="72"/>
    </row>
    <row r="323" spans="5:59" ht="32.25" customHeight="1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D323" s="72"/>
      <c r="BE323" s="72"/>
      <c r="BF323" s="72"/>
      <c r="BG323" s="72"/>
    </row>
    <row r="324" spans="5:59" ht="32.25" customHeight="1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D324" s="72"/>
      <c r="BE324" s="72"/>
      <c r="BF324" s="72"/>
      <c r="BG324" s="72"/>
    </row>
    <row r="325" spans="5:59" ht="32.25" customHeight="1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D325" s="72"/>
      <c r="BE325" s="72"/>
      <c r="BF325" s="72"/>
      <c r="BG325" s="72"/>
    </row>
    <row r="326" spans="5:59" ht="32.25" customHeight="1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D326" s="72"/>
      <c r="BE326" s="72"/>
      <c r="BF326" s="72"/>
      <c r="BG326" s="72"/>
    </row>
    <row r="327" spans="5:59" ht="32.25" customHeight="1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D327" s="72"/>
      <c r="BE327" s="72"/>
      <c r="BF327" s="72"/>
      <c r="BG327" s="72"/>
    </row>
    <row r="328" spans="5:59" ht="32.25" customHeight="1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D328" s="72"/>
      <c r="BE328" s="72"/>
      <c r="BF328" s="72"/>
      <c r="BG328" s="72"/>
    </row>
    <row r="329" spans="5:59" ht="32.25" customHeight="1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D329" s="72"/>
      <c r="BE329" s="72"/>
      <c r="BF329" s="72"/>
      <c r="BG329" s="72"/>
    </row>
    <row r="330" spans="5:59" ht="32.25" customHeight="1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D330" s="72"/>
      <c r="BE330" s="72"/>
      <c r="BF330" s="72"/>
      <c r="BG330" s="72"/>
    </row>
    <row r="331" spans="5:59" ht="32.25" customHeight="1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D331" s="72"/>
      <c r="BE331" s="72"/>
      <c r="BF331" s="72"/>
      <c r="BG331" s="72"/>
    </row>
    <row r="332" spans="5:59" ht="32.25" customHeight="1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D332" s="72"/>
      <c r="BE332" s="72"/>
      <c r="BF332" s="72"/>
      <c r="BG332" s="72"/>
    </row>
    <row r="333" spans="5:59" ht="32.25" customHeight="1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D333" s="72"/>
      <c r="BE333" s="72"/>
      <c r="BF333" s="72"/>
      <c r="BG333" s="72"/>
    </row>
    <row r="334" spans="5:59" ht="32.25" customHeight="1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D334" s="72"/>
      <c r="BE334" s="72"/>
      <c r="BF334" s="72"/>
      <c r="BG334" s="72"/>
    </row>
    <row r="335" spans="5:59" ht="32.25" customHeight="1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D335" s="72"/>
      <c r="BE335" s="72"/>
      <c r="BF335" s="72"/>
      <c r="BG335" s="72"/>
    </row>
    <row r="336" spans="5:59" ht="32.25" customHeight="1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D336" s="72"/>
      <c r="BE336" s="72"/>
      <c r="BF336" s="72"/>
      <c r="BG336" s="72"/>
    </row>
    <row r="337" spans="5:59" ht="32.25" customHeight="1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D337" s="72"/>
      <c r="BE337" s="72"/>
      <c r="BF337" s="72"/>
      <c r="BG337" s="72"/>
    </row>
    <row r="338" spans="5:59" ht="32.25" customHeight="1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D338" s="72"/>
      <c r="BE338" s="72"/>
      <c r="BF338" s="72"/>
      <c r="BG338" s="72"/>
    </row>
    <row r="339" spans="5:59" ht="32.25" customHeight="1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D339" s="72"/>
      <c r="BE339" s="72"/>
      <c r="BF339" s="72"/>
      <c r="BG339" s="72"/>
    </row>
    <row r="340" spans="5:59" ht="32.25" customHeight="1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D340" s="72"/>
      <c r="BE340" s="72"/>
      <c r="BF340" s="72"/>
      <c r="BG340" s="72"/>
    </row>
    <row r="341" spans="5:59" ht="32.25" customHeight="1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D341" s="72"/>
      <c r="BE341" s="72"/>
      <c r="BF341" s="72"/>
      <c r="BG341" s="72"/>
    </row>
    <row r="342" spans="5:59" ht="32.25" customHeight="1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D342" s="72"/>
      <c r="BE342" s="72"/>
      <c r="BF342" s="72"/>
      <c r="BG342" s="72"/>
    </row>
    <row r="343" spans="5:59" ht="32.25" customHeight="1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D343" s="72"/>
      <c r="BE343" s="72"/>
      <c r="BF343" s="72"/>
      <c r="BG343" s="72"/>
    </row>
    <row r="344" spans="5:59" ht="32.25" customHeight="1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D344" s="72"/>
      <c r="BE344" s="72"/>
      <c r="BF344" s="72"/>
      <c r="BG344" s="72"/>
    </row>
    <row r="345" spans="5:59" ht="32.25" customHeight="1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D345" s="72"/>
      <c r="BE345" s="72"/>
      <c r="BF345" s="72"/>
      <c r="BG345" s="72"/>
    </row>
    <row r="346" spans="5:59" ht="32.25" customHeight="1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D346" s="72"/>
      <c r="BE346" s="72"/>
      <c r="BF346" s="72"/>
      <c r="BG346" s="72"/>
    </row>
    <row r="347" spans="5:59" ht="32.25" customHeight="1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D347" s="72"/>
      <c r="BE347" s="72"/>
      <c r="BF347" s="72"/>
      <c r="BG347" s="72"/>
    </row>
    <row r="348" spans="5:59" ht="32.25" customHeight="1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D348" s="72"/>
      <c r="BE348" s="72"/>
      <c r="BF348" s="72"/>
      <c r="BG348" s="72"/>
    </row>
    <row r="349" spans="5:59" ht="32.25" customHeight="1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D349" s="72"/>
      <c r="BE349" s="72"/>
      <c r="BF349" s="72"/>
      <c r="BG349" s="72"/>
    </row>
    <row r="350" spans="5:59" ht="32.25" customHeight="1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D350" s="72"/>
      <c r="BE350" s="72"/>
      <c r="BF350" s="72"/>
      <c r="BG350" s="72"/>
    </row>
    <row r="351" spans="5:59" ht="32.25" customHeight="1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D351" s="72"/>
      <c r="BE351" s="72"/>
      <c r="BF351" s="72"/>
      <c r="BG351" s="72"/>
    </row>
    <row r="352" spans="5:59" ht="32.25" customHeight="1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D352" s="72"/>
      <c r="BE352" s="72"/>
      <c r="BF352" s="72"/>
      <c r="BG352" s="72"/>
    </row>
    <row r="353" spans="5:59" ht="32.25" customHeight="1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D353" s="72"/>
      <c r="BE353" s="72"/>
      <c r="BF353" s="72"/>
      <c r="BG353" s="72"/>
    </row>
    <row r="354" spans="5:59" ht="32.25" customHeight="1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D354" s="72"/>
      <c r="BE354" s="72"/>
      <c r="BF354" s="72"/>
      <c r="BG354" s="72"/>
    </row>
    <row r="355" spans="5:59" ht="32.25" customHeight="1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D355" s="72"/>
      <c r="BE355" s="72"/>
      <c r="BF355" s="72"/>
      <c r="BG355" s="72"/>
    </row>
    <row r="356" spans="5:59" ht="32.25" customHeight="1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D356" s="72"/>
      <c r="BE356" s="72"/>
      <c r="BF356" s="72"/>
      <c r="BG356" s="72"/>
    </row>
    <row r="357" spans="5:59" ht="32.25" customHeight="1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D357" s="72"/>
      <c r="BE357" s="72"/>
      <c r="BF357" s="72"/>
      <c r="BG357" s="72"/>
    </row>
    <row r="358" spans="5:59" ht="32.25" customHeight="1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D358" s="72"/>
      <c r="BE358" s="72"/>
      <c r="BF358" s="72"/>
      <c r="BG358" s="72"/>
    </row>
    <row r="359" spans="5:59" ht="32.25" customHeight="1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D359" s="72"/>
      <c r="BE359" s="72"/>
      <c r="BF359" s="72"/>
      <c r="BG359" s="72"/>
    </row>
    <row r="360" spans="5:59" ht="32.25" customHeight="1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D360" s="72"/>
      <c r="BE360" s="72"/>
      <c r="BF360" s="72"/>
      <c r="BG360" s="72"/>
    </row>
    <row r="361" spans="5:59" ht="32.25" customHeight="1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D361" s="72"/>
      <c r="BE361" s="72"/>
      <c r="BF361" s="72"/>
      <c r="BG361" s="72"/>
    </row>
    <row r="362" spans="5:59" ht="32.25" customHeight="1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D362" s="72"/>
      <c r="BE362" s="72"/>
      <c r="BF362" s="72"/>
      <c r="BG362" s="72"/>
    </row>
    <row r="363" spans="5:59" ht="32.25" customHeight="1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D363" s="72"/>
      <c r="BE363" s="72"/>
      <c r="BF363" s="72"/>
      <c r="BG363" s="72"/>
    </row>
    <row r="364" spans="5:59" ht="32.25" customHeight="1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D364" s="72"/>
      <c r="BE364" s="72"/>
      <c r="BF364" s="72"/>
      <c r="BG364" s="72"/>
    </row>
    <row r="365" spans="5:59" ht="32.25" customHeight="1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D365" s="72"/>
      <c r="BE365" s="72"/>
      <c r="BF365" s="72"/>
      <c r="BG365" s="72"/>
    </row>
    <row r="366" spans="5:59" ht="32.25" customHeight="1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D366" s="72"/>
      <c r="BE366" s="72"/>
      <c r="BF366" s="72"/>
      <c r="BG366" s="72"/>
    </row>
    <row r="367" spans="5:59" ht="32.25" customHeight="1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D367" s="72"/>
      <c r="BE367" s="72"/>
      <c r="BF367" s="72"/>
      <c r="BG367" s="72"/>
    </row>
    <row r="368" spans="5:59" ht="32.25" customHeight="1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D368" s="72"/>
      <c r="BE368" s="72"/>
      <c r="BF368" s="72"/>
      <c r="BG368" s="72"/>
    </row>
    <row r="369" spans="5:59" ht="32.25" customHeight="1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D369" s="72"/>
      <c r="BE369" s="72"/>
      <c r="BF369" s="72"/>
      <c r="BG369" s="72"/>
    </row>
    <row r="370" spans="5:59" ht="32.25" customHeight="1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D370" s="72"/>
      <c r="BE370" s="72"/>
      <c r="BF370" s="72"/>
      <c r="BG370" s="72"/>
    </row>
    <row r="371" spans="5:59" ht="32.25" customHeight="1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D371" s="72"/>
      <c r="BE371" s="72"/>
      <c r="BF371" s="72"/>
      <c r="BG371" s="72"/>
    </row>
    <row r="372" spans="5:59" ht="32.25" customHeight="1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D372" s="72"/>
      <c r="BE372" s="72"/>
      <c r="BF372" s="72"/>
      <c r="BG372" s="72"/>
    </row>
    <row r="373" spans="5:59" ht="32.25" customHeight="1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D373" s="72"/>
      <c r="BE373" s="72"/>
      <c r="BF373" s="72"/>
      <c r="BG373" s="72"/>
    </row>
    <row r="374" spans="5:59" ht="32.25" customHeight="1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D374" s="72"/>
      <c r="BE374" s="72"/>
      <c r="BF374" s="72"/>
      <c r="BG374" s="72"/>
    </row>
    <row r="375" spans="5:59" ht="32.25" customHeight="1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D375" s="72"/>
      <c r="BE375" s="72"/>
      <c r="BF375" s="72"/>
      <c r="BG375" s="72"/>
    </row>
    <row r="376" spans="5:59" ht="32.25" customHeight="1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D376" s="72"/>
      <c r="BE376" s="72"/>
      <c r="BF376" s="72"/>
      <c r="BG376" s="72"/>
    </row>
    <row r="377" spans="5:59" ht="32.25" customHeight="1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D377" s="72"/>
      <c r="BE377" s="72"/>
      <c r="BF377" s="72"/>
      <c r="BG377" s="72"/>
    </row>
    <row r="378" spans="5:59" ht="32.25" customHeight="1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D378" s="72"/>
      <c r="BE378" s="72"/>
      <c r="BF378" s="72"/>
      <c r="BG378" s="72"/>
    </row>
    <row r="379" spans="5:59" ht="32.25" customHeight="1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D379" s="72"/>
      <c r="BE379" s="72"/>
      <c r="BF379" s="72"/>
      <c r="BG379" s="72"/>
    </row>
    <row r="380" spans="5:59" ht="32.25" customHeight="1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D380" s="72"/>
      <c r="BE380" s="72"/>
      <c r="BF380" s="72"/>
      <c r="BG380" s="72"/>
    </row>
    <row r="381" spans="5:59" ht="32.25" customHeight="1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D381" s="72"/>
      <c r="BE381" s="72"/>
      <c r="BF381" s="72"/>
      <c r="BG381" s="72"/>
    </row>
    <row r="382" spans="5:59" ht="32.25" customHeight="1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D382" s="72"/>
      <c r="BE382" s="72"/>
      <c r="BF382" s="72"/>
      <c r="BG382" s="72"/>
    </row>
    <row r="383" spans="5:59" ht="32.25" customHeight="1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D383" s="72"/>
      <c r="BE383" s="72"/>
      <c r="BF383" s="72"/>
      <c r="BG383" s="72"/>
    </row>
    <row r="384" spans="5:59" ht="32.25" customHeight="1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D384" s="72"/>
      <c r="BE384" s="72"/>
      <c r="BF384" s="72"/>
      <c r="BG384" s="72"/>
    </row>
    <row r="385" spans="5:59" ht="32.25" customHeight="1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D385" s="72"/>
      <c r="BE385" s="72"/>
      <c r="BF385" s="72"/>
      <c r="BG385" s="72"/>
    </row>
    <row r="386" spans="5:59" ht="32.25" customHeight="1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D386" s="72"/>
      <c r="BE386" s="72"/>
      <c r="BF386" s="72"/>
      <c r="BG386" s="72"/>
    </row>
    <row r="387" spans="5:59" ht="32.25" customHeight="1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D387" s="72"/>
      <c r="BE387" s="72"/>
      <c r="BF387" s="72"/>
      <c r="BG387" s="72"/>
    </row>
    <row r="388" spans="5:59" ht="32.25" customHeight="1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D388" s="72"/>
      <c r="BE388" s="72"/>
      <c r="BF388" s="72"/>
      <c r="BG388" s="72"/>
    </row>
    <row r="389" spans="5:59" ht="32.25" customHeight="1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D389" s="72"/>
      <c r="BE389" s="72"/>
      <c r="BF389" s="72"/>
      <c r="BG389" s="72"/>
    </row>
    <row r="390" spans="5:59" ht="32.25" customHeight="1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D390" s="72"/>
      <c r="BE390" s="72"/>
      <c r="BF390" s="72"/>
      <c r="BG390" s="72"/>
    </row>
    <row r="391" spans="5:59" ht="32.25" customHeight="1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D391" s="72"/>
      <c r="BE391" s="72"/>
      <c r="BF391" s="72"/>
      <c r="BG391" s="72"/>
    </row>
    <row r="392" spans="5:59" ht="32.25" customHeight="1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D392" s="72"/>
      <c r="BE392" s="72"/>
      <c r="BF392" s="72"/>
      <c r="BG392" s="72"/>
    </row>
    <row r="393" spans="5:59" ht="32.25" customHeight="1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D393" s="72"/>
      <c r="BE393" s="72"/>
      <c r="BF393" s="72"/>
      <c r="BG393" s="72"/>
    </row>
    <row r="394" spans="5:59" ht="32.25" customHeight="1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D394" s="72"/>
      <c r="BE394" s="72"/>
      <c r="BF394" s="72"/>
      <c r="BG394" s="72"/>
    </row>
    <row r="395" spans="5:59" ht="32.25" customHeight="1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D395" s="72"/>
      <c r="BE395" s="72"/>
      <c r="BF395" s="72"/>
      <c r="BG395" s="72"/>
    </row>
    <row r="396" spans="5:59" ht="32.25" customHeight="1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D396" s="72"/>
      <c r="BE396" s="72"/>
      <c r="BF396" s="72"/>
      <c r="BG396" s="72"/>
    </row>
    <row r="397" spans="5:59" ht="32.25" customHeight="1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D397" s="72"/>
      <c r="BE397" s="72"/>
      <c r="BF397" s="72"/>
      <c r="BG397" s="72"/>
    </row>
    <row r="398" spans="5:59" ht="32.25" customHeight="1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D398" s="72"/>
      <c r="BE398" s="72"/>
      <c r="BF398" s="72"/>
      <c r="BG398" s="72"/>
    </row>
    <row r="399" spans="5:59" ht="32.25" customHeight="1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D399" s="72"/>
      <c r="BE399" s="72"/>
      <c r="BF399" s="72"/>
      <c r="BG399" s="72"/>
    </row>
    <row r="400" spans="5:59" ht="32.25" customHeight="1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D400" s="72"/>
      <c r="BE400" s="72"/>
      <c r="BF400" s="72"/>
      <c r="BG400" s="72"/>
    </row>
    <row r="401" spans="5:59" ht="32.25" customHeight="1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D401" s="72"/>
      <c r="BE401" s="72"/>
      <c r="BF401" s="72"/>
      <c r="BG401" s="72"/>
    </row>
    <row r="402" spans="5:59" ht="32.25" customHeight="1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D402" s="72"/>
      <c r="BE402" s="72"/>
      <c r="BF402" s="72"/>
      <c r="BG402" s="72"/>
    </row>
    <row r="403" spans="5:59" ht="32.25" customHeight="1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D403" s="72"/>
      <c r="BE403" s="72"/>
      <c r="BF403" s="72"/>
      <c r="BG403" s="72"/>
    </row>
    <row r="404" spans="5:59" ht="32.25" customHeight="1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D404" s="72"/>
      <c r="BE404" s="72"/>
      <c r="BF404" s="72"/>
      <c r="BG404" s="72"/>
    </row>
    <row r="405" spans="5:59" ht="32.25" customHeight="1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D405" s="72"/>
      <c r="BE405" s="72"/>
      <c r="BF405" s="72"/>
      <c r="BG405" s="72"/>
    </row>
    <row r="406" spans="5:59" ht="32.25" customHeight="1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D406" s="72"/>
      <c r="BE406" s="72"/>
      <c r="BF406" s="72"/>
      <c r="BG406" s="72"/>
    </row>
    <row r="407" spans="5:59" ht="32.25" customHeight="1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D407" s="72"/>
      <c r="BE407" s="72"/>
      <c r="BF407" s="72"/>
      <c r="BG407" s="72"/>
    </row>
    <row r="408" spans="5:59" ht="32.25" customHeight="1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D408" s="72"/>
      <c r="BE408" s="72"/>
      <c r="BF408" s="72"/>
      <c r="BG408" s="72"/>
    </row>
    <row r="409" spans="5:59" ht="32.25" customHeight="1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D409" s="72"/>
      <c r="BE409" s="72"/>
      <c r="BF409" s="72"/>
      <c r="BG409" s="72"/>
    </row>
    <row r="410" spans="5:59" ht="32.25" customHeight="1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D410" s="72"/>
      <c r="BE410" s="72"/>
      <c r="BF410" s="72"/>
      <c r="BG410" s="72"/>
    </row>
    <row r="411" spans="5:59" ht="32.25" customHeight="1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D411" s="72"/>
      <c r="BE411" s="72"/>
      <c r="BF411" s="72"/>
      <c r="BG411" s="72"/>
    </row>
    <row r="412" spans="5:59" ht="32.25" customHeight="1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D412" s="72"/>
      <c r="BE412" s="72"/>
      <c r="BF412" s="72"/>
      <c r="BG412" s="72"/>
    </row>
    <row r="413" spans="5:59" ht="32.25" customHeight="1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D413" s="72"/>
      <c r="BE413" s="72"/>
      <c r="BF413" s="72"/>
      <c r="BG413" s="72"/>
    </row>
    <row r="414" spans="5:59" ht="32.25" customHeight="1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D414" s="72"/>
      <c r="BE414" s="72"/>
      <c r="BF414" s="72"/>
      <c r="BG414" s="72"/>
    </row>
    <row r="415" spans="5:59" ht="32.25" customHeight="1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D415" s="72"/>
      <c r="BE415" s="72"/>
      <c r="BF415" s="72"/>
      <c r="BG415" s="72"/>
    </row>
    <row r="416" spans="5:59" ht="32.25" customHeight="1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D416" s="72"/>
      <c r="BE416" s="72"/>
      <c r="BF416" s="72"/>
      <c r="BG416" s="72"/>
    </row>
    <row r="417" spans="5:59" ht="32.25" customHeight="1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D417" s="72"/>
      <c r="BE417" s="72"/>
      <c r="BF417" s="72"/>
      <c r="BG417" s="72"/>
    </row>
    <row r="418" spans="5:59" ht="32.25" customHeight="1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D418" s="72"/>
      <c r="BE418" s="72"/>
      <c r="BF418" s="72"/>
      <c r="BG418" s="72"/>
    </row>
    <row r="419" spans="5:59" ht="32.25" customHeight="1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D419" s="72"/>
      <c r="BE419" s="72"/>
      <c r="BF419" s="72"/>
      <c r="BG419" s="72"/>
    </row>
    <row r="420" spans="5:59" ht="32.25" customHeight="1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D420" s="72"/>
      <c r="BE420" s="72"/>
      <c r="BF420" s="72"/>
      <c r="BG420" s="72"/>
    </row>
    <row r="421" spans="5:59" ht="32.25" customHeight="1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D421" s="72"/>
      <c r="BE421" s="72"/>
      <c r="BF421" s="72"/>
      <c r="BG421" s="72"/>
    </row>
    <row r="422" spans="5:59" ht="32.25" customHeight="1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D422" s="72"/>
      <c r="BE422" s="72"/>
      <c r="BF422" s="72"/>
      <c r="BG422" s="72"/>
    </row>
    <row r="423" spans="5:59" ht="32.25" customHeight="1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D423" s="72"/>
      <c r="BE423" s="72"/>
      <c r="BF423" s="72"/>
      <c r="BG423" s="72"/>
    </row>
    <row r="424" spans="5:59" ht="32.25" customHeight="1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D424" s="72"/>
      <c r="BE424" s="72"/>
      <c r="BF424" s="72"/>
      <c r="BG424" s="72"/>
    </row>
    <row r="425" spans="5:59" ht="32.25" customHeight="1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D425" s="72"/>
      <c r="BE425" s="72"/>
      <c r="BF425" s="72"/>
      <c r="BG425" s="72"/>
    </row>
    <row r="426" spans="5:59" ht="32.25" customHeight="1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D426" s="72"/>
      <c r="BE426" s="72"/>
      <c r="BF426" s="72"/>
      <c r="BG426" s="72"/>
    </row>
    <row r="427" spans="5:59" ht="32.25" customHeight="1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D427" s="72"/>
      <c r="BE427" s="72"/>
      <c r="BF427" s="72"/>
      <c r="BG427" s="72"/>
    </row>
    <row r="428" spans="5:59" ht="32.25" customHeight="1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D428" s="72"/>
      <c r="BE428" s="72"/>
      <c r="BF428" s="72"/>
      <c r="BG428" s="72"/>
    </row>
    <row r="429" spans="5:59" ht="32.25" customHeight="1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D429" s="72"/>
      <c r="BE429" s="72"/>
      <c r="BF429" s="72"/>
      <c r="BG429" s="72"/>
    </row>
    <row r="430" spans="5:59" ht="32.25" customHeight="1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D430" s="72"/>
      <c r="BE430" s="72"/>
      <c r="BF430" s="72"/>
      <c r="BG430" s="72"/>
    </row>
    <row r="431" spans="5:59" ht="32.25" customHeight="1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D431" s="72"/>
      <c r="BE431" s="72"/>
      <c r="BF431" s="72"/>
      <c r="BG431" s="72"/>
    </row>
    <row r="432" spans="5:59" ht="32.25" customHeight="1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D432" s="72"/>
      <c r="BE432" s="72"/>
      <c r="BF432" s="72"/>
      <c r="BG432" s="72"/>
    </row>
    <row r="433" spans="5:59" ht="32.25" customHeight="1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D433" s="72"/>
      <c r="BE433" s="72"/>
      <c r="BF433" s="72"/>
      <c r="BG433" s="72"/>
    </row>
    <row r="434" spans="5:59" ht="32.25" customHeight="1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D434" s="72"/>
      <c r="BE434" s="72"/>
      <c r="BF434" s="72"/>
      <c r="BG434" s="72"/>
    </row>
    <row r="435" spans="5:59" ht="32.25" customHeight="1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D435" s="72"/>
      <c r="BE435" s="72"/>
      <c r="BF435" s="72"/>
      <c r="BG435" s="72"/>
    </row>
    <row r="436" spans="5:59" ht="32.25" customHeight="1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D436" s="72"/>
      <c r="BE436" s="72"/>
      <c r="BF436" s="72"/>
      <c r="BG436" s="72"/>
    </row>
    <row r="437" spans="5:59" ht="32.25" customHeight="1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D437" s="72"/>
      <c r="BE437" s="72"/>
      <c r="BF437" s="72"/>
      <c r="BG437" s="72"/>
    </row>
    <row r="438" spans="5:59" ht="32.25" customHeight="1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D438" s="72"/>
      <c r="BE438" s="72"/>
      <c r="BF438" s="72"/>
      <c r="BG438" s="72"/>
    </row>
    <row r="439" spans="5:59" ht="32.25" customHeight="1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D439" s="72"/>
      <c r="BE439" s="72"/>
      <c r="BF439" s="72"/>
      <c r="BG439" s="72"/>
    </row>
    <row r="440" spans="5:59" ht="32.25" customHeight="1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D440" s="72"/>
      <c r="BE440" s="72"/>
      <c r="BF440" s="72"/>
      <c r="BG440" s="72"/>
    </row>
    <row r="441" spans="5:59" ht="32.25" customHeight="1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D441" s="72"/>
      <c r="BE441" s="72"/>
      <c r="BF441" s="72"/>
      <c r="BG441" s="72"/>
    </row>
    <row r="442" spans="5:59" ht="32.25" customHeight="1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D442" s="72"/>
      <c r="BE442" s="72"/>
      <c r="BF442" s="72"/>
      <c r="BG442" s="72"/>
    </row>
    <row r="443" spans="5:59" ht="32.25" customHeight="1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D443" s="72"/>
      <c r="BE443" s="72"/>
      <c r="BF443" s="72"/>
      <c r="BG443" s="72"/>
    </row>
    <row r="444" spans="5:59" ht="32.25" customHeight="1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D444" s="72"/>
      <c r="BE444" s="72"/>
      <c r="BF444" s="72"/>
      <c r="BG444" s="72"/>
    </row>
    <row r="445" spans="5:59" ht="32.25" customHeight="1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D445" s="72"/>
      <c r="BE445" s="72"/>
      <c r="BF445" s="72"/>
      <c r="BG445" s="72"/>
    </row>
    <row r="446" spans="5:59" ht="32.25" customHeight="1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D446" s="72"/>
      <c r="BE446" s="72"/>
      <c r="BF446" s="72"/>
      <c r="BG446" s="72"/>
    </row>
    <row r="447" spans="5:59" ht="32.25" customHeight="1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D447" s="72"/>
      <c r="BE447" s="72"/>
      <c r="BF447" s="72"/>
      <c r="BG447" s="72"/>
    </row>
    <row r="448" spans="5:59" ht="32.25" customHeight="1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D448" s="72"/>
      <c r="BE448" s="72"/>
      <c r="BF448" s="72"/>
      <c r="BG448" s="72"/>
    </row>
    <row r="449" spans="5:59" ht="32.25" customHeight="1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D449" s="72"/>
      <c r="BE449" s="72"/>
      <c r="BF449" s="72"/>
      <c r="BG449" s="72"/>
    </row>
    <row r="450" spans="5:59" ht="32.25" customHeight="1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D450" s="72"/>
      <c r="BE450" s="72"/>
      <c r="BF450" s="72"/>
      <c r="BG450" s="72"/>
    </row>
    <row r="451" spans="5:59" ht="32.25" customHeight="1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D451" s="72"/>
      <c r="BE451" s="72"/>
      <c r="BF451" s="72"/>
      <c r="BG451" s="72"/>
    </row>
    <row r="452" spans="5:59" ht="32.25" customHeight="1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D452" s="72"/>
      <c r="BE452" s="72"/>
      <c r="BF452" s="72"/>
      <c r="BG452" s="72"/>
    </row>
    <row r="453" spans="5:59" ht="32.25" customHeight="1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D453" s="72"/>
      <c r="BE453" s="72"/>
      <c r="BF453" s="72"/>
      <c r="BG453" s="72"/>
    </row>
    <row r="454" spans="5:59" ht="32.25" customHeight="1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D454" s="72"/>
      <c r="BE454" s="72"/>
      <c r="BF454" s="72"/>
      <c r="BG454" s="72"/>
    </row>
    <row r="455" spans="5:59" ht="32.25" customHeight="1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D455" s="72"/>
      <c r="BE455" s="72"/>
      <c r="BF455" s="72"/>
      <c r="BG455" s="72"/>
    </row>
    <row r="456" spans="5:59" ht="32.25" customHeight="1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D456" s="72"/>
      <c r="BE456" s="72"/>
      <c r="BF456" s="72"/>
      <c r="BG456" s="72"/>
    </row>
    <row r="457" spans="5:59" ht="32.25" customHeight="1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D457" s="72"/>
      <c r="BE457" s="72"/>
      <c r="BF457" s="72"/>
      <c r="BG457" s="72"/>
    </row>
    <row r="458" spans="5:59" ht="32.25" customHeight="1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D458" s="72"/>
      <c r="BE458" s="72"/>
      <c r="BF458" s="72"/>
      <c r="BG458" s="72"/>
    </row>
    <row r="459" spans="5:59" ht="32.25" customHeight="1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D459" s="72"/>
      <c r="BE459" s="72"/>
      <c r="BF459" s="72"/>
      <c r="BG459" s="72"/>
    </row>
    <row r="460" spans="5:59" ht="32.25" customHeight="1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D460" s="72"/>
      <c r="BE460" s="72"/>
      <c r="BF460" s="72"/>
      <c r="BG460" s="72"/>
    </row>
    <row r="461" spans="5:59" ht="32.25" customHeight="1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D461" s="72"/>
      <c r="BE461" s="72"/>
      <c r="BF461" s="72"/>
      <c r="BG461" s="72"/>
    </row>
    <row r="462" spans="5:59" ht="32.25" customHeight="1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D462" s="72"/>
      <c r="BE462" s="72"/>
      <c r="BF462" s="72"/>
      <c r="BG462" s="72"/>
    </row>
    <row r="463" spans="5:59" ht="32.25" customHeight="1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D463" s="72"/>
      <c r="BE463" s="72"/>
      <c r="BF463" s="72"/>
      <c r="BG463" s="72"/>
    </row>
    <row r="464" spans="5:59" ht="32.25" customHeight="1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D464" s="72"/>
      <c r="BE464" s="72"/>
      <c r="BF464" s="72"/>
      <c r="BG464" s="72"/>
    </row>
    <row r="465" spans="5:59" ht="32.25" customHeight="1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D465" s="72"/>
      <c r="BE465" s="72"/>
      <c r="BF465" s="72"/>
      <c r="BG465" s="72"/>
    </row>
    <row r="466" spans="5:59" ht="32.25" customHeight="1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D466" s="72"/>
      <c r="BE466" s="72"/>
      <c r="BF466" s="72"/>
      <c r="BG466" s="72"/>
    </row>
    <row r="467" spans="5:59" ht="32.25" customHeight="1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D467" s="72"/>
      <c r="BE467" s="72"/>
      <c r="BF467" s="72"/>
      <c r="BG467" s="72"/>
    </row>
    <row r="468" spans="5:59" ht="32.25" customHeight="1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D468" s="72"/>
      <c r="BE468" s="72"/>
      <c r="BF468" s="72"/>
      <c r="BG468" s="72"/>
    </row>
    <row r="469" spans="5:59" ht="32.25" customHeight="1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D469" s="72"/>
      <c r="BE469" s="72"/>
      <c r="BF469" s="72"/>
      <c r="BG469" s="72"/>
    </row>
    <row r="470" spans="5:59" ht="32.25" customHeight="1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D470" s="72"/>
      <c r="BE470" s="72"/>
      <c r="BF470" s="72"/>
      <c r="BG470" s="72"/>
    </row>
    <row r="471" spans="5:59" ht="32.25" customHeight="1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D471" s="72"/>
      <c r="BE471" s="72"/>
      <c r="BF471" s="72"/>
      <c r="BG471" s="72"/>
    </row>
    <row r="472" spans="5:59" ht="32.25" customHeight="1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D472" s="72"/>
      <c r="BE472" s="72"/>
      <c r="BF472" s="72"/>
      <c r="BG472" s="72"/>
    </row>
    <row r="473" spans="5:59" ht="32.25" customHeight="1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D473" s="72"/>
      <c r="BE473" s="72"/>
      <c r="BF473" s="72"/>
      <c r="BG473" s="72"/>
    </row>
    <row r="474" spans="5:59" ht="32.25" customHeight="1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D474" s="72"/>
      <c r="BE474" s="72"/>
      <c r="BF474" s="72"/>
      <c r="BG474" s="72"/>
    </row>
    <row r="475" spans="5:59" ht="32.25" customHeight="1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D475" s="72"/>
      <c r="BE475" s="72"/>
      <c r="BF475" s="72"/>
      <c r="BG475" s="72"/>
    </row>
    <row r="476" spans="5:59" ht="32.25" customHeight="1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D476" s="72"/>
      <c r="BE476" s="72"/>
      <c r="BF476" s="72"/>
      <c r="BG476" s="72"/>
    </row>
    <row r="477" spans="5:59" ht="32.25" customHeight="1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D477" s="72"/>
      <c r="BE477" s="72"/>
      <c r="BF477" s="72"/>
      <c r="BG477" s="72"/>
    </row>
    <row r="478" spans="5:59" ht="32.25" customHeight="1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D478" s="72"/>
      <c r="BE478" s="72"/>
      <c r="BF478" s="72"/>
      <c r="BG478" s="72"/>
    </row>
    <row r="479" spans="5:59" ht="32.25" customHeight="1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D479" s="72"/>
      <c r="BE479" s="72"/>
      <c r="BF479" s="72"/>
      <c r="BG479" s="72"/>
    </row>
    <row r="480" spans="5:59" ht="32.25" customHeight="1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D480" s="72"/>
      <c r="BE480" s="72"/>
      <c r="BF480" s="72"/>
      <c r="BG480" s="72"/>
    </row>
    <row r="481" spans="5:59" ht="32.25" customHeight="1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D481" s="72"/>
      <c r="BE481" s="72"/>
      <c r="BF481" s="72"/>
      <c r="BG481" s="72"/>
    </row>
    <row r="482" spans="5:59" ht="32.25" customHeight="1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D482" s="72"/>
      <c r="BE482" s="72"/>
      <c r="BF482" s="72"/>
      <c r="BG482" s="72"/>
    </row>
    <row r="483" spans="5:59" ht="32.25" customHeight="1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D483" s="72"/>
      <c r="BE483" s="72"/>
      <c r="BF483" s="72"/>
      <c r="BG483" s="72"/>
    </row>
    <row r="484" spans="5:59" ht="32.25" customHeight="1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D484" s="72"/>
      <c r="BE484" s="72"/>
      <c r="BF484" s="72"/>
      <c r="BG484" s="72"/>
    </row>
    <row r="485" spans="5:59" ht="32.25" customHeight="1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D485" s="72"/>
      <c r="BE485" s="72"/>
      <c r="BF485" s="72"/>
      <c r="BG485" s="72"/>
    </row>
    <row r="486" spans="5:59" ht="32.25" customHeight="1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D486" s="72"/>
      <c r="BE486" s="72"/>
      <c r="BF486" s="72"/>
      <c r="BG486" s="72"/>
    </row>
    <row r="487" spans="5:59" ht="32.25" customHeight="1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D487" s="72"/>
      <c r="BE487" s="72"/>
      <c r="BF487" s="72"/>
      <c r="BG487" s="72"/>
    </row>
    <row r="488" spans="5:59" ht="32.25" customHeight="1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D488" s="72"/>
      <c r="BE488" s="72"/>
      <c r="BF488" s="72"/>
      <c r="BG488" s="72"/>
    </row>
    <row r="489" spans="5:59" ht="32.25" customHeight="1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D489" s="72"/>
      <c r="BE489" s="72"/>
      <c r="BF489" s="72"/>
      <c r="BG489" s="72"/>
    </row>
    <row r="490" spans="5:59" ht="32.25" customHeight="1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D490" s="72"/>
      <c r="BE490" s="72"/>
      <c r="BF490" s="72"/>
      <c r="BG490" s="72"/>
    </row>
    <row r="491" spans="5:59" ht="32.25" customHeight="1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D491" s="72"/>
      <c r="BE491" s="72"/>
      <c r="BF491" s="72"/>
      <c r="BG491" s="72"/>
    </row>
    <row r="492" spans="5:59" ht="32.25" customHeight="1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D492" s="72"/>
      <c r="BE492" s="72"/>
      <c r="BF492" s="72"/>
      <c r="BG492" s="72"/>
    </row>
    <row r="493" spans="5:59" ht="32.25" customHeight="1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D493" s="72"/>
      <c r="BE493" s="72"/>
      <c r="BF493" s="72"/>
      <c r="BG493" s="72"/>
    </row>
    <row r="494" spans="5:59" ht="32.25" customHeight="1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D494" s="72"/>
      <c r="BE494" s="72"/>
      <c r="BF494" s="72"/>
      <c r="BG494" s="72"/>
    </row>
    <row r="495" spans="5:59" ht="32.25" customHeight="1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D495" s="72"/>
      <c r="BE495" s="72"/>
      <c r="BF495" s="72"/>
      <c r="BG495" s="72"/>
    </row>
    <row r="496" spans="5:59" ht="32.25" customHeight="1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D496" s="72"/>
      <c r="BE496" s="72"/>
      <c r="BF496" s="72"/>
      <c r="BG496" s="72"/>
    </row>
    <row r="497" spans="5:59" ht="32.25" customHeight="1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D497" s="72"/>
      <c r="BE497" s="72"/>
      <c r="BF497" s="72"/>
      <c r="BG497" s="72"/>
    </row>
    <row r="498" spans="5:59" ht="32.25" customHeight="1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D498" s="72"/>
      <c r="BE498" s="72"/>
      <c r="BF498" s="72"/>
      <c r="BG498" s="72"/>
    </row>
    <row r="499" spans="5:59" ht="32.25" customHeight="1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D499" s="72"/>
      <c r="BE499" s="72"/>
      <c r="BF499" s="72"/>
      <c r="BG499" s="72"/>
    </row>
    <row r="500" spans="5:59" ht="32.25" customHeight="1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D500" s="72"/>
      <c r="BE500" s="72"/>
      <c r="BF500" s="72"/>
      <c r="BG500" s="72"/>
    </row>
    <row r="501" spans="5:59" ht="32.25" customHeight="1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D501" s="72"/>
      <c r="BE501" s="72"/>
      <c r="BF501" s="72"/>
      <c r="BG501" s="72"/>
    </row>
    <row r="502" spans="5:59" ht="32.25" customHeight="1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D502" s="72"/>
      <c r="BE502" s="72"/>
      <c r="BF502" s="72"/>
      <c r="BG502" s="72"/>
    </row>
    <row r="503" spans="5:59" ht="32.25" customHeight="1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D503" s="72"/>
      <c r="BE503" s="72"/>
      <c r="BF503" s="72"/>
      <c r="BG503" s="72"/>
    </row>
    <row r="504" spans="5:59" ht="32.25" customHeight="1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D504" s="72"/>
      <c r="BE504" s="72"/>
      <c r="BF504" s="72"/>
      <c r="BG504" s="72"/>
    </row>
    <row r="505" spans="5:59" ht="32.25" customHeight="1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D505" s="72"/>
      <c r="BE505" s="72"/>
      <c r="BF505" s="72"/>
      <c r="BG505" s="72"/>
    </row>
    <row r="506" spans="5:59" ht="32.25" customHeight="1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D506" s="72"/>
      <c r="BE506" s="72"/>
      <c r="BF506" s="72"/>
      <c r="BG506" s="72"/>
    </row>
    <row r="507" spans="5:59" ht="32.25" customHeight="1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D507" s="72"/>
      <c r="BE507" s="72"/>
      <c r="BF507" s="72"/>
      <c r="BG507" s="72"/>
    </row>
    <row r="508" spans="5:59" ht="32.25" customHeight="1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D508" s="72"/>
      <c r="BE508" s="72"/>
      <c r="BF508" s="72"/>
      <c r="BG508" s="72"/>
    </row>
    <row r="509" spans="5:59" ht="32.25" customHeight="1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D509" s="72"/>
      <c r="BE509" s="72"/>
      <c r="BF509" s="72"/>
      <c r="BG509" s="72"/>
    </row>
    <row r="510" spans="5:59" ht="32.25" customHeight="1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D510" s="72"/>
      <c r="BE510" s="72"/>
      <c r="BF510" s="72"/>
      <c r="BG510" s="72"/>
    </row>
    <row r="511" spans="5:59" ht="32.25" customHeight="1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D511" s="72"/>
      <c r="BE511" s="72"/>
      <c r="BF511" s="72"/>
      <c r="BG511" s="72"/>
    </row>
    <row r="512" spans="5:59" ht="32.25" customHeight="1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D512" s="72"/>
      <c r="BE512" s="72"/>
      <c r="BF512" s="72"/>
      <c r="BG512" s="72"/>
    </row>
    <row r="513" spans="5:59" ht="32.25" customHeight="1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D513" s="72"/>
      <c r="BE513" s="72"/>
      <c r="BF513" s="72"/>
      <c r="BG513" s="72"/>
    </row>
    <row r="514" spans="5:59" ht="32.25" customHeight="1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D514" s="72"/>
      <c r="BE514" s="72"/>
      <c r="BF514" s="72"/>
      <c r="BG514" s="72"/>
    </row>
    <row r="515" spans="5:59" ht="32.25" customHeight="1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D515" s="72"/>
      <c r="BE515" s="72"/>
      <c r="BF515" s="72"/>
      <c r="BG515" s="72"/>
    </row>
    <row r="516" spans="5:59" ht="32.25" customHeight="1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D516" s="72"/>
      <c r="BE516" s="72"/>
      <c r="BF516" s="72"/>
      <c r="BG516" s="72"/>
    </row>
    <row r="517" spans="5:59" ht="32.25" customHeight="1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D517" s="72"/>
      <c r="BE517" s="72"/>
      <c r="BF517" s="72"/>
      <c r="BG517" s="72"/>
    </row>
    <row r="518" spans="5:59" ht="32.25" customHeight="1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D518" s="72"/>
      <c r="BE518" s="72"/>
      <c r="BF518" s="72"/>
      <c r="BG518" s="72"/>
    </row>
    <row r="519" spans="5:59" ht="32.25" customHeight="1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D519" s="72"/>
      <c r="BE519" s="72"/>
      <c r="BF519" s="72"/>
      <c r="BG519" s="72"/>
    </row>
    <row r="520" spans="5:59" ht="32.25" customHeight="1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D520" s="72"/>
      <c r="BE520" s="72"/>
      <c r="BF520" s="72"/>
      <c r="BG520" s="72"/>
    </row>
    <row r="521" spans="5:59" ht="32.25" customHeight="1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D521" s="72"/>
      <c r="BE521" s="72"/>
      <c r="BF521" s="72"/>
      <c r="BG521" s="72"/>
    </row>
    <row r="522" spans="5:59" ht="32.25" customHeight="1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D522" s="72"/>
      <c r="BE522" s="72"/>
      <c r="BF522" s="72"/>
      <c r="BG522" s="72"/>
    </row>
    <row r="523" spans="5:59" ht="32.25" customHeight="1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D523" s="72"/>
      <c r="BE523" s="72"/>
      <c r="BF523" s="72"/>
      <c r="BG523" s="72"/>
    </row>
    <row r="524" spans="5:59" ht="32.25" customHeight="1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D524" s="72"/>
      <c r="BE524" s="72"/>
      <c r="BF524" s="72"/>
      <c r="BG524" s="72"/>
    </row>
    <row r="525" spans="5:59" ht="32.25" customHeight="1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D525" s="72"/>
      <c r="BE525" s="72"/>
      <c r="BF525" s="72"/>
      <c r="BG525" s="72"/>
    </row>
    <row r="526" spans="5:59" ht="32.25" customHeight="1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D526" s="72"/>
      <c r="BE526" s="72"/>
      <c r="BF526" s="72"/>
      <c r="BG526" s="72"/>
    </row>
    <row r="527" spans="5:59" ht="32.25" customHeight="1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D527" s="72"/>
      <c r="BE527" s="72"/>
      <c r="BF527" s="72"/>
      <c r="BG527" s="72"/>
    </row>
    <row r="528" spans="5:59" ht="32.25" customHeight="1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D528" s="72"/>
      <c r="BE528" s="72"/>
      <c r="BF528" s="72"/>
      <c r="BG528" s="72"/>
    </row>
    <row r="529" spans="5:59" ht="32.25" customHeight="1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D529" s="72"/>
      <c r="BE529" s="72"/>
      <c r="BF529" s="72"/>
      <c r="BG529" s="72"/>
    </row>
    <row r="530" spans="5:59" ht="32.25" customHeight="1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D530" s="72"/>
      <c r="BE530" s="72"/>
      <c r="BF530" s="72"/>
      <c r="BG530" s="72"/>
    </row>
    <row r="531" spans="5:59" ht="32.25" customHeight="1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D531" s="72"/>
      <c r="BE531" s="72"/>
      <c r="BF531" s="72"/>
      <c r="BG531" s="72"/>
    </row>
    <row r="532" spans="5:59" ht="32.25" customHeight="1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D532" s="72"/>
      <c r="BE532" s="72"/>
      <c r="BF532" s="72"/>
      <c r="BG532" s="72"/>
    </row>
    <row r="533" spans="5:59" ht="32.25" customHeight="1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D533" s="72"/>
      <c r="BE533" s="72"/>
      <c r="BF533" s="72"/>
      <c r="BG533" s="72"/>
    </row>
    <row r="534" spans="5:59" ht="32.25" customHeight="1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D534" s="72"/>
      <c r="BE534" s="72"/>
      <c r="BF534" s="72"/>
      <c r="BG534" s="72"/>
    </row>
    <row r="535" spans="5:59" ht="32.25" customHeight="1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D535" s="72"/>
      <c r="BE535" s="72"/>
      <c r="BF535" s="72"/>
      <c r="BG535" s="72"/>
    </row>
    <row r="536" spans="5:59" ht="32.25" customHeight="1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D536" s="72"/>
      <c r="BE536" s="72"/>
      <c r="BF536" s="72"/>
      <c r="BG536" s="72"/>
    </row>
    <row r="537" spans="5:59" ht="32.25" customHeight="1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D537" s="72"/>
      <c r="BE537" s="72"/>
      <c r="BF537" s="72"/>
      <c r="BG537" s="72"/>
    </row>
    <row r="538" spans="5:59" ht="32.25" customHeight="1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D538" s="72"/>
      <c r="BE538" s="72"/>
      <c r="BF538" s="72"/>
      <c r="BG538" s="72"/>
    </row>
    <row r="539" spans="5:59" ht="32.25" customHeight="1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D539" s="72"/>
      <c r="BE539" s="72"/>
      <c r="BF539" s="72"/>
      <c r="BG539" s="72"/>
    </row>
    <row r="540" spans="5:59" ht="32.25" customHeight="1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D540" s="72"/>
      <c r="BE540" s="72"/>
      <c r="BF540" s="72"/>
      <c r="BG540" s="72"/>
    </row>
    <row r="541" spans="5:59" ht="32.25" customHeight="1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D541" s="72"/>
      <c r="BE541" s="72"/>
      <c r="BF541" s="72"/>
      <c r="BG541" s="72"/>
    </row>
    <row r="542" spans="5:59" ht="32.25" customHeight="1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D542" s="72"/>
      <c r="BE542" s="72"/>
      <c r="BF542" s="72"/>
      <c r="BG542" s="72"/>
    </row>
    <row r="543" spans="5:59" ht="32.25" customHeight="1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D543" s="72"/>
      <c r="BE543" s="72"/>
      <c r="BF543" s="72"/>
      <c r="BG543" s="72"/>
    </row>
    <row r="544" spans="5:59" ht="32.25" customHeight="1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D544" s="72"/>
      <c r="BE544" s="72"/>
      <c r="BF544" s="72"/>
      <c r="BG544" s="72"/>
    </row>
    <row r="545" spans="5:59" ht="32.25" customHeight="1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D545" s="72"/>
      <c r="BE545" s="72"/>
      <c r="BF545" s="72"/>
      <c r="BG545" s="72"/>
    </row>
    <row r="546" spans="5:59" ht="32.25" customHeight="1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D546" s="72"/>
      <c r="BE546" s="72"/>
      <c r="BF546" s="72"/>
      <c r="BG546" s="72"/>
    </row>
    <row r="547" spans="5:59" ht="32.25" customHeight="1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D547" s="72"/>
      <c r="BE547" s="72"/>
      <c r="BF547" s="72"/>
      <c r="BG547" s="72"/>
    </row>
    <row r="548" spans="5:59" ht="32.25" customHeight="1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D548" s="72"/>
      <c r="BE548" s="72"/>
      <c r="BF548" s="72"/>
      <c r="BG548" s="72"/>
    </row>
    <row r="549" spans="5:59" ht="32.25" customHeight="1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D549" s="72"/>
      <c r="BE549" s="72"/>
      <c r="BF549" s="72"/>
      <c r="BG549" s="72"/>
    </row>
    <row r="550" spans="5:59" ht="32.25" customHeight="1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D550" s="72"/>
      <c r="BE550" s="72"/>
      <c r="BF550" s="72"/>
      <c r="BG550" s="72"/>
    </row>
    <row r="551" spans="5:59" ht="32.25" customHeight="1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D551" s="72"/>
      <c r="BE551" s="72"/>
      <c r="BF551" s="72"/>
      <c r="BG551" s="72"/>
    </row>
    <row r="552" spans="5:59" ht="32.25" customHeight="1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D552" s="72"/>
      <c r="BE552" s="72"/>
      <c r="BF552" s="72"/>
      <c r="BG552" s="72"/>
    </row>
    <row r="553" spans="5:59" ht="32.25" customHeight="1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D553" s="72"/>
      <c r="BE553" s="72"/>
      <c r="BF553" s="72"/>
      <c r="BG553" s="72"/>
    </row>
    <row r="554" spans="5:59" ht="32.25" customHeight="1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D554" s="72"/>
      <c r="BE554" s="72"/>
      <c r="BF554" s="72"/>
      <c r="BG554" s="72"/>
    </row>
    <row r="555" spans="5:59" ht="32.25" customHeight="1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D555" s="72"/>
      <c r="BE555" s="72"/>
      <c r="BF555" s="72"/>
      <c r="BG555" s="72"/>
    </row>
    <row r="556" spans="5:59" ht="32.25" customHeight="1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D556" s="72"/>
      <c r="BE556" s="72"/>
      <c r="BF556" s="72"/>
      <c r="BG556" s="72"/>
    </row>
    <row r="557" spans="5:59" ht="32.25" customHeight="1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D557" s="72"/>
      <c r="BE557" s="72"/>
      <c r="BF557" s="72"/>
      <c r="BG557" s="72"/>
    </row>
    <row r="558" spans="5:59" ht="32.25" customHeight="1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D558" s="72"/>
      <c r="BE558" s="72"/>
      <c r="BF558" s="72"/>
      <c r="BG558" s="72"/>
    </row>
    <row r="559" spans="5:59" ht="32.25" customHeight="1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D559" s="72"/>
      <c r="BE559" s="72"/>
      <c r="BF559" s="72"/>
      <c r="BG559" s="72"/>
    </row>
    <row r="560" spans="5:59" ht="32.25" customHeight="1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D560" s="72"/>
      <c r="BE560" s="72"/>
      <c r="BF560" s="72"/>
      <c r="BG560" s="72"/>
    </row>
    <row r="561" spans="5:59" ht="32.25" customHeight="1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D561" s="72"/>
      <c r="BE561" s="72"/>
      <c r="BF561" s="72"/>
      <c r="BG561" s="72"/>
    </row>
    <row r="562" spans="5:59" ht="32.25" customHeight="1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D562" s="72"/>
      <c r="BE562" s="72"/>
      <c r="BF562" s="72"/>
      <c r="BG562" s="72"/>
    </row>
    <row r="563" spans="5:59" ht="32.25" customHeight="1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D563" s="72"/>
      <c r="BE563" s="72"/>
      <c r="BF563" s="72"/>
      <c r="BG563" s="72"/>
    </row>
    <row r="564" spans="5:59" ht="32.25" customHeight="1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D564" s="72"/>
      <c r="BE564" s="72"/>
      <c r="BF564" s="72"/>
      <c r="BG564" s="72"/>
    </row>
    <row r="565" spans="5:59" ht="32.25" customHeight="1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D565" s="72"/>
      <c r="BE565" s="72"/>
      <c r="BF565" s="72"/>
      <c r="BG565" s="72"/>
    </row>
    <row r="566" spans="5:59" ht="32.25" customHeight="1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D566" s="72"/>
      <c r="BE566" s="72"/>
      <c r="BF566" s="72"/>
      <c r="BG566" s="72"/>
    </row>
    <row r="567" spans="5:59" ht="32.25" customHeight="1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D567" s="72"/>
      <c r="BE567" s="72"/>
      <c r="BF567" s="72"/>
      <c r="BG567" s="72"/>
    </row>
    <row r="568" spans="5:59" ht="32.25" customHeight="1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D568" s="72"/>
      <c r="BE568" s="72"/>
      <c r="BF568" s="72"/>
      <c r="BG568" s="72"/>
    </row>
    <row r="569" spans="5:59" ht="32.25" customHeight="1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D569" s="72"/>
      <c r="BE569" s="72"/>
      <c r="BF569" s="72"/>
      <c r="BG569" s="72"/>
    </row>
    <row r="570" spans="5:59" ht="32.25" customHeight="1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D570" s="72"/>
      <c r="BE570" s="72"/>
      <c r="BF570" s="72"/>
      <c r="BG570" s="72"/>
    </row>
    <row r="571" spans="5:59" ht="32.25" customHeight="1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D571" s="72"/>
      <c r="BE571" s="72"/>
      <c r="BF571" s="72"/>
      <c r="BG571" s="72"/>
    </row>
    <row r="572" spans="5:59" ht="32.25" customHeight="1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D572" s="72"/>
      <c r="BE572" s="72"/>
      <c r="BF572" s="72"/>
      <c r="BG572" s="72"/>
    </row>
    <row r="573" spans="5:59" ht="32.25" customHeight="1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D573" s="72"/>
      <c r="BE573" s="72"/>
      <c r="BF573" s="72"/>
      <c r="BG573" s="72"/>
    </row>
    <row r="574" spans="5:59" ht="32.25" customHeight="1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D574" s="72"/>
      <c r="BE574" s="72"/>
      <c r="BF574" s="72"/>
      <c r="BG574" s="72"/>
    </row>
    <row r="575" spans="5:59" ht="32.25" customHeight="1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D575" s="72"/>
      <c r="BE575" s="72"/>
      <c r="BF575" s="72"/>
      <c r="BG575" s="72"/>
    </row>
    <row r="576" spans="5:59" ht="32.25" customHeight="1" x14ac:dyDescent="0.25">
      <c r="E576" s="93"/>
      <c r="I576" s="72"/>
      <c r="P576" s="72"/>
      <c r="Q576" s="72"/>
      <c r="R576" s="72"/>
      <c r="S576" s="72"/>
      <c r="AM576" s="93"/>
      <c r="AN576" s="93"/>
      <c r="AO576" s="129"/>
      <c r="AP576" s="93"/>
      <c r="AQ576" s="93"/>
      <c r="BD576" s="72"/>
      <c r="BE576" s="72"/>
      <c r="BF576" s="72"/>
      <c r="BG576" s="72"/>
    </row>
    <row r="577" spans="5:59" ht="32.25" customHeight="1" x14ac:dyDescent="0.25">
      <c r="E577" s="93"/>
      <c r="I577" s="72"/>
      <c r="P577" s="72"/>
      <c r="Q577" s="72"/>
      <c r="R577" s="72"/>
      <c r="S577" s="72"/>
      <c r="AM577" s="93"/>
      <c r="AN577" s="93"/>
      <c r="AO577" s="129"/>
      <c r="AP577" s="93"/>
      <c r="AQ577" s="93"/>
      <c r="BD577" s="72"/>
      <c r="BE577" s="72"/>
      <c r="BF577" s="72"/>
      <c r="BG577" s="72"/>
    </row>
    <row r="578" spans="5:59" ht="32.25" customHeight="1" x14ac:dyDescent="0.25">
      <c r="E578" s="93"/>
      <c r="I578" s="72"/>
      <c r="P578" s="72"/>
      <c r="Q578" s="72"/>
      <c r="R578" s="72"/>
      <c r="S578" s="72"/>
      <c r="AM578" s="93"/>
      <c r="AN578" s="93"/>
      <c r="AO578" s="129"/>
      <c r="AP578" s="93"/>
      <c r="AQ578" s="93"/>
      <c r="BD578" s="72"/>
      <c r="BE578" s="72"/>
      <c r="BF578" s="72"/>
      <c r="BG578" s="72"/>
    </row>
    <row r="579" spans="5:59" ht="32.25" customHeight="1" x14ac:dyDescent="0.25">
      <c r="E579" s="93"/>
      <c r="I579" s="72"/>
      <c r="P579" s="72"/>
      <c r="Q579" s="72"/>
      <c r="R579" s="72"/>
      <c r="S579" s="72"/>
      <c r="AM579" s="93"/>
      <c r="AN579" s="93"/>
      <c r="AO579" s="129"/>
      <c r="AP579" s="93"/>
      <c r="AQ579" s="93"/>
      <c r="BD579" s="72"/>
      <c r="BE579" s="72"/>
      <c r="BF579" s="72"/>
      <c r="BG579" s="72"/>
    </row>
    <row r="580" spans="5:59" ht="32.25" customHeight="1" x14ac:dyDescent="0.25">
      <c r="E580" s="93"/>
      <c r="I580" s="72"/>
      <c r="P580" s="72"/>
      <c r="Q580" s="72"/>
      <c r="R580" s="72"/>
      <c r="S580" s="72"/>
      <c r="AM580" s="93"/>
      <c r="AN580" s="93"/>
      <c r="AO580" s="129"/>
      <c r="AP580" s="93"/>
      <c r="AQ580" s="93"/>
      <c r="BD580" s="72"/>
      <c r="BE580" s="72"/>
      <c r="BF580" s="72"/>
      <c r="BG580" s="72"/>
    </row>
    <row r="581" spans="5:59" ht="32.25" customHeight="1" x14ac:dyDescent="0.25">
      <c r="E581" s="93"/>
      <c r="I581" s="72"/>
      <c r="P581" s="72"/>
      <c r="Q581" s="72"/>
      <c r="R581" s="72"/>
      <c r="S581" s="72"/>
      <c r="AM581" s="93"/>
      <c r="AN581" s="93"/>
      <c r="AO581" s="129"/>
      <c r="AP581" s="93"/>
      <c r="AQ581" s="93"/>
      <c r="BD581" s="72"/>
      <c r="BE581" s="72"/>
      <c r="BF581" s="72"/>
      <c r="BG581" s="72"/>
    </row>
    <row r="582" spans="5:59" ht="32.25" customHeight="1" x14ac:dyDescent="0.25">
      <c r="E582" s="93"/>
      <c r="AM582" s="93"/>
      <c r="AN582" s="93"/>
      <c r="AO582" s="129"/>
      <c r="AP582" s="93"/>
      <c r="AQ582" s="93"/>
      <c r="BD582" s="72"/>
      <c r="BE582" s="72"/>
      <c r="BF582" s="72"/>
      <c r="BG582" s="72"/>
    </row>
    <row r="583" spans="5:59" ht="32.25" customHeight="1" x14ac:dyDescent="0.25">
      <c r="E583" s="93"/>
      <c r="AM583" s="93"/>
      <c r="AN583" s="93"/>
      <c r="AO583" s="129"/>
      <c r="AP583" s="93"/>
      <c r="AQ583" s="93"/>
      <c r="BD583" s="72"/>
      <c r="BE583" s="72"/>
      <c r="BF583" s="72"/>
      <c r="BG583" s="72"/>
    </row>
    <row r="584" spans="5:59" ht="32.25" customHeight="1" x14ac:dyDescent="0.25">
      <c r="E584" s="93"/>
      <c r="AM584" s="93"/>
      <c r="AN584" s="93"/>
      <c r="AO584" s="129"/>
      <c r="AP584" s="93"/>
      <c r="AQ584" s="93"/>
      <c r="BD584" s="72"/>
      <c r="BE584" s="72"/>
      <c r="BF584" s="72"/>
      <c r="BG584" s="72"/>
    </row>
    <row r="585" spans="5:59" ht="32.25" customHeight="1" x14ac:dyDescent="0.25">
      <c r="E585" s="93"/>
      <c r="AM585" s="93"/>
      <c r="AN585" s="93"/>
      <c r="AO585" s="129"/>
      <c r="AP585" s="93"/>
      <c r="AQ585" s="93"/>
      <c r="BD585" s="72"/>
      <c r="BE585" s="72"/>
      <c r="BF585" s="72"/>
      <c r="BG585" s="72"/>
    </row>
    <row r="586" spans="5:59" ht="32.25" customHeight="1" x14ac:dyDescent="0.25">
      <c r="E586" s="93"/>
      <c r="AM586" s="93"/>
      <c r="AN586" s="93"/>
      <c r="AO586" s="129"/>
      <c r="AP586" s="93"/>
      <c r="AQ586" s="93"/>
      <c r="BD586" s="72"/>
      <c r="BE586" s="72"/>
      <c r="BF586" s="72"/>
      <c r="BG586" s="72"/>
    </row>
    <row r="587" spans="5:59" ht="32.25" customHeight="1" x14ac:dyDescent="0.25">
      <c r="E587" s="93"/>
      <c r="AM587" s="93"/>
      <c r="AN587" s="93"/>
      <c r="AO587" s="129"/>
      <c r="AP587" s="93"/>
      <c r="AQ587" s="93"/>
      <c r="BD587" s="72"/>
      <c r="BE587" s="72"/>
      <c r="BF587" s="72"/>
      <c r="BG587" s="72"/>
    </row>
    <row r="588" spans="5:59" ht="32.25" customHeight="1" x14ac:dyDescent="0.25">
      <c r="E588" s="93"/>
      <c r="AM588" s="93"/>
      <c r="AN588" s="93"/>
      <c r="AO588" s="129"/>
      <c r="AP588" s="93"/>
      <c r="AQ588" s="93"/>
      <c r="BD588" s="72"/>
      <c r="BE588" s="72"/>
      <c r="BF588" s="72"/>
      <c r="BG588" s="72"/>
    </row>
    <row r="589" spans="5:59" ht="32.25" customHeight="1" x14ac:dyDescent="0.25">
      <c r="E589" s="93"/>
      <c r="AM589" s="93"/>
      <c r="AN589" s="93"/>
      <c r="AO589" s="129"/>
      <c r="AP589" s="93"/>
      <c r="AQ589" s="93"/>
      <c r="BD589" s="72"/>
      <c r="BE589" s="72"/>
      <c r="BF589" s="72"/>
      <c r="BG589" s="72"/>
    </row>
    <row r="590" spans="5:59" ht="32.25" customHeight="1" x14ac:dyDescent="0.25">
      <c r="E590" s="93"/>
      <c r="AM590" s="93"/>
      <c r="AN590" s="93"/>
      <c r="AO590" s="129"/>
      <c r="AP590" s="93"/>
      <c r="AQ590" s="93"/>
      <c r="BD590" s="72"/>
      <c r="BE590" s="72"/>
      <c r="BF590" s="72"/>
      <c r="BG590" s="72"/>
    </row>
    <row r="591" spans="5:59" ht="32.25" customHeight="1" x14ac:dyDescent="0.25">
      <c r="E591" s="93"/>
      <c r="AM591" s="93"/>
      <c r="AN591" s="93"/>
      <c r="AO591" s="129"/>
      <c r="AP591" s="93"/>
      <c r="AQ591" s="93"/>
      <c r="BD591" s="72"/>
      <c r="BE591" s="72"/>
      <c r="BF591" s="72"/>
      <c r="BG591" s="72"/>
    </row>
    <row r="592" spans="5:59" ht="32.25" customHeight="1" x14ac:dyDescent="0.25">
      <c r="E592" s="93"/>
      <c r="AM592" s="93"/>
      <c r="AN592" s="93"/>
      <c r="AO592" s="129"/>
      <c r="AP592" s="93"/>
      <c r="AQ592" s="93"/>
      <c r="BD592" s="72"/>
      <c r="BE592" s="72"/>
      <c r="BF592" s="72"/>
      <c r="BG592" s="72"/>
    </row>
    <row r="593" spans="5:59" ht="32.25" customHeight="1" x14ac:dyDescent="0.25">
      <c r="E593" s="93"/>
      <c r="AM593" s="93"/>
      <c r="AN593" s="93"/>
      <c r="AO593" s="129"/>
      <c r="AP593" s="93"/>
      <c r="AQ593" s="93"/>
      <c r="BD593" s="72"/>
      <c r="BE593" s="72"/>
      <c r="BF593" s="72"/>
      <c r="BG593" s="72"/>
    </row>
    <row r="594" spans="5:59" ht="32.25" customHeight="1" x14ac:dyDescent="0.25">
      <c r="E594" s="93"/>
      <c r="AM594" s="93"/>
      <c r="AN594" s="93"/>
      <c r="AO594" s="129"/>
      <c r="AP594" s="93"/>
      <c r="AQ594" s="93"/>
      <c r="BD594" s="72"/>
      <c r="BE594" s="72"/>
      <c r="BF594" s="72"/>
      <c r="BG594" s="72"/>
    </row>
    <row r="595" spans="5:59" ht="32.25" customHeight="1" x14ac:dyDescent="0.25">
      <c r="E595" s="93"/>
      <c r="AM595" s="93"/>
      <c r="AN595" s="93"/>
      <c r="AO595" s="129"/>
      <c r="AP595" s="93"/>
      <c r="AQ595" s="93"/>
      <c r="BD595" s="72"/>
      <c r="BE595" s="72"/>
      <c r="BF595" s="72"/>
      <c r="BG595" s="72"/>
    </row>
    <row r="596" spans="5:59" ht="32.25" customHeight="1" x14ac:dyDescent="0.25">
      <c r="E596" s="93"/>
      <c r="AM596" s="93"/>
      <c r="AN596" s="93"/>
      <c r="AO596" s="129"/>
      <c r="AP596" s="93"/>
      <c r="AQ596" s="93"/>
      <c r="BD596" s="72"/>
      <c r="BE596" s="72"/>
      <c r="BF596" s="72"/>
      <c r="BG596" s="72"/>
    </row>
    <row r="597" spans="5:59" ht="32.25" customHeight="1" x14ac:dyDescent="0.25">
      <c r="E597" s="93"/>
      <c r="AM597" s="93"/>
      <c r="AN597" s="93"/>
      <c r="AO597" s="129"/>
      <c r="AP597" s="93"/>
      <c r="AQ597" s="93"/>
      <c r="BD597" s="72"/>
      <c r="BE597" s="72"/>
      <c r="BF597" s="72"/>
      <c r="BG597" s="72"/>
    </row>
    <row r="598" spans="5:59" ht="32.25" customHeight="1" x14ac:dyDescent="0.25">
      <c r="E598" s="93"/>
      <c r="AM598" s="93"/>
      <c r="AN598" s="93"/>
      <c r="AO598" s="129"/>
      <c r="AP598" s="93"/>
      <c r="AQ598" s="93"/>
      <c r="BD598" s="72"/>
      <c r="BE598" s="72"/>
      <c r="BF598" s="72"/>
      <c r="BG598" s="72"/>
    </row>
    <row r="599" spans="5:59" ht="32.25" customHeight="1" x14ac:dyDescent="0.25">
      <c r="E599" s="93"/>
      <c r="AM599" s="93"/>
      <c r="AN599" s="93"/>
      <c r="AO599" s="129"/>
      <c r="AP599" s="93"/>
      <c r="AQ599" s="93"/>
      <c r="BD599" s="72"/>
      <c r="BE599" s="72"/>
      <c r="BF599" s="72"/>
      <c r="BG599" s="72"/>
    </row>
    <row r="600" spans="5:59" ht="32.25" customHeight="1" x14ac:dyDescent="0.25">
      <c r="E600" s="93"/>
      <c r="AM600" s="93"/>
      <c r="AN600" s="93"/>
      <c r="AO600" s="129"/>
      <c r="AP600" s="93"/>
      <c r="AQ600" s="93"/>
      <c r="BD600" s="72"/>
      <c r="BE600" s="72"/>
      <c r="BF600" s="72"/>
      <c r="BG600" s="72"/>
    </row>
    <row r="601" spans="5:59" ht="32.25" customHeight="1" x14ac:dyDescent="0.25">
      <c r="E601" s="93"/>
      <c r="AM601" s="93"/>
      <c r="AN601" s="93"/>
      <c r="AO601" s="129"/>
      <c r="AP601" s="93"/>
      <c r="AQ601" s="93"/>
      <c r="BD601" s="72"/>
      <c r="BE601" s="72"/>
      <c r="BF601" s="72"/>
      <c r="BG601" s="72"/>
    </row>
    <row r="602" spans="5:59" ht="32.25" customHeight="1" x14ac:dyDescent="0.25">
      <c r="E602" s="93"/>
      <c r="AM602" s="93"/>
      <c r="AN602" s="93"/>
      <c r="AO602" s="129"/>
      <c r="AP602" s="93"/>
      <c r="AQ602" s="93"/>
      <c r="BD602" s="72"/>
      <c r="BE602" s="72"/>
      <c r="BF602" s="72"/>
      <c r="BG602" s="72"/>
    </row>
    <row r="603" spans="5:59" ht="32.25" customHeight="1" x14ac:dyDescent="0.25">
      <c r="E603" s="93"/>
      <c r="AM603" s="93"/>
      <c r="AN603" s="93"/>
      <c r="AO603" s="129"/>
      <c r="AP603" s="93"/>
      <c r="AQ603" s="93"/>
      <c r="BD603" s="72"/>
      <c r="BE603" s="72"/>
      <c r="BF603" s="72"/>
      <c r="BG603" s="72"/>
    </row>
    <row r="604" spans="5:59" ht="32.25" customHeight="1" x14ac:dyDescent="0.25">
      <c r="E604" s="93"/>
      <c r="AM604" s="93"/>
      <c r="AN604" s="93"/>
      <c r="AO604" s="129"/>
      <c r="AP604" s="93"/>
      <c r="AQ604" s="93"/>
      <c r="BD604" s="72"/>
      <c r="BE604" s="72"/>
      <c r="BF604" s="72"/>
      <c r="BG604" s="72"/>
    </row>
    <row r="605" spans="5:59" ht="32.25" customHeight="1" x14ac:dyDescent="0.25">
      <c r="E605" s="93"/>
      <c r="AM605" s="93"/>
      <c r="AN605" s="93"/>
      <c r="AO605" s="129"/>
      <c r="AP605" s="93"/>
      <c r="AQ605" s="93"/>
      <c r="BD605" s="72"/>
      <c r="BE605" s="72"/>
      <c r="BF605" s="72"/>
      <c r="BG605" s="72"/>
    </row>
    <row r="606" spans="5:59" ht="32.25" customHeight="1" x14ac:dyDescent="0.25">
      <c r="E606" s="93"/>
      <c r="AM606" s="93"/>
      <c r="AN606" s="93"/>
      <c r="AO606" s="129"/>
      <c r="AP606" s="93"/>
      <c r="AQ606" s="93"/>
      <c r="BD606" s="72"/>
      <c r="BE606" s="72"/>
      <c r="BF606" s="72"/>
      <c r="BG606" s="72"/>
    </row>
    <row r="607" spans="5:59" ht="32.25" customHeight="1" x14ac:dyDescent="0.25">
      <c r="E607" s="93"/>
      <c r="AM607" s="93"/>
      <c r="AN607" s="93"/>
      <c r="AO607" s="129"/>
      <c r="AP607" s="93"/>
      <c r="AQ607" s="93"/>
      <c r="BD607" s="72"/>
      <c r="BE607" s="72"/>
      <c r="BF607" s="72"/>
      <c r="BG607" s="72"/>
    </row>
    <row r="608" spans="5:59" ht="32.25" customHeight="1" x14ac:dyDescent="0.25">
      <c r="E608" s="93"/>
      <c r="AM608" s="93"/>
      <c r="AN608" s="93"/>
      <c r="AO608" s="129"/>
      <c r="AP608" s="93"/>
      <c r="AQ608" s="93"/>
      <c r="BD608" s="72"/>
      <c r="BE608" s="72"/>
      <c r="BF608" s="72"/>
      <c r="BG608" s="72"/>
    </row>
    <row r="609" spans="5:59" ht="32.25" customHeight="1" x14ac:dyDescent="0.25">
      <c r="E609" s="93"/>
      <c r="AM609" s="93"/>
      <c r="AN609" s="93"/>
      <c r="AO609" s="129"/>
      <c r="AP609" s="93"/>
      <c r="AQ609" s="93"/>
      <c r="BD609" s="72"/>
      <c r="BE609" s="72"/>
      <c r="BF609" s="72"/>
      <c r="BG609" s="72"/>
    </row>
    <row r="610" spans="5:59" ht="32.25" customHeight="1" x14ac:dyDescent="0.25">
      <c r="E610" s="93"/>
      <c r="AM610" s="93"/>
      <c r="AN610" s="93"/>
      <c r="AO610" s="129"/>
      <c r="AP610" s="93"/>
      <c r="AQ610" s="93"/>
      <c r="BD610" s="72"/>
      <c r="BE610" s="72"/>
      <c r="BF610" s="72"/>
      <c r="BG610" s="72"/>
    </row>
    <row r="611" spans="5:59" ht="32.25" customHeight="1" x14ac:dyDescent="0.25">
      <c r="E611" s="93"/>
      <c r="AM611" s="93"/>
      <c r="AN611" s="93"/>
      <c r="AO611" s="129"/>
      <c r="AP611" s="93"/>
      <c r="AQ611" s="93"/>
      <c r="BD611" s="72"/>
      <c r="BE611" s="72"/>
      <c r="BF611" s="72"/>
      <c r="BG611" s="72"/>
    </row>
    <row r="612" spans="5:59" ht="32.25" customHeight="1" x14ac:dyDescent="0.25">
      <c r="E612" s="93"/>
      <c r="AM612" s="93"/>
      <c r="AN612" s="93"/>
      <c r="AO612" s="129"/>
      <c r="AP612" s="93"/>
      <c r="AQ612" s="93"/>
      <c r="BD612" s="72"/>
      <c r="BE612" s="72"/>
      <c r="BF612" s="72"/>
      <c r="BG612" s="72"/>
    </row>
    <row r="613" spans="5:59" ht="32.25" customHeight="1" x14ac:dyDescent="0.25">
      <c r="E613" s="93"/>
      <c r="AM613" s="93"/>
      <c r="AN613" s="93"/>
      <c r="AO613" s="129"/>
      <c r="AP613" s="93"/>
      <c r="AQ613" s="93"/>
      <c r="BD613" s="72"/>
      <c r="BE613" s="72"/>
      <c r="BF613" s="72"/>
      <c r="BG613" s="72"/>
    </row>
    <row r="614" spans="5:59" ht="32.25" customHeight="1" x14ac:dyDescent="0.25">
      <c r="E614" s="93"/>
      <c r="AM614" s="93"/>
      <c r="AN614" s="93"/>
      <c r="AO614" s="129"/>
      <c r="AP614" s="93"/>
      <c r="AQ614" s="93"/>
      <c r="BD614" s="72"/>
      <c r="BE614" s="72"/>
      <c r="BF614" s="72"/>
      <c r="BG614" s="72"/>
    </row>
    <row r="615" spans="5:59" ht="32.25" customHeight="1" x14ac:dyDescent="0.25">
      <c r="E615" s="93"/>
      <c r="AM615" s="93"/>
      <c r="AN615" s="93"/>
      <c r="AO615" s="129"/>
      <c r="AP615" s="93"/>
      <c r="AQ615" s="93"/>
      <c r="BD615" s="72"/>
      <c r="BE615" s="72"/>
      <c r="BF615" s="72"/>
      <c r="BG615" s="72"/>
    </row>
    <row r="616" spans="5:59" ht="32.25" customHeight="1" x14ac:dyDescent="0.25">
      <c r="E616" s="93"/>
      <c r="AM616" s="93"/>
      <c r="AN616" s="93"/>
      <c r="AO616" s="129"/>
      <c r="AP616" s="93"/>
      <c r="AQ616" s="93"/>
      <c r="BD616" s="72"/>
      <c r="BE616" s="72"/>
      <c r="BF616" s="72"/>
      <c r="BG616" s="72"/>
    </row>
    <row r="617" spans="5:59" ht="32.25" customHeight="1" x14ac:dyDescent="0.25">
      <c r="E617" s="93"/>
      <c r="AM617" s="93"/>
      <c r="AN617" s="93"/>
      <c r="AO617" s="129"/>
      <c r="AP617" s="93"/>
      <c r="AQ617" s="93"/>
      <c r="BD617" s="72"/>
      <c r="BE617" s="72"/>
      <c r="BF617" s="72"/>
      <c r="BG617" s="72"/>
    </row>
    <row r="618" spans="5:59" ht="32.25" customHeight="1" x14ac:dyDescent="0.25">
      <c r="E618" s="93"/>
      <c r="AM618" s="93"/>
      <c r="AN618" s="93"/>
      <c r="AO618" s="129"/>
      <c r="AP618" s="93"/>
      <c r="AQ618" s="93"/>
      <c r="BD618" s="72"/>
      <c r="BE618" s="72"/>
      <c r="BF618" s="72"/>
      <c r="BG618" s="72"/>
    </row>
    <row r="619" spans="5:59" ht="32.25" customHeight="1" x14ac:dyDescent="0.25">
      <c r="E619" s="93"/>
      <c r="AM619" s="93"/>
      <c r="AN619" s="93"/>
      <c r="AO619" s="129"/>
      <c r="AP619" s="93"/>
      <c r="AQ619" s="93"/>
      <c r="BD619" s="72"/>
      <c r="BE619" s="72"/>
      <c r="BF619" s="72"/>
      <c r="BG619" s="72"/>
    </row>
    <row r="620" spans="5:59" ht="32.25" customHeight="1" x14ac:dyDescent="0.25">
      <c r="E620" s="93"/>
      <c r="AM620" s="93"/>
      <c r="AN620" s="93"/>
      <c r="AO620" s="129"/>
      <c r="AP620" s="93"/>
      <c r="AQ620" s="93"/>
      <c r="BD620" s="72"/>
      <c r="BE620" s="72"/>
      <c r="BF620" s="72"/>
      <c r="BG620" s="72"/>
    </row>
    <row r="621" spans="5:59" ht="32.25" customHeight="1" x14ac:dyDescent="0.25">
      <c r="E621" s="93"/>
      <c r="AM621" s="93"/>
      <c r="AN621" s="93"/>
      <c r="AO621" s="129"/>
      <c r="AP621" s="93"/>
      <c r="AQ621" s="93"/>
      <c r="BD621" s="72"/>
      <c r="BE621" s="72"/>
      <c r="BF621" s="72"/>
      <c r="BG621" s="72"/>
    </row>
    <row r="622" spans="5:59" ht="32.25" customHeight="1" x14ac:dyDescent="0.25">
      <c r="E622" s="93"/>
      <c r="AM622" s="93"/>
      <c r="AN622" s="93"/>
      <c r="AO622" s="129"/>
      <c r="AP622" s="93"/>
      <c r="AQ622" s="93"/>
      <c r="BD622" s="72"/>
      <c r="BE622" s="72"/>
      <c r="BF622" s="72"/>
      <c r="BG622" s="72"/>
    </row>
    <row r="623" spans="5:59" ht="32.25" customHeight="1" x14ac:dyDescent="0.25">
      <c r="E623" s="93"/>
      <c r="AM623" s="93"/>
      <c r="AN623" s="93"/>
      <c r="AO623" s="129"/>
      <c r="AP623" s="93"/>
      <c r="AQ623" s="93"/>
      <c r="BD623" s="72"/>
      <c r="BE623" s="72"/>
      <c r="BF623" s="72"/>
      <c r="BG623" s="72"/>
    </row>
    <row r="624" spans="5:59" ht="32.25" customHeight="1" x14ac:dyDescent="0.25">
      <c r="E624" s="93"/>
      <c r="AM624" s="93"/>
      <c r="AN624" s="93"/>
      <c r="AO624" s="129"/>
      <c r="AP624" s="93"/>
      <c r="AQ624" s="93"/>
      <c r="BD624" s="72"/>
      <c r="BE624" s="72"/>
      <c r="BF624" s="72"/>
      <c r="BG624" s="72"/>
    </row>
    <row r="625" spans="5:59" ht="32.25" customHeight="1" x14ac:dyDescent="0.25">
      <c r="E625" s="93"/>
      <c r="AM625" s="93"/>
      <c r="AN625" s="93"/>
      <c r="AO625" s="129"/>
      <c r="AP625" s="93"/>
      <c r="AQ625" s="93"/>
      <c r="BD625" s="72"/>
      <c r="BE625" s="72"/>
      <c r="BF625" s="72"/>
      <c r="BG625" s="72"/>
    </row>
    <row r="626" spans="5:59" ht="32.25" customHeight="1" x14ac:dyDescent="0.25">
      <c r="E626" s="93"/>
      <c r="AM626" s="93"/>
      <c r="AN626" s="93"/>
      <c r="AO626" s="129"/>
      <c r="AP626" s="93"/>
      <c r="AQ626" s="93"/>
      <c r="BD626" s="72"/>
      <c r="BE626" s="72"/>
      <c r="BF626" s="72"/>
      <c r="BG626" s="72"/>
    </row>
    <row r="627" spans="5:59" ht="32.25" customHeight="1" x14ac:dyDescent="0.25">
      <c r="E627" s="93"/>
      <c r="AM627" s="93"/>
      <c r="AN627" s="93"/>
      <c r="AO627" s="129"/>
      <c r="AP627" s="93"/>
      <c r="AQ627" s="93"/>
      <c r="BD627" s="72"/>
      <c r="BE627" s="72"/>
      <c r="BF627" s="72"/>
      <c r="BG627" s="72"/>
    </row>
    <row r="628" spans="5:59" ht="32.25" customHeight="1" x14ac:dyDescent="0.25">
      <c r="E628" s="93"/>
      <c r="AM628" s="93"/>
      <c r="AN628" s="93"/>
      <c r="AO628" s="129"/>
      <c r="AP628" s="93"/>
      <c r="AQ628" s="93"/>
      <c r="BD628" s="72"/>
      <c r="BE628" s="72"/>
      <c r="BF628" s="72"/>
      <c r="BG628" s="72"/>
    </row>
    <row r="629" spans="5:59" ht="32.25" customHeight="1" x14ac:dyDescent="0.25">
      <c r="E629" s="93"/>
      <c r="AM629" s="93"/>
      <c r="AN629" s="93"/>
      <c r="AO629" s="129"/>
      <c r="AP629" s="93"/>
      <c r="AQ629" s="93"/>
      <c r="BD629" s="72"/>
      <c r="BE629" s="72"/>
      <c r="BF629" s="72"/>
      <c r="BG629" s="72"/>
    </row>
    <row r="630" spans="5:59" ht="32.25" customHeight="1" x14ac:dyDescent="0.25">
      <c r="E630" s="93"/>
      <c r="AM630" s="93"/>
      <c r="AN630" s="93"/>
      <c r="AO630" s="129"/>
      <c r="AP630" s="93"/>
      <c r="AQ630" s="93"/>
      <c r="BD630" s="72"/>
      <c r="BE630" s="72"/>
      <c r="BF630" s="72"/>
      <c r="BG630" s="72"/>
    </row>
    <row r="631" spans="5:59" ht="32.25" customHeight="1" x14ac:dyDescent="0.25">
      <c r="E631" s="93"/>
      <c r="AM631" s="93"/>
      <c r="AN631" s="93"/>
      <c r="AO631" s="129"/>
      <c r="AP631" s="93"/>
      <c r="AQ631" s="93"/>
      <c r="BD631" s="72"/>
      <c r="BE631" s="72"/>
      <c r="BF631" s="72"/>
      <c r="BG631" s="72"/>
    </row>
    <row r="632" spans="5:59" ht="32.25" customHeight="1" x14ac:dyDescent="0.25">
      <c r="E632" s="93"/>
      <c r="AM632" s="93"/>
      <c r="AN632" s="93"/>
      <c r="AO632" s="129"/>
      <c r="AP632" s="93"/>
      <c r="AQ632" s="93"/>
      <c r="BD632" s="72"/>
      <c r="BE632" s="72"/>
      <c r="BF632" s="72"/>
      <c r="BG632" s="72"/>
    </row>
    <row r="633" spans="5:59" ht="32.25" customHeight="1" x14ac:dyDescent="0.25">
      <c r="E633" s="93"/>
      <c r="AM633" s="93"/>
      <c r="AN633" s="93"/>
      <c r="AO633" s="129"/>
      <c r="AP633" s="93"/>
      <c r="AQ633" s="93"/>
      <c r="BD633" s="72"/>
      <c r="BE633" s="72"/>
      <c r="BF633" s="72"/>
      <c r="BG633" s="72"/>
    </row>
    <row r="634" spans="5:59" ht="32.25" customHeight="1" x14ac:dyDescent="0.25">
      <c r="E634" s="93"/>
      <c r="AM634" s="93"/>
      <c r="AN634" s="93"/>
      <c r="AO634" s="129"/>
      <c r="AP634" s="93"/>
      <c r="AQ634" s="93"/>
      <c r="BD634" s="72"/>
      <c r="BE634" s="72"/>
      <c r="BF634" s="72"/>
      <c r="BG634" s="72"/>
    </row>
    <row r="635" spans="5:59" ht="32.25" customHeight="1" x14ac:dyDescent="0.25">
      <c r="E635" s="93"/>
      <c r="AM635" s="93"/>
      <c r="AN635" s="93"/>
      <c r="AO635" s="129"/>
      <c r="AP635" s="93"/>
      <c r="AQ635" s="93"/>
    </row>
    <row r="636" spans="5:59" ht="32.25" customHeight="1" x14ac:dyDescent="0.25">
      <c r="E636" s="93"/>
      <c r="AM636" s="93"/>
      <c r="AN636" s="93"/>
      <c r="AO636" s="129"/>
      <c r="AP636" s="93"/>
      <c r="AQ636" s="93"/>
    </row>
    <row r="637" spans="5:59" ht="32.25" customHeight="1" x14ac:dyDescent="0.25">
      <c r="E637" s="93"/>
      <c r="AM637" s="93"/>
      <c r="AN637" s="93"/>
      <c r="AO637" s="129"/>
      <c r="AP637" s="93"/>
      <c r="AQ637" s="93"/>
    </row>
    <row r="638" spans="5:59" ht="32.25" customHeight="1" x14ac:dyDescent="0.25">
      <c r="E638" s="93"/>
      <c r="AM638" s="93"/>
      <c r="AN638" s="93"/>
      <c r="AO638" s="129"/>
      <c r="AP638" s="93"/>
      <c r="AQ638" s="93"/>
    </row>
    <row r="639" spans="5:59" ht="32.25" customHeight="1" x14ac:dyDescent="0.25">
      <c r="E639" s="93"/>
      <c r="AM639" s="93"/>
      <c r="AN639" s="93"/>
      <c r="AO639" s="129"/>
      <c r="AP639" s="93"/>
      <c r="AQ639" s="93"/>
    </row>
    <row r="640" spans="5:59" ht="32.25" customHeight="1" x14ac:dyDescent="0.25">
      <c r="E640" s="93"/>
      <c r="AM640" s="93"/>
      <c r="AN640" s="93"/>
      <c r="AO640" s="129"/>
      <c r="AP640" s="93"/>
      <c r="AQ640" s="93"/>
    </row>
    <row r="641" spans="5:43" ht="32.25" customHeight="1" x14ac:dyDescent="0.25">
      <c r="E641" s="93"/>
      <c r="AM641" s="93"/>
      <c r="AN641" s="93"/>
      <c r="AO641" s="129"/>
      <c r="AP641" s="93"/>
      <c r="AQ641" s="93"/>
    </row>
    <row r="642" spans="5:43" ht="32.25" customHeight="1" x14ac:dyDescent="0.25">
      <c r="E642" s="93"/>
      <c r="AM642" s="93"/>
      <c r="AN642" s="93"/>
      <c r="AO642" s="129"/>
      <c r="AP642" s="93"/>
      <c r="AQ642" s="93"/>
    </row>
    <row r="643" spans="5:43" ht="32.25" customHeight="1" x14ac:dyDescent="0.25">
      <c r="E643" s="93"/>
      <c r="AM643" s="93"/>
      <c r="AN643" s="93"/>
      <c r="AO643" s="129"/>
      <c r="AP643" s="93"/>
      <c r="AQ643" s="93"/>
    </row>
    <row r="644" spans="5:43" ht="32.25" customHeight="1" x14ac:dyDescent="0.25">
      <c r="E644" s="93"/>
      <c r="AM644" s="93"/>
      <c r="AN644" s="93"/>
      <c r="AO644" s="129"/>
      <c r="AP644" s="93"/>
      <c r="AQ644" s="93"/>
    </row>
    <row r="645" spans="5:43" ht="32.25" customHeight="1" x14ac:dyDescent="0.25">
      <c r="E645" s="93"/>
      <c r="AM645" s="93"/>
      <c r="AN645" s="93"/>
      <c r="AO645" s="129"/>
      <c r="AP645" s="93"/>
      <c r="AQ645" s="93"/>
    </row>
    <row r="646" spans="5:43" ht="32.25" customHeight="1" x14ac:dyDescent="0.25">
      <c r="E646" s="93"/>
      <c r="AM646" s="93"/>
      <c r="AN646" s="93"/>
      <c r="AO646" s="129"/>
      <c r="AP646" s="93"/>
      <c r="AQ646" s="93"/>
    </row>
    <row r="647" spans="5:43" ht="32.25" customHeight="1" x14ac:dyDescent="0.25">
      <c r="E647" s="93"/>
      <c r="AM647" s="93"/>
      <c r="AN647" s="93"/>
      <c r="AO647" s="129"/>
      <c r="AP647" s="93"/>
      <c r="AQ647" s="93"/>
    </row>
    <row r="648" spans="5:43" ht="32.25" customHeight="1" x14ac:dyDescent="0.25">
      <c r="E648" s="93"/>
      <c r="AM648" s="93"/>
      <c r="AN648" s="93"/>
      <c r="AO648" s="129"/>
      <c r="AP648" s="93"/>
      <c r="AQ648" s="93"/>
    </row>
    <row r="649" spans="5:43" ht="32.25" customHeight="1" x14ac:dyDescent="0.25">
      <c r="E649" s="93"/>
      <c r="AM649" s="93"/>
      <c r="AN649" s="93"/>
      <c r="AO649" s="129"/>
      <c r="AP649" s="93"/>
      <c r="AQ649" s="93"/>
    </row>
    <row r="650" spans="5:43" ht="32.25" customHeight="1" x14ac:dyDescent="0.25">
      <c r="E650" s="93"/>
      <c r="AM650" s="93"/>
      <c r="AN650" s="93"/>
      <c r="AO650" s="129"/>
      <c r="AP650" s="93"/>
      <c r="AQ650" s="93"/>
    </row>
    <row r="651" spans="5:43" ht="32.25" customHeight="1" x14ac:dyDescent="0.25">
      <c r="E651" s="93"/>
      <c r="AM651" s="93"/>
      <c r="AN651" s="93"/>
      <c r="AO651" s="129"/>
      <c r="AP651" s="93"/>
      <c r="AQ651" s="93"/>
    </row>
    <row r="652" spans="5:43" ht="32.25" customHeight="1" x14ac:dyDescent="0.25">
      <c r="E652" s="93"/>
      <c r="AM652" s="93"/>
      <c r="AN652" s="93"/>
      <c r="AO652" s="129"/>
      <c r="AP652" s="93"/>
      <c r="AQ652" s="93"/>
    </row>
    <row r="653" spans="5:43" ht="32.25" customHeight="1" x14ac:dyDescent="0.25">
      <c r="E653" s="93"/>
      <c r="AM653" s="93"/>
      <c r="AN653" s="93"/>
      <c r="AO653" s="129"/>
      <c r="AP653" s="93"/>
      <c r="AQ653" s="93"/>
    </row>
    <row r="654" spans="5:43" ht="32.25" customHeight="1" x14ac:dyDescent="0.25">
      <c r="E654" s="93"/>
      <c r="AM654" s="93"/>
      <c r="AN654" s="93"/>
      <c r="AO654" s="129"/>
      <c r="AP654" s="93"/>
      <c r="AQ654" s="93"/>
    </row>
    <row r="655" spans="5:43" ht="32.25" customHeight="1" x14ac:dyDescent="0.25">
      <c r="E655" s="93"/>
      <c r="AM655" s="93"/>
      <c r="AN655" s="93"/>
      <c r="AO655" s="129"/>
      <c r="AP655" s="93"/>
      <c r="AQ655" s="93"/>
    </row>
    <row r="656" spans="5:43" ht="32.25" customHeight="1" x14ac:dyDescent="0.25">
      <c r="E656" s="93"/>
      <c r="AM656" s="93"/>
      <c r="AN656" s="93"/>
      <c r="AO656" s="129"/>
      <c r="AP656" s="93"/>
      <c r="AQ656" s="93"/>
    </row>
    <row r="657" spans="5:43" ht="32.25" customHeight="1" x14ac:dyDescent="0.25">
      <c r="E657" s="93"/>
      <c r="AM657" s="93"/>
      <c r="AN657" s="93"/>
      <c r="AO657" s="129"/>
      <c r="AP657" s="93"/>
      <c r="AQ657" s="93"/>
    </row>
    <row r="658" spans="5:43" ht="32.25" customHeight="1" x14ac:dyDescent="0.25">
      <c r="E658" s="93"/>
      <c r="AM658" s="93"/>
      <c r="AN658" s="93"/>
      <c r="AO658" s="129"/>
      <c r="AP658" s="93"/>
      <c r="AQ658" s="93"/>
    </row>
    <row r="659" spans="5:43" ht="32.25" customHeight="1" x14ac:dyDescent="0.25">
      <c r="E659" s="93"/>
      <c r="AM659" s="93"/>
      <c r="AN659" s="93"/>
      <c r="AO659" s="129"/>
      <c r="AP659" s="93"/>
      <c r="AQ659" s="93"/>
    </row>
    <row r="660" spans="5:43" ht="32.25" customHeight="1" x14ac:dyDescent="0.25">
      <c r="E660" s="93"/>
      <c r="AM660" s="93"/>
      <c r="AN660" s="93"/>
      <c r="AO660" s="129"/>
      <c r="AP660" s="93"/>
      <c r="AQ660" s="93"/>
    </row>
    <row r="661" spans="5:43" ht="32.25" customHeight="1" x14ac:dyDescent="0.25">
      <c r="E661" s="93"/>
      <c r="AM661" s="93"/>
      <c r="AN661" s="93"/>
      <c r="AO661" s="129"/>
      <c r="AP661" s="93"/>
      <c r="AQ661" s="93"/>
    </row>
    <row r="662" spans="5:43" ht="32.25" customHeight="1" x14ac:dyDescent="0.25">
      <c r="E662" s="93"/>
      <c r="AM662" s="93"/>
      <c r="AN662" s="93"/>
      <c r="AO662" s="129"/>
      <c r="AP662" s="93"/>
      <c r="AQ662" s="93"/>
    </row>
    <row r="663" spans="5:43" ht="32.25" customHeight="1" x14ac:dyDescent="0.25">
      <c r="E663" s="93"/>
      <c r="AM663" s="93"/>
      <c r="AN663" s="93"/>
      <c r="AO663" s="129"/>
      <c r="AP663" s="93"/>
      <c r="AQ663" s="93"/>
    </row>
    <row r="664" spans="5:43" ht="32.25" customHeight="1" x14ac:dyDescent="0.25">
      <c r="E664" s="93"/>
      <c r="AM664" s="93"/>
      <c r="AN664" s="93"/>
      <c r="AO664" s="129"/>
      <c r="AP664" s="93"/>
      <c r="AQ664" s="93"/>
    </row>
    <row r="665" spans="5:43" ht="32.25" customHeight="1" x14ac:dyDescent="0.25">
      <c r="E665" s="93"/>
      <c r="AM665" s="93"/>
      <c r="AN665" s="93"/>
      <c r="AO665" s="129"/>
      <c r="AP665" s="93"/>
      <c r="AQ665" s="93"/>
    </row>
    <row r="666" spans="5:43" ht="32.25" customHeight="1" x14ac:dyDescent="0.25">
      <c r="E666" s="93"/>
      <c r="AM666" s="93"/>
      <c r="AN666" s="93"/>
      <c r="AO666" s="129"/>
      <c r="AP666" s="93"/>
      <c r="AQ666" s="93"/>
    </row>
    <row r="667" spans="5:43" ht="32.25" customHeight="1" x14ac:dyDescent="0.25">
      <c r="E667" s="93"/>
      <c r="AM667" s="93"/>
      <c r="AN667" s="93"/>
      <c r="AO667" s="129"/>
      <c r="AP667" s="93"/>
      <c r="AQ667" s="93"/>
    </row>
    <row r="668" spans="5:43" ht="32.25" customHeight="1" x14ac:dyDescent="0.25">
      <c r="E668" s="93"/>
      <c r="AM668" s="93"/>
      <c r="AN668" s="93"/>
      <c r="AO668" s="129"/>
      <c r="AP668" s="93"/>
      <c r="AQ668" s="93"/>
    </row>
    <row r="669" spans="5:43" ht="32.25" customHeight="1" x14ac:dyDescent="0.25">
      <c r="E669" s="93"/>
      <c r="AM669" s="93"/>
      <c r="AN669" s="93"/>
      <c r="AO669" s="129"/>
      <c r="AP669" s="93"/>
      <c r="AQ669" s="93"/>
    </row>
    <row r="670" spans="5:43" ht="32.25" customHeight="1" x14ac:dyDescent="0.25">
      <c r="E670" s="93"/>
      <c r="AM670" s="93"/>
      <c r="AN670" s="93"/>
      <c r="AO670" s="129"/>
      <c r="AP670" s="93"/>
      <c r="AQ670" s="93"/>
    </row>
    <row r="671" spans="5:43" ht="32.25" customHeight="1" x14ac:dyDescent="0.25">
      <c r="E671" s="93"/>
      <c r="AM671" s="93"/>
      <c r="AN671" s="93"/>
      <c r="AO671" s="129"/>
      <c r="AP671" s="93"/>
      <c r="AQ671" s="93"/>
    </row>
    <row r="672" spans="5:43" ht="32.25" customHeight="1" x14ac:dyDescent="0.25">
      <c r="E672" s="93"/>
      <c r="AM672" s="93"/>
      <c r="AN672" s="93"/>
      <c r="AO672" s="129"/>
      <c r="AP672" s="93"/>
      <c r="AQ672" s="93"/>
    </row>
    <row r="673" spans="5:43" ht="32.25" customHeight="1" x14ac:dyDescent="0.25">
      <c r="E673" s="93"/>
      <c r="AM673" s="93"/>
      <c r="AN673" s="93"/>
      <c r="AO673" s="129"/>
      <c r="AP673" s="93"/>
      <c r="AQ673" s="93"/>
    </row>
    <row r="674" spans="5:43" ht="32.25" customHeight="1" x14ac:dyDescent="0.25">
      <c r="E674" s="93"/>
      <c r="AM674" s="93"/>
      <c r="AN674" s="93"/>
      <c r="AO674" s="129"/>
      <c r="AP674" s="93"/>
      <c r="AQ674" s="93"/>
    </row>
    <row r="675" spans="5:43" ht="32.25" customHeight="1" x14ac:dyDescent="0.25">
      <c r="E675" s="93"/>
      <c r="AM675" s="93"/>
      <c r="AN675" s="93"/>
      <c r="AO675" s="129"/>
      <c r="AP675" s="93"/>
      <c r="AQ675" s="93"/>
    </row>
    <row r="676" spans="5:43" ht="32.25" customHeight="1" x14ac:dyDescent="0.25">
      <c r="E676" s="93"/>
      <c r="AM676" s="93"/>
      <c r="AN676" s="93"/>
      <c r="AO676" s="129"/>
      <c r="AP676" s="93"/>
      <c r="AQ676" s="93"/>
    </row>
    <row r="677" spans="5:43" ht="32.25" customHeight="1" x14ac:dyDescent="0.25">
      <c r="E677" s="93"/>
      <c r="AM677" s="93"/>
      <c r="AN677" s="93"/>
      <c r="AO677" s="129"/>
      <c r="AP677" s="93"/>
      <c r="AQ677" s="93"/>
    </row>
    <row r="678" spans="5:43" ht="32.25" customHeight="1" x14ac:dyDescent="0.25">
      <c r="E678" s="93"/>
      <c r="AM678" s="93"/>
      <c r="AN678" s="93"/>
      <c r="AO678" s="129"/>
      <c r="AP678" s="93"/>
      <c r="AQ678" s="93"/>
    </row>
    <row r="679" spans="5:43" ht="32.25" customHeight="1" x14ac:dyDescent="0.25">
      <c r="E679" s="93"/>
      <c r="AM679" s="93"/>
      <c r="AN679" s="93"/>
      <c r="AO679" s="129"/>
      <c r="AP679" s="93"/>
      <c r="AQ679" s="93"/>
    </row>
    <row r="680" spans="5:43" ht="32.25" customHeight="1" x14ac:dyDescent="0.25">
      <c r="E680" s="93"/>
      <c r="AM680" s="93"/>
      <c r="AN680" s="93"/>
      <c r="AO680" s="129"/>
      <c r="AP680" s="93"/>
      <c r="AQ680" s="93"/>
    </row>
    <row r="681" spans="5:43" ht="32.25" customHeight="1" x14ac:dyDescent="0.25">
      <c r="E681" s="93"/>
      <c r="AM681" s="93"/>
      <c r="AN681" s="93"/>
      <c r="AO681" s="129"/>
      <c r="AP681" s="93"/>
      <c r="AQ681" s="93"/>
    </row>
    <row r="682" spans="5:43" ht="32.25" customHeight="1" x14ac:dyDescent="0.25">
      <c r="E682" s="93"/>
      <c r="AM682" s="93"/>
      <c r="AN682" s="93"/>
      <c r="AO682" s="129"/>
      <c r="AP682" s="93"/>
      <c r="AQ682" s="93"/>
    </row>
    <row r="683" spans="5:43" ht="32.25" customHeight="1" x14ac:dyDescent="0.25">
      <c r="E683" s="93"/>
      <c r="AM683" s="93"/>
      <c r="AN683" s="93"/>
      <c r="AO683" s="129"/>
      <c r="AP683" s="93"/>
      <c r="AQ683" s="93"/>
    </row>
    <row r="684" spans="5:43" ht="32.25" customHeight="1" x14ac:dyDescent="0.25">
      <c r="E684" s="93"/>
      <c r="AM684" s="93"/>
      <c r="AN684" s="93"/>
      <c r="AO684" s="129"/>
      <c r="AP684" s="93"/>
      <c r="AQ684" s="93"/>
    </row>
    <row r="685" spans="5:43" ht="32.25" customHeight="1" x14ac:dyDescent="0.25">
      <c r="E685" s="93"/>
      <c r="AM685" s="93"/>
      <c r="AN685" s="93"/>
      <c r="AO685" s="129"/>
      <c r="AP685" s="93"/>
      <c r="AQ685" s="93"/>
    </row>
    <row r="686" spans="5:43" ht="32.25" customHeight="1" x14ac:dyDescent="0.25">
      <c r="E686" s="93"/>
      <c r="AM686" s="93"/>
      <c r="AN686" s="93"/>
      <c r="AO686" s="129"/>
      <c r="AP686" s="93"/>
      <c r="AQ686" s="93"/>
    </row>
    <row r="687" spans="5:43" ht="32.25" customHeight="1" x14ac:dyDescent="0.25">
      <c r="E687" s="93"/>
      <c r="AM687" s="93"/>
      <c r="AN687" s="93"/>
      <c r="AO687" s="129"/>
      <c r="AP687" s="93"/>
      <c r="AQ687" s="93"/>
    </row>
    <row r="688" spans="5:43" ht="32.25" customHeight="1" x14ac:dyDescent="0.25">
      <c r="E688" s="93"/>
      <c r="AM688" s="93"/>
      <c r="AN688" s="93"/>
      <c r="AO688" s="129"/>
      <c r="AP688" s="93"/>
      <c r="AQ688" s="93"/>
    </row>
    <row r="689" spans="5:43" ht="32.25" customHeight="1" x14ac:dyDescent="0.25">
      <c r="E689" s="93"/>
      <c r="AM689" s="93"/>
      <c r="AN689" s="93"/>
      <c r="AO689" s="129"/>
      <c r="AP689" s="93"/>
      <c r="AQ689" s="93"/>
    </row>
    <row r="690" spans="5:43" ht="32.25" customHeight="1" x14ac:dyDescent="0.25">
      <c r="E690" s="93"/>
      <c r="AM690" s="93"/>
      <c r="AN690" s="93"/>
      <c r="AO690" s="129"/>
      <c r="AP690" s="93"/>
      <c r="AQ690" s="93"/>
    </row>
    <row r="691" spans="5:43" ht="32.25" customHeight="1" x14ac:dyDescent="0.25">
      <c r="E691" s="93"/>
      <c r="AM691" s="93"/>
      <c r="AN691" s="93"/>
      <c r="AO691" s="129"/>
      <c r="AP691" s="93"/>
      <c r="AQ691" s="93"/>
    </row>
    <row r="692" spans="5:43" ht="32.25" customHeight="1" x14ac:dyDescent="0.25">
      <c r="E692" s="93"/>
      <c r="AM692" s="93"/>
      <c r="AN692" s="93"/>
      <c r="AO692" s="129"/>
      <c r="AP692" s="93"/>
      <c r="AQ692" s="93"/>
    </row>
    <row r="693" spans="5:43" ht="32.25" customHeight="1" x14ac:dyDescent="0.25">
      <c r="E693" s="93"/>
      <c r="AM693" s="93"/>
      <c r="AN693" s="93"/>
      <c r="AO693" s="129"/>
      <c r="AP693" s="93"/>
      <c r="AQ693" s="93"/>
    </row>
    <row r="694" spans="5:43" ht="32.25" customHeight="1" x14ac:dyDescent="0.25">
      <c r="E694" s="93"/>
      <c r="AM694" s="93"/>
      <c r="AN694" s="93"/>
      <c r="AO694" s="129"/>
      <c r="AP694" s="93"/>
      <c r="AQ694" s="93"/>
    </row>
    <row r="695" spans="5:43" ht="32.25" customHeight="1" x14ac:dyDescent="0.25">
      <c r="E695" s="93"/>
      <c r="AM695" s="93"/>
      <c r="AN695" s="93"/>
      <c r="AO695" s="129"/>
      <c r="AP695" s="93"/>
      <c r="AQ695" s="93"/>
    </row>
    <row r="696" spans="5:43" ht="32.25" customHeight="1" x14ac:dyDescent="0.25">
      <c r="E696" s="93"/>
      <c r="AM696" s="93"/>
      <c r="AN696" s="93"/>
      <c r="AO696" s="129"/>
      <c r="AP696" s="93"/>
      <c r="AQ696" s="93"/>
    </row>
    <row r="697" spans="5:43" ht="32.25" customHeight="1" x14ac:dyDescent="0.25">
      <c r="E697" s="93"/>
      <c r="AM697" s="93"/>
      <c r="AN697" s="93"/>
      <c r="AO697" s="129"/>
      <c r="AP697" s="93"/>
      <c r="AQ697" s="93"/>
    </row>
    <row r="698" spans="5:43" ht="32.25" customHeight="1" x14ac:dyDescent="0.25">
      <c r="E698" s="93"/>
      <c r="AM698" s="93"/>
      <c r="AN698" s="93"/>
      <c r="AO698" s="129"/>
      <c r="AP698" s="93"/>
      <c r="AQ698" s="93"/>
    </row>
    <row r="699" spans="5:43" ht="32.25" customHeight="1" x14ac:dyDescent="0.25">
      <c r="E699" s="93"/>
      <c r="AM699" s="93"/>
      <c r="AN699" s="93"/>
      <c r="AO699" s="129"/>
      <c r="AP699" s="93"/>
      <c r="AQ699" s="93"/>
    </row>
    <row r="700" spans="5:43" ht="32.25" customHeight="1" x14ac:dyDescent="0.25">
      <c r="E700" s="93"/>
      <c r="AM700" s="93"/>
      <c r="AN700" s="93"/>
      <c r="AO700" s="129"/>
      <c r="AP700" s="93"/>
      <c r="AQ700" s="93"/>
    </row>
    <row r="701" spans="5:43" ht="32.25" customHeight="1" x14ac:dyDescent="0.25">
      <c r="E701" s="93"/>
      <c r="AM701" s="93"/>
      <c r="AN701" s="93"/>
      <c r="AO701" s="129"/>
      <c r="AP701" s="93"/>
      <c r="AQ701" s="93"/>
    </row>
    <row r="702" spans="5:43" ht="32.25" customHeight="1" x14ac:dyDescent="0.25">
      <c r="E702" s="93"/>
      <c r="AM702" s="93"/>
      <c r="AN702" s="93"/>
      <c r="AO702" s="129"/>
      <c r="AP702" s="93"/>
      <c r="AQ702" s="93"/>
    </row>
    <row r="703" spans="5:43" ht="32.25" customHeight="1" x14ac:dyDescent="0.25">
      <c r="E703" s="93"/>
      <c r="AM703" s="93"/>
      <c r="AN703" s="93"/>
      <c r="AO703" s="129"/>
      <c r="AP703" s="93"/>
      <c r="AQ703" s="93"/>
    </row>
    <row r="704" spans="5:43" ht="32.25" customHeight="1" x14ac:dyDescent="0.25">
      <c r="E704" s="93"/>
      <c r="AM704" s="93"/>
      <c r="AN704" s="93"/>
      <c r="AO704" s="129"/>
      <c r="AP704" s="93"/>
      <c r="AQ704" s="93"/>
    </row>
    <row r="705" spans="5:43" ht="32.25" customHeight="1" x14ac:dyDescent="0.25">
      <c r="E705" s="93"/>
      <c r="AM705" s="93"/>
      <c r="AN705" s="93"/>
      <c r="AO705" s="129"/>
      <c r="AP705" s="93"/>
      <c r="AQ705" s="93"/>
    </row>
    <row r="706" spans="5:43" ht="32.25" customHeight="1" x14ac:dyDescent="0.25">
      <c r="E706" s="93"/>
      <c r="AM706" s="93"/>
      <c r="AN706" s="93"/>
      <c r="AO706" s="129"/>
      <c r="AP706" s="93"/>
      <c r="AQ706" s="93"/>
    </row>
    <row r="707" spans="5:43" ht="32.25" customHeight="1" x14ac:dyDescent="0.25">
      <c r="E707" s="93"/>
      <c r="AM707" s="93"/>
      <c r="AN707" s="93"/>
      <c r="AO707" s="129"/>
      <c r="AP707" s="93"/>
      <c r="AQ707" s="93"/>
    </row>
    <row r="708" spans="5:43" ht="32.25" customHeight="1" x14ac:dyDescent="0.25">
      <c r="E708" s="93"/>
      <c r="AM708" s="93"/>
      <c r="AN708" s="93"/>
      <c r="AO708" s="129"/>
      <c r="AP708" s="93"/>
      <c r="AQ708" s="93"/>
    </row>
    <row r="709" spans="5:43" ht="32.25" customHeight="1" x14ac:dyDescent="0.25">
      <c r="E709" s="93"/>
      <c r="AM709" s="93"/>
      <c r="AN709" s="93"/>
      <c r="AO709" s="129"/>
      <c r="AP709" s="93"/>
      <c r="AQ709" s="93"/>
    </row>
    <row r="710" spans="5:43" ht="32.25" customHeight="1" x14ac:dyDescent="0.25">
      <c r="E710" s="93"/>
      <c r="AM710" s="93"/>
      <c r="AN710" s="93"/>
      <c r="AO710" s="129"/>
      <c r="AP710" s="93"/>
      <c r="AQ710" s="93"/>
    </row>
    <row r="711" spans="5:43" ht="32.25" customHeight="1" x14ac:dyDescent="0.25">
      <c r="E711" s="93"/>
      <c r="AM711" s="93"/>
      <c r="AN711" s="93"/>
      <c r="AO711" s="129"/>
      <c r="AP711" s="93"/>
      <c r="AQ711" s="93"/>
    </row>
    <row r="712" spans="5:43" ht="32.25" customHeight="1" x14ac:dyDescent="0.25">
      <c r="E712" s="93"/>
      <c r="AM712" s="93"/>
      <c r="AN712" s="93"/>
      <c r="AO712" s="129"/>
      <c r="AP712" s="93"/>
      <c r="AQ712" s="93"/>
    </row>
    <row r="713" spans="5:43" ht="32.25" customHeight="1" x14ac:dyDescent="0.25">
      <c r="E713" s="93"/>
      <c r="AM713" s="93"/>
      <c r="AN713" s="93"/>
      <c r="AO713" s="129"/>
      <c r="AP713" s="93"/>
      <c r="AQ713" s="93"/>
    </row>
    <row r="714" spans="5:43" ht="32.25" customHeight="1" x14ac:dyDescent="0.25">
      <c r="E714" s="93"/>
      <c r="AM714" s="93"/>
      <c r="AN714" s="93"/>
      <c r="AO714" s="129"/>
      <c r="AP714" s="93"/>
      <c r="AQ714" s="93"/>
    </row>
    <row r="715" spans="5:43" ht="32.25" customHeight="1" x14ac:dyDescent="0.25">
      <c r="E715" s="93"/>
      <c r="AM715" s="93"/>
      <c r="AN715" s="93"/>
      <c r="AO715" s="129"/>
      <c r="AP715" s="93"/>
      <c r="AQ715" s="93"/>
    </row>
    <row r="716" spans="5:43" ht="32.25" customHeight="1" x14ac:dyDescent="0.25">
      <c r="E716" s="93"/>
      <c r="AM716" s="93"/>
      <c r="AN716" s="93"/>
      <c r="AO716" s="129"/>
      <c r="AP716" s="93"/>
      <c r="AQ716" s="93"/>
    </row>
    <row r="717" spans="5:43" ht="32.25" customHeight="1" x14ac:dyDescent="0.25">
      <c r="E717" s="93"/>
      <c r="AM717" s="93"/>
      <c r="AN717" s="93"/>
      <c r="AO717" s="129"/>
      <c r="AP717" s="93"/>
      <c r="AQ717" s="93"/>
    </row>
    <row r="718" spans="5:43" ht="32.25" customHeight="1" x14ac:dyDescent="0.25">
      <c r="E718" s="93"/>
      <c r="AM718" s="93"/>
      <c r="AN718" s="93"/>
      <c r="AO718" s="129"/>
      <c r="AP718" s="93"/>
      <c r="AQ718" s="93"/>
    </row>
    <row r="719" spans="5:43" ht="32.25" customHeight="1" x14ac:dyDescent="0.25">
      <c r="E719" s="93"/>
      <c r="AM719" s="93"/>
      <c r="AN719" s="93"/>
      <c r="AO719" s="129"/>
      <c r="AP719" s="93"/>
      <c r="AQ719" s="93"/>
    </row>
    <row r="720" spans="5:43" ht="32.25" customHeight="1" x14ac:dyDescent="0.25">
      <c r="E720" s="93"/>
      <c r="AM720" s="93"/>
      <c r="AN720" s="93"/>
      <c r="AO720" s="129"/>
      <c r="AP720" s="93"/>
      <c r="AQ720" s="93"/>
    </row>
    <row r="721" spans="5:43" ht="32.25" customHeight="1" x14ac:dyDescent="0.25">
      <c r="E721" s="93"/>
      <c r="AM721" s="93"/>
      <c r="AN721" s="93"/>
      <c r="AO721" s="129"/>
      <c r="AP721" s="93"/>
      <c r="AQ721" s="93"/>
    </row>
    <row r="722" spans="5:43" ht="32.25" customHeight="1" x14ac:dyDescent="0.25">
      <c r="E722" s="93"/>
      <c r="AM722" s="93"/>
      <c r="AN722" s="93"/>
      <c r="AO722" s="129"/>
      <c r="AP722" s="93"/>
      <c r="AQ722" s="93"/>
    </row>
    <row r="723" spans="5:43" ht="32.25" customHeight="1" x14ac:dyDescent="0.25">
      <c r="E723" s="93"/>
      <c r="AM723" s="93"/>
      <c r="AN723" s="93"/>
      <c r="AO723" s="129"/>
      <c r="AP723" s="93"/>
      <c r="AQ723" s="93"/>
    </row>
    <row r="724" spans="5:43" ht="32.25" customHeight="1" x14ac:dyDescent="0.25">
      <c r="E724" s="93"/>
      <c r="AM724" s="93"/>
      <c r="AN724" s="93"/>
      <c r="AO724" s="129"/>
      <c r="AP724" s="93"/>
      <c r="AQ724" s="93"/>
    </row>
    <row r="725" spans="5:43" ht="32.25" customHeight="1" x14ac:dyDescent="0.25">
      <c r="E725" s="93"/>
      <c r="AM725" s="93"/>
      <c r="AN725" s="93"/>
      <c r="AO725" s="129"/>
      <c r="AP725" s="93"/>
      <c r="AQ725" s="93"/>
    </row>
    <row r="726" spans="5:43" ht="32.25" customHeight="1" x14ac:dyDescent="0.25">
      <c r="E726" s="93"/>
      <c r="AM726" s="93"/>
      <c r="AN726" s="93"/>
      <c r="AO726" s="129"/>
      <c r="AP726" s="93"/>
      <c r="AQ726" s="93"/>
    </row>
    <row r="727" spans="5:43" ht="32.25" customHeight="1" x14ac:dyDescent="0.25">
      <c r="E727" s="93"/>
      <c r="AM727" s="93"/>
      <c r="AN727" s="93"/>
      <c r="AO727" s="129"/>
      <c r="AP727" s="93"/>
      <c r="AQ727" s="93"/>
    </row>
    <row r="728" spans="5:43" ht="32.25" customHeight="1" x14ac:dyDescent="0.25">
      <c r="E728" s="93"/>
      <c r="AM728" s="93"/>
      <c r="AN728" s="93"/>
      <c r="AO728" s="129"/>
      <c r="AP728" s="93"/>
      <c r="AQ728" s="93"/>
    </row>
    <row r="729" spans="5:43" ht="32.25" customHeight="1" x14ac:dyDescent="0.25">
      <c r="E729" s="93"/>
      <c r="AM729" s="93"/>
      <c r="AN729" s="93"/>
      <c r="AO729" s="129"/>
      <c r="AP729" s="93"/>
      <c r="AQ729" s="93"/>
    </row>
    <row r="730" spans="5:43" ht="32.25" customHeight="1" x14ac:dyDescent="0.25">
      <c r="E730" s="93"/>
      <c r="AM730" s="93"/>
      <c r="AN730" s="93"/>
      <c r="AO730" s="129"/>
      <c r="AP730" s="93"/>
      <c r="AQ730" s="93"/>
    </row>
    <row r="731" spans="5:43" ht="32.25" customHeight="1" x14ac:dyDescent="0.25">
      <c r="E731" s="93"/>
      <c r="AM731" s="93"/>
      <c r="AN731" s="93"/>
      <c r="AO731" s="129"/>
      <c r="AP731" s="93"/>
      <c r="AQ731" s="93"/>
    </row>
    <row r="732" spans="5:43" ht="32.25" customHeight="1" x14ac:dyDescent="0.25">
      <c r="E732" s="93"/>
      <c r="AM732" s="93"/>
      <c r="AN732" s="93"/>
      <c r="AO732" s="129"/>
      <c r="AP732" s="93"/>
      <c r="AQ732" s="93"/>
    </row>
    <row r="733" spans="5:43" ht="32.25" customHeight="1" x14ac:dyDescent="0.25">
      <c r="E733" s="93"/>
      <c r="AM733" s="93"/>
      <c r="AN733" s="93"/>
      <c r="AO733" s="129"/>
      <c r="AP733" s="93"/>
      <c r="AQ733" s="93"/>
    </row>
    <row r="734" spans="5:43" ht="32.25" customHeight="1" x14ac:dyDescent="0.25">
      <c r="E734" s="93"/>
      <c r="AM734" s="93"/>
      <c r="AN734" s="93"/>
      <c r="AO734" s="129"/>
      <c r="AP734" s="93"/>
      <c r="AQ734" s="93"/>
    </row>
    <row r="735" spans="5:43" ht="32.25" customHeight="1" x14ac:dyDescent="0.25">
      <c r="E735" s="93"/>
      <c r="AM735" s="93"/>
      <c r="AN735" s="93"/>
      <c r="AO735" s="129"/>
      <c r="AP735" s="93"/>
      <c r="AQ735" s="93"/>
    </row>
    <row r="736" spans="5:43" ht="32.25" customHeight="1" x14ac:dyDescent="0.25">
      <c r="E736" s="93"/>
      <c r="AM736" s="93"/>
      <c r="AN736" s="93"/>
      <c r="AO736" s="129"/>
      <c r="AP736" s="93"/>
      <c r="AQ736" s="93"/>
    </row>
    <row r="737" spans="5:43" ht="32.25" customHeight="1" x14ac:dyDescent="0.25">
      <c r="E737" s="93"/>
      <c r="AM737" s="93"/>
      <c r="AN737" s="93"/>
      <c r="AO737" s="129"/>
      <c r="AP737" s="93"/>
      <c r="AQ737" s="93"/>
    </row>
    <row r="738" spans="5:43" ht="32.25" customHeight="1" x14ac:dyDescent="0.25">
      <c r="E738" s="93"/>
      <c r="AM738" s="93"/>
      <c r="AN738" s="93"/>
      <c r="AO738" s="129"/>
      <c r="AP738" s="93"/>
      <c r="AQ738" s="93"/>
    </row>
    <row r="739" spans="5:43" ht="32.25" customHeight="1" x14ac:dyDescent="0.25">
      <c r="E739" s="93"/>
      <c r="AM739" s="93"/>
      <c r="AN739" s="93"/>
      <c r="AO739" s="129"/>
      <c r="AP739" s="93"/>
      <c r="AQ739" s="93"/>
    </row>
    <row r="740" spans="5:43" ht="32.25" customHeight="1" x14ac:dyDescent="0.25">
      <c r="E740" s="93"/>
      <c r="AM740" s="93"/>
      <c r="AN740" s="93"/>
      <c r="AO740" s="129"/>
      <c r="AP740" s="93"/>
      <c r="AQ740" s="93"/>
    </row>
    <row r="741" spans="5:43" ht="32.25" customHeight="1" x14ac:dyDescent="0.25">
      <c r="E741" s="93"/>
      <c r="AM741" s="93"/>
      <c r="AN741" s="93"/>
      <c r="AO741" s="129"/>
      <c r="AP741" s="93"/>
      <c r="AQ741" s="93"/>
    </row>
    <row r="742" spans="5:43" ht="32.25" customHeight="1" x14ac:dyDescent="0.25">
      <c r="E742" s="93"/>
      <c r="AM742" s="93"/>
      <c r="AN742" s="93"/>
      <c r="AO742" s="129"/>
      <c r="AP742" s="93"/>
      <c r="AQ742" s="93"/>
    </row>
    <row r="743" spans="5:43" ht="32.25" customHeight="1" x14ac:dyDescent="0.25">
      <c r="E743" s="93"/>
      <c r="AM743" s="93"/>
      <c r="AN743" s="93"/>
      <c r="AO743" s="129"/>
      <c r="AP743" s="93"/>
      <c r="AQ743" s="93"/>
    </row>
    <row r="744" spans="5:43" ht="32.25" customHeight="1" x14ac:dyDescent="0.25">
      <c r="E744" s="93"/>
      <c r="AM744" s="93"/>
      <c r="AN744" s="93"/>
      <c r="AO744" s="129"/>
      <c r="AP744" s="93"/>
      <c r="AQ744" s="93"/>
    </row>
    <row r="745" spans="5:43" ht="32.25" customHeight="1" x14ac:dyDescent="0.25">
      <c r="E745" s="93"/>
      <c r="AM745" s="93"/>
      <c r="AN745" s="93"/>
      <c r="AO745" s="129"/>
      <c r="AP745" s="93"/>
      <c r="AQ745" s="93"/>
    </row>
    <row r="746" spans="5:43" ht="32.25" customHeight="1" x14ac:dyDescent="0.25">
      <c r="E746" s="93"/>
      <c r="AM746" s="93"/>
      <c r="AN746" s="93"/>
      <c r="AO746" s="129"/>
      <c r="AP746" s="93"/>
      <c r="AQ746" s="93"/>
    </row>
    <row r="747" spans="5:43" ht="32.25" customHeight="1" x14ac:dyDescent="0.25">
      <c r="E747" s="93"/>
      <c r="AM747" s="93"/>
      <c r="AN747" s="93"/>
      <c r="AO747" s="129"/>
      <c r="AP747" s="93"/>
      <c r="AQ747" s="93"/>
    </row>
    <row r="748" spans="5:43" ht="32.25" customHeight="1" x14ac:dyDescent="0.25">
      <c r="E748" s="93"/>
      <c r="AM748" s="93"/>
      <c r="AN748" s="93"/>
      <c r="AO748" s="129"/>
      <c r="AP748" s="93"/>
      <c r="AQ748" s="93"/>
    </row>
    <row r="749" spans="5:43" ht="32.25" customHeight="1" x14ac:dyDescent="0.25">
      <c r="E749" s="93"/>
      <c r="AM749" s="93"/>
      <c r="AN749" s="93"/>
      <c r="AO749" s="129"/>
      <c r="AP749" s="93"/>
      <c r="AQ749" s="93"/>
    </row>
    <row r="750" spans="5:43" ht="32.25" customHeight="1" x14ac:dyDescent="0.25">
      <c r="E750" s="93"/>
      <c r="AM750" s="93"/>
      <c r="AN750" s="93"/>
      <c r="AO750" s="129"/>
      <c r="AP750" s="93"/>
      <c r="AQ750" s="93"/>
    </row>
    <row r="751" spans="5:43" ht="32.25" customHeight="1" x14ac:dyDescent="0.25">
      <c r="E751" s="93"/>
      <c r="AM751" s="93"/>
      <c r="AN751" s="93"/>
      <c r="AO751" s="129"/>
      <c r="AP751" s="93"/>
      <c r="AQ751" s="93"/>
    </row>
    <row r="752" spans="5:43" ht="32.25" customHeight="1" x14ac:dyDescent="0.25">
      <c r="E752" s="93"/>
      <c r="AM752" s="93"/>
      <c r="AN752" s="93"/>
      <c r="AO752" s="129"/>
      <c r="AP752" s="93"/>
      <c r="AQ752" s="93"/>
    </row>
    <row r="753" spans="5:43" ht="32.25" customHeight="1" x14ac:dyDescent="0.25">
      <c r="E753" s="93"/>
      <c r="AM753" s="93"/>
      <c r="AN753" s="93"/>
      <c r="AO753" s="129"/>
      <c r="AP753" s="93"/>
      <c r="AQ753" s="93"/>
    </row>
    <row r="754" spans="5:43" ht="32.25" customHeight="1" x14ac:dyDescent="0.25">
      <c r="E754" s="93"/>
      <c r="AM754" s="93"/>
      <c r="AN754" s="93"/>
      <c r="AO754" s="129"/>
      <c r="AP754" s="93"/>
      <c r="AQ754" s="93"/>
    </row>
    <row r="755" spans="5:43" ht="32.25" customHeight="1" x14ac:dyDescent="0.25">
      <c r="E755" s="93"/>
      <c r="AM755" s="93"/>
      <c r="AN755" s="93"/>
      <c r="AO755" s="129"/>
      <c r="AP755" s="93"/>
      <c r="AQ755" s="93"/>
    </row>
    <row r="756" spans="5:43" ht="32.25" customHeight="1" x14ac:dyDescent="0.25">
      <c r="E756" s="93"/>
      <c r="AM756" s="93"/>
      <c r="AN756" s="93"/>
      <c r="AO756" s="129"/>
      <c r="AP756" s="93"/>
      <c r="AQ756" s="93"/>
    </row>
    <row r="757" spans="5:43" ht="32.25" customHeight="1" x14ac:dyDescent="0.25">
      <c r="E757" s="93"/>
      <c r="AM757" s="93"/>
      <c r="AN757" s="93"/>
      <c r="AO757" s="129"/>
      <c r="AP757" s="93"/>
      <c r="AQ757" s="93"/>
    </row>
    <row r="758" spans="5:43" ht="32.25" customHeight="1" x14ac:dyDescent="0.25">
      <c r="E758" s="93"/>
      <c r="AM758" s="93"/>
      <c r="AN758" s="93"/>
      <c r="AO758" s="129"/>
      <c r="AP758" s="93"/>
      <c r="AQ758" s="93"/>
    </row>
    <row r="759" spans="5:43" ht="32.25" customHeight="1" x14ac:dyDescent="0.25">
      <c r="E759" s="93"/>
      <c r="AM759" s="93"/>
      <c r="AN759" s="93"/>
      <c r="AO759" s="129"/>
      <c r="AP759" s="93"/>
      <c r="AQ759" s="93"/>
    </row>
    <row r="760" spans="5:43" ht="32.25" customHeight="1" x14ac:dyDescent="0.25">
      <c r="E760" s="93"/>
      <c r="AM760" s="93"/>
      <c r="AN760" s="93"/>
      <c r="AO760" s="129"/>
      <c r="AP760" s="93"/>
      <c r="AQ760" s="93"/>
    </row>
    <row r="761" spans="5:43" ht="32.25" customHeight="1" x14ac:dyDescent="0.25">
      <c r="E761" s="93"/>
      <c r="AM761" s="93"/>
      <c r="AN761" s="93"/>
      <c r="AO761" s="129"/>
      <c r="AP761" s="93"/>
      <c r="AQ761" s="93"/>
    </row>
    <row r="762" spans="5:43" ht="32.25" customHeight="1" x14ac:dyDescent="0.25">
      <c r="E762" s="93"/>
      <c r="AM762" s="93"/>
      <c r="AN762" s="93"/>
      <c r="AO762" s="129"/>
      <c r="AP762" s="93"/>
      <c r="AQ762" s="93"/>
    </row>
    <row r="763" spans="5:43" ht="32.25" customHeight="1" x14ac:dyDescent="0.25">
      <c r="E763" s="93"/>
      <c r="AM763" s="93"/>
      <c r="AN763" s="93"/>
      <c r="AO763" s="129"/>
      <c r="AP763" s="93"/>
      <c r="AQ763" s="93"/>
    </row>
    <row r="764" spans="5:43" ht="32.25" customHeight="1" x14ac:dyDescent="0.25">
      <c r="E764" s="93"/>
      <c r="AM764" s="93"/>
      <c r="AN764" s="93"/>
      <c r="AO764" s="129"/>
      <c r="AP764" s="93"/>
      <c r="AQ764" s="93"/>
    </row>
    <row r="765" spans="5:43" ht="32.25" customHeight="1" x14ac:dyDescent="0.25">
      <c r="E765" s="93"/>
      <c r="AM765" s="93"/>
      <c r="AN765" s="93"/>
      <c r="AO765" s="129"/>
      <c r="AP765" s="93"/>
      <c r="AQ765" s="93"/>
    </row>
    <row r="766" spans="5:43" ht="32.25" customHeight="1" x14ac:dyDescent="0.25">
      <c r="E766" s="93"/>
      <c r="AM766" s="93"/>
      <c r="AN766" s="93"/>
      <c r="AO766" s="129"/>
      <c r="AP766" s="93"/>
      <c r="AQ766" s="93"/>
    </row>
    <row r="767" spans="5:43" ht="32.25" customHeight="1" x14ac:dyDescent="0.25">
      <c r="E767" s="93"/>
      <c r="AM767" s="93"/>
      <c r="AN767" s="93"/>
      <c r="AO767" s="129"/>
      <c r="AP767" s="93"/>
      <c r="AQ767" s="93"/>
    </row>
    <row r="768" spans="5:43" ht="32.25" customHeight="1" x14ac:dyDescent="0.25">
      <c r="E768" s="93"/>
      <c r="AM768" s="93"/>
      <c r="AN768" s="93"/>
      <c r="AO768" s="129"/>
      <c r="AP768" s="93"/>
      <c r="AQ768" s="93"/>
    </row>
    <row r="769" spans="5:43" ht="32.25" customHeight="1" x14ac:dyDescent="0.25">
      <c r="E769" s="93"/>
      <c r="AM769" s="93"/>
      <c r="AN769" s="93"/>
      <c r="AO769" s="129"/>
      <c r="AP769" s="93"/>
      <c r="AQ769" s="93"/>
    </row>
    <row r="770" spans="5:43" ht="32.25" customHeight="1" x14ac:dyDescent="0.25">
      <c r="E770" s="93"/>
      <c r="AM770" s="93"/>
      <c r="AN770" s="93"/>
      <c r="AO770" s="129"/>
      <c r="AP770" s="93"/>
      <c r="AQ770" s="93"/>
    </row>
    <row r="771" spans="5:43" ht="32.25" customHeight="1" x14ac:dyDescent="0.25">
      <c r="E771" s="93"/>
      <c r="AM771" s="93"/>
      <c r="AN771" s="93"/>
      <c r="AO771" s="129"/>
      <c r="AP771" s="93"/>
      <c r="AQ771" s="93"/>
    </row>
    <row r="772" spans="5:43" ht="32.25" customHeight="1" x14ac:dyDescent="0.25">
      <c r="E772" s="93"/>
      <c r="AM772" s="93"/>
      <c r="AN772" s="93"/>
      <c r="AO772" s="129"/>
      <c r="AP772" s="93"/>
      <c r="AQ772" s="93"/>
    </row>
    <row r="773" spans="5:43" ht="32.25" customHeight="1" x14ac:dyDescent="0.25">
      <c r="E773" s="93"/>
      <c r="AM773" s="93"/>
      <c r="AN773" s="93"/>
      <c r="AO773" s="129"/>
      <c r="AP773" s="93"/>
      <c r="AQ773" s="93"/>
    </row>
    <row r="774" spans="5:43" ht="32.25" customHeight="1" x14ac:dyDescent="0.25">
      <c r="E774" s="93"/>
      <c r="AM774" s="93"/>
      <c r="AN774" s="93"/>
      <c r="AO774" s="129"/>
      <c r="AP774" s="93"/>
      <c r="AQ774" s="93"/>
    </row>
    <row r="775" spans="5:43" ht="32.25" customHeight="1" x14ac:dyDescent="0.25">
      <c r="E775" s="93"/>
      <c r="AM775" s="93"/>
      <c r="AN775" s="93"/>
      <c r="AO775" s="129"/>
      <c r="AP775" s="93"/>
      <c r="AQ775" s="93"/>
    </row>
    <row r="776" spans="5:43" ht="32.25" customHeight="1" x14ac:dyDescent="0.25">
      <c r="E776" s="93"/>
      <c r="AM776" s="93"/>
      <c r="AN776" s="93"/>
      <c r="AO776" s="129"/>
      <c r="AP776" s="93"/>
      <c r="AQ776" s="93"/>
    </row>
    <row r="777" spans="5:43" ht="32.25" customHeight="1" x14ac:dyDescent="0.25">
      <c r="E777" s="93"/>
      <c r="AM777" s="93"/>
      <c r="AN777" s="93"/>
      <c r="AO777" s="129"/>
      <c r="AP777" s="93"/>
      <c r="AQ777" s="93"/>
    </row>
    <row r="778" spans="5:43" ht="32.25" customHeight="1" x14ac:dyDescent="0.25">
      <c r="E778" s="93"/>
      <c r="AM778" s="93"/>
      <c r="AN778" s="93"/>
      <c r="AO778" s="129"/>
      <c r="AP778" s="93"/>
      <c r="AQ778" s="93"/>
    </row>
    <row r="779" spans="5:43" ht="32.25" customHeight="1" x14ac:dyDescent="0.25">
      <c r="E779" s="93"/>
      <c r="AM779" s="93"/>
      <c r="AN779" s="93"/>
      <c r="AO779" s="129"/>
      <c r="AP779" s="93"/>
      <c r="AQ779" s="93"/>
    </row>
    <row r="780" spans="5:43" ht="32.25" customHeight="1" x14ac:dyDescent="0.25">
      <c r="E780" s="93"/>
      <c r="AM780" s="93"/>
      <c r="AN780" s="93"/>
      <c r="AO780" s="129"/>
      <c r="AP780" s="93"/>
      <c r="AQ780" s="93"/>
    </row>
    <row r="781" spans="5:43" ht="32.25" customHeight="1" x14ac:dyDescent="0.25">
      <c r="E781" s="93"/>
      <c r="AM781" s="93"/>
      <c r="AN781" s="93"/>
      <c r="AO781" s="129"/>
      <c r="AP781" s="93"/>
      <c r="AQ781" s="93"/>
    </row>
    <row r="782" spans="5:43" ht="32.25" customHeight="1" x14ac:dyDescent="0.25">
      <c r="E782" s="93"/>
      <c r="AM782" s="93"/>
      <c r="AN782" s="93"/>
      <c r="AO782" s="129"/>
      <c r="AP782" s="93"/>
      <c r="AQ782" s="93"/>
    </row>
    <row r="783" spans="5:43" ht="32.25" customHeight="1" x14ac:dyDescent="0.25">
      <c r="E783" s="93"/>
      <c r="AM783" s="93"/>
      <c r="AN783" s="93"/>
      <c r="AO783" s="129"/>
      <c r="AP783" s="93"/>
      <c r="AQ783" s="93"/>
    </row>
    <row r="784" spans="5:43" ht="32.25" customHeight="1" x14ac:dyDescent="0.25">
      <c r="E784" s="93"/>
      <c r="AM784" s="93"/>
      <c r="AN784" s="93"/>
      <c r="AO784" s="129"/>
      <c r="AP784" s="93"/>
      <c r="AQ784" s="93"/>
    </row>
    <row r="785" spans="5:43" ht="32.25" customHeight="1" x14ac:dyDescent="0.25">
      <c r="E785" s="93"/>
      <c r="AM785" s="93"/>
      <c r="AN785" s="93"/>
      <c r="AO785" s="129"/>
      <c r="AP785" s="93"/>
      <c r="AQ785" s="93"/>
    </row>
    <row r="786" spans="5:43" ht="32.25" customHeight="1" x14ac:dyDescent="0.25">
      <c r="E786" s="93"/>
      <c r="AM786" s="93"/>
      <c r="AN786" s="93"/>
      <c r="AO786" s="129"/>
      <c r="AP786" s="93"/>
      <c r="AQ786" s="93"/>
    </row>
    <row r="787" spans="5:43" ht="32.25" customHeight="1" x14ac:dyDescent="0.25">
      <c r="E787" s="93"/>
      <c r="AM787" s="93"/>
      <c r="AN787" s="93"/>
      <c r="AO787" s="129"/>
      <c r="AP787" s="93"/>
      <c r="AQ787" s="93"/>
    </row>
    <row r="788" spans="5:43" ht="32.25" customHeight="1" x14ac:dyDescent="0.25">
      <c r="E788" s="93"/>
      <c r="AM788" s="93"/>
      <c r="AN788" s="93"/>
      <c r="AO788" s="129"/>
      <c r="AP788" s="93"/>
      <c r="AQ788" s="93"/>
    </row>
    <row r="789" spans="5:43" ht="32.25" customHeight="1" x14ac:dyDescent="0.25">
      <c r="E789" s="93"/>
      <c r="AM789" s="93"/>
      <c r="AN789" s="93"/>
      <c r="AO789" s="129"/>
      <c r="AP789" s="93"/>
      <c r="AQ789" s="93"/>
    </row>
    <row r="790" spans="5:43" ht="32.25" customHeight="1" x14ac:dyDescent="0.25">
      <c r="E790" s="93"/>
      <c r="AM790" s="93"/>
      <c r="AN790" s="93"/>
      <c r="AO790" s="129"/>
      <c r="AP790" s="93"/>
      <c r="AQ790" s="93"/>
    </row>
    <row r="791" spans="5:43" ht="32.25" customHeight="1" x14ac:dyDescent="0.25">
      <c r="E791" s="93"/>
      <c r="AM791" s="93"/>
      <c r="AN791" s="93"/>
      <c r="AO791" s="129"/>
      <c r="AP791" s="93"/>
      <c r="AQ791" s="93"/>
    </row>
    <row r="792" spans="5:43" ht="32.25" customHeight="1" x14ac:dyDescent="0.25">
      <c r="E792" s="93"/>
      <c r="AM792" s="93"/>
      <c r="AN792" s="93"/>
      <c r="AO792" s="129"/>
      <c r="AP792" s="93"/>
      <c r="AQ792" s="93"/>
    </row>
    <row r="793" spans="5:43" ht="32.25" customHeight="1" x14ac:dyDescent="0.25">
      <c r="E793" s="93"/>
      <c r="AM793" s="93"/>
      <c r="AN793" s="93"/>
      <c r="AO793" s="129"/>
      <c r="AP793" s="93"/>
      <c r="AQ793" s="93"/>
    </row>
    <row r="794" spans="5:43" ht="32.25" customHeight="1" x14ac:dyDescent="0.25">
      <c r="E794" s="93"/>
      <c r="AM794" s="93"/>
      <c r="AN794" s="93"/>
      <c r="AO794" s="129"/>
      <c r="AP794" s="93"/>
      <c r="AQ794" s="93"/>
    </row>
    <row r="795" spans="5:43" ht="32.25" customHeight="1" x14ac:dyDescent="0.25">
      <c r="E795" s="93"/>
      <c r="AM795" s="93"/>
      <c r="AN795" s="93"/>
      <c r="AO795" s="129"/>
      <c r="AP795" s="93"/>
      <c r="AQ795" s="93"/>
    </row>
    <row r="796" spans="5:43" ht="32.25" customHeight="1" x14ac:dyDescent="0.25">
      <c r="E796" s="93"/>
      <c r="AM796" s="93"/>
      <c r="AN796" s="93"/>
      <c r="AO796" s="129"/>
      <c r="AP796" s="93"/>
      <c r="AQ796" s="93"/>
    </row>
    <row r="797" spans="5:43" ht="32.25" customHeight="1" x14ac:dyDescent="0.25">
      <c r="E797" s="93"/>
      <c r="AM797" s="93"/>
      <c r="AN797" s="93"/>
      <c r="AO797" s="129"/>
      <c r="AP797" s="93"/>
      <c r="AQ797" s="93"/>
    </row>
    <row r="798" spans="5:43" ht="32.25" customHeight="1" x14ac:dyDescent="0.25">
      <c r="E798" s="93"/>
      <c r="AM798" s="93"/>
      <c r="AN798" s="93"/>
      <c r="AO798" s="129"/>
      <c r="AP798" s="93"/>
      <c r="AQ798" s="93"/>
    </row>
    <row r="799" spans="5:43" ht="32.25" customHeight="1" x14ac:dyDescent="0.25">
      <c r="E799" s="93"/>
      <c r="AM799" s="93"/>
      <c r="AN799" s="93"/>
      <c r="AO799" s="129"/>
      <c r="AP799" s="93"/>
      <c r="AQ799" s="93"/>
    </row>
    <row r="800" spans="5:43" ht="32.25" customHeight="1" x14ac:dyDescent="0.25">
      <c r="E800" s="93"/>
      <c r="AM800" s="93"/>
      <c r="AN800" s="93"/>
      <c r="AO800" s="129"/>
      <c r="AP800" s="93"/>
      <c r="AQ800" s="93"/>
    </row>
    <row r="801" spans="5:43" ht="32.25" customHeight="1" x14ac:dyDescent="0.25">
      <c r="E801" s="93"/>
      <c r="AM801" s="93"/>
      <c r="AN801" s="93"/>
      <c r="AO801" s="129"/>
      <c r="AP801" s="93"/>
      <c r="AQ801" s="93"/>
    </row>
    <row r="802" spans="5:43" ht="32.25" customHeight="1" x14ac:dyDescent="0.25">
      <c r="E802" s="93"/>
      <c r="AM802" s="93"/>
      <c r="AN802" s="93"/>
      <c r="AO802" s="129"/>
      <c r="AP802" s="93"/>
      <c r="AQ802" s="93"/>
    </row>
    <row r="803" spans="5:43" ht="32.25" customHeight="1" x14ac:dyDescent="0.25">
      <c r="E803" s="93"/>
      <c r="AM803" s="93"/>
      <c r="AN803" s="93"/>
      <c r="AO803" s="129"/>
      <c r="AP803" s="93"/>
      <c r="AQ803" s="93"/>
    </row>
    <row r="804" spans="5:43" ht="32.25" customHeight="1" x14ac:dyDescent="0.25">
      <c r="E804" s="93"/>
      <c r="AM804" s="93"/>
      <c r="AN804" s="93"/>
      <c r="AO804" s="129"/>
      <c r="AP804" s="93"/>
      <c r="AQ804" s="93"/>
    </row>
    <row r="805" spans="5:43" ht="32.25" customHeight="1" x14ac:dyDescent="0.25">
      <c r="E805" s="93"/>
      <c r="AM805" s="93"/>
      <c r="AN805" s="93"/>
      <c r="AO805" s="129"/>
      <c r="AP805" s="93"/>
      <c r="AQ805" s="93"/>
    </row>
    <row r="806" spans="5:43" ht="32.25" customHeight="1" x14ac:dyDescent="0.25">
      <c r="E806" s="93"/>
      <c r="AM806" s="93"/>
      <c r="AN806" s="93"/>
      <c r="AO806" s="129"/>
      <c r="AP806" s="93"/>
      <c r="AQ806" s="93"/>
    </row>
    <row r="807" spans="5:43" ht="32.25" customHeight="1" x14ac:dyDescent="0.25">
      <c r="E807" s="93"/>
      <c r="AM807" s="93"/>
      <c r="AN807" s="93"/>
      <c r="AO807" s="129"/>
      <c r="AP807" s="93"/>
      <c r="AQ807" s="93"/>
    </row>
    <row r="808" spans="5:43" ht="32.25" customHeight="1" x14ac:dyDescent="0.25">
      <c r="E808" s="93"/>
      <c r="AM808" s="93"/>
      <c r="AN808" s="93"/>
      <c r="AO808" s="129"/>
      <c r="AP808" s="93"/>
      <c r="AQ808" s="93"/>
    </row>
    <row r="809" spans="5:43" ht="32.25" customHeight="1" x14ac:dyDescent="0.25">
      <c r="E809" s="93"/>
      <c r="AM809" s="93"/>
      <c r="AN809" s="93"/>
      <c r="AO809" s="129"/>
      <c r="AP809" s="93"/>
      <c r="AQ809" s="93"/>
    </row>
    <row r="810" spans="5:43" ht="32.25" customHeight="1" x14ac:dyDescent="0.25">
      <c r="E810" s="93"/>
      <c r="AM810" s="93"/>
      <c r="AN810" s="93"/>
      <c r="AO810" s="129"/>
      <c r="AP810" s="93"/>
      <c r="AQ810" s="93"/>
    </row>
    <row r="811" spans="5:43" ht="32.25" customHeight="1" x14ac:dyDescent="0.25">
      <c r="E811" s="93"/>
      <c r="AM811" s="93"/>
      <c r="AN811" s="93"/>
      <c r="AO811" s="129"/>
      <c r="AP811" s="93"/>
      <c r="AQ811" s="93"/>
    </row>
    <row r="812" spans="5:43" ht="32.25" customHeight="1" x14ac:dyDescent="0.25">
      <c r="E812" s="93"/>
      <c r="AM812" s="93"/>
      <c r="AN812" s="93"/>
      <c r="AO812" s="129"/>
      <c r="AP812" s="93"/>
      <c r="AQ812" s="93"/>
    </row>
    <row r="813" spans="5:43" ht="32.25" customHeight="1" x14ac:dyDescent="0.25">
      <c r="E813" s="93"/>
      <c r="AM813" s="93"/>
      <c r="AN813" s="93"/>
      <c r="AO813" s="129"/>
      <c r="AP813" s="93"/>
      <c r="AQ813" s="93"/>
    </row>
    <row r="814" spans="5:43" ht="32.25" customHeight="1" x14ac:dyDescent="0.25">
      <c r="E814" s="93"/>
      <c r="AM814" s="93"/>
      <c r="AN814" s="93"/>
      <c r="AO814" s="129"/>
      <c r="AP814" s="93"/>
      <c r="AQ814" s="93"/>
    </row>
    <row r="815" spans="5:43" ht="32.25" customHeight="1" x14ac:dyDescent="0.25">
      <c r="E815" s="93"/>
      <c r="AM815" s="93"/>
      <c r="AN815" s="93"/>
      <c r="AO815" s="129"/>
      <c r="AP815" s="93"/>
      <c r="AQ815" s="93"/>
    </row>
    <row r="816" spans="5:43" ht="32.25" customHeight="1" x14ac:dyDescent="0.25">
      <c r="E816" s="93"/>
      <c r="AM816" s="93"/>
      <c r="AN816" s="93"/>
      <c r="AO816" s="129"/>
      <c r="AP816" s="93"/>
      <c r="AQ816" s="93"/>
    </row>
    <row r="817" spans="5:43" ht="32.25" customHeight="1" x14ac:dyDescent="0.25">
      <c r="E817" s="93"/>
      <c r="AM817" s="93"/>
      <c r="AN817" s="93"/>
      <c r="AO817" s="129"/>
      <c r="AP817" s="93"/>
      <c r="AQ817" s="93"/>
    </row>
    <row r="818" spans="5:43" ht="32.25" customHeight="1" x14ac:dyDescent="0.25">
      <c r="E818" s="93"/>
      <c r="AM818" s="93"/>
      <c r="AN818" s="93"/>
      <c r="AO818" s="129"/>
      <c r="AP818" s="93"/>
      <c r="AQ818" s="93"/>
    </row>
    <row r="819" spans="5:43" ht="32.25" customHeight="1" x14ac:dyDescent="0.25">
      <c r="E819" s="93"/>
      <c r="AM819" s="93"/>
      <c r="AN819" s="93"/>
      <c r="AO819" s="129"/>
      <c r="AP819" s="93"/>
      <c r="AQ819" s="93"/>
    </row>
    <row r="820" spans="5:43" ht="32.25" customHeight="1" x14ac:dyDescent="0.25">
      <c r="E820" s="93"/>
      <c r="AM820" s="93"/>
      <c r="AN820" s="93"/>
      <c r="AO820" s="129"/>
      <c r="AP820" s="93"/>
      <c r="AQ820" s="93"/>
    </row>
    <row r="821" spans="5:43" ht="32.25" customHeight="1" x14ac:dyDescent="0.25">
      <c r="E821" s="93"/>
      <c r="AM821" s="93"/>
      <c r="AN821" s="93"/>
      <c r="AO821" s="129"/>
      <c r="AP821" s="93"/>
      <c r="AQ821" s="93"/>
    </row>
    <row r="822" spans="5:43" ht="32.25" customHeight="1" x14ac:dyDescent="0.25">
      <c r="E822" s="93"/>
      <c r="AM822" s="93"/>
      <c r="AN822" s="93"/>
      <c r="AO822" s="129"/>
      <c r="AP822" s="93"/>
      <c r="AQ822" s="93"/>
    </row>
    <row r="823" spans="5:43" ht="32.25" customHeight="1" x14ac:dyDescent="0.25">
      <c r="E823" s="93"/>
      <c r="AM823" s="93"/>
      <c r="AN823" s="93"/>
      <c r="AO823" s="129"/>
      <c r="AP823" s="93"/>
      <c r="AQ823" s="93"/>
    </row>
    <row r="824" spans="5:43" ht="32.25" customHeight="1" x14ac:dyDescent="0.25">
      <c r="E824" s="93"/>
      <c r="AM824" s="93"/>
      <c r="AN824" s="93"/>
      <c r="AO824" s="129"/>
      <c r="AP824" s="93"/>
      <c r="AQ824" s="93"/>
    </row>
    <row r="825" spans="5:43" ht="32.25" customHeight="1" x14ac:dyDescent="0.25">
      <c r="E825" s="93"/>
      <c r="AM825" s="93"/>
      <c r="AN825" s="93"/>
      <c r="AO825" s="129"/>
      <c r="AP825" s="93"/>
      <c r="AQ825" s="93"/>
    </row>
    <row r="826" spans="5:43" ht="32.25" customHeight="1" x14ac:dyDescent="0.25">
      <c r="E826" s="93"/>
      <c r="AM826" s="93"/>
      <c r="AN826" s="93"/>
      <c r="AO826" s="129"/>
      <c r="AP826" s="93"/>
      <c r="AQ826" s="93"/>
    </row>
    <row r="827" spans="5:43" ht="32.25" customHeight="1" x14ac:dyDescent="0.25">
      <c r="E827" s="93"/>
      <c r="AM827" s="93"/>
      <c r="AN827" s="93"/>
      <c r="AO827" s="129"/>
      <c r="AP827" s="93"/>
      <c r="AQ827" s="93"/>
    </row>
    <row r="828" spans="5:43" ht="32.25" customHeight="1" x14ac:dyDescent="0.25">
      <c r="E828" s="93"/>
      <c r="AM828" s="93"/>
      <c r="AN828" s="93"/>
      <c r="AO828" s="129"/>
      <c r="AP828" s="93"/>
      <c r="AQ828" s="93"/>
    </row>
    <row r="829" spans="5:43" ht="32.25" customHeight="1" x14ac:dyDescent="0.25">
      <c r="E829" s="93"/>
      <c r="AM829" s="93"/>
      <c r="AN829" s="93"/>
      <c r="AO829" s="129"/>
      <c r="AP829" s="93"/>
      <c r="AQ829" s="93"/>
    </row>
    <row r="830" spans="5:43" ht="32.25" customHeight="1" x14ac:dyDescent="0.25">
      <c r="E830" s="93"/>
      <c r="AM830" s="93"/>
      <c r="AN830" s="93"/>
      <c r="AO830" s="129"/>
      <c r="AP830" s="93"/>
      <c r="AQ830" s="93"/>
    </row>
    <row r="831" spans="5:43" ht="32.25" customHeight="1" x14ac:dyDescent="0.25">
      <c r="E831" s="93"/>
      <c r="AM831" s="93"/>
      <c r="AN831" s="93"/>
      <c r="AO831" s="129"/>
      <c r="AP831" s="93"/>
      <c r="AQ831" s="93"/>
    </row>
    <row r="832" spans="5:43" ht="32.25" customHeight="1" x14ac:dyDescent="0.25">
      <c r="E832" s="93"/>
      <c r="AM832" s="93"/>
      <c r="AN832" s="93"/>
      <c r="AO832" s="129"/>
      <c r="AP832" s="93"/>
      <c r="AQ832" s="93"/>
    </row>
    <row r="833" spans="5:43" ht="32.25" customHeight="1" x14ac:dyDescent="0.25">
      <c r="E833" s="93"/>
      <c r="AM833" s="93"/>
      <c r="AN833" s="93"/>
      <c r="AO833" s="129"/>
      <c r="AP833" s="93"/>
      <c r="AQ833" s="93"/>
    </row>
    <row r="834" spans="5:43" ht="32.25" customHeight="1" x14ac:dyDescent="0.25">
      <c r="E834" s="93"/>
      <c r="AM834" s="93"/>
      <c r="AN834" s="93"/>
      <c r="AO834" s="129"/>
      <c r="AP834" s="93"/>
      <c r="AQ834" s="93"/>
    </row>
    <row r="835" spans="5:43" ht="32.25" customHeight="1" x14ac:dyDescent="0.25">
      <c r="E835" s="93"/>
      <c r="AM835" s="93"/>
      <c r="AN835" s="93"/>
      <c r="AO835" s="129"/>
      <c r="AP835" s="93"/>
      <c r="AQ835" s="93"/>
    </row>
    <row r="836" spans="5:43" ht="32.25" customHeight="1" x14ac:dyDescent="0.25">
      <c r="E836" s="93"/>
      <c r="AM836" s="93"/>
      <c r="AN836" s="93"/>
      <c r="AO836" s="129"/>
      <c r="AP836" s="93"/>
      <c r="AQ836" s="93"/>
    </row>
    <row r="837" spans="5:43" ht="32.25" customHeight="1" x14ac:dyDescent="0.25">
      <c r="E837" s="93"/>
      <c r="AM837" s="93"/>
      <c r="AN837" s="93"/>
      <c r="AO837" s="129"/>
      <c r="AP837" s="93"/>
      <c r="AQ837" s="93"/>
    </row>
    <row r="838" spans="5:43" ht="32.25" customHeight="1" x14ac:dyDescent="0.25">
      <c r="E838" s="93"/>
      <c r="AM838" s="93"/>
      <c r="AN838" s="93"/>
      <c r="AO838" s="129"/>
      <c r="AP838" s="93"/>
      <c r="AQ838" s="93"/>
    </row>
    <row r="839" spans="5:43" ht="32.25" customHeight="1" x14ac:dyDescent="0.25">
      <c r="E839" s="93"/>
      <c r="AM839" s="93"/>
      <c r="AN839" s="93"/>
      <c r="AO839" s="129"/>
      <c r="AP839" s="93"/>
      <c r="AQ839" s="93"/>
    </row>
    <row r="840" spans="5:43" ht="32.25" customHeight="1" x14ac:dyDescent="0.25">
      <c r="E840" s="93"/>
      <c r="AM840" s="93"/>
      <c r="AN840" s="93"/>
      <c r="AO840" s="129"/>
      <c r="AP840" s="93"/>
      <c r="AQ840" s="93"/>
    </row>
    <row r="841" spans="5:43" ht="32.25" customHeight="1" x14ac:dyDescent="0.25">
      <c r="E841" s="93"/>
      <c r="AM841" s="93"/>
      <c r="AN841" s="93"/>
      <c r="AO841" s="129"/>
      <c r="AP841" s="93"/>
      <c r="AQ841" s="93"/>
    </row>
    <row r="842" spans="5:43" ht="32.25" customHeight="1" x14ac:dyDescent="0.25">
      <c r="E842" s="93"/>
      <c r="AM842" s="93"/>
      <c r="AN842" s="93"/>
      <c r="AO842" s="129"/>
      <c r="AP842" s="93"/>
      <c r="AQ842" s="93"/>
    </row>
    <row r="843" spans="5:43" ht="32.25" customHeight="1" x14ac:dyDescent="0.25">
      <c r="E843" s="93"/>
      <c r="AM843" s="93"/>
      <c r="AN843" s="93"/>
      <c r="AO843" s="129"/>
      <c r="AP843" s="93"/>
      <c r="AQ843" s="93"/>
    </row>
    <row r="844" spans="5:43" ht="32.25" customHeight="1" x14ac:dyDescent="0.25">
      <c r="E844" s="93"/>
      <c r="AM844" s="93"/>
      <c r="AN844" s="93"/>
      <c r="AO844" s="129"/>
      <c r="AP844" s="93"/>
      <c r="AQ844" s="93"/>
    </row>
    <row r="845" spans="5:43" ht="32.25" customHeight="1" x14ac:dyDescent="0.25">
      <c r="E845" s="93"/>
      <c r="AM845" s="93"/>
      <c r="AN845" s="93"/>
      <c r="AO845" s="129"/>
      <c r="AP845" s="93"/>
      <c r="AQ845" s="93"/>
    </row>
    <row r="846" spans="5:43" ht="32.25" customHeight="1" x14ac:dyDescent="0.25">
      <c r="E846" s="93"/>
      <c r="AM846" s="93"/>
      <c r="AN846" s="93"/>
      <c r="AO846" s="129"/>
      <c r="AP846" s="93"/>
      <c r="AQ846" s="93"/>
    </row>
    <row r="847" spans="5:43" ht="32.25" customHeight="1" x14ac:dyDescent="0.25">
      <c r="E847" s="93"/>
      <c r="AM847" s="93"/>
      <c r="AN847" s="93"/>
      <c r="AO847" s="129"/>
      <c r="AP847" s="93"/>
      <c r="AQ847" s="93"/>
    </row>
    <row r="848" spans="5:43" ht="32.25" customHeight="1" x14ac:dyDescent="0.25">
      <c r="E848" s="93"/>
      <c r="AM848" s="93"/>
      <c r="AN848" s="93"/>
      <c r="AO848" s="129"/>
      <c r="AP848" s="93"/>
      <c r="AQ848" s="93"/>
    </row>
    <row r="849" spans="5:43" ht="32.25" customHeight="1" x14ac:dyDescent="0.25">
      <c r="E849" s="93"/>
      <c r="AM849" s="93"/>
      <c r="AN849" s="93"/>
      <c r="AO849" s="129"/>
      <c r="AP849" s="93"/>
      <c r="AQ849" s="93"/>
    </row>
    <row r="850" spans="5:43" ht="32.25" customHeight="1" x14ac:dyDescent="0.25">
      <c r="E850" s="93"/>
      <c r="AM850" s="93"/>
      <c r="AN850" s="93"/>
      <c r="AO850" s="129"/>
      <c r="AP850" s="93"/>
      <c r="AQ850" s="93"/>
    </row>
    <row r="851" spans="5:43" ht="32.25" customHeight="1" x14ac:dyDescent="0.25">
      <c r="E851" s="93"/>
      <c r="AM851" s="93"/>
      <c r="AN851" s="93"/>
      <c r="AO851" s="129"/>
      <c r="AP851" s="93"/>
      <c r="AQ851" s="93"/>
    </row>
    <row r="852" spans="5:43" ht="32.25" customHeight="1" x14ac:dyDescent="0.25">
      <c r="E852" s="93"/>
      <c r="AM852" s="93"/>
      <c r="AN852" s="93"/>
      <c r="AO852" s="129"/>
      <c r="AP852" s="93"/>
      <c r="AQ852" s="93"/>
    </row>
    <row r="853" spans="5:43" ht="32.25" customHeight="1" x14ac:dyDescent="0.25">
      <c r="E853" s="93"/>
      <c r="AM853" s="93"/>
      <c r="AN853" s="93"/>
      <c r="AO853" s="129"/>
      <c r="AP853" s="93"/>
      <c r="AQ853" s="93"/>
    </row>
    <row r="854" spans="5:43" ht="32.25" customHeight="1" x14ac:dyDescent="0.25">
      <c r="E854" s="93"/>
      <c r="AM854" s="93"/>
      <c r="AN854" s="93"/>
      <c r="AO854" s="129"/>
      <c r="AP854" s="93"/>
      <c r="AQ854" s="93"/>
    </row>
    <row r="855" spans="5:43" ht="32.25" customHeight="1" x14ac:dyDescent="0.25">
      <c r="E855" s="93"/>
      <c r="AM855" s="93"/>
      <c r="AN855" s="93"/>
      <c r="AO855" s="129"/>
      <c r="AP855" s="93"/>
      <c r="AQ855" s="93"/>
    </row>
    <row r="856" spans="5:43" ht="32.25" customHeight="1" x14ac:dyDescent="0.25">
      <c r="E856" s="93"/>
      <c r="AM856" s="93"/>
      <c r="AN856" s="93"/>
      <c r="AO856" s="129"/>
      <c r="AP856" s="93"/>
      <c r="AQ856" s="93"/>
    </row>
    <row r="857" spans="5:43" ht="32.25" customHeight="1" x14ac:dyDescent="0.25">
      <c r="E857" s="93"/>
      <c r="AM857" s="93"/>
      <c r="AN857" s="93"/>
      <c r="AO857" s="129"/>
      <c r="AP857" s="93"/>
      <c r="AQ857" s="93"/>
    </row>
    <row r="858" spans="5:43" ht="32.25" customHeight="1" x14ac:dyDescent="0.25">
      <c r="E858" s="93"/>
      <c r="AM858" s="93"/>
      <c r="AN858" s="93"/>
      <c r="AO858" s="129"/>
      <c r="AP858" s="93"/>
      <c r="AQ858" s="93"/>
    </row>
    <row r="859" spans="5:43" ht="32.25" customHeight="1" x14ac:dyDescent="0.25">
      <c r="E859" s="93"/>
      <c r="AM859" s="93"/>
      <c r="AN859" s="93"/>
      <c r="AO859" s="129"/>
      <c r="AP859" s="93"/>
      <c r="AQ859" s="93"/>
    </row>
    <row r="860" spans="5:43" ht="32.25" customHeight="1" x14ac:dyDescent="0.25">
      <c r="E860" s="93"/>
      <c r="AM860" s="93"/>
      <c r="AN860" s="93"/>
      <c r="AO860" s="129"/>
      <c r="AP860" s="93"/>
      <c r="AQ860" s="93"/>
    </row>
    <row r="861" spans="5:43" ht="32.25" customHeight="1" x14ac:dyDescent="0.25">
      <c r="E861" s="93"/>
      <c r="AM861" s="93"/>
      <c r="AN861" s="93"/>
      <c r="AO861" s="129"/>
      <c r="AP861" s="93"/>
      <c r="AQ861" s="93"/>
    </row>
    <row r="862" spans="5:43" ht="32.25" customHeight="1" x14ac:dyDescent="0.25">
      <c r="E862" s="93"/>
      <c r="AM862" s="93"/>
      <c r="AN862" s="93"/>
      <c r="AO862" s="129"/>
      <c r="AP862" s="93"/>
      <c r="AQ862" s="93"/>
    </row>
    <row r="863" spans="5:43" ht="32.25" customHeight="1" x14ac:dyDescent="0.25">
      <c r="E863" s="93"/>
      <c r="AM863" s="93"/>
      <c r="AN863" s="93"/>
      <c r="AO863" s="129"/>
      <c r="AP863" s="93"/>
      <c r="AQ863" s="93"/>
    </row>
    <row r="864" spans="5:43" ht="32.25" customHeight="1" x14ac:dyDescent="0.25">
      <c r="E864" s="93"/>
      <c r="AM864" s="93"/>
      <c r="AN864" s="93"/>
      <c r="AO864" s="129"/>
      <c r="AP864" s="93"/>
      <c r="AQ864" s="93"/>
    </row>
    <row r="865" spans="5:43" ht="32.25" customHeight="1" x14ac:dyDescent="0.25">
      <c r="E865" s="93"/>
      <c r="AM865" s="93"/>
      <c r="AN865" s="93"/>
      <c r="AO865" s="129"/>
      <c r="AP865" s="93"/>
      <c r="AQ865" s="93"/>
    </row>
    <row r="866" spans="5:43" ht="32.25" customHeight="1" x14ac:dyDescent="0.25">
      <c r="E866" s="93"/>
      <c r="AM866" s="93"/>
      <c r="AN866" s="93"/>
      <c r="AO866" s="129"/>
      <c r="AP866" s="93"/>
      <c r="AQ866" s="93"/>
    </row>
    <row r="867" spans="5:43" ht="32.25" customHeight="1" x14ac:dyDescent="0.25">
      <c r="E867" s="93"/>
      <c r="AM867" s="93"/>
      <c r="AN867" s="93"/>
      <c r="AO867" s="129"/>
      <c r="AP867" s="93"/>
      <c r="AQ867" s="93"/>
    </row>
    <row r="868" spans="5:43" ht="32.25" customHeight="1" x14ac:dyDescent="0.25">
      <c r="E868" s="93"/>
      <c r="AM868" s="93"/>
      <c r="AN868" s="93"/>
      <c r="AO868" s="129"/>
      <c r="AP868" s="93"/>
      <c r="AQ868" s="93"/>
    </row>
    <row r="869" spans="5:43" ht="32.25" customHeight="1" x14ac:dyDescent="0.25">
      <c r="E869" s="93"/>
      <c r="AM869" s="93"/>
      <c r="AN869" s="93"/>
      <c r="AO869" s="129"/>
      <c r="AP869" s="93"/>
      <c r="AQ869" s="93"/>
    </row>
    <row r="870" spans="5:43" ht="32.25" customHeight="1" x14ac:dyDescent="0.25">
      <c r="E870" s="93"/>
      <c r="AM870" s="93"/>
      <c r="AN870" s="93"/>
      <c r="AO870" s="129"/>
      <c r="AP870" s="93"/>
      <c r="AQ870" s="93"/>
    </row>
    <row r="871" spans="5:43" ht="32.25" customHeight="1" x14ac:dyDescent="0.25">
      <c r="E871" s="93"/>
      <c r="AM871" s="93"/>
      <c r="AN871" s="93"/>
      <c r="AO871" s="129"/>
      <c r="AP871" s="93"/>
      <c r="AQ871" s="93"/>
    </row>
    <row r="872" spans="5:43" ht="32.25" customHeight="1" x14ac:dyDescent="0.25">
      <c r="E872" s="93"/>
      <c r="AM872" s="93"/>
      <c r="AN872" s="93"/>
      <c r="AO872" s="129"/>
      <c r="AP872" s="93"/>
      <c r="AQ872" s="93"/>
    </row>
    <row r="873" spans="5:43" ht="32.25" customHeight="1" x14ac:dyDescent="0.25">
      <c r="E873" s="93"/>
      <c r="AM873" s="93"/>
      <c r="AN873" s="93"/>
      <c r="AO873" s="129"/>
      <c r="AP873" s="93"/>
      <c r="AQ873" s="93"/>
    </row>
    <row r="874" spans="5:43" ht="32.25" customHeight="1" x14ac:dyDescent="0.25">
      <c r="E874" s="93"/>
      <c r="AM874" s="93"/>
      <c r="AN874" s="93"/>
      <c r="AO874" s="129"/>
      <c r="AP874" s="93"/>
      <c r="AQ874" s="93"/>
    </row>
    <row r="875" spans="5:43" ht="32.25" customHeight="1" x14ac:dyDescent="0.25">
      <c r="E875" s="93"/>
      <c r="AM875" s="93"/>
      <c r="AN875" s="93"/>
      <c r="AO875" s="129"/>
      <c r="AP875" s="93"/>
      <c r="AQ875" s="93"/>
    </row>
    <row r="876" spans="5:43" ht="32.25" customHeight="1" x14ac:dyDescent="0.25">
      <c r="E876" s="93"/>
      <c r="AM876" s="93"/>
      <c r="AN876" s="93"/>
      <c r="AO876" s="129"/>
      <c r="AP876" s="93"/>
      <c r="AQ876" s="93"/>
    </row>
    <row r="877" spans="5:43" ht="32.25" customHeight="1" x14ac:dyDescent="0.25">
      <c r="E877" s="93"/>
      <c r="AM877" s="93"/>
      <c r="AN877" s="93"/>
      <c r="AO877" s="129"/>
      <c r="AP877" s="93"/>
      <c r="AQ877" s="93"/>
    </row>
    <row r="878" spans="5:43" ht="32.25" customHeight="1" x14ac:dyDescent="0.25">
      <c r="E878" s="93"/>
      <c r="AM878" s="93"/>
      <c r="AN878" s="93"/>
      <c r="AO878" s="129"/>
      <c r="AP878" s="93"/>
      <c r="AQ878" s="93"/>
    </row>
    <row r="879" spans="5:43" ht="32.25" customHeight="1" x14ac:dyDescent="0.25">
      <c r="E879" s="93"/>
      <c r="AM879" s="93"/>
      <c r="AN879" s="93"/>
      <c r="AO879" s="129"/>
      <c r="AP879" s="93"/>
      <c r="AQ879" s="93"/>
    </row>
    <row r="880" spans="5:43" ht="32.25" customHeight="1" x14ac:dyDescent="0.25">
      <c r="E880" s="93"/>
      <c r="AM880" s="93"/>
      <c r="AN880" s="93"/>
      <c r="AO880" s="129"/>
      <c r="AP880" s="93"/>
      <c r="AQ880" s="93"/>
    </row>
    <row r="881" spans="5:43" ht="32.25" customHeight="1" x14ac:dyDescent="0.25">
      <c r="E881" s="93"/>
      <c r="AM881" s="93"/>
      <c r="AN881" s="93"/>
      <c r="AO881" s="129"/>
      <c r="AP881" s="93"/>
      <c r="AQ881" s="93"/>
    </row>
    <row r="882" spans="5:43" ht="32.25" customHeight="1" x14ac:dyDescent="0.25">
      <c r="E882" s="93"/>
      <c r="AM882" s="93"/>
      <c r="AN882" s="93"/>
      <c r="AO882" s="129"/>
      <c r="AP882" s="93"/>
      <c r="AQ882" s="93"/>
    </row>
    <row r="883" spans="5:43" ht="32.25" customHeight="1" x14ac:dyDescent="0.25">
      <c r="E883" s="93"/>
      <c r="AM883" s="93"/>
      <c r="AN883" s="93"/>
      <c r="AO883" s="129"/>
      <c r="AP883" s="93"/>
      <c r="AQ883" s="93"/>
    </row>
    <row r="884" spans="5:43" ht="32.25" customHeight="1" x14ac:dyDescent="0.25">
      <c r="E884" s="93"/>
      <c r="AM884" s="93"/>
      <c r="AN884" s="93"/>
      <c r="AO884" s="129"/>
      <c r="AP884" s="93"/>
      <c r="AQ884" s="93"/>
    </row>
    <row r="885" spans="5:43" ht="32.25" customHeight="1" x14ac:dyDescent="0.25">
      <c r="E885" s="93"/>
      <c r="AM885" s="93"/>
      <c r="AN885" s="93"/>
      <c r="AO885" s="129"/>
      <c r="AP885" s="93"/>
      <c r="AQ885" s="93"/>
    </row>
    <row r="886" spans="5:43" ht="32.25" customHeight="1" x14ac:dyDescent="0.25">
      <c r="E886" s="93"/>
      <c r="AM886" s="93"/>
      <c r="AN886" s="93"/>
      <c r="AO886" s="129"/>
      <c r="AP886" s="93"/>
      <c r="AQ886" s="93"/>
    </row>
    <row r="887" spans="5:43" ht="32.25" customHeight="1" x14ac:dyDescent="0.25">
      <c r="E887" s="93"/>
      <c r="AM887" s="93"/>
      <c r="AN887" s="93"/>
      <c r="AO887" s="129"/>
      <c r="AP887" s="93"/>
      <c r="AQ887" s="93"/>
    </row>
    <row r="888" spans="5:43" ht="32.25" customHeight="1" x14ac:dyDescent="0.25">
      <c r="E888" s="93"/>
      <c r="AM888" s="93"/>
      <c r="AN888" s="93"/>
      <c r="AO888" s="129"/>
      <c r="AP888" s="93"/>
      <c r="AQ888" s="93"/>
    </row>
    <row r="889" spans="5:43" ht="32.25" customHeight="1" x14ac:dyDescent="0.25">
      <c r="E889" s="93"/>
      <c r="AM889" s="93"/>
      <c r="AN889" s="93"/>
      <c r="AO889" s="129"/>
      <c r="AP889" s="93"/>
      <c r="AQ889" s="93"/>
    </row>
    <row r="890" spans="5:43" ht="32.25" customHeight="1" x14ac:dyDescent="0.25">
      <c r="E890" s="93"/>
      <c r="AM890" s="93"/>
      <c r="AN890" s="93"/>
      <c r="AO890" s="129"/>
      <c r="AP890" s="93"/>
      <c r="AQ890" s="93"/>
    </row>
    <row r="891" spans="5:43" ht="32.25" customHeight="1" x14ac:dyDescent="0.25">
      <c r="E891" s="93"/>
      <c r="AM891" s="93"/>
      <c r="AN891" s="93"/>
      <c r="AO891" s="129"/>
      <c r="AP891" s="93"/>
      <c r="AQ891" s="93"/>
    </row>
    <row r="892" spans="5:43" ht="32.25" customHeight="1" x14ac:dyDescent="0.25">
      <c r="E892" s="93"/>
      <c r="AM892" s="93"/>
      <c r="AN892" s="93"/>
      <c r="AO892" s="129"/>
      <c r="AP892" s="93"/>
      <c r="AQ892" s="93"/>
    </row>
    <row r="893" spans="5:43" ht="32.25" customHeight="1" x14ac:dyDescent="0.25">
      <c r="E893" s="93"/>
      <c r="AM893" s="93"/>
      <c r="AN893" s="93"/>
      <c r="AO893" s="129"/>
      <c r="AP893" s="93"/>
      <c r="AQ893" s="93"/>
    </row>
    <row r="894" spans="5:43" ht="32.25" customHeight="1" x14ac:dyDescent="0.25">
      <c r="E894" s="93"/>
      <c r="AM894" s="93"/>
      <c r="AN894" s="93"/>
      <c r="AO894" s="129"/>
      <c r="AP894" s="93"/>
      <c r="AQ894" s="93"/>
    </row>
    <row r="895" spans="5:43" ht="32.25" customHeight="1" x14ac:dyDescent="0.25">
      <c r="E895" s="93"/>
      <c r="AM895" s="93"/>
      <c r="AN895" s="93"/>
      <c r="AO895" s="129"/>
      <c r="AP895" s="93"/>
      <c r="AQ895" s="93"/>
    </row>
    <row r="896" spans="5:43" ht="32.25" customHeight="1" x14ac:dyDescent="0.25">
      <c r="E896" s="93"/>
      <c r="AM896" s="93"/>
      <c r="AN896" s="93"/>
      <c r="AO896" s="129"/>
      <c r="AP896" s="93"/>
      <c r="AQ896" s="93"/>
    </row>
    <row r="897" spans="5:43" ht="32.25" customHeight="1" x14ac:dyDescent="0.25">
      <c r="E897" s="93"/>
      <c r="AM897" s="93"/>
      <c r="AN897" s="93"/>
      <c r="AO897" s="129"/>
      <c r="AP897" s="93"/>
      <c r="AQ897" s="93"/>
    </row>
    <row r="898" spans="5:43" ht="32.25" customHeight="1" x14ac:dyDescent="0.25">
      <c r="E898" s="93"/>
      <c r="AM898" s="93"/>
      <c r="AN898" s="93"/>
      <c r="AO898" s="129"/>
      <c r="AP898" s="93"/>
      <c r="AQ898" s="93"/>
    </row>
    <row r="899" spans="5:43" ht="32.25" customHeight="1" x14ac:dyDescent="0.25">
      <c r="E899" s="93"/>
      <c r="AM899" s="93"/>
      <c r="AN899" s="93"/>
      <c r="AO899" s="129"/>
      <c r="AP899" s="93"/>
      <c r="AQ899" s="93"/>
    </row>
    <row r="900" spans="5:43" ht="32.25" customHeight="1" x14ac:dyDescent="0.25">
      <c r="E900" s="93"/>
      <c r="AM900" s="93"/>
      <c r="AN900" s="93"/>
      <c r="AO900" s="129"/>
      <c r="AP900" s="93"/>
      <c r="AQ900" s="93"/>
    </row>
    <row r="901" spans="5:43" ht="32.25" customHeight="1" x14ac:dyDescent="0.25">
      <c r="E901" s="93"/>
      <c r="AM901" s="93"/>
      <c r="AN901" s="93"/>
      <c r="AO901" s="129"/>
      <c r="AP901" s="93"/>
      <c r="AQ901" s="93"/>
    </row>
    <row r="902" spans="5:43" ht="32.25" customHeight="1" x14ac:dyDescent="0.25">
      <c r="E902" s="93"/>
      <c r="AM902" s="93"/>
      <c r="AN902" s="93"/>
      <c r="AO902" s="129"/>
      <c r="AP902" s="93"/>
      <c r="AQ902" s="93"/>
    </row>
    <row r="903" spans="5:43" ht="32.25" customHeight="1" x14ac:dyDescent="0.25">
      <c r="E903" s="93"/>
      <c r="AM903" s="93"/>
      <c r="AN903" s="93"/>
      <c r="AO903" s="129"/>
      <c r="AP903" s="93"/>
      <c r="AQ903" s="93"/>
    </row>
    <row r="904" spans="5:43" ht="32.25" customHeight="1" x14ac:dyDescent="0.25">
      <c r="E904" s="93"/>
      <c r="AM904" s="93"/>
      <c r="AN904" s="93"/>
      <c r="AO904" s="129"/>
      <c r="AP904" s="93"/>
      <c r="AQ904" s="93"/>
    </row>
    <row r="905" spans="5:43" ht="32.25" customHeight="1" x14ac:dyDescent="0.25">
      <c r="E905" s="93"/>
      <c r="AM905" s="93"/>
      <c r="AN905" s="93"/>
      <c r="AO905" s="129"/>
      <c r="AP905" s="93"/>
      <c r="AQ905" s="93"/>
    </row>
    <row r="906" spans="5:43" ht="32.25" customHeight="1" x14ac:dyDescent="0.25">
      <c r="E906" s="93"/>
      <c r="AM906" s="93"/>
      <c r="AN906" s="93"/>
      <c r="AO906" s="129"/>
      <c r="AP906" s="93"/>
      <c r="AQ906" s="93"/>
    </row>
    <row r="907" spans="5:43" ht="32.25" customHeight="1" x14ac:dyDescent="0.25">
      <c r="E907" s="93"/>
      <c r="AM907" s="93"/>
      <c r="AN907" s="93"/>
      <c r="AO907" s="129"/>
      <c r="AP907" s="93"/>
      <c r="AQ907" s="93"/>
    </row>
    <row r="908" spans="5:43" ht="32.25" customHeight="1" x14ac:dyDescent="0.25">
      <c r="E908" s="93"/>
      <c r="AM908" s="93"/>
      <c r="AN908" s="93"/>
      <c r="AO908" s="129"/>
      <c r="AP908" s="93"/>
      <c r="AQ908" s="93"/>
    </row>
    <row r="909" spans="5:43" ht="32.25" customHeight="1" x14ac:dyDescent="0.25">
      <c r="E909" s="93"/>
      <c r="AM909" s="93"/>
      <c r="AN909" s="93"/>
      <c r="AO909" s="129"/>
      <c r="AP909" s="93"/>
      <c r="AQ909" s="93"/>
    </row>
    <row r="910" spans="5:43" ht="32.25" customHeight="1" x14ac:dyDescent="0.25">
      <c r="E910" s="93"/>
      <c r="AM910" s="93"/>
      <c r="AN910" s="93"/>
      <c r="AO910" s="129"/>
      <c r="AP910" s="93"/>
      <c r="AQ910" s="93"/>
    </row>
    <row r="911" spans="5:43" ht="32.25" customHeight="1" x14ac:dyDescent="0.25">
      <c r="E911" s="93"/>
      <c r="AM911" s="93"/>
      <c r="AN911" s="93"/>
      <c r="AO911" s="129"/>
      <c r="AP911" s="93"/>
      <c r="AQ911" s="93"/>
    </row>
    <row r="912" spans="5:43" ht="32.25" customHeight="1" x14ac:dyDescent="0.25">
      <c r="E912" s="93"/>
      <c r="AM912" s="93"/>
      <c r="AN912" s="93"/>
      <c r="AO912" s="129"/>
      <c r="AP912" s="93"/>
      <c r="AQ912" s="93"/>
    </row>
    <row r="913" spans="5:43" ht="32.25" customHeight="1" x14ac:dyDescent="0.25">
      <c r="E913" s="93"/>
      <c r="AM913" s="93"/>
      <c r="AN913" s="93"/>
      <c r="AO913" s="129"/>
      <c r="AP913" s="93"/>
      <c r="AQ913" s="93"/>
    </row>
    <row r="914" spans="5:43" ht="32.25" customHeight="1" x14ac:dyDescent="0.25">
      <c r="E914" s="93"/>
      <c r="AM914" s="93"/>
      <c r="AN914" s="93"/>
      <c r="AO914" s="129"/>
      <c r="AP914" s="93"/>
      <c r="AQ914" s="93"/>
    </row>
    <row r="915" spans="5:43" ht="32.25" customHeight="1" x14ac:dyDescent="0.25">
      <c r="E915" s="93"/>
      <c r="AM915" s="93"/>
      <c r="AN915" s="93"/>
      <c r="AO915" s="129"/>
      <c r="AP915" s="93"/>
      <c r="AQ915" s="93"/>
    </row>
    <row r="916" spans="5:43" ht="32.25" customHeight="1" x14ac:dyDescent="0.25">
      <c r="E916" s="93"/>
      <c r="AM916" s="93"/>
      <c r="AN916" s="93"/>
      <c r="AO916" s="129"/>
      <c r="AP916" s="93"/>
      <c r="AQ916" s="93"/>
    </row>
    <row r="917" spans="5:43" ht="32.25" customHeight="1" x14ac:dyDescent="0.25">
      <c r="E917" s="93"/>
      <c r="AM917" s="93"/>
      <c r="AN917" s="93"/>
      <c r="AO917" s="129"/>
      <c r="AP917" s="93"/>
      <c r="AQ917" s="93"/>
    </row>
    <row r="918" spans="5:43" ht="32.25" customHeight="1" x14ac:dyDescent="0.25">
      <c r="E918" s="93"/>
      <c r="AM918" s="93"/>
      <c r="AN918" s="93"/>
      <c r="AO918" s="129"/>
      <c r="AP918" s="93"/>
      <c r="AQ918" s="93"/>
    </row>
    <row r="919" spans="5:43" ht="32.25" customHeight="1" x14ac:dyDescent="0.25">
      <c r="E919" s="93"/>
      <c r="AM919" s="93"/>
      <c r="AN919" s="93"/>
      <c r="AO919" s="129"/>
      <c r="AP919" s="93"/>
      <c r="AQ919" s="93"/>
    </row>
    <row r="920" spans="5:43" ht="32.25" customHeight="1" x14ac:dyDescent="0.25">
      <c r="E920" s="93"/>
      <c r="AM920" s="93"/>
      <c r="AN920" s="93"/>
      <c r="AO920" s="129"/>
      <c r="AP920" s="93"/>
      <c r="AQ920" s="93"/>
    </row>
    <row r="921" spans="5:43" ht="32.25" customHeight="1" x14ac:dyDescent="0.25">
      <c r="E921" s="93"/>
      <c r="AM921" s="93"/>
      <c r="AN921" s="93"/>
      <c r="AO921" s="129"/>
      <c r="AP921" s="93"/>
      <c r="AQ921" s="93"/>
    </row>
    <row r="922" spans="5:43" ht="32.25" customHeight="1" x14ac:dyDescent="0.25">
      <c r="E922" s="93"/>
      <c r="AM922" s="93"/>
      <c r="AN922" s="93"/>
      <c r="AO922" s="129"/>
      <c r="AP922" s="93"/>
      <c r="AQ922" s="93"/>
    </row>
    <row r="923" spans="5:43" ht="32.25" customHeight="1" x14ac:dyDescent="0.25">
      <c r="E923" s="93"/>
      <c r="AM923" s="93"/>
      <c r="AN923" s="93"/>
      <c r="AO923" s="129"/>
      <c r="AP923" s="93"/>
      <c r="AQ923" s="93"/>
    </row>
    <row r="924" spans="5:43" ht="32.25" customHeight="1" x14ac:dyDescent="0.25">
      <c r="E924" s="93"/>
      <c r="AM924" s="93"/>
      <c r="AN924" s="93"/>
      <c r="AO924" s="129"/>
      <c r="AP924" s="93"/>
      <c r="AQ924" s="93"/>
    </row>
    <row r="925" spans="5:43" ht="32.25" customHeight="1" x14ac:dyDescent="0.25">
      <c r="E925" s="93"/>
      <c r="AM925" s="93"/>
      <c r="AN925" s="93"/>
      <c r="AO925" s="129"/>
      <c r="AP925" s="93"/>
      <c r="AQ925" s="93"/>
    </row>
    <row r="926" spans="5:43" ht="32.25" customHeight="1" x14ac:dyDescent="0.25">
      <c r="E926" s="93"/>
      <c r="AM926" s="93"/>
      <c r="AN926" s="93"/>
      <c r="AO926" s="129"/>
      <c r="AP926" s="93"/>
      <c r="AQ926" s="93"/>
    </row>
    <row r="927" spans="5:43" ht="32.25" customHeight="1" x14ac:dyDescent="0.25">
      <c r="E927" s="93"/>
      <c r="AM927" s="93"/>
      <c r="AN927" s="93"/>
      <c r="AO927" s="129"/>
      <c r="AP927" s="93"/>
      <c r="AQ927" s="93"/>
    </row>
    <row r="928" spans="5:43" ht="32.25" customHeight="1" x14ac:dyDescent="0.25">
      <c r="E928" s="93"/>
      <c r="AM928" s="93"/>
      <c r="AN928" s="93"/>
      <c r="AO928" s="129"/>
      <c r="AP928" s="93"/>
      <c r="AQ928" s="93"/>
    </row>
    <row r="929" spans="5:43" ht="32.25" customHeight="1" x14ac:dyDescent="0.25">
      <c r="E929" s="93"/>
      <c r="AM929" s="93"/>
      <c r="AN929" s="93"/>
      <c r="AO929" s="129"/>
      <c r="AP929" s="93"/>
      <c r="AQ929" s="93"/>
    </row>
    <row r="930" spans="5:43" ht="32.25" customHeight="1" x14ac:dyDescent="0.25">
      <c r="E930" s="93"/>
      <c r="AM930" s="93"/>
      <c r="AN930" s="93"/>
      <c r="AO930" s="129"/>
      <c r="AP930" s="93"/>
      <c r="AQ930" s="93"/>
    </row>
    <row r="931" spans="5:43" ht="32.25" customHeight="1" x14ac:dyDescent="0.25">
      <c r="E931" s="93"/>
      <c r="AM931" s="93"/>
      <c r="AN931" s="93"/>
      <c r="AO931" s="129"/>
      <c r="AP931" s="93"/>
      <c r="AQ931" s="93"/>
    </row>
    <row r="932" spans="5:43" ht="32.25" customHeight="1" x14ac:dyDescent="0.25">
      <c r="E932" s="93"/>
      <c r="AM932" s="93"/>
      <c r="AN932" s="93"/>
      <c r="AO932" s="129"/>
      <c r="AP932" s="93"/>
      <c r="AQ932" s="93"/>
    </row>
    <row r="933" spans="5:43" ht="32.25" customHeight="1" x14ac:dyDescent="0.25">
      <c r="E933" s="93"/>
      <c r="AM933" s="93"/>
      <c r="AN933" s="93"/>
      <c r="AO933" s="129"/>
      <c r="AP933" s="93"/>
      <c r="AQ933" s="93"/>
    </row>
    <row r="934" spans="5:43" ht="32.25" customHeight="1" x14ac:dyDescent="0.25">
      <c r="E934" s="93"/>
      <c r="AM934" s="93"/>
      <c r="AN934" s="93"/>
      <c r="AO934" s="129"/>
      <c r="AP934" s="93"/>
      <c r="AQ934" s="93"/>
    </row>
    <row r="935" spans="5:43" ht="32.25" customHeight="1" x14ac:dyDescent="0.25">
      <c r="E935" s="93"/>
      <c r="AM935" s="93"/>
      <c r="AN935" s="93"/>
      <c r="AO935" s="129"/>
      <c r="AP935" s="93"/>
      <c r="AQ935" s="93"/>
    </row>
    <row r="936" spans="5:43" ht="32.25" customHeight="1" x14ac:dyDescent="0.25">
      <c r="E936" s="93"/>
      <c r="AM936" s="93"/>
      <c r="AN936" s="93"/>
      <c r="AO936" s="129"/>
      <c r="AP936" s="93"/>
      <c r="AQ936" s="93"/>
    </row>
    <row r="937" spans="5:43" ht="32.25" customHeight="1" x14ac:dyDescent="0.25">
      <c r="E937" s="93"/>
      <c r="AM937" s="93"/>
      <c r="AN937" s="93"/>
      <c r="AO937" s="129"/>
      <c r="AP937" s="93"/>
      <c r="AQ937" s="93"/>
    </row>
    <row r="938" spans="5:43" ht="32.25" customHeight="1" x14ac:dyDescent="0.25">
      <c r="E938" s="93"/>
      <c r="AM938" s="93"/>
      <c r="AN938" s="93"/>
      <c r="AO938" s="129"/>
      <c r="AP938" s="93"/>
      <c r="AQ938" s="93"/>
    </row>
    <row r="939" spans="5:43" ht="32.25" customHeight="1" x14ac:dyDescent="0.25">
      <c r="E939" s="93"/>
      <c r="AM939" s="93"/>
      <c r="AN939" s="93"/>
      <c r="AO939" s="129"/>
      <c r="AP939" s="93"/>
      <c r="AQ939" s="93"/>
    </row>
    <row r="940" spans="5:43" ht="32.25" customHeight="1" x14ac:dyDescent="0.25">
      <c r="E940" s="93"/>
      <c r="AM940" s="93"/>
      <c r="AN940" s="93"/>
      <c r="AO940" s="129"/>
      <c r="AP940" s="93"/>
      <c r="AQ940" s="93"/>
    </row>
    <row r="941" spans="5:43" ht="32.25" customHeight="1" x14ac:dyDescent="0.25">
      <c r="E941" s="93"/>
      <c r="AM941" s="93"/>
      <c r="AN941" s="93"/>
      <c r="AO941" s="129"/>
      <c r="AP941" s="93"/>
      <c r="AQ941" s="93"/>
    </row>
    <row r="942" spans="5:43" ht="32.25" customHeight="1" x14ac:dyDescent="0.25">
      <c r="E942" s="93"/>
      <c r="AM942" s="93"/>
      <c r="AN942" s="93"/>
      <c r="AO942" s="129"/>
      <c r="AP942" s="93"/>
      <c r="AQ942" s="93"/>
    </row>
    <row r="943" spans="5:43" ht="32.25" customHeight="1" x14ac:dyDescent="0.25">
      <c r="E943" s="93"/>
      <c r="AM943" s="93"/>
      <c r="AN943" s="93"/>
      <c r="AO943" s="129"/>
      <c r="AP943" s="93"/>
      <c r="AQ943" s="93"/>
    </row>
    <row r="944" spans="5:43" ht="32.25" customHeight="1" x14ac:dyDescent="0.25">
      <c r="E944" s="93"/>
      <c r="AM944" s="93"/>
      <c r="AN944" s="93"/>
      <c r="AO944" s="129"/>
      <c r="AP944" s="93"/>
      <c r="AQ944" s="93"/>
    </row>
    <row r="945" spans="5:43" ht="32.25" customHeight="1" x14ac:dyDescent="0.25">
      <c r="E945" s="93"/>
      <c r="AM945" s="93"/>
      <c r="AN945" s="93"/>
      <c r="AO945" s="129"/>
      <c r="AP945" s="93"/>
      <c r="AQ945" s="93"/>
    </row>
    <row r="946" spans="5:43" ht="32.25" customHeight="1" x14ac:dyDescent="0.25">
      <c r="E946" s="93"/>
      <c r="AM946" s="93"/>
      <c r="AN946" s="93"/>
      <c r="AO946" s="129"/>
      <c r="AP946" s="93"/>
      <c r="AQ946" s="93"/>
    </row>
    <row r="947" spans="5:43" ht="32.25" customHeight="1" x14ac:dyDescent="0.25">
      <c r="E947" s="93"/>
      <c r="AM947" s="93"/>
      <c r="AN947" s="93"/>
      <c r="AO947" s="129"/>
      <c r="AP947" s="93"/>
      <c r="AQ947" s="93"/>
    </row>
    <row r="948" spans="5:43" ht="32.25" customHeight="1" x14ac:dyDescent="0.25">
      <c r="E948" s="93"/>
      <c r="AM948" s="93"/>
      <c r="AN948" s="93"/>
      <c r="AO948" s="129"/>
      <c r="AP948" s="93"/>
      <c r="AQ948" s="93"/>
    </row>
    <row r="949" spans="5:43" ht="32.25" customHeight="1" x14ac:dyDescent="0.25">
      <c r="E949" s="93"/>
      <c r="AM949" s="93"/>
      <c r="AN949" s="93"/>
      <c r="AO949" s="129"/>
      <c r="AP949" s="93"/>
      <c r="AQ949" s="93"/>
    </row>
    <row r="950" spans="5:43" ht="32.25" customHeight="1" x14ac:dyDescent="0.25">
      <c r="E950" s="93"/>
      <c r="AM950" s="93"/>
      <c r="AN950" s="93"/>
      <c r="AO950" s="129"/>
      <c r="AP950" s="93"/>
      <c r="AQ950" s="93"/>
    </row>
    <row r="951" spans="5:43" ht="32.25" customHeight="1" x14ac:dyDescent="0.25">
      <c r="E951" s="93"/>
      <c r="AM951" s="93"/>
      <c r="AN951" s="93"/>
      <c r="AO951" s="129"/>
      <c r="AP951" s="93"/>
      <c r="AQ951" s="93"/>
    </row>
    <row r="952" spans="5:43" ht="32.25" customHeight="1" x14ac:dyDescent="0.25">
      <c r="E952" s="93"/>
      <c r="AM952" s="93"/>
      <c r="AN952" s="93"/>
      <c r="AO952" s="129"/>
      <c r="AP952" s="93"/>
      <c r="AQ952" s="93"/>
    </row>
    <row r="953" spans="5:43" ht="32.25" customHeight="1" x14ac:dyDescent="0.25">
      <c r="E953" s="93"/>
      <c r="AM953" s="93"/>
      <c r="AN953" s="93"/>
      <c r="AO953" s="129"/>
      <c r="AP953" s="93"/>
      <c r="AQ953" s="93"/>
    </row>
    <row r="954" spans="5:43" ht="32.25" customHeight="1" x14ac:dyDescent="0.25">
      <c r="E954" s="93"/>
      <c r="AM954" s="93"/>
      <c r="AN954" s="93"/>
      <c r="AO954" s="129"/>
      <c r="AP954" s="93"/>
      <c r="AQ954" s="93"/>
    </row>
    <row r="955" spans="5:43" ht="32.25" customHeight="1" x14ac:dyDescent="0.25">
      <c r="E955" s="93"/>
      <c r="AM955" s="93"/>
      <c r="AN955" s="93"/>
      <c r="AO955" s="129"/>
      <c r="AP955" s="93"/>
      <c r="AQ955" s="93"/>
    </row>
    <row r="956" spans="5:43" ht="32.25" customHeight="1" x14ac:dyDescent="0.25">
      <c r="E956" s="93"/>
      <c r="AM956" s="93"/>
      <c r="AN956" s="93"/>
      <c r="AO956" s="129"/>
      <c r="AP956" s="93"/>
      <c r="AQ956" s="93"/>
    </row>
    <row r="957" spans="5:43" ht="32.25" customHeight="1" x14ac:dyDescent="0.25">
      <c r="E957" s="93"/>
      <c r="AM957" s="93"/>
      <c r="AN957" s="93"/>
      <c r="AO957" s="129"/>
      <c r="AP957" s="93"/>
      <c r="AQ957" s="93"/>
    </row>
    <row r="958" spans="5:43" ht="32.25" customHeight="1" x14ac:dyDescent="0.25">
      <c r="E958" s="93"/>
      <c r="AM958" s="93"/>
      <c r="AN958" s="93"/>
      <c r="AO958" s="129"/>
      <c r="AP958" s="93"/>
      <c r="AQ958" s="93"/>
    </row>
    <row r="959" spans="5:43" ht="32.25" customHeight="1" x14ac:dyDescent="0.25">
      <c r="E959" s="93"/>
      <c r="AM959" s="93"/>
      <c r="AN959" s="93"/>
      <c r="AO959" s="129"/>
      <c r="AP959" s="93"/>
      <c r="AQ959" s="93"/>
    </row>
    <row r="960" spans="5:43" ht="32.25" customHeight="1" x14ac:dyDescent="0.25">
      <c r="E960" s="93"/>
      <c r="AM960" s="93"/>
      <c r="AN960" s="93"/>
      <c r="AO960" s="129"/>
      <c r="AP960" s="93"/>
      <c r="AQ960" s="93"/>
    </row>
    <row r="961" spans="5:43" ht="32.25" customHeight="1" x14ac:dyDescent="0.25">
      <c r="E961" s="93"/>
      <c r="AM961" s="93"/>
      <c r="AN961" s="93"/>
      <c r="AO961" s="129"/>
      <c r="AP961" s="93"/>
      <c r="AQ961" s="93"/>
    </row>
    <row r="962" spans="5:43" ht="32.25" customHeight="1" x14ac:dyDescent="0.25">
      <c r="E962" s="93"/>
      <c r="AM962" s="93"/>
      <c r="AN962" s="93"/>
      <c r="AO962" s="129"/>
      <c r="AP962" s="93"/>
      <c r="AQ962" s="93"/>
    </row>
    <row r="963" spans="5:43" ht="32.25" customHeight="1" x14ac:dyDescent="0.25">
      <c r="E963" s="93"/>
      <c r="AM963" s="93"/>
      <c r="AN963" s="93"/>
      <c r="AO963" s="129"/>
      <c r="AP963" s="93"/>
      <c r="AQ963" s="93"/>
    </row>
    <row r="964" spans="5:43" ht="32.25" customHeight="1" x14ac:dyDescent="0.25">
      <c r="E964" s="93"/>
      <c r="AM964" s="93"/>
      <c r="AN964" s="93"/>
      <c r="AO964" s="129"/>
      <c r="AP964" s="93"/>
      <c r="AQ964" s="93"/>
    </row>
    <row r="965" spans="5:43" ht="32.25" customHeight="1" x14ac:dyDescent="0.25">
      <c r="E965" s="93"/>
      <c r="AM965" s="93"/>
      <c r="AN965" s="93"/>
      <c r="AO965" s="129"/>
      <c r="AP965" s="93"/>
      <c r="AQ965" s="93"/>
    </row>
    <row r="966" spans="5:43" ht="32.25" customHeight="1" x14ac:dyDescent="0.25">
      <c r="E966" s="93"/>
      <c r="AM966" s="93"/>
      <c r="AN966" s="93"/>
      <c r="AO966" s="129"/>
      <c r="AP966" s="93"/>
      <c r="AQ966" s="93"/>
    </row>
    <row r="967" spans="5:43" ht="32.25" customHeight="1" x14ac:dyDescent="0.25">
      <c r="E967" s="93"/>
      <c r="AM967" s="93"/>
      <c r="AN967" s="93"/>
      <c r="AO967" s="129"/>
      <c r="AP967" s="93"/>
      <c r="AQ967" s="93"/>
    </row>
    <row r="968" spans="5:43" ht="32.25" customHeight="1" x14ac:dyDescent="0.25">
      <c r="E968" s="93"/>
      <c r="AM968" s="93"/>
      <c r="AN968" s="93"/>
      <c r="AO968" s="129"/>
      <c r="AP968" s="93"/>
      <c r="AQ968" s="93"/>
    </row>
    <row r="969" spans="5:43" ht="32.25" customHeight="1" x14ac:dyDescent="0.25">
      <c r="E969" s="93"/>
      <c r="AM969" s="93"/>
      <c r="AN969" s="93"/>
      <c r="AO969" s="129"/>
      <c r="AP969" s="93"/>
      <c r="AQ969" s="93"/>
    </row>
    <row r="970" spans="5:43" ht="32.25" customHeight="1" x14ac:dyDescent="0.25">
      <c r="E970" s="93"/>
      <c r="AM970" s="93"/>
      <c r="AN970" s="93"/>
      <c r="AO970" s="129"/>
      <c r="AP970" s="93"/>
      <c r="AQ970" s="93"/>
    </row>
    <row r="971" spans="5:43" ht="32.25" customHeight="1" x14ac:dyDescent="0.25">
      <c r="E971" s="93"/>
      <c r="AM971" s="93"/>
      <c r="AN971" s="93"/>
      <c r="AO971" s="129"/>
      <c r="AP971" s="93"/>
      <c r="AQ971" s="93"/>
    </row>
    <row r="972" spans="5:43" ht="32.25" customHeight="1" x14ac:dyDescent="0.25">
      <c r="E972" s="93"/>
      <c r="AM972" s="93"/>
      <c r="AN972" s="93"/>
      <c r="AO972" s="129"/>
      <c r="AP972" s="93"/>
      <c r="AQ972" s="93"/>
    </row>
    <row r="973" spans="5:43" ht="32.25" customHeight="1" x14ac:dyDescent="0.25">
      <c r="E973" s="93"/>
      <c r="AM973" s="93"/>
      <c r="AN973" s="93"/>
      <c r="AO973" s="129"/>
      <c r="AP973" s="93"/>
      <c r="AQ973" s="93"/>
    </row>
    <row r="974" spans="5:43" ht="32.25" customHeight="1" x14ac:dyDescent="0.25">
      <c r="E974" s="93"/>
      <c r="AM974" s="93"/>
      <c r="AN974" s="93"/>
      <c r="AO974" s="129"/>
      <c r="AP974" s="93"/>
      <c r="AQ974" s="93"/>
    </row>
    <row r="975" spans="5:43" ht="32.25" customHeight="1" x14ac:dyDescent="0.25">
      <c r="E975" s="93"/>
      <c r="AM975" s="93"/>
      <c r="AN975" s="93"/>
      <c r="AO975" s="129"/>
      <c r="AP975" s="93"/>
      <c r="AQ975" s="93"/>
    </row>
    <row r="976" spans="5:43" ht="32.25" customHeight="1" x14ac:dyDescent="0.25">
      <c r="E976" s="93"/>
      <c r="AM976" s="93"/>
      <c r="AN976" s="93"/>
      <c r="AO976" s="129"/>
      <c r="AP976" s="93"/>
      <c r="AQ976" s="93"/>
    </row>
    <row r="977" spans="5:43" ht="32.25" customHeight="1" x14ac:dyDescent="0.25">
      <c r="E977" s="93"/>
      <c r="AM977" s="93"/>
      <c r="AN977" s="93"/>
      <c r="AO977" s="129"/>
      <c r="AP977" s="93"/>
      <c r="AQ977" s="93"/>
    </row>
    <row r="978" spans="5:43" ht="32.25" customHeight="1" x14ac:dyDescent="0.25">
      <c r="E978" s="93"/>
      <c r="AM978" s="93"/>
      <c r="AN978" s="93"/>
      <c r="AO978" s="129"/>
      <c r="AP978" s="93"/>
      <c r="AQ978" s="93"/>
    </row>
    <row r="979" spans="5:43" ht="32.25" customHeight="1" x14ac:dyDescent="0.25">
      <c r="E979" s="93"/>
      <c r="AM979" s="93"/>
      <c r="AN979" s="93"/>
      <c r="AO979" s="129"/>
      <c r="AP979" s="93"/>
      <c r="AQ979" s="93"/>
    </row>
    <row r="980" spans="5:43" ht="32.25" customHeight="1" x14ac:dyDescent="0.25">
      <c r="E980" s="93"/>
      <c r="AM980" s="93"/>
      <c r="AN980" s="93"/>
      <c r="AO980" s="129"/>
      <c r="AP980" s="93"/>
      <c r="AQ980" s="93"/>
    </row>
    <row r="981" spans="5:43" ht="32.25" customHeight="1" x14ac:dyDescent="0.25">
      <c r="E981" s="93"/>
      <c r="AM981" s="93"/>
      <c r="AN981" s="93"/>
      <c r="AO981" s="129"/>
      <c r="AP981" s="93"/>
      <c r="AQ981" s="93"/>
    </row>
    <row r="982" spans="5:43" ht="32.25" customHeight="1" x14ac:dyDescent="0.25">
      <c r="E982" s="93"/>
      <c r="AM982" s="93"/>
      <c r="AN982" s="93"/>
      <c r="AO982" s="129"/>
      <c r="AP982" s="93"/>
      <c r="AQ982" s="93"/>
    </row>
    <row r="983" spans="5:43" ht="32.25" customHeight="1" x14ac:dyDescent="0.25">
      <c r="E983" s="93"/>
      <c r="AM983" s="93"/>
      <c r="AN983" s="93"/>
      <c r="AO983" s="129"/>
      <c r="AP983" s="93"/>
      <c r="AQ983" s="93"/>
    </row>
    <row r="984" spans="5:43" ht="32.25" customHeight="1" x14ac:dyDescent="0.25">
      <c r="E984" s="93"/>
      <c r="AM984" s="93"/>
      <c r="AN984" s="93"/>
      <c r="AO984" s="129"/>
      <c r="AP984" s="93"/>
      <c r="AQ984" s="93"/>
    </row>
    <row r="985" spans="5:43" ht="32.25" customHeight="1" x14ac:dyDescent="0.25">
      <c r="E985" s="93"/>
      <c r="AM985" s="93"/>
      <c r="AN985" s="93"/>
      <c r="AO985" s="129"/>
      <c r="AP985" s="93"/>
      <c r="AQ985" s="93"/>
    </row>
    <row r="986" spans="5:43" ht="32.25" customHeight="1" x14ac:dyDescent="0.25">
      <c r="E986" s="93"/>
      <c r="AM986" s="93"/>
      <c r="AN986" s="93"/>
      <c r="AO986" s="129"/>
      <c r="AP986" s="93"/>
      <c r="AQ986" s="93"/>
    </row>
    <row r="987" spans="5:43" ht="32.25" customHeight="1" x14ac:dyDescent="0.25">
      <c r="E987" s="93"/>
      <c r="AM987" s="93"/>
      <c r="AN987" s="93"/>
      <c r="AO987" s="129"/>
      <c r="AP987" s="93"/>
      <c r="AQ987" s="93"/>
    </row>
    <row r="988" spans="5:43" ht="32.25" customHeight="1" x14ac:dyDescent="0.25">
      <c r="E988" s="93"/>
      <c r="AM988" s="93"/>
      <c r="AN988" s="93"/>
      <c r="AO988" s="129"/>
      <c r="AP988" s="93"/>
      <c r="AQ988" s="93"/>
    </row>
    <row r="989" spans="5:43" ht="32.25" customHeight="1" x14ac:dyDescent="0.25">
      <c r="E989" s="93"/>
      <c r="AM989" s="93"/>
      <c r="AN989" s="93"/>
      <c r="AO989" s="129"/>
      <c r="AP989" s="93"/>
      <c r="AQ989" s="93"/>
    </row>
    <row r="990" spans="5:43" ht="32.25" customHeight="1" x14ac:dyDescent="0.25">
      <c r="E990" s="93"/>
      <c r="AM990" s="93"/>
      <c r="AN990" s="93"/>
      <c r="AO990" s="129"/>
      <c r="AP990" s="93"/>
      <c r="AQ990" s="93"/>
    </row>
    <row r="991" spans="5:43" ht="32.25" customHeight="1" x14ac:dyDescent="0.25">
      <c r="E991" s="93"/>
      <c r="AM991" s="93"/>
      <c r="AN991" s="93"/>
      <c r="AO991" s="129"/>
      <c r="AP991" s="93"/>
      <c r="AQ991" s="93"/>
    </row>
    <row r="992" spans="5:43" ht="32.25" customHeight="1" x14ac:dyDescent="0.25">
      <c r="E992" s="93"/>
      <c r="AM992" s="93"/>
      <c r="AN992" s="93"/>
      <c r="AO992" s="129"/>
      <c r="AP992" s="93"/>
      <c r="AQ992" s="93"/>
    </row>
    <row r="993" spans="5:43" ht="32.25" customHeight="1" x14ac:dyDescent="0.25">
      <c r="E993" s="93"/>
      <c r="AM993" s="93"/>
      <c r="AN993" s="93"/>
      <c r="AO993" s="129"/>
      <c r="AP993" s="93"/>
      <c r="AQ993" s="93"/>
    </row>
    <row r="994" spans="5:43" ht="32.25" customHeight="1" x14ac:dyDescent="0.25">
      <c r="E994" s="93"/>
      <c r="AM994" s="93"/>
      <c r="AN994" s="93"/>
      <c r="AO994" s="129"/>
      <c r="AP994" s="93"/>
      <c r="AQ994" s="93"/>
    </row>
    <row r="995" spans="5:43" ht="32.25" customHeight="1" x14ac:dyDescent="0.25">
      <c r="E995" s="93"/>
      <c r="AM995" s="93"/>
      <c r="AN995" s="93"/>
      <c r="AO995" s="129"/>
      <c r="AP995" s="93"/>
      <c r="AQ995" s="93"/>
    </row>
    <row r="996" spans="5:43" ht="32.25" customHeight="1" x14ac:dyDescent="0.25">
      <c r="E996" s="93"/>
      <c r="AM996" s="93"/>
      <c r="AN996" s="93"/>
      <c r="AO996" s="129"/>
      <c r="AP996" s="93"/>
      <c r="AQ996" s="93"/>
    </row>
    <row r="997" spans="5:43" ht="32.25" customHeight="1" x14ac:dyDescent="0.25">
      <c r="E997" s="93"/>
      <c r="AM997" s="93"/>
      <c r="AN997" s="93"/>
      <c r="AO997" s="129"/>
      <c r="AP997" s="93"/>
      <c r="AQ997" s="93"/>
    </row>
    <row r="998" spans="5:43" ht="32.25" customHeight="1" x14ac:dyDescent="0.25">
      <c r="E998" s="93"/>
      <c r="AM998" s="93"/>
      <c r="AN998" s="93"/>
      <c r="AO998" s="129"/>
      <c r="AP998" s="93"/>
      <c r="AQ998" s="93"/>
    </row>
    <row r="999" spans="5:43" ht="32.25" customHeight="1" x14ac:dyDescent="0.25">
      <c r="E999" s="93"/>
      <c r="AM999" s="93"/>
      <c r="AN999" s="93"/>
      <c r="AO999" s="129"/>
      <c r="AP999" s="93"/>
      <c r="AQ999" s="93"/>
    </row>
    <row r="1000" spans="5:43" ht="32.25" customHeight="1" x14ac:dyDescent="0.25">
      <c r="E1000" s="93"/>
      <c r="AM1000" s="93"/>
      <c r="AN1000" s="93"/>
      <c r="AO1000" s="129"/>
      <c r="AP1000" s="93"/>
      <c r="AQ1000" s="93"/>
    </row>
    <row r="1001" spans="5:43" ht="32.25" customHeight="1" x14ac:dyDescent="0.25">
      <c r="E1001" s="93"/>
      <c r="AM1001" s="93"/>
      <c r="AN1001" s="93"/>
      <c r="AO1001" s="129"/>
      <c r="AP1001" s="93"/>
      <c r="AQ1001" s="93"/>
    </row>
    <row r="1002" spans="5:43" ht="32.25" customHeight="1" x14ac:dyDescent="0.25">
      <c r="E1002" s="93"/>
      <c r="AM1002" s="93"/>
      <c r="AN1002" s="93"/>
      <c r="AO1002" s="129"/>
      <c r="AP1002" s="93"/>
      <c r="AQ1002" s="93"/>
    </row>
    <row r="1003" spans="5:43" ht="32.25" customHeight="1" x14ac:dyDescent="0.25">
      <c r="E1003" s="93"/>
      <c r="AM1003" s="93"/>
      <c r="AN1003" s="93"/>
      <c r="AO1003" s="129"/>
      <c r="AP1003" s="93"/>
      <c r="AQ1003" s="93"/>
    </row>
    <row r="1004" spans="5:43" ht="32.25" customHeight="1" x14ac:dyDescent="0.25">
      <c r="E1004" s="93"/>
      <c r="AM1004" s="93"/>
      <c r="AN1004" s="93"/>
      <c r="AO1004" s="129"/>
      <c r="AP1004" s="93"/>
      <c r="AQ1004" s="93"/>
    </row>
    <row r="1005" spans="5:43" ht="32.25" customHeight="1" x14ac:dyDescent="0.25">
      <c r="E1005" s="93"/>
      <c r="AM1005" s="93"/>
      <c r="AN1005" s="93"/>
      <c r="AO1005" s="129"/>
      <c r="AP1005" s="93"/>
      <c r="AQ1005" s="93"/>
    </row>
    <row r="1006" spans="5:43" ht="32.25" customHeight="1" x14ac:dyDescent="0.25">
      <c r="E1006" s="93"/>
      <c r="AM1006" s="93"/>
      <c r="AN1006" s="93"/>
      <c r="AO1006" s="129"/>
      <c r="AP1006" s="93"/>
      <c r="AQ1006" s="93"/>
    </row>
    <row r="1007" spans="5:43" ht="32.25" customHeight="1" x14ac:dyDescent="0.25">
      <c r="E1007" s="93"/>
      <c r="AM1007" s="93"/>
      <c r="AN1007" s="93"/>
      <c r="AO1007" s="129"/>
      <c r="AP1007" s="93"/>
      <c r="AQ1007" s="93"/>
    </row>
    <row r="1008" spans="5:43" ht="32.25" customHeight="1" x14ac:dyDescent="0.25">
      <c r="E1008" s="93"/>
      <c r="AM1008" s="93"/>
      <c r="AN1008" s="93"/>
      <c r="AO1008" s="129"/>
      <c r="AP1008" s="93"/>
      <c r="AQ1008" s="93"/>
    </row>
    <row r="1009" spans="5:43" ht="32.25" customHeight="1" x14ac:dyDescent="0.25">
      <c r="E1009" s="93"/>
      <c r="AM1009" s="93"/>
      <c r="AN1009" s="93"/>
      <c r="AO1009" s="129"/>
      <c r="AP1009" s="93"/>
      <c r="AQ1009" s="93"/>
    </row>
    <row r="1010" spans="5:43" ht="32.25" customHeight="1" x14ac:dyDescent="0.25">
      <c r="E1010" s="93"/>
      <c r="AM1010" s="93"/>
      <c r="AN1010" s="93"/>
      <c r="AO1010" s="129"/>
      <c r="AP1010" s="93"/>
      <c r="AQ1010" s="93"/>
    </row>
    <row r="1011" spans="5:43" ht="32.25" customHeight="1" x14ac:dyDescent="0.25">
      <c r="E1011" s="93"/>
      <c r="AM1011" s="93"/>
      <c r="AN1011" s="93"/>
      <c r="AO1011" s="129"/>
      <c r="AP1011" s="93"/>
      <c r="AQ1011" s="93"/>
    </row>
    <row r="1012" spans="5:43" ht="32.25" customHeight="1" x14ac:dyDescent="0.25">
      <c r="E1012" s="93"/>
      <c r="AM1012" s="93"/>
      <c r="AN1012" s="93"/>
      <c r="AO1012" s="129"/>
      <c r="AP1012" s="93"/>
      <c r="AQ1012" s="93"/>
    </row>
    <row r="1013" spans="5:43" ht="32.25" customHeight="1" x14ac:dyDescent="0.25">
      <c r="E1013" s="93"/>
      <c r="AM1013" s="93"/>
      <c r="AN1013" s="93"/>
      <c r="AO1013" s="129"/>
      <c r="AP1013" s="93"/>
      <c r="AQ1013" s="93"/>
    </row>
    <row r="1014" spans="5:43" ht="32.25" customHeight="1" x14ac:dyDescent="0.25">
      <c r="E1014" s="93"/>
      <c r="AM1014" s="93"/>
      <c r="AN1014" s="93"/>
      <c r="AO1014" s="129"/>
      <c r="AP1014" s="93"/>
      <c r="AQ1014" s="93"/>
    </row>
    <row r="1015" spans="5:43" ht="32.25" customHeight="1" x14ac:dyDescent="0.25">
      <c r="E1015" s="93"/>
      <c r="AM1015" s="93"/>
      <c r="AN1015" s="93"/>
      <c r="AO1015" s="129"/>
      <c r="AP1015" s="93"/>
      <c r="AQ1015" s="93"/>
    </row>
    <row r="1016" spans="5:43" ht="32.25" customHeight="1" x14ac:dyDescent="0.25">
      <c r="E1016" s="93"/>
      <c r="AM1016" s="93"/>
      <c r="AN1016" s="93"/>
      <c r="AO1016" s="129"/>
      <c r="AP1016" s="93"/>
      <c r="AQ1016" s="93"/>
    </row>
    <row r="1017" spans="5:43" ht="32.25" customHeight="1" x14ac:dyDescent="0.25">
      <c r="E1017" s="93"/>
      <c r="AM1017" s="93"/>
      <c r="AN1017" s="93"/>
      <c r="AO1017" s="129"/>
      <c r="AP1017" s="93"/>
      <c r="AQ1017" s="93"/>
    </row>
    <row r="1018" spans="5:43" ht="32.25" customHeight="1" x14ac:dyDescent="0.25">
      <c r="E1018" s="93"/>
      <c r="AM1018" s="93"/>
      <c r="AN1018" s="93"/>
      <c r="AO1018" s="129"/>
      <c r="AP1018" s="93"/>
      <c r="AQ1018" s="93"/>
    </row>
    <row r="1019" spans="5:43" ht="32.25" customHeight="1" x14ac:dyDescent="0.25">
      <c r="E1019" s="93"/>
      <c r="AM1019" s="93"/>
      <c r="AN1019" s="93"/>
      <c r="AO1019" s="129"/>
      <c r="AP1019" s="93"/>
      <c r="AQ1019" s="93"/>
    </row>
    <row r="1020" spans="5:43" ht="32.25" customHeight="1" x14ac:dyDescent="0.25">
      <c r="E1020" s="93"/>
      <c r="AM1020" s="93"/>
      <c r="AN1020" s="93"/>
      <c r="AO1020" s="129"/>
      <c r="AP1020" s="93"/>
      <c r="AQ1020" s="93"/>
    </row>
    <row r="1021" spans="5:43" ht="32.25" customHeight="1" x14ac:dyDescent="0.25">
      <c r="E1021" s="93"/>
      <c r="AM1021" s="93"/>
      <c r="AN1021" s="93"/>
      <c r="AO1021" s="129"/>
      <c r="AP1021" s="93"/>
      <c r="AQ1021" s="93"/>
    </row>
    <row r="1022" spans="5:43" ht="32.25" customHeight="1" x14ac:dyDescent="0.25">
      <c r="E1022" s="93"/>
      <c r="AM1022" s="93"/>
      <c r="AN1022" s="93"/>
      <c r="AO1022" s="129"/>
      <c r="AP1022" s="93"/>
      <c r="AQ1022" s="93"/>
    </row>
    <row r="1023" spans="5:43" ht="32.25" customHeight="1" x14ac:dyDescent="0.25">
      <c r="E1023" s="93"/>
      <c r="AM1023" s="93"/>
      <c r="AN1023" s="93"/>
      <c r="AO1023" s="129"/>
      <c r="AP1023" s="93"/>
      <c r="AQ1023" s="93"/>
    </row>
    <row r="1024" spans="5:43" ht="32.25" customHeight="1" x14ac:dyDescent="0.25">
      <c r="E1024" s="93"/>
      <c r="AM1024" s="93"/>
      <c r="AN1024" s="93"/>
      <c r="AO1024" s="129"/>
      <c r="AP1024" s="93"/>
      <c r="AQ1024" s="93"/>
    </row>
    <row r="1025" spans="5:43" ht="32.25" customHeight="1" x14ac:dyDescent="0.25">
      <c r="E1025" s="93"/>
      <c r="AM1025" s="93"/>
      <c r="AN1025" s="93"/>
      <c r="AO1025" s="129"/>
      <c r="AP1025" s="93"/>
      <c r="AQ1025" s="93"/>
    </row>
    <row r="1026" spans="5:43" ht="32.25" customHeight="1" x14ac:dyDescent="0.25">
      <c r="E1026" s="93"/>
      <c r="AM1026" s="93"/>
      <c r="AN1026" s="93"/>
      <c r="AO1026" s="129"/>
      <c r="AP1026" s="93"/>
      <c r="AQ1026" s="93"/>
    </row>
    <row r="1027" spans="5:43" ht="32.25" customHeight="1" x14ac:dyDescent="0.25">
      <c r="E1027" s="93"/>
      <c r="AM1027" s="93"/>
      <c r="AN1027" s="93"/>
      <c r="AO1027" s="129"/>
      <c r="AP1027" s="93"/>
      <c r="AQ1027" s="93"/>
    </row>
    <row r="1028" spans="5:43" ht="32.25" customHeight="1" x14ac:dyDescent="0.25">
      <c r="E1028" s="93"/>
      <c r="AM1028" s="93"/>
      <c r="AN1028" s="93"/>
      <c r="AO1028" s="129"/>
      <c r="AP1028" s="93"/>
      <c r="AQ1028" s="93"/>
    </row>
    <row r="1029" spans="5:43" ht="32.25" customHeight="1" x14ac:dyDescent="0.25">
      <c r="E1029" s="93"/>
      <c r="AM1029" s="93"/>
      <c r="AN1029" s="93"/>
      <c r="AO1029" s="129"/>
      <c r="AP1029" s="93"/>
      <c r="AQ1029" s="93"/>
    </row>
    <row r="1030" spans="5:43" ht="32.25" customHeight="1" x14ac:dyDescent="0.25">
      <c r="E1030" s="93"/>
      <c r="AM1030" s="93"/>
      <c r="AN1030" s="93"/>
      <c r="AO1030" s="129"/>
      <c r="AP1030" s="93"/>
      <c r="AQ1030" s="93"/>
    </row>
    <row r="1031" spans="5:43" ht="32.25" customHeight="1" x14ac:dyDescent="0.25">
      <c r="E1031" s="93"/>
      <c r="AM1031" s="93"/>
      <c r="AN1031" s="93"/>
      <c r="AO1031" s="129"/>
      <c r="AP1031" s="93"/>
      <c r="AQ1031" s="93"/>
    </row>
    <row r="1032" spans="5:43" ht="32.25" customHeight="1" x14ac:dyDescent="0.25">
      <c r="E1032" s="93"/>
      <c r="AM1032" s="93"/>
      <c r="AN1032" s="93"/>
      <c r="AO1032" s="129"/>
      <c r="AP1032" s="93"/>
      <c r="AQ1032" s="93"/>
    </row>
    <row r="1033" spans="5:43" ht="32.25" customHeight="1" x14ac:dyDescent="0.25">
      <c r="E1033" s="93"/>
      <c r="AM1033" s="93"/>
      <c r="AN1033" s="93"/>
      <c r="AO1033" s="129"/>
      <c r="AP1033" s="93"/>
      <c r="AQ1033" s="93"/>
    </row>
    <row r="1034" spans="5:43" ht="32.25" customHeight="1" x14ac:dyDescent="0.25">
      <c r="E1034" s="93"/>
      <c r="AM1034" s="93"/>
      <c r="AN1034" s="93"/>
      <c r="AO1034" s="129"/>
      <c r="AP1034" s="93"/>
      <c r="AQ1034" s="93"/>
    </row>
    <row r="1035" spans="5:43" ht="32.25" customHeight="1" x14ac:dyDescent="0.25">
      <c r="E1035" s="93"/>
      <c r="AM1035" s="93"/>
      <c r="AN1035" s="93"/>
      <c r="AO1035" s="129"/>
      <c r="AP1035" s="93"/>
      <c r="AQ1035" s="93"/>
    </row>
    <row r="1036" spans="5:43" ht="32.25" customHeight="1" x14ac:dyDescent="0.25">
      <c r="E1036" s="93"/>
      <c r="AM1036" s="93"/>
      <c r="AN1036" s="93"/>
      <c r="AO1036" s="129"/>
      <c r="AP1036" s="93"/>
      <c r="AQ1036" s="93"/>
    </row>
    <row r="1037" spans="5:43" ht="32.25" customHeight="1" x14ac:dyDescent="0.25">
      <c r="E1037" s="93"/>
      <c r="AM1037" s="93"/>
      <c r="AN1037" s="93"/>
      <c r="AO1037" s="129"/>
      <c r="AP1037" s="93"/>
      <c r="AQ1037" s="93"/>
    </row>
    <row r="1038" spans="5:43" ht="32.25" customHeight="1" x14ac:dyDescent="0.25">
      <c r="E1038" s="93"/>
      <c r="AM1038" s="93"/>
      <c r="AN1038" s="93"/>
      <c r="AO1038" s="129"/>
      <c r="AP1038" s="93"/>
      <c r="AQ1038" s="93"/>
    </row>
    <row r="1039" spans="5:43" ht="32.25" customHeight="1" x14ac:dyDescent="0.25">
      <c r="E1039" s="93"/>
      <c r="AM1039" s="93"/>
      <c r="AN1039" s="93"/>
      <c r="AO1039" s="129"/>
      <c r="AP1039" s="93"/>
      <c r="AQ1039" s="93"/>
    </row>
    <row r="1040" spans="5:43" ht="32.25" customHeight="1" x14ac:dyDescent="0.25">
      <c r="E1040" s="93"/>
      <c r="AM1040" s="93"/>
      <c r="AN1040" s="93"/>
      <c r="AO1040" s="129"/>
      <c r="AP1040" s="93"/>
      <c r="AQ1040" s="93"/>
    </row>
    <row r="1041" spans="5:43" ht="32.25" customHeight="1" x14ac:dyDescent="0.25">
      <c r="E1041" s="93"/>
      <c r="AM1041" s="93"/>
      <c r="AN1041" s="93"/>
      <c r="AO1041" s="129"/>
      <c r="AP1041" s="93"/>
      <c r="AQ1041" s="93"/>
    </row>
    <row r="1042" spans="5:43" ht="32.25" customHeight="1" x14ac:dyDescent="0.25">
      <c r="E1042" s="93"/>
      <c r="AM1042" s="93"/>
      <c r="AN1042" s="93"/>
      <c r="AO1042" s="129"/>
      <c r="AP1042" s="93"/>
      <c r="AQ1042" s="93"/>
    </row>
    <row r="1043" spans="5:43" ht="32.25" customHeight="1" x14ac:dyDescent="0.25">
      <c r="E1043" s="93"/>
      <c r="AM1043" s="93"/>
      <c r="AN1043" s="93"/>
      <c r="AO1043" s="129"/>
      <c r="AP1043" s="93"/>
      <c r="AQ1043" s="93"/>
    </row>
    <row r="1044" spans="5:43" ht="32.25" customHeight="1" x14ac:dyDescent="0.25">
      <c r="E1044" s="93"/>
      <c r="AM1044" s="93"/>
      <c r="AN1044" s="93"/>
      <c r="AO1044" s="129"/>
      <c r="AP1044" s="93"/>
      <c r="AQ1044" s="93"/>
    </row>
    <row r="1045" spans="5:43" ht="32.25" customHeight="1" x14ac:dyDescent="0.25">
      <c r="E1045" s="93"/>
      <c r="AM1045" s="93"/>
      <c r="AN1045" s="93"/>
      <c r="AO1045" s="129"/>
      <c r="AP1045" s="93"/>
      <c r="AQ1045" s="93"/>
    </row>
    <row r="1046" spans="5:43" ht="32.25" customHeight="1" x14ac:dyDescent="0.25">
      <c r="E1046" s="93"/>
      <c r="AM1046" s="93"/>
      <c r="AN1046" s="93"/>
      <c r="AO1046" s="129"/>
      <c r="AP1046" s="93"/>
      <c r="AQ1046" s="93"/>
    </row>
    <row r="1047" spans="5:43" ht="32.25" customHeight="1" x14ac:dyDescent="0.25">
      <c r="E1047" s="93"/>
      <c r="AM1047" s="93"/>
      <c r="AN1047" s="93"/>
      <c r="AO1047" s="129"/>
      <c r="AP1047" s="93"/>
      <c r="AQ1047" s="93"/>
    </row>
    <row r="1048" spans="5:43" ht="32.25" customHeight="1" x14ac:dyDescent="0.25">
      <c r="E1048" s="93"/>
      <c r="AM1048" s="93"/>
      <c r="AN1048" s="93"/>
      <c r="AO1048" s="129"/>
      <c r="AP1048" s="93"/>
      <c r="AQ1048" s="93"/>
    </row>
    <row r="1049" spans="5:43" ht="32.25" customHeight="1" x14ac:dyDescent="0.25">
      <c r="E1049" s="93"/>
      <c r="AM1049" s="93"/>
      <c r="AN1049" s="93"/>
      <c r="AO1049" s="129"/>
      <c r="AP1049" s="93"/>
      <c r="AQ1049" s="93"/>
    </row>
    <row r="1050" spans="5:43" ht="32.25" customHeight="1" x14ac:dyDescent="0.25">
      <c r="E1050" s="93"/>
      <c r="AM1050" s="93"/>
      <c r="AN1050" s="93"/>
      <c r="AO1050" s="129"/>
      <c r="AP1050" s="93"/>
      <c r="AQ1050" s="93"/>
    </row>
    <row r="1051" spans="5:43" ht="32.25" customHeight="1" x14ac:dyDescent="0.25">
      <c r="E1051" s="93"/>
      <c r="AM1051" s="93"/>
      <c r="AN1051" s="93"/>
      <c r="AO1051" s="129"/>
      <c r="AP1051" s="93"/>
      <c r="AQ1051" s="93"/>
    </row>
    <row r="1052" spans="5:43" ht="32.25" customHeight="1" x14ac:dyDescent="0.25">
      <c r="E1052" s="93"/>
      <c r="AM1052" s="93"/>
      <c r="AN1052" s="93"/>
      <c r="AO1052" s="129"/>
      <c r="AP1052" s="93"/>
      <c r="AQ1052" s="93"/>
    </row>
    <row r="1053" spans="5:43" ht="32.25" customHeight="1" x14ac:dyDescent="0.25">
      <c r="E1053" s="93"/>
      <c r="AM1053" s="93"/>
      <c r="AN1053" s="93"/>
      <c r="AO1053" s="129"/>
      <c r="AP1053" s="93"/>
      <c r="AQ1053" s="93"/>
    </row>
    <row r="1054" spans="5:43" ht="32.25" customHeight="1" x14ac:dyDescent="0.25">
      <c r="E1054" s="93"/>
      <c r="AM1054" s="93"/>
      <c r="AN1054" s="93"/>
      <c r="AO1054" s="129"/>
      <c r="AP1054" s="93"/>
      <c r="AQ1054" s="93"/>
    </row>
    <row r="1055" spans="5:43" ht="32.25" customHeight="1" x14ac:dyDescent="0.25">
      <c r="E1055" s="93"/>
      <c r="AM1055" s="93"/>
      <c r="AN1055" s="93"/>
      <c r="AO1055" s="129"/>
      <c r="AP1055" s="93"/>
      <c r="AQ1055" s="93"/>
    </row>
    <row r="1056" spans="5:43" ht="32.25" customHeight="1" x14ac:dyDescent="0.25">
      <c r="E1056" s="93"/>
      <c r="AM1056" s="93"/>
      <c r="AN1056" s="93"/>
      <c r="AO1056" s="129"/>
      <c r="AP1056" s="93"/>
      <c r="AQ1056" s="93"/>
    </row>
    <row r="1057" spans="5:43" ht="32.25" customHeight="1" x14ac:dyDescent="0.25">
      <c r="E1057" s="93"/>
      <c r="AM1057" s="93"/>
      <c r="AN1057" s="93"/>
      <c r="AO1057" s="129"/>
      <c r="AP1057" s="93"/>
      <c r="AQ1057" s="93"/>
    </row>
    <row r="1058" spans="5:43" ht="32.25" customHeight="1" x14ac:dyDescent="0.25">
      <c r="E1058" s="93"/>
      <c r="AM1058" s="93"/>
      <c r="AN1058" s="93"/>
      <c r="AO1058" s="129"/>
      <c r="AP1058" s="93"/>
      <c r="AQ1058" s="93"/>
    </row>
    <row r="1059" spans="5:43" ht="32.25" customHeight="1" x14ac:dyDescent="0.25">
      <c r="E1059" s="93"/>
      <c r="AM1059" s="93"/>
      <c r="AN1059" s="93"/>
      <c r="AO1059" s="129"/>
      <c r="AP1059" s="93"/>
      <c r="AQ1059" s="93"/>
    </row>
    <row r="1060" spans="5:43" ht="32.25" customHeight="1" x14ac:dyDescent="0.25">
      <c r="E1060" s="93"/>
      <c r="AM1060" s="93"/>
      <c r="AN1060" s="93"/>
      <c r="AO1060" s="129"/>
      <c r="AP1060" s="93"/>
      <c r="AQ1060" s="93"/>
    </row>
    <row r="1061" spans="5:43" ht="32.25" customHeight="1" x14ac:dyDescent="0.25">
      <c r="E1061" s="93"/>
      <c r="AM1061" s="93"/>
      <c r="AN1061" s="93"/>
      <c r="AO1061" s="129"/>
      <c r="AP1061" s="93"/>
      <c r="AQ1061" s="93"/>
    </row>
    <row r="1062" spans="5:43" ht="32.25" customHeight="1" x14ac:dyDescent="0.25">
      <c r="E1062" s="93"/>
      <c r="AM1062" s="93"/>
      <c r="AN1062" s="93"/>
      <c r="AO1062" s="129"/>
      <c r="AP1062" s="93"/>
      <c r="AQ1062" s="93"/>
    </row>
    <row r="1063" spans="5:43" ht="32.25" customHeight="1" x14ac:dyDescent="0.25">
      <c r="E1063" s="93"/>
      <c r="AM1063" s="93"/>
      <c r="AN1063" s="93"/>
      <c r="AO1063" s="129"/>
      <c r="AP1063" s="93"/>
      <c r="AQ1063" s="93"/>
    </row>
    <row r="1064" spans="5:43" ht="32.25" customHeight="1" x14ac:dyDescent="0.25">
      <c r="E1064" s="93"/>
      <c r="AM1064" s="93"/>
      <c r="AN1064" s="93"/>
      <c r="AO1064" s="129"/>
      <c r="AP1064" s="93"/>
      <c r="AQ1064" s="93"/>
    </row>
    <row r="1065" spans="5:43" ht="32.25" customHeight="1" x14ac:dyDescent="0.25">
      <c r="E1065" s="93"/>
      <c r="AM1065" s="93"/>
      <c r="AN1065" s="93"/>
      <c r="AO1065" s="129"/>
      <c r="AP1065" s="93"/>
      <c r="AQ1065" s="93"/>
    </row>
    <row r="1066" spans="5:43" ht="32.25" customHeight="1" x14ac:dyDescent="0.25">
      <c r="E1066" s="93"/>
      <c r="AM1066" s="93"/>
      <c r="AN1066" s="93"/>
      <c r="AO1066" s="129"/>
      <c r="AP1066" s="93"/>
      <c r="AQ1066" s="93"/>
    </row>
    <row r="1067" spans="5:43" ht="32.25" customHeight="1" x14ac:dyDescent="0.25">
      <c r="E1067" s="93"/>
      <c r="AM1067" s="93"/>
      <c r="AN1067" s="93"/>
      <c r="AO1067" s="129"/>
      <c r="AP1067" s="93"/>
      <c r="AQ1067" s="93"/>
    </row>
    <row r="1068" spans="5:43" ht="32.25" customHeight="1" x14ac:dyDescent="0.25">
      <c r="E1068" s="93"/>
      <c r="AM1068" s="93"/>
      <c r="AN1068" s="93"/>
      <c r="AO1068" s="129"/>
      <c r="AP1068" s="93"/>
      <c r="AQ1068" s="93"/>
    </row>
    <row r="1069" spans="5:43" ht="32.25" customHeight="1" x14ac:dyDescent="0.25">
      <c r="E1069" s="93"/>
      <c r="AM1069" s="93"/>
      <c r="AN1069" s="93"/>
      <c r="AO1069" s="129"/>
      <c r="AP1069" s="93"/>
      <c r="AQ1069" s="93"/>
    </row>
    <row r="1070" spans="5:43" ht="32.25" customHeight="1" x14ac:dyDescent="0.25">
      <c r="E1070" s="93"/>
      <c r="AM1070" s="93"/>
      <c r="AN1070" s="93"/>
      <c r="AO1070" s="129"/>
      <c r="AP1070" s="93"/>
      <c r="AQ1070" s="93"/>
    </row>
    <row r="1071" spans="5:43" ht="32.25" customHeight="1" x14ac:dyDescent="0.25">
      <c r="E1071" s="93"/>
      <c r="AM1071" s="93"/>
      <c r="AN1071" s="93"/>
      <c r="AO1071" s="129"/>
      <c r="AP1071" s="93"/>
      <c r="AQ1071" s="93"/>
    </row>
    <row r="1072" spans="5:43" ht="32.25" customHeight="1" x14ac:dyDescent="0.25">
      <c r="E1072" s="93"/>
      <c r="AM1072" s="93"/>
      <c r="AN1072" s="93"/>
      <c r="AO1072" s="129"/>
      <c r="AP1072" s="93"/>
      <c r="AQ1072" s="93"/>
    </row>
    <row r="1073" spans="5:43" ht="32.25" customHeight="1" x14ac:dyDescent="0.25">
      <c r="E1073" s="93"/>
      <c r="AM1073" s="93"/>
      <c r="AN1073" s="93"/>
      <c r="AO1073" s="129"/>
      <c r="AP1073" s="93"/>
      <c r="AQ1073" s="93"/>
    </row>
    <row r="1074" spans="5:43" ht="32.25" customHeight="1" x14ac:dyDescent="0.25">
      <c r="E1074" s="93"/>
      <c r="AM1074" s="93"/>
      <c r="AN1074" s="93"/>
      <c r="AO1074" s="129"/>
      <c r="AP1074" s="93"/>
      <c r="AQ1074" s="93"/>
    </row>
    <row r="1075" spans="5:43" ht="32.25" customHeight="1" x14ac:dyDescent="0.25">
      <c r="E1075" s="93"/>
      <c r="AM1075" s="93"/>
      <c r="AN1075" s="93"/>
      <c r="AO1075" s="129"/>
      <c r="AP1075" s="93"/>
      <c r="AQ1075" s="93"/>
    </row>
    <row r="1076" spans="5:43" ht="32.25" customHeight="1" x14ac:dyDescent="0.25">
      <c r="E1076" s="93"/>
      <c r="AM1076" s="93"/>
      <c r="AN1076" s="93"/>
      <c r="AO1076" s="129"/>
      <c r="AP1076" s="93"/>
      <c r="AQ1076" s="93"/>
    </row>
    <row r="1077" spans="5:43" ht="32.25" customHeight="1" x14ac:dyDescent="0.25">
      <c r="E1077" s="93"/>
      <c r="AM1077" s="93"/>
      <c r="AN1077" s="93"/>
      <c r="AO1077" s="129"/>
      <c r="AP1077" s="93"/>
      <c r="AQ1077" s="93"/>
    </row>
    <row r="1078" spans="5:43" ht="32.25" customHeight="1" x14ac:dyDescent="0.25">
      <c r="E1078" s="93"/>
      <c r="AM1078" s="93"/>
      <c r="AN1078" s="93"/>
      <c r="AO1078" s="129"/>
      <c r="AP1078" s="93"/>
      <c r="AQ1078" s="93"/>
    </row>
    <row r="1079" spans="5:43" ht="32.25" customHeight="1" x14ac:dyDescent="0.25">
      <c r="E1079" s="93"/>
      <c r="AM1079" s="93"/>
      <c r="AN1079" s="93"/>
      <c r="AO1079" s="129"/>
      <c r="AP1079" s="93"/>
      <c r="AQ1079" s="93"/>
    </row>
    <row r="1080" spans="5:43" ht="32.25" customHeight="1" x14ac:dyDescent="0.25">
      <c r="E1080" s="93"/>
      <c r="AM1080" s="93"/>
      <c r="AN1080" s="93"/>
      <c r="AO1080" s="129"/>
      <c r="AP1080" s="93"/>
      <c r="AQ1080" s="93"/>
    </row>
    <row r="1081" spans="5:43" ht="32.25" customHeight="1" x14ac:dyDescent="0.25">
      <c r="E1081" s="93"/>
      <c r="AM1081" s="93"/>
      <c r="AN1081" s="93"/>
      <c r="AO1081" s="129"/>
      <c r="AP1081" s="93"/>
      <c r="AQ1081" s="93"/>
    </row>
    <row r="1082" spans="5:43" ht="32.25" customHeight="1" x14ac:dyDescent="0.25">
      <c r="E1082" s="93"/>
      <c r="AM1082" s="93"/>
      <c r="AN1082" s="93"/>
      <c r="AO1082" s="129"/>
      <c r="AP1082" s="93"/>
      <c r="AQ1082" s="93"/>
    </row>
    <row r="1083" spans="5:43" ht="32.25" customHeight="1" x14ac:dyDescent="0.25">
      <c r="E1083" s="93"/>
      <c r="AM1083" s="93"/>
      <c r="AN1083" s="93"/>
      <c r="AO1083" s="129"/>
      <c r="AP1083" s="93"/>
      <c r="AQ1083" s="93"/>
    </row>
    <row r="1084" spans="5:43" ht="32.25" customHeight="1" x14ac:dyDescent="0.25">
      <c r="E1084" s="93"/>
      <c r="AM1084" s="93"/>
      <c r="AN1084" s="93"/>
      <c r="AO1084" s="129"/>
      <c r="AP1084" s="93"/>
      <c r="AQ1084" s="93"/>
    </row>
    <row r="1085" spans="5:43" ht="32.25" customHeight="1" x14ac:dyDescent="0.25">
      <c r="E1085" s="93"/>
      <c r="AM1085" s="93"/>
      <c r="AN1085" s="93"/>
      <c r="AO1085" s="129"/>
      <c r="AP1085" s="93"/>
      <c r="AQ1085" s="93"/>
    </row>
    <row r="1086" spans="5:43" ht="32.25" customHeight="1" x14ac:dyDescent="0.25">
      <c r="E1086" s="93"/>
      <c r="AM1086" s="93"/>
      <c r="AN1086" s="93"/>
      <c r="AO1086" s="129"/>
      <c r="AP1086" s="93"/>
      <c r="AQ1086" s="93"/>
    </row>
    <row r="1087" spans="5:43" ht="32.25" customHeight="1" x14ac:dyDescent="0.25">
      <c r="E1087" s="93"/>
      <c r="AM1087" s="93"/>
      <c r="AN1087" s="93"/>
      <c r="AO1087" s="129"/>
      <c r="AP1087" s="93"/>
      <c r="AQ1087" s="93"/>
    </row>
    <row r="1088" spans="5:43" ht="32.25" customHeight="1" x14ac:dyDescent="0.25">
      <c r="E1088" s="93"/>
      <c r="AM1088" s="93"/>
      <c r="AN1088" s="93"/>
      <c r="AO1088" s="129"/>
      <c r="AP1088" s="93"/>
      <c r="AQ1088" s="93"/>
    </row>
    <row r="1089" spans="5:43" ht="32.25" customHeight="1" x14ac:dyDescent="0.25">
      <c r="E1089" s="93"/>
      <c r="AM1089" s="93"/>
      <c r="AN1089" s="93"/>
      <c r="AO1089" s="129"/>
      <c r="AP1089" s="93"/>
      <c r="AQ1089" s="93"/>
    </row>
    <row r="1090" spans="5:43" ht="32.25" customHeight="1" x14ac:dyDescent="0.25">
      <c r="E1090" s="93"/>
      <c r="AM1090" s="93"/>
      <c r="AN1090" s="93"/>
      <c r="AO1090" s="129"/>
      <c r="AP1090" s="93"/>
      <c r="AQ1090" s="93"/>
    </row>
    <row r="1091" spans="5:43" ht="32.25" customHeight="1" x14ac:dyDescent="0.25">
      <c r="E1091" s="93"/>
      <c r="AM1091" s="93"/>
      <c r="AN1091" s="93"/>
      <c r="AO1091" s="129"/>
      <c r="AP1091" s="93"/>
      <c r="AQ1091" s="93"/>
    </row>
    <row r="1092" spans="5:43" ht="32.25" customHeight="1" x14ac:dyDescent="0.25">
      <c r="E1092" s="93"/>
      <c r="AM1092" s="93"/>
      <c r="AN1092" s="93"/>
      <c r="AO1092" s="129"/>
      <c r="AP1092" s="93"/>
      <c r="AQ1092" s="93"/>
    </row>
    <row r="1093" spans="5:43" ht="32.25" customHeight="1" x14ac:dyDescent="0.25">
      <c r="E1093" s="93"/>
      <c r="AM1093" s="93"/>
      <c r="AN1093" s="93"/>
      <c r="AO1093" s="129"/>
      <c r="AP1093" s="93"/>
      <c r="AQ1093" s="93"/>
    </row>
    <row r="1094" spans="5:43" ht="32.25" customHeight="1" x14ac:dyDescent="0.25">
      <c r="E1094" s="93"/>
      <c r="AM1094" s="93"/>
      <c r="AN1094" s="93"/>
      <c r="AO1094" s="129"/>
      <c r="AP1094" s="93"/>
      <c r="AQ1094" s="93"/>
    </row>
    <row r="1095" spans="5:43" ht="32.25" customHeight="1" x14ac:dyDescent="0.25">
      <c r="E1095" s="93"/>
      <c r="AM1095" s="93"/>
      <c r="AN1095" s="93"/>
      <c r="AO1095" s="129"/>
      <c r="AP1095" s="93"/>
      <c r="AQ1095" s="93"/>
    </row>
    <row r="1096" spans="5:43" ht="32.25" customHeight="1" x14ac:dyDescent="0.25">
      <c r="E1096" s="93"/>
      <c r="AM1096" s="93"/>
      <c r="AN1096" s="93"/>
      <c r="AO1096" s="129"/>
      <c r="AP1096" s="93"/>
      <c r="AQ1096" s="93"/>
    </row>
    <row r="1097" spans="5:43" ht="32.25" customHeight="1" x14ac:dyDescent="0.25">
      <c r="E1097" s="93"/>
      <c r="AM1097" s="93"/>
      <c r="AN1097" s="93"/>
      <c r="AO1097" s="129"/>
      <c r="AP1097" s="93"/>
      <c r="AQ1097" s="93"/>
    </row>
    <row r="1098" spans="5:43" ht="32.25" customHeight="1" x14ac:dyDescent="0.25">
      <c r="E1098" s="93"/>
      <c r="AM1098" s="93"/>
      <c r="AN1098" s="93"/>
      <c r="AO1098" s="129"/>
      <c r="AP1098" s="93"/>
      <c r="AQ1098" s="93"/>
    </row>
    <row r="1099" spans="5:43" ht="32.25" customHeight="1" x14ac:dyDescent="0.25">
      <c r="E1099" s="93"/>
      <c r="AM1099" s="93"/>
      <c r="AN1099" s="93"/>
      <c r="AO1099" s="129"/>
      <c r="AP1099" s="93"/>
      <c r="AQ1099" s="93"/>
    </row>
    <row r="1100" spans="5:43" ht="32.25" customHeight="1" x14ac:dyDescent="0.25">
      <c r="E1100" s="93"/>
      <c r="AM1100" s="93"/>
      <c r="AN1100" s="93"/>
      <c r="AO1100" s="129"/>
      <c r="AP1100" s="93"/>
      <c r="AQ1100" s="93"/>
    </row>
    <row r="1101" spans="5:43" ht="32.25" customHeight="1" x14ac:dyDescent="0.25">
      <c r="E1101" s="93"/>
      <c r="AM1101" s="93"/>
      <c r="AN1101" s="93"/>
      <c r="AO1101" s="129"/>
      <c r="AP1101" s="93"/>
      <c r="AQ1101" s="93"/>
    </row>
    <row r="1102" spans="5:43" ht="32.25" customHeight="1" x14ac:dyDescent="0.25">
      <c r="E1102" s="93"/>
      <c r="AM1102" s="93"/>
      <c r="AN1102" s="93"/>
      <c r="AO1102" s="129"/>
      <c r="AP1102" s="93"/>
      <c r="AQ1102" s="93"/>
    </row>
    <row r="1103" spans="5:43" ht="32.25" customHeight="1" x14ac:dyDescent="0.25">
      <c r="E1103" s="93"/>
      <c r="AM1103" s="93"/>
      <c r="AN1103" s="93"/>
      <c r="AO1103" s="129"/>
      <c r="AP1103" s="93"/>
      <c r="AQ1103" s="93"/>
    </row>
    <row r="1104" spans="5:43" ht="32.25" customHeight="1" x14ac:dyDescent="0.25">
      <c r="E1104" s="93"/>
      <c r="AM1104" s="93"/>
      <c r="AN1104" s="93"/>
      <c r="AO1104" s="129"/>
      <c r="AP1104" s="93"/>
      <c r="AQ1104" s="93"/>
    </row>
    <row r="1105" spans="5:43" ht="32.25" customHeight="1" x14ac:dyDescent="0.25">
      <c r="E1105" s="93"/>
      <c r="AM1105" s="93"/>
      <c r="AN1105" s="93"/>
      <c r="AO1105" s="129"/>
      <c r="AP1105" s="93"/>
      <c r="AQ1105" s="93"/>
    </row>
    <row r="1106" spans="5:43" ht="32.25" customHeight="1" x14ac:dyDescent="0.25">
      <c r="E1106" s="93"/>
      <c r="AM1106" s="93"/>
      <c r="AN1106" s="93"/>
      <c r="AO1106" s="129"/>
      <c r="AP1106" s="93"/>
      <c r="AQ1106" s="93"/>
    </row>
    <row r="1107" spans="5:43" ht="32.25" customHeight="1" x14ac:dyDescent="0.25">
      <c r="E1107" s="93"/>
      <c r="AM1107" s="93"/>
      <c r="AN1107" s="93"/>
      <c r="AO1107" s="129"/>
      <c r="AP1107" s="93"/>
      <c r="AQ1107" s="93"/>
    </row>
    <row r="1108" spans="5:43" ht="32.25" customHeight="1" x14ac:dyDescent="0.25">
      <c r="E1108" s="93"/>
      <c r="AM1108" s="93"/>
      <c r="AN1108" s="93"/>
      <c r="AO1108" s="129"/>
      <c r="AP1108" s="93"/>
      <c r="AQ1108" s="93"/>
    </row>
    <row r="1109" spans="5:43" ht="32.25" customHeight="1" x14ac:dyDescent="0.25">
      <c r="E1109" s="93"/>
      <c r="AM1109" s="93"/>
      <c r="AN1109" s="93"/>
      <c r="AO1109" s="129"/>
      <c r="AP1109" s="93"/>
      <c r="AQ1109" s="93"/>
    </row>
    <row r="1110" spans="5:43" ht="32.25" customHeight="1" x14ac:dyDescent="0.25">
      <c r="E1110" s="93"/>
      <c r="AM1110" s="93"/>
      <c r="AN1110" s="93"/>
      <c r="AO1110" s="129"/>
      <c r="AP1110" s="93"/>
      <c r="AQ1110" s="93"/>
    </row>
    <row r="1111" spans="5:43" ht="32.25" customHeight="1" x14ac:dyDescent="0.25">
      <c r="E1111" s="93"/>
      <c r="AM1111" s="93"/>
      <c r="AN1111" s="93"/>
      <c r="AO1111" s="129"/>
      <c r="AP1111" s="93"/>
      <c r="AQ1111" s="93"/>
    </row>
    <row r="1112" spans="5:43" ht="32.25" customHeight="1" x14ac:dyDescent="0.25">
      <c r="E1112" s="93"/>
      <c r="AM1112" s="93"/>
      <c r="AN1112" s="93"/>
      <c r="AO1112" s="129"/>
      <c r="AP1112" s="93"/>
      <c r="AQ1112" s="93"/>
    </row>
    <row r="1113" spans="5:43" ht="32.25" customHeight="1" x14ac:dyDescent="0.25">
      <c r="E1113" s="93"/>
      <c r="AM1113" s="93"/>
      <c r="AN1113" s="93"/>
      <c r="AO1113" s="129"/>
      <c r="AP1113" s="93"/>
      <c r="AQ1113" s="93"/>
    </row>
    <row r="1114" spans="5:43" ht="32.25" customHeight="1" x14ac:dyDescent="0.25">
      <c r="E1114" s="93"/>
      <c r="AM1114" s="93"/>
      <c r="AN1114" s="93"/>
      <c r="AO1114" s="129"/>
      <c r="AP1114" s="93"/>
      <c r="AQ1114" s="93"/>
    </row>
    <row r="1115" spans="5:43" ht="32.25" customHeight="1" x14ac:dyDescent="0.25">
      <c r="E1115" s="93"/>
      <c r="AM1115" s="93"/>
      <c r="AN1115" s="93"/>
      <c r="AO1115" s="129"/>
      <c r="AP1115" s="93"/>
      <c r="AQ1115" s="93"/>
    </row>
    <row r="1116" spans="5:43" ht="32.25" customHeight="1" x14ac:dyDescent="0.25">
      <c r="E1116" s="93"/>
      <c r="AM1116" s="93"/>
      <c r="AN1116" s="93"/>
      <c r="AO1116" s="129"/>
      <c r="AP1116" s="93"/>
      <c r="AQ1116" s="93"/>
    </row>
    <row r="1117" spans="5:43" ht="32.25" customHeight="1" x14ac:dyDescent="0.25">
      <c r="E1117" s="93"/>
      <c r="AM1117" s="93"/>
      <c r="AN1117" s="93"/>
      <c r="AO1117" s="129"/>
      <c r="AP1117" s="93"/>
      <c r="AQ1117" s="93"/>
    </row>
    <row r="1118" spans="5:43" ht="32.25" customHeight="1" x14ac:dyDescent="0.25">
      <c r="E1118" s="93"/>
      <c r="AM1118" s="93"/>
      <c r="AN1118" s="93"/>
      <c r="AO1118" s="129"/>
      <c r="AP1118" s="93"/>
      <c r="AQ1118" s="93"/>
    </row>
    <row r="1119" spans="5:43" ht="32.25" customHeight="1" x14ac:dyDescent="0.25">
      <c r="E1119" s="93"/>
      <c r="AM1119" s="93"/>
      <c r="AN1119" s="93"/>
      <c r="AO1119" s="129"/>
      <c r="AP1119" s="93"/>
      <c r="AQ1119" s="93"/>
    </row>
    <row r="1120" spans="5:43" ht="32.25" customHeight="1" x14ac:dyDescent="0.25">
      <c r="E1120" s="93"/>
      <c r="AM1120" s="93"/>
      <c r="AN1120" s="93"/>
      <c r="AO1120" s="129"/>
      <c r="AP1120" s="93"/>
      <c r="AQ1120" s="93"/>
    </row>
    <row r="1121" spans="5:43" ht="32.25" customHeight="1" x14ac:dyDescent="0.25">
      <c r="E1121" s="93"/>
      <c r="AM1121" s="93"/>
      <c r="AN1121" s="93"/>
      <c r="AO1121" s="129"/>
      <c r="AP1121" s="93"/>
      <c r="AQ1121" s="93"/>
    </row>
    <row r="1122" spans="5:43" ht="32.25" customHeight="1" x14ac:dyDescent="0.25">
      <c r="E1122" s="93"/>
      <c r="AM1122" s="93"/>
      <c r="AN1122" s="93"/>
      <c r="AO1122" s="129"/>
      <c r="AP1122" s="93"/>
      <c r="AQ1122" s="93"/>
    </row>
    <row r="1123" spans="5:43" ht="32.25" customHeight="1" x14ac:dyDescent="0.25">
      <c r="E1123" s="93"/>
      <c r="AM1123" s="93"/>
      <c r="AN1123" s="93"/>
      <c r="AO1123" s="129"/>
      <c r="AP1123" s="93"/>
      <c r="AQ1123" s="93"/>
    </row>
    <row r="1124" spans="5:43" ht="32.25" customHeight="1" x14ac:dyDescent="0.25">
      <c r="E1124" s="93"/>
      <c r="AM1124" s="93"/>
      <c r="AN1124" s="93"/>
      <c r="AO1124" s="129"/>
      <c r="AP1124" s="93"/>
      <c r="AQ1124" s="93"/>
    </row>
    <row r="1125" spans="5:43" ht="32.25" customHeight="1" x14ac:dyDescent="0.25">
      <c r="E1125" s="93"/>
      <c r="AM1125" s="93"/>
      <c r="AN1125" s="93"/>
      <c r="AO1125" s="129"/>
      <c r="AP1125" s="93"/>
      <c r="AQ1125" s="93"/>
    </row>
    <row r="1126" spans="5:43" ht="32.25" customHeight="1" x14ac:dyDescent="0.25">
      <c r="E1126" s="93"/>
      <c r="AM1126" s="93"/>
      <c r="AN1126" s="93"/>
      <c r="AO1126" s="129"/>
      <c r="AP1126" s="93"/>
      <c r="AQ1126" s="93"/>
    </row>
    <row r="1127" spans="5:43" ht="32.25" customHeight="1" x14ac:dyDescent="0.25">
      <c r="E1127" s="93"/>
      <c r="AM1127" s="93"/>
      <c r="AN1127" s="93"/>
      <c r="AO1127" s="129"/>
      <c r="AP1127" s="93"/>
      <c r="AQ1127" s="93"/>
    </row>
    <row r="1128" spans="5:43" ht="32.25" customHeight="1" x14ac:dyDescent="0.25">
      <c r="E1128" s="93"/>
      <c r="AM1128" s="93"/>
      <c r="AN1128" s="93"/>
      <c r="AO1128" s="129"/>
      <c r="AP1128" s="93"/>
      <c r="AQ1128" s="93"/>
    </row>
    <row r="1129" spans="5:43" ht="32.25" customHeight="1" x14ac:dyDescent="0.25">
      <c r="E1129" s="93"/>
      <c r="AM1129" s="93"/>
      <c r="AN1129" s="93"/>
      <c r="AO1129" s="129"/>
      <c r="AP1129" s="93"/>
      <c r="AQ1129" s="93"/>
    </row>
    <row r="1130" spans="5:43" ht="32.25" customHeight="1" x14ac:dyDescent="0.25">
      <c r="E1130" s="93"/>
      <c r="AM1130" s="93"/>
      <c r="AN1130" s="93"/>
      <c r="AO1130" s="129"/>
      <c r="AP1130" s="93"/>
      <c r="AQ1130" s="93"/>
    </row>
    <row r="1131" spans="5:43" ht="32.25" customHeight="1" x14ac:dyDescent="0.25">
      <c r="E1131" s="93"/>
      <c r="AM1131" s="93"/>
      <c r="AN1131" s="93"/>
      <c r="AO1131" s="129"/>
      <c r="AP1131" s="93"/>
      <c r="AQ1131" s="93"/>
    </row>
    <row r="1132" spans="5:43" ht="32.25" customHeight="1" x14ac:dyDescent="0.25">
      <c r="E1132" s="93"/>
      <c r="AM1132" s="93"/>
      <c r="AN1132" s="93"/>
      <c r="AO1132" s="129"/>
      <c r="AP1132" s="93"/>
      <c r="AQ1132" s="93"/>
    </row>
    <row r="1133" spans="5:43" ht="32.25" customHeight="1" x14ac:dyDescent="0.25">
      <c r="E1133" s="93"/>
      <c r="AM1133" s="93"/>
      <c r="AN1133" s="93"/>
      <c r="AO1133" s="129"/>
      <c r="AP1133" s="93"/>
      <c r="AQ1133" s="93"/>
    </row>
    <row r="1134" spans="5:43" ht="32.25" customHeight="1" x14ac:dyDescent="0.25">
      <c r="E1134" s="93"/>
      <c r="AM1134" s="93"/>
      <c r="AN1134" s="93"/>
      <c r="AO1134" s="129"/>
      <c r="AP1134" s="93"/>
      <c r="AQ1134" s="93"/>
    </row>
    <row r="1135" spans="5:43" ht="32.25" customHeight="1" x14ac:dyDescent="0.25">
      <c r="E1135" s="93"/>
      <c r="AM1135" s="93"/>
      <c r="AN1135" s="93"/>
      <c r="AO1135" s="129"/>
      <c r="AP1135" s="93"/>
      <c r="AQ1135" s="93"/>
    </row>
    <row r="1136" spans="5:43" ht="32.25" customHeight="1" x14ac:dyDescent="0.25">
      <c r="E1136" s="93"/>
      <c r="AM1136" s="93"/>
      <c r="AN1136" s="93"/>
      <c r="AO1136" s="129"/>
      <c r="AP1136" s="93"/>
      <c r="AQ1136" s="93"/>
    </row>
    <row r="1137" spans="5:43" ht="32.25" customHeight="1" x14ac:dyDescent="0.25">
      <c r="E1137" s="93"/>
      <c r="AM1137" s="93"/>
      <c r="AN1137" s="93"/>
      <c r="AO1137" s="129"/>
      <c r="AP1137" s="93"/>
      <c r="AQ1137" s="93"/>
    </row>
    <row r="1138" spans="5:43" ht="32.25" customHeight="1" x14ac:dyDescent="0.25">
      <c r="E1138" s="93"/>
      <c r="AM1138" s="93"/>
      <c r="AN1138" s="93"/>
      <c r="AO1138" s="129"/>
      <c r="AP1138" s="93"/>
      <c r="AQ1138" s="93"/>
    </row>
    <row r="1139" spans="5:43" ht="32.25" customHeight="1" x14ac:dyDescent="0.25">
      <c r="E1139" s="93"/>
      <c r="AM1139" s="93"/>
      <c r="AN1139" s="93"/>
      <c r="AO1139" s="129"/>
      <c r="AP1139" s="93"/>
      <c r="AQ1139" s="93"/>
    </row>
    <row r="1140" spans="5:43" ht="32.25" customHeight="1" x14ac:dyDescent="0.25">
      <c r="E1140" s="93"/>
      <c r="AM1140" s="93"/>
      <c r="AN1140" s="93"/>
      <c r="AO1140" s="129"/>
      <c r="AP1140" s="93"/>
      <c r="AQ1140" s="93"/>
    </row>
    <row r="1141" spans="5:43" ht="32.25" customHeight="1" x14ac:dyDescent="0.25">
      <c r="E1141" s="93"/>
      <c r="AM1141" s="93"/>
      <c r="AN1141" s="93"/>
      <c r="AO1141" s="129"/>
      <c r="AP1141" s="93"/>
      <c r="AQ1141" s="93"/>
    </row>
    <row r="1142" spans="5:43" ht="32.25" customHeight="1" x14ac:dyDescent="0.25">
      <c r="E1142" s="93"/>
      <c r="AM1142" s="93"/>
      <c r="AN1142" s="93"/>
      <c r="AO1142" s="129"/>
      <c r="AP1142" s="93"/>
      <c r="AQ1142" s="93"/>
    </row>
    <row r="1143" spans="5:43" ht="32.25" customHeight="1" x14ac:dyDescent="0.25">
      <c r="E1143" s="93"/>
      <c r="AM1143" s="93"/>
      <c r="AN1143" s="93"/>
      <c r="AO1143" s="129"/>
      <c r="AP1143" s="93"/>
      <c r="AQ1143" s="93"/>
    </row>
    <row r="1144" spans="5:43" ht="32.25" customHeight="1" x14ac:dyDescent="0.25">
      <c r="E1144" s="93"/>
      <c r="AM1144" s="93"/>
      <c r="AN1144" s="93"/>
      <c r="AO1144" s="129"/>
      <c r="AP1144" s="93"/>
      <c r="AQ1144" s="93"/>
    </row>
    <row r="1145" spans="5:43" ht="32.25" customHeight="1" x14ac:dyDescent="0.25">
      <c r="E1145" s="93"/>
      <c r="AM1145" s="93"/>
      <c r="AN1145" s="93"/>
      <c r="AO1145" s="129"/>
      <c r="AP1145" s="93"/>
      <c r="AQ1145" s="93"/>
    </row>
    <row r="1146" spans="5:43" ht="32.25" customHeight="1" x14ac:dyDescent="0.25">
      <c r="E1146" s="93"/>
      <c r="AM1146" s="93"/>
      <c r="AN1146" s="93"/>
      <c r="AO1146" s="129"/>
      <c r="AP1146" s="93"/>
      <c r="AQ1146" s="93"/>
    </row>
    <row r="1147" spans="5:43" ht="32.25" customHeight="1" x14ac:dyDescent="0.25">
      <c r="E1147" s="93"/>
      <c r="AM1147" s="93"/>
      <c r="AN1147" s="93"/>
      <c r="AO1147" s="129"/>
      <c r="AP1147" s="93"/>
      <c r="AQ1147" s="93"/>
    </row>
    <row r="1148" spans="5:43" ht="32.25" customHeight="1" x14ac:dyDescent="0.25">
      <c r="E1148" s="93"/>
      <c r="AM1148" s="93"/>
      <c r="AN1148" s="93"/>
      <c r="AO1148" s="129"/>
      <c r="AP1148" s="93"/>
      <c r="AQ1148" s="93"/>
    </row>
    <row r="1149" spans="5:43" ht="32.25" customHeight="1" x14ac:dyDescent="0.25">
      <c r="E1149" s="93"/>
      <c r="AM1149" s="93"/>
      <c r="AN1149" s="93"/>
      <c r="AO1149" s="129"/>
      <c r="AP1149" s="93"/>
      <c r="AQ1149" s="93"/>
    </row>
    <row r="1150" spans="5:43" ht="32.25" customHeight="1" x14ac:dyDescent="0.25">
      <c r="E1150" s="93"/>
      <c r="AM1150" s="93"/>
      <c r="AN1150" s="93"/>
      <c r="AO1150" s="129"/>
      <c r="AP1150" s="93"/>
      <c r="AQ1150" s="93"/>
    </row>
    <row r="1151" spans="5:43" ht="32.25" customHeight="1" x14ac:dyDescent="0.25">
      <c r="E1151" s="93"/>
      <c r="AM1151" s="93"/>
      <c r="AN1151" s="93"/>
      <c r="AO1151" s="129"/>
      <c r="AP1151" s="93"/>
      <c r="AQ1151" s="93"/>
    </row>
    <row r="1152" spans="5:43" ht="32.25" customHeight="1" x14ac:dyDescent="0.25">
      <c r="E1152" s="93"/>
      <c r="AM1152" s="93"/>
      <c r="AN1152" s="93"/>
      <c r="AO1152" s="129"/>
      <c r="AP1152" s="93"/>
      <c r="AQ1152" s="93"/>
    </row>
    <row r="1153" spans="5:43" ht="32.25" customHeight="1" x14ac:dyDescent="0.25">
      <c r="E1153" s="93"/>
      <c r="AM1153" s="93"/>
      <c r="AN1153" s="93"/>
      <c r="AO1153" s="129"/>
      <c r="AP1153" s="93"/>
      <c r="AQ1153" s="93"/>
    </row>
    <row r="1154" spans="5:43" ht="32.25" customHeight="1" x14ac:dyDescent="0.25">
      <c r="E1154" s="93"/>
      <c r="AM1154" s="93"/>
      <c r="AN1154" s="93"/>
      <c r="AO1154" s="129"/>
      <c r="AP1154" s="93"/>
      <c r="AQ1154" s="93"/>
    </row>
    <row r="1155" spans="5:43" ht="32.25" customHeight="1" x14ac:dyDescent="0.25">
      <c r="E1155" s="93"/>
      <c r="AM1155" s="93"/>
      <c r="AN1155" s="93"/>
      <c r="AO1155" s="129"/>
      <c r="AP1155" s="93"/>
      <c r="AQ1155" s="93"/>
    </row>
    <row r="1156" spans="5:43" ht="32.25" customHeight="1" x14ac:dyDescent="0.25">
      <c r="E1156" s="93"/>
      <c r="AM1156" s="93"/>
      <c r="AN1156" s="93"/>
      <c r="AO1156" s="129"/>
      <c r="AP1156" s="93"/>
      <c r="AQ1156" s="93"/>
    </row>
    <row r="1157" spans="5:43" ht="32.25" customHeight="1" x14ac:dyDescent="0.25">
      <c r="E1157" s="93"/>
      <c r="AM1157" s="93"/>
      <c r="AN1157" s="93"/>
      <c r="AO1157" s="129"/>
      <c r="AP1157" s="93"/>
      <c r="AQ1157" s="93"/>
    </row>
    <row r="1158" spans="5:43" ht="32.25" customHeight="1" x14ac:dyDescent="0.25">
      <c r="E1158" s="93"/>
      <c r="AM1158" s="93"/>
      <c r="AN1158" s="93"/>
      <c r="AO1158" s="129"/>
      <c r="AP1158" s="93"/>
      <c r="AQ1158" s="93"/>
    </row>
    <row r="1159" spans="5:43" ht="32.25" customHeight="1" x14ac:dyDescent="0.25">
      <c r="E1159" s="93"/>
      <c r="AM1159" s="93"/>
      <c r="AN1159" s="93"/>
      <c r="AO1159" s="129"/>
      <c r="AP1159" s="93"/>
      <c r="AQ1159" s="93"/>
    </row>
    <row r="1160" spans="5:43" ht="32.25" customHeight="1" x14ac:dyDescent="0.25">
      <c r="E1160" s="93"/>
      <c r="AM1160" s="93"/>
      <c r="AN1160" s="93"/>
      <c r="AO1160" s="129"/>
      <c r="AP1160" s="93"/>
      <c r="AQ1160" s="93"/>
    </row>
    <row r="1161" spans="5:43" ht="32.25" customHeight="1" x14ac:dyDescent="0.25">
      <c r="E1161" s="93"/>
      <c r="AM1161" s="93"/>
      <c r="AN1161" s="93"/>
      <c r="AO1161" s="129"/>
      <c r="AP1161" s="93"/>
      <c r="AQ1161" s="93"/>
    </row>
    <row r="1162" spans="5:43" ht="32.25" customHeight="1" x14ac:dyDescent="0.25">
      <c r="E1162" s="93"/>
      <c r="AM1162" s="93"/>
      <c r="AN1162" s="93"/>
      <c r="AO1162" s="129"/>
      <c r="AP1162" s="93"/>
      <c r="AQ1162" s="93"/>
    </row>
    <row r="1163" spans="5:43" ht="32.25" customHeight="1" x14ac:dyDescent="0.25">
      <c r="E1163" s="93"/>
      <c r="AM1163" s="93"/>
      <c r="AN1163" s="93"/>
      <c r="AO1163" s="129"/>
      <c r="AP1163" s="93"/>
      <c r="AQ1163" s="93"/>
    </row>
    <row r="1164" spans="5:43" ht="32.25" customHeight="1" x14ac:dyDescent="0.25">
      <c r="E1164" s="93"/>
      <c r="AM1164" s="93"/>
      <c r="AN1164" s="93"/>
      <c r="AO1164" s="129"/>
      <c r="AP1164" s="93"/>
      <c r="AQ1164" s="93"/>
    </row>
    <row r="1165" spans="5:43" ht="32.25" customHeight="1" x14ac:dyDescent="0.25">
      <c r="E1165" s="93"/>
      <c r="AM1165" s="93"/>
      <c r="AN1165" s="93"/>
      <c r="AO1165" s="129"/>
      <c r="AP1165" s="93"/>
      <c r="AQ1165" s="93"/>
    </row>
    <row r="1166" spans="5:43" ht="32.25" customHeight="1" x14ac:dyDescent="0.25">
      <c r="E1166" s="93"/>
      <c r="AM1166" s="93"/>
      <c r="AN1166" s="93"/>
      <c r="AO1166" s="129"/>
      <c r="AP1166" s="93"/>
      <c r="AQ1166" s="93"/>
    </row>
    <row r="1167" spans="5:43" ht="32.25" customHeight="1" x14ac:dyDescent="0.25">
      <c r="E1167" s="93"/>
      <c r="AM1167" s="93"/>
      <c r="AN1167" s="93"/>
      <c r="AO1167" s="129"/>
      <c r="AP1167" s="93"/>
      <c r="AQ1167" s="93"/>
    </row>
    <row r="1168" spans="5:43" ht="32.25" customHeight="1" x14ac:dyDescent="0.25">
      <c r="E1168" s="93"/>
      <c r="AM1168" s="93"/>
      <c r="AN1168" s="93"/>
      <c r="AO1168" s="129"/>
      <c r="AP1168" s="93"/>
      <c r="AQ1168" s="93"/>
    </row>
    <row r="1169" spans="5:43" ht="32.25" customHeight="1" x14ac:dyDescent="0.25">
      <c r="E1169" s="93"/>
      <c r="AM1169" s="93"/>
      <c r="AN1169" s="93"/>
      <c r="AO1169" s="129"/>
      <c r="AP1169" s="93"/>
      <c r="AQ1169" s="93"/>
    </row>
    <row r="1170" spans="5:43" ht="32.25" customHeight="1" x14ac:dyDescent="0.25">
      <c r="E1170" s="93"/>
      <c r="AM1170" s="93"/>
      <c r="AN1170" s="93"/>
      <c r="AO1170" s="129"/>
      <c r="AP1170" s="93"/>
      <c r="AQ1170" s="93"/>
    </row>
    <row r="1171" spans="5:43" ht="32.25" customHeight="1" x14ac:dyDescent="0.25">
      <c r="E1171" s="93"/>
      <c r="AM1171" s="93"/>
      <c r="AN1171" s="93"/>
      <c r="AO1171" s="129"/>
      <c r="AP1171" s="93"/>
      <c r="AQ1171" s="93"/>
    </row>
    <row r="1172" spans="5:43" ht="32.25" customHeight="1" x14ac:dyDescent="0.25">
      <c r="E1172" s="93"/>
      <c r="AM1172" s="93"/>
      <c r="AN1172" s="93"/>
      <c r="AO1172" s="129"/>
      <c r="AP1172" s="93"/>
      <c r="AQ1172" s="93"/>
    </row>
    <row r="1173" spans="5:43" ht="32.25" customHeight="1" x14ac:dyDescent="0.25">
      <c r="E1173" s="93"/>
      <c r="AM1173" s="93"/>
      <c r="AN1173" s="93"/>
      <c r="AO1173" s="129"/>
      <c r="AP1173" s="93"/>
      <c r="AQ1173" s="93"/>
    </row>
    <row r="1174" spans="5:43" ht="32.25" customHeight="1" x14ac:dyDescent="0.25">
      <c r="E1174" s="93"/>
      <c r="AM1174" s="93"/>
      <c r="AN1174" s="93"/>
      <c r="AO1174" s="129"/>
      <c r="AP1174" s="93"/>
      <c r="AQ1174" s="93"/>
    </row>
    <row r="1175" spans="5:43" ht="32.25" customHeight="1" x14ac:dyDescent="0.25">
      <c r="E1175" s="93"/>
      <c r="AM1175" s="93"/>
      <c r="AN1175" s="93"/>
      <c r="AO1175" s="129"/>
      <c r="AP1175" s="93"/>
      <c r="AQ1175" s="93"/>
    </row>
    <row r="1176" spans="5:43" ht="32.25" customHeight="1" x14ac:dyDescent="0.25">
      <c r="E1176" s="93"/>
      <c r="AM1176" s="93"/>
      <c r="AN1176" s="93"/>
      <c r="AO1176" s="129"/>
      <c r="AP1176" s="93"/>
      <c r="AQ1176" s="93"/>
    </row>
    <row r="1177" spans="5:43" ht="32.25" customHeight="1" x14ac:dyDescent="0.25">
      <c r="E1177" s="93"/>
      <c r="AM1177" s="93"/>
      <c r="AN1177" s="93"/>
      <c r="AO1177" s="129"/>
      <c r="AP1177" s="93"/>
      <c r="AQ1177" s="93"/>
    </row>
    <row r="1178" spans="5:43" ht="32.25" customHeight="1" x14ac:dyDescent="0.25">
      <c r="E1178" s="93"/>
      <c r="AM1178" s="93"/>
      <c r="AN1178" s="93"/>
      <c r="AO1178" s="129"/>
      <c r="AP1178" s="93"/>
      <c r="AQ1178" s="93"/>
    </row>
    <row r="1179" spans="5:43" ht="32.25" customHeight="1" x14ac:dyDescent="0.25">
      <c r="E1179" s="93"/>
      <c r="AM1179" s="93"/>
      <c r="AN1179" s="93"/>
      <c r="AO1179" s="129"/>
      <c r="AP1179" s="93"/>
      <c r="AQ1179" s="93"/>
    </row>
    <row r="1180" spans="5:43" ht="32.25" customHeight="1" x14ac:dyDescent="0.25">
      <c r="E1180" s="93"/>
      <c r="AM1180" s="93"/>
      <c r="AN1180" s="93"/>
      <c r="AO1180" s="129"/>
      <c r="AP1180" s="93"/>
      <c r="AQ1180" s="93"/>
    </row>
    <row r="1181" spans="5:43" ht="32.25" customHeight="1" x14ac:dyDescent="0.25">
      <c r="E1181" s="93"/>
      <c r="AM1181" s="93"/>
      <c r="AN1181" s="93"/>
      <c r="AO1181" s="129"/>
      <c r="AP1181" s="93"/>
      <c r="AQ1181" s="93"/>
    </row>
    <row r="1182" spans="5:43" ht="32.25" customHeight="1" x14ac:dyDescent="0.25">
      <c r="E1182" s="93"/>
      <c r="AM1182" s="93"/>
      <c r="AN1182" s="93"/>
      <c r="AO1182" s="129"/>
      <c r="AP1182" s="93"/>
      <c r="AQ1182" s="93"/>
    </row>
    <row r="1183" spans="5:43" ht="32.25" customHeight="1" x14ac:dyDescent="0.25">
      <c r="E1183" s="93"/>
      <c r="AM1183" s="93"/>
      <c r="AN1183" s="93"/>
      <c r="AO1183" s="129"/>
      <c r="AP1183" s="93"/>
      <c r="AQ1183" s="93"/>
    </row>
    <row r="1184" spans="5:43" ht="32.25" customHeight="1" x14ac:dyDescent="0.25">
      <c r="E1184" s="93"/>
      <c r="AM1184" s="93"/>
      <c r="AN1184" s="93"/>
      <c r="AO1184" s="129"/>
      <c r="AP1184" s="93"/>
      <c r="AQ1184" s="93"/>
    </row>
    <row r="1185" spans="5:43" ht="32.25" customHeight="1" x14ac:dyDescent="0.25">
      <c r="E1185" s="93"/>
      <c r="AM1185" s="93"/>
      <c r="AN1185" s="93"/>
      <c r="AO1185" s="129"/>
      <c r="AP1185" s="93"/>
      <c r="AQ1185" s="93"/>
    </row>
    <row r="1186" spans="5:43" ht="32.25" customHeight="1" x14ac:dyDescent="0.25">
      <c r="E1186" s="93"/>
      <c r="AM1186" s="93"/>
      <c r="AN1186" s="93"/>
      <c r="AO1186" s="129"/>
      <c r="AP1186" s="93"/>
      <c r="AQ1186" s="93"/>
    </row>
    <row r="1187" spans="5:43" ht="32.25" customHeight="1" x14ac:dyDescent="0.25">
      <c r="E1187" s="93"/>
      <c r="AM1187" s="93"/>
      <c r="AN1187" s="93"/>
      <c r="AO1187" s="129"/>
      <c r="AP1187" s="93"/>
      <c r="AQ1187" s="93"/>
    </row>
    <row r="1188" spans="5:43" ht="32.25" customHeight="1" x14ac:dyDescent="0.25">
      <c r="E1188" s="93"/>
      <c r="AM1188" s="93"/>
      <c r="AN1188" s="93"/>
      <c r="AO1188" s="129"/>
      <c r="AP1188" s="93"/>
      <c r="AQ1188" s="93"/>
    </row>
    <row r="1189" spans="5:43" ht="32.25" customHeight="1" x14ac:dyDescent="0.25">
      <c r="E1189" s="93"/>
      <c r="AM1189" s="93"/>
      <c r="AN1189" s="93"/>
      <c r="AO1189" s="129"/>
      <c r="AP1189" s="93"/>
      <c r="AQ1189" s="93"/>
    </row>
    <row r="1190" spans="5:43" ht="32.25" customHeight="1" x14ac:dyDescent="0.25">
      <c r="E1190" s="93"/>
      <c r="AM1190" s="93"/>
      <c r="AN1190" s="93"/>
      <c r="AO1190" s="129"/>
      <c r="AP1190" s="93"/>
      <c r="AQ1190" s="93"/>
    </row>
    <row r="1191" spans="5:43" ht="32.25" customHeight="1" x14ac:dyDescent="0.25">
      <c r="E1191" s="93"/>
      <c r="AM1191" s="93"/>
      <c r="AN1191" s="93"/>
      <c r="AO1191" s="129"/>
      <c r="AP1191" s="93"/>
      <c r="AQ1191" s="93"/>
    </row>
    <row r="1192" spans="5:43" ht="32.25" customHeight="1" x14ac:dyDescent="0.25">
      <c r="E1192" s="93"/>
      <c r="AM1192" s="93"/>
      <c r="AN1192" s="93"/>
      <c r="AO1192" s="129"/>
      <c r="AP1192" s="93"/>
      <c r="AQ1192" s="93"/>
    </row>
    <row r="1193" spans="5:43" ht="32.25" customHeight="1" x14ac:dyDescent="0.25">
      <c r="E1193" s="93"/>
      <c r="AM1193" s="93"/>
      <c r="AN1193" s="93"/>
      <c r="AO1193" s="129"/>
      <c r="AP1193" s="93"/>
      <c r="AQ1193" s="93"/>
    </row>
    <row r="1194" spans="5:43" ht="32.25" customHeight="1" x14ac:dyDescent="0.25">
      <c r="E1194" s="93"/>
      <c r="AM1194" s="93"/>
      <c r="AN1194" s="93"/>
      <c r="AO1194" s="129"/>
      <c r="AP1194" s="93"/>
      <c r="AQ1194" s="93"/>
    </row>
    <row r="1195" spans="5:43" ht="32.25" customHeight="1" x14ac:dyDescent="0.25">
      <c r="E1195" s="93"/>
      <c r="AM1195" s="93"/>
      <c r="AN1195" s="93"/>
      <c r="AO1195" s="129"/>
      <c r="AP1195" s="93"/>
      <c r="AQ1195" s="93"/>
    </row>
    <row r="1196" spans="5:43" ht="32.25" customHeight="1" x14ac:dyDescent="0.25">
      <c r="E1196" s="93"/>
      <c r="AM1196" s="93"/>
      <c r="AN1196" s="93"/>
      <c r="AO1196" s="129"/>
      <c r="AP1196" s="93"/>
      <c r="AQ1196" s="93"/>
    </row>
    <row r="1197" spans="5:43" ht="32.25" customHeight="1" x14ac:dyDescent="0.25">
      <c r="E1197" s="93"/>
      <c r="AM1197" s="93"/>
      <c r="AN1197" s="93"/>
      <c r="AO1197" s="129"/>
      <c r="AP1197" s="93"/>
      <c r="AQ1197" s="93"/>
    </row>
    <row r="1198" spans="5:43" ht="32.25" customHeight="1" x14ac:dyDescent="0.25">
      <c r="E1198" s="93"/>
      <c r="AM1198" s="93"/>
      <c r="AN1198" s="93"/>
      <c r="AO1198" s="129"/>
      <c r="AP1198" s="93"/>
      <c r="AQ1198" s="93"/>
    </row>
    <row r="1199" spans="5:43" ht="32.25" customHeight="1" x14ac:dyDescent="0.25">
      <c r="E1199" s="93"/>
      <c r="AM1199" s="93"/>
      <c r="AN1199" s="93"/>
      <c r="AO1199" s="129"/>
      <c r="AP1199" s="93"/>
      <c r="AQ1199" s="93"/>
    </row>
    <row r="1200" spans="5:43" ht="32.25" customHeight="1" x14ac:dyDescent="0.25">
      <c r="E1200" s="93"/>
      <c r="AM1200" s="93"/>
      <c r="AN1200" s="93"/>
      <c r="AO1200" s="129"/>
      <c r="AP1200" s="93"/>
      <c r="AQ1200" s="93"/>
    </row>
    <row r="1201" spans="5:43" ht="32.25" customHeight="1" x14ac:dyDescent="0.25">
      <c r="E1201" s="93"/>
      <c r="AM1201" s="93"/>
      <c r="AN1201" s="93"/>
      <c r="AO1201" s="129"/>
      <c r="AP1201" s="93"/>
      <c r="AQ1201" s="93"/>
    </row>
    <row r="1202" spans="5:43" ht="32.25" customHeight="1" x14ac:dyDescent="0.25">
      <c r="E1202" s="93"/>
      <c r="AM1202" s="93"/>
      <c r="AN1202" s="93"/>
      <c r="AO1202" s="129"/>
      <c r="AP1202" s="93"/>
      <c r="AQ1202" s="93"/>
    </row>
    <row r="1203" spans="5:43" ht="32.25" customHeight="1" x14ac:dyDescent="0.25">
      <c r="E1203" s="93"/>
      <c r="AM1203" s="93"/>
      <c r="AN1203" s="93"/>
      <c r="AO1203" s="129"/>
      <c r="AP1203" s="93"/>
      <c r="AQ1203" s="93"/>
    </row>
    <row r="1204" spans="5:43" ht="32.25" customHeight="1" x14ac:dyDescent="0.25">
      <c r="E1204" s="93"/>
      <c r="AM1204" s="93"/>
      <c r="AN1204" s="93"/>
      <c r="AO1204" s="129"/>
      <c r="AP1204" s="93"/>
      <c r="AQ1204" s="93"/>
    </row>
    <row r="1205" spans="5:43" ht="32.25" customHeight="1" x14ac:dyDescent="0.25">
      <c r="E1205" s="93"/>
      <c r="AM1205" s="93"/>
      <c r="AN1205" s="93"/>
      <c r="AO1205" s="129"/>
      <c r="AP1205" s="93"/>
      <c r="AQ1205" s="93"/>
    </row>
    <row r="1206" spans="5:43" ht="32.25" customHeight="1" x14ac:dyDescent="0.25">
      <c r="E1206" s="93"/>
      <c r="AM1206" s="93"/>
      <c r="AN1206" s="93"/>
      <c r="AO1206" s="129"/>
      <c r="AP1206" s="93"/>
      <c r="AQ1206" s="93"/>
    </row>
    <row r="1207" spans="5:43" ht="32.25" customHeight="1" x14ac:dyDescent="0.25">
      <c r="E1207" s="93"/>
      <c r="AM1207" s="93"/>
      <c r="AN1207" s="93"/>
      <c r="AO1207" s="129"/>
      <c r="AP1207" s="93"/>
      <c r="AQ1207" s="93"/>
    </row>
    <row r="1208" spans="5:43" ht="32.25" customHeight="1" x14ac:dyDescent="0.25">
      <c r="E1208" s="93"/>
      <c r="AM1208" s="93"/>
      <c r="AN1208" s="93"/>
      <c r="AO1208" s="129"/>
      <c r="AP1208" s="93"/>
      <c r="AQ1208" s="93"/>
    </row>
    <row r="1209" spans="5:43" ht="32.25" customHeight="1" x14ac:dyDescent="0.25">
      <c r="E1209" s="93"/>
      <c r="AM1209" s="93"/>
      <c r="AN1209" s="93"/>
      <c r="AO1209" s="129"/>
      <c r="AP1209" s="93"/>
      <c r="AQ1209" s="93"/>
    </row>
    <row r="1210" spans="5:43" ht="32.25" customHeight="1" x14ac:dyDescent="0.25">
      <c r="E1210" s="93"/>
      <c r="AM1210" s="93"/>
      <c r="AN1210" s="93"/>
      <c r="AO1210" s="129"/>
      <c r="AP1210" s="93"/>
      <c r="AQ1210" s="93"/>
    </row>
    <row r="1211" spans="5:43" ht="32.25" customHeight="1" x14ac:dyDescent="0.25">
      <c r="E1211" s="93"/>
      <c r="AM1211" s="93"/>
      <c r="AN1211" s="93"/>
      <c r="AO1211" s="129"/>
      <c r="AP1211" s="93"/>
      <c r="AQ1211" s="93"/>
    </row>
    <row r="1212" spans="5:43" ht="32.25" customHeight="1" x14ac:dyDescent="0.25">
      <c r="E1212" s="93"/>
      <c r="AM1212" s="93"/>
      <c r="AN1212" s="93"/>
      <c r="AO1212" s="129"/>
      <c r="AP1212" s="93"/>
      <c r="AQ1212" s="93"/>
    </row>
    <row r="1213" spans="5:43" ht="32.25" customHeight="1" x14ac:dyDescent="0.25">
      <c r="E1213" s="93"/>
      <c r="AM1213" s="93"/>
      <c r="AN1213" s="93"/>
      <c r="AO1213" s="129"/>
      <c r="AP1213" s="93"/>
      <c r="AQ1213" s="93"/>
    </row>
    <row r="1214" spans="5:43" ht="32.25" customHeight="1" x14ac:dyDescent="0.25">
      <c r="E1214" s="93"/>
      <c r="AM1214" s="93"/>
      <c r="AN1214" s="93"/>
      <c r="AO1214" s="129"/>
      <c r="AP1214" s="93"/>
      <c r="AQ1214" s="93"/>
    </row>
    <row r="1215" spans="5:43" ht="32.25" customHeight="1" x14ac:dyDescent="0.25">
      <c r="E1215" s="93"/>
      <c r="AM1215" s="93"/>
      <c r="AN1215" s="93"/>
      <c r="AO1215" s="129"/>
      <c r="AP1215" s="93"/>
      <c r="AQ1215" s="93"/>
    </row>
    <row r="1216" spans="5:43" ht="32.25" customHeight="1" x14ac:dyDescent="0.25">
      <c r="E1216" s="93"/>
      <c r="AM1216" s="93"/>
      <c r="AN1216" s="93"/>
      <c r="AO1216" s="129"/>
      <c r="AP1216" s="93"/>
      <c r="AQ1216" s="93"/>
    </row>
    <row r="1217" spans="5:43" ht="32.25" customHeight="1" x14ac:dyDescent="0.25">
      <c r="E1217" s="93"/>
      <c r="AM1217" s="93"/>
      <c r="AN1217" s="93"/>
      <c r="AO1217" s="129"/>
      <c r="AP1217" s="93"/>
      <c r="AQ1217" s="93"/>
    </row>
    <row r="1218" spans="5:43" ht="32.25" customHeight="1" x14ac:dyDescent="0.25">
      <c r="E1218" s="93"/>
      <c r="AM1218" s="93"/>
      <c r="AN1218" s="93"/>
      <c r="AO1218" s="129"/>
      <c r="AP1218" s="93"/>
      <c r="AQ1218" s="93"/>
    </row>
    <row r="1219" spans="5:43" ht="32.25" customHeight="1" x14ac:dyDescent="0.25">
      <c r="E1219" s="93"/>
      <c r="AM1219" s="93"/>
      <c r="AN1219" s="93"/>
      <c r="AO1219" s="129"/>
      <c r="AP1219" s="93"/>
      <c r="AQ1219" s="93"/>
    </row>
    <row r="1220" spans="5:43" ht="32.25" customHeight="1" x14ac:dyDescent="0.25">
      <c r="E1220" s="93"/>
      <c r="AM1220" s="93"/>
      <c r="AN1220" s="93"/>
      <c r="AO1220" s="129"/>
      <c r="AP1220" s="93"/>
      <c r="AQ1220" s="93"/>
    </row>
    <row r="1221" spans="5:43" ht="32.25" customHeight="1" x14ac:dyDescent="0.25">
      <c r="E1221" s="93"/>
      <c r="AM1221" s="93"/>
      <c r="AN1221" s="93"/>
      <c r="AO1221" s="129"/>
      <c r="AP1221" s="93"/>
      <c r="AQ1221" s="93"/>
    </row>
    <row r="1222" spans="5:43" ht="32.25" customHeight="1" x14ac:dyDescent="0.25">
      <c r="E1222" s="93"/>
      <c r="AM1222" s="93"/>
      <c r="AN1222" s="93"/>
      <c r="AO1222" s="129"/>
      <c r="AP1222" s="93"/>
      <c r="AQ1222" s="93"/>
    </row>
    <row r="1223" spans="5:43" ht="32.25" customHeight="1" x14ac:dyDescent="0.25">
      <c r="E1223" s="93"/>
      <c r="AM1223" s="93"/>
      <c r="AN1223" s="93"/>
      <c r="AO1223" s="129"/>
      <c r="AP1223" s="93"/>
      <c r="AQ1223" s="93"/>
    </row>
    <row r="1224" spans="5:43" ht="32.25" customHeight="1" x14ac:dyDescent="0.25">
      <c r="E1224" s="93"/>
      <c r="AM1224" s="93"/>
      <c r="AN1224" s="93"/>
      <c r="AO1224" s="129"/>
      <c r="AP1224" s="93"/>
      <c r="AQ1224" s="93"/>
    </row>
    <row r="1225" spans="5:43" ht="32.25" customHeight="1" x14ac:dyDescent="0.25">
      <c r="E1225" s="93"/>
      <c r="AM1225" s="93"/>
      <c r="AN1225" s="93"/>
      <c r="AO1225" s="129"/>
      <c r="AP1225" s="93"/>
      <c r="AQ1225" s="93"/>
    </row>
    <row r="1226" spans="5:43" ht="32.25" customHeight="1" x14ac:dyDescent="0.25">
      <c r="E1226" s="93"/>
      <c r="AM1226" s="93"/>
      <c r="AN1226" s="93"/>
      <c r="AO1226" s="129"/>
      <c r="AP1226" s="93"/>
      <c r="AQ1226" s="93"/>
    </row>
    <row r="1227" spans="5:43" ht="32.25" customHeight="1" x14ac:dyDescent="0.25">
      <c r="E1227" s="93"/>
      <c r="AM1227" s="93"/>
      <c r="AN1227" s="93"/>
      <c r="AO1227" s="129"/>
      <c r="AP1227" s="93"/>
      <c r="AQ1227" s="93"/>
    </row>
    <row r="1228" spans="5:43" ht="32.25" customHeight="1" x14ac:dyDescent="0.25">
      <c r="E1228" s="93"/>
      <c r="AM1228" s="93"/>
      <c r="AN1228" s="93"/>
      <c r="AO1228" s="129"/>
      <c r="AP1228" s="93"/>
      <c r="AQ1228" s="93"/>
    </row>
    <row r="1229" spans="5:43" ht="32.25" customHeight="1" x14ac:dyDescent="0.25">
      <c r="E1229" s="93"/>
      <c r="AM1229" s="93"/>
      <c r="AN1229" s="93"/>
      <c r="AO1229" s="129"/>
      <c r="AP1229" s="93"/>
      <c r="AQ1229" s="93"/>
    </row>
    <row r="1230" spans="5:43" ht="32.25" customHeight="1" x14ac:dyDescent="0.25">
      <c r="E1230" s="93"/>
      <c r="AM1230" s="93"/>
      <c r="AN1230" s="93"/>
      <c r="AO1230" s="129"/>
      <c r="AP1230" s="93"/>
      <c r="AQ1230" s="93"/>
    </row>
    <row r="1231" spans="5:43" ht="32.25" customHeight="1" x14ac:dyDescent="0.25">
      <c r="E1231" s="93"/>
      <c r="AM1231" s="93"/>
      <c r="AN1231" s="93"/>
      <c r="AO1231" s="129"/>
      <c r="AP1231" s="93"/>
      <c r="AQ1231" s="93"/>
    </row>
    <row r="1232" spans="5:43" ht="32.25" customHeight="1" x14ac:dyDescent="0.25">
      <c r="E1232" s="93"/>
      <c r="AM1232" s="93"/>
      <c r="AN1232" s="93"/>
      <c r="AO1232" s="129"/>
      <c r="AP1232" s="93"/>
      <c r="AQ1232" s="93"/>
    </row>
    <row r="1233" spans="5:43" ht="32.25" customHeight="1" x14ac:dyDescent="0.25">
      <c r="E1233" s="93"/>
      <c r="AM1233" s="93"/>
      <c r="AN1233" s="93"/>
      <c r="AO1233" s="129"/>
      <c r="AP1233" s="93"/>
      <c r="AQ1233" s="93"/>
    </row>
    <row r="1234" spans="5:43" ht="32.25" customHeight="1" x14ac:dyDescent="0.25">
      <c r="E1234" s="93"/>
      <c r="AM1234" s="93"/>
      <c r="AN1234" s="93"/>
      <c r="AO1234" s="129"/>
      <c r="AP1234" s="93"/>
      <c r="AQ1234" s="93"/>
    </row>
    <row r="1235" spans="5:43" ht="32.25" customHeight="1" x14ac:dyDescent="0.25">
      <c r="E1235" s="93"/>
      <c r="AM1235" s="93"/>
      <c r="AN1235" s="93"/>
      <c r="AO1235" s="129"/>
      <c r="AP1235" s="93"/>
      <c r="AQ1235" s="93"/>
    </row>
    <row r="1236" spans="5:43" ht="32.25" customHeight="1" x14ac:dyDescent="0.25">
      <c r="E1236" s="93"/>
      <c r="AM1236" s="93"/>
      <c r="AN1236" s="93"/>
      <c r="AO1236" s="129"/>
      <c r="AP1236" s="93"/>
      <c r="AQ1236" s="93"/>
    </row>
    <row r="1237" spans="5:43" ht="32.25" customHeight="1" x14ac:dyDescent="0.25">
      <c r="E1237" s="93"/>
      <c r="AM1237" s="93"/>
      <c r="AN1237" s="93"/>
      <c r="AO1237" s="129"/>
      <c r="AP1237" s="93"/>
      <c r="AQ1237" s="93"/>
    </row>
    <row r="1238" spans="5:43" ht="32.25" customHeight="1" x14ac:dyDescent="0.25">
      <c r="E1238" s="93"/>
      <c r="AM1238" s="93"/>
      <c r="AN1238" s="93"/>
      <c r="AO1238" s="129"/>
      <c r="AP1238" s="93"/>
      <c r="AQ1238" s="93"/>
    </row>
    <row r="1239" spans="5:43" ht="32.25" customHeight="1" x14ac:dyDescent="0.25">
      <c r="E1239" s="93"/>
      <c r="AM1239" s="93"/>
      <c r="AN1239" s="93"/>
      <c r="AO1239" s="129"/>
      <c r="AP1239" s="93"/>
      <c r="AQ1239" s="93"/>
    </row>
    <row r="1240" spans="5:43" ht="32.25" customHeight="1" x14ac:dyDescent="0.25">
      <c r="E1240" s="93"/>
      <c r="AM1240" s="93"/>
      <c r="AN1240" s="93"/>
      <c r="AO1240" s="129"/>
      <c r="AP1240" s="93"/>
      <c r="AQ1240" s="93"/>
    </row>
    <row r="1241" spans="5:43" ht="32.25" customHeight="1" x14ac:dyDescent="0.25">
      <c r="E1241" s="93"/>
      <c r="AM1241" s="93"/>
      <c r="AN1241" s="93"/>
      <c r="AO1241" s="129"/>
      <c r="AP1241" s="93"/>
      <c r="AQ1241" s="93"/>
    </row>
    <row r="1242" spans="5:43" ht="32.25" customHeight="1" x14ac:dyDescent="0.25">
      <c r="E1242" s="93"/>
      <c r="AM1242" s="93"/>
      <c r="AN1242" s="93"/>
      <c r="AO1242" s="129"/>
      <c r="AP1242" s="93"/>
      <c r="AQ1242" s="93"/>
    </row>
    <row r="1243" spans="5:43" ht="32.25" customHeight="1" x14ac:dyDescent="0.25">
      <c r="E1243" s="93"/>
      <c r="AM1243" s="93"/>
      <c r="AN1243" s="93"/>
      <c r="AO1243" s="129"/>
      <c r="AP1243" s="93"/>
      <c r="AQ1243" s="93"/>
    </row>
    <row r="1244" spans="5:43" ht="32.25" customHeight="1" x14ac:dyDescent="0.25">
      <c r="E1244" s="93"/>
      <c r="AM1244" s="93"/>
      <c r="AN1244" s="93"/>
      <c r="AO1244" s="129"/>
      <c r="AP1244" s="93"/>
      <c r="AQ1244" s="93"/>
    </row>
    <row r="1245" spans="5:43" ht="32.25" customHeight="1" x14ac:dyDescent="0.25">
      <c r="E1245" s="93"/>
      <c r="AM1245" s="93"/>
      <c r="AN1245" s="93"/>
      <c r="AO1245" s="129"/>
      <c r="AP1245" s="93"/>
      <c r="AQ1245" s="93"/>
    </row>
    <row r="1246" spans="5:43" ht="32.25" customHeight="1" x14ac:dyDescent="0.25">
      <c r="E1246" s="93"/>
      <c r="AM1246" s="93"/>
      <c r="AN1246" s="93"/>
      <c r="AO1246" s="129"/>
      <c r="AP1246" s="93"/>
      <c r="AQ1246" s="93"/>
    </row>
    <row r="1247" spans="5:43" ht="32.25" customHeight="1" x14ac:dyDescent="0.25">
      <c r="E1247" s="93"/>
      <c r="AM1247" s="93"/>
      <c r="AN1247" s="93"/>
      <c r="AO1247" s="129"/>
      <c r="AP1247" s="93"/>
      <c r="AQ1247" s="93"/>
    </row>
    <row r="1248" spans="5:43" ht="32.25" customHeight="1" x14ac:dyDescent="0.25">
      <c r="E1248" s="93"/>
      <c r="AM1248" s="93"/>
      <c r="AN1248" s="93"/>
      <c r="AO1248" s="129"/>
      <c r="AP1248" s="93"/>
      <c r="AQ1248" s="93"/>
    </row>
    <row r="1249" spans="5:43" ht="32.25" customHeight="1" x14ac:dyDescent="0.25">
      <c r="E1249" s="93"/>
      <c r="AM1249" s="93"/>
      <c r="AN1249" s="93"/>
      <c r="AO1249" s="129"/>
      <c r="AP1249" s="93"/>
      <c r="AQ1249" s="93"/>
    </row>
    <row r="1250" spans="5:43" ht="32.25" customHeight="1" x14ac:dyDescent="0.25">
      <c r="E1250" s="93"/>
      <c r="AM1250" s="93"/>
      <c r="AN1250" s="93"/>
      <c r="AO1250" s="129"/>
      <c r="AP1250" s="93"/>
      <c r="AQ1250" s="93"/>
    </row>
    <row r="1251" spans="5:43" ht="32.25" customHeight="1" x14ac:dyDescent="0.25">
      <c r="E1251" s="93"/>
      <c r="AM1251" s="93"/>
      <c r="AN1251" s="93"/>
      <c r="AO1251" s="129"/>
      <c r="AP1251" s="93"/>
      <c r="AQ1251" s="93"/>
    </row>
    <row r="1252" spans="5:43" ht="32.25" customHeight="1" x14ac:dyDescent="0.25">
      <c r="E1252" s="93"/>
      <c r="AM1252" s="93"/>
      <c r="AN1252" s="93"/>
      <c r="AO1252" s="129"/>
      <c r="AP1252" s="93"/>
      <c r="AQ1252" s="93"/>
    </row>
    <row r="1253" spans="5:43" ht="32.25" customHeight="1" x14ac:dyDescent="0.25">
      <c r="E1253" s="93"/>
      <c r="AM1253" s="93"/>
      <c r="AN1253" s="93"/>
      <c r="AO1253" s="129"/>
      <c r="AP1253" s="93"/>
      <c r="AQ1253" s="93"/>
    </row>
    <row r="1254" spans="5:43" ht="32.25" customHeight="1" x14ac:dyDescent="0.25">
      <c r="E1254" s="93"/>
      <c r="AM1254" s="93"/>
      <c r="AN1254" s="93"/>
      <c r="AO1254" s="129"/>
      <c r="AP1254" s="93"/>
      <c r="AQ1254" s="93"/>
    </row>
    <row r="1255" spans="5:43" ht="32.25" customHeight="1" x14ac:dyDescent="0.25">
      <c r="E1255" s="93"/>
      <c r="AM1255" s="93"/>
      <c r="AN1255" s="93"/>
      <c r="AO1255" s="129"/>
      <c r="AP1255" s="93"/>
      <c r="AQ1255" s="93"/>
    </row>
    <row r="1256" spans="5:43" ht="32.25" customHeight="1" x14ac:dyDescent="0.25">
      <c r="E1256" s="93"/>
      <c r="AM1256" s="93"/>
      <c r="AN1256" s="93"/>
      <c r="AO1256" s="129"/>
      <c r="AP1256" s="93"/>
      <c r="AQ1256" s="93"/>
    </row>
    <row r="1257" spans="5:43" ht="32.25" customHeight="1" x14ac:dyDescent="0.25">
      <c r="E1257" s="93"/>
      <c r="AM1257" s="93"/>
      <c r="AN1257" s="93"/>
      <c r="AO1257" s="129"/>
      <c r="AP1257" s="93"/>
      <c r="AQ1257" s="93"/>
    </row>
    <row r="1258" spans="5:43" ht="32.25" customHeight="1" x14ac:dyDescent="0.25">
      <c r="E1258" s="93"/>
      <c r="AM1258" s="93"/>
      <c r="AN1258" s="93"/>
      <c r="AO1258" s="129"/>
      <c r="AP1258" s="93"/>
      <c r="AQ1258" s="93"/>
    </row>
    <row r="1259" spans="5:43" ht="32.25" customHeight="1" x14ac:dyDescent="0.25">
      <c r="E1259" s="93"/>
      <c r="AM1259" s="93"/>
      <c r="AN1259" s="93"/>
      <c r="AO1259" s="129"/>
      <c r="AP1259" s="93"/>
      <c r="AQ1259" s="93"/>
    </row>
    <row r="1260" spans="5:43" ht="32.25" customHeight="1" x14ac:dyDescent="0.25">
      <c r="E1260" s="93"/>
      <c r="AM1260" s="93"/>
      <c r="AN1260" s="93"/>
      <c r="AO1260" s="129"/>
      <c r="AP1260" s="93"/>
      <c r="AQ1260" s="93"/>
    </row>
    <row r="1261" spans="5:43" ht="32.25" customHeight="1" x14ac:dyDescent="0.25">
      <c r="E1261" s="93"/>
      <c r="AM1261" s="93"/>
      <c r="AN1261" s="93"/>
      <c r="AO1261" s="129"/>
      <c r="AP1261" s="93"/>
      <c r="AQ1261" s="93"/>
    </row>
    <row r="1262" spans="5:43" ht="32.25" customHeight="1" x14ac:dyDescent="0.25">
      <c r="E1262" s="93"/>
      <c r="AM1262" s="93"/>
      <c r="AN1262" s="93"/>
      <c r="AO1262" s="129"/>
      <c r="AP1262" s="93"/>
      <c r="AQ1262" s="93"/>
    </row>
    <row r="1263" spans="5:43" ht="32.25" customHeight="1" x14ac:dyDescent="0.25">
      <c r="E1263" s="93"/>
      <c r="AM1263" s="93"/>
      <c r="AN1263" s="93"/>
      <c r="AO1263" s="129"/>
      <c r="AP1263" s="93"/>
      <c r="AQ1263" s="93"/>
    </row>
    <row r="1264" spans="5:43" ht="32.25" customHeight="1" x14ac:dyDescent="0.25">
      <c r="E1264" s="93"/>
      <c r="AM1264" s="93"/>
      <c r="AN1264" s="93"/>
      <c r="AO1264" s="129"/>
      <c r="AP1264" s="93"/>
      <c r="AQ1264" s="93"/>
    </row>
    <row r="1265" spans="5:43" ht="32.25" customHeight="1" x14ac:dyDescent="0.25">
      <c r="E1265" s="93"/>
      <c r="AM1265" s="93"/>
      <c r="AN1265" s="93"/>
      <c r="AO1265" s="129"/>
      <c r="AP1265" s="93"/>
      <c r="AQ1265" s="93"/>
    </row>
    <row r="1266" spans="5:43" ht="32.25" customHeight="1" x14ac:dyDescent="0.25">
      <c r="E1266" s="93"/>
      <c r="AM1266" s="93"/>
      <c r="AN1266" s="93"/>
      <c r="AO1266" s="129"/>
      <c r="AP1266" s="93"/>
      <c r="AQ1266" s="93"/>
    </row>
    <row r="1267" spans="5:43" ht="32.25" customHeight="1" x14ac:dyDescent="0.25">
      <c r="E1267" s="93"/>
      <c r="AM1267" s="93"/>
      <c r="AN1267" s="93"/>
      <c r="AO1267" s="129"/>
      <c r="AP1267" s="93"/>
      <c r="AQ1267" s="93"/>
    </row>
    <row r="1268" spans="5:43" ht="32.25" customHeight="1" x14ac:dyDescent="0.25">
      <c r="E1268" s="93"/>
      <c r="AM1268" s="93"/>
      <c r="AN1268" s="93"/>
      <c r="AO1268" s="129"/>
      <c r="AP1268" s="93"/>
      <c r="AQ1268" s="93"/>
    </row>
    <row r="1269" spans="5:43" ht="32.25" customHeight="1" x14ac:dyDescent="0.25">
      <c r="E1269" s="93"/>
      <c r="AM1269" s="93"/>
      <c r="AN1269" s="93"/>
      <c r="AO1269" s="129"/>
      <c r="AP1269" s="93"/>
      <c r="AQ1269" s="93"/>
    </row>
    <row r="1270" spans="5:43" ht="32.25" customHeight="1" x14ac:dyDescent="0.25">
      <c r="E1270" s="93"/>
      <c r="AM1270" s="93"/>
      <c r="AN1270" s="93"/>
      <c r="AO1270" s="129"/>
      <c r="AP1270" s="93"/>
      <c r="AQ1270" s="93"/>
    </row>
    <row r="1271" spans="5:43" ht="32.25" customHeight="1" x14ac:dyDescent="0.25">
      <c r="E1271" s="93"/>
      <c r="AM1271" s="93"/>
      <c r="AN1271" s="93"/>
      <c r="AO1271" s="129"/>
      <c r="AP1271" s="93"/>
      <c r="AQ1271" s="93"/>
    </row>
    <row r="1272" spans="5:43" ht="32.25" customHeight="1" x14ac:dyDescent="0.25">
      <c r="E1272" s="93"/>
      <c r="AM1272" s="93"/>
      <c r="AN1272" s="93"/>
      <c r="AO1272" s="129"/>
      <c r="AP1272" s="93"/>
      <c r="AQ1272" s="93"/>
    </row>
    <row r="1273" spans="5:43" ht="32.25" customHeight="1" x14ac:dyDescent="0.25">
      <c r="E1273" s="93"/>
      <c r="AM1273" s="93"/>
      <c r="AN1273" s="93"/>
      <c r="AO1273" s="129"/>
      <c r="AP1273" s="93"/>
      <c r="AQ1273" s="93"/>
    </row>
    <row r="1274" spans="5:43" ht="32.25" customHeight="1" x14ac:dyDescent="0.25">
      <c r="E1274" s="93"/>
      <c r="AM1274" s="93"/>
      <c r="AN1274" s="93"/>
      <c r="AO1274" s="129"/>
      <c r="AP1274" s="93"/>
      <c r="AQ1274" s="93"/>
    </row>
    <row r="1275" spans="5:43" ht="32.25" customHeight="1" x14ac:dyDescent="0.25">
      <c r="E1275" s="93"/>
      <c r="AM1275" s="93"/>
      <c r="AN1275" s="93"/>
      <c r="AO1275" s="129"/>
      <c r="AP1275" s="93"/>
      <c r="AQ1275" s="93"/>
    </row>
    <row r="1276" spans="5:43" ht="32.25" customHeight="1" x14ac:dyDescent="0.25">
      <c r="E1276" s="93"/>
      <c r="AM1276" s="93"/>
      <c r="AN1276" s="93"/>
      <c r="AO1276" s="129"/>
      <c r="AP1276" s="93"/>
      <c r="AQ1276" s="93"/>
    </row>
    <row r="1277" spans="5:43" ht="32.25" customHeight="1" x14ac:dyDescent="0.25">
      <c r="E1277" s="93"/>
      <c r="AM1277" s="93"/>
      <c r="AN1277" s="93"/>
      <c r="AO1277" s="129"/>
      <c r="AP1277" s="93"/>
      <c r="AQ1277" s="93"/>
    </row>
    <row r="1278" spans="5:43" ht="32.25" customHeight="1" x14ac:dyDescent="0.25">
      <c r="E1278" s="93"/>
      <c r="AM1278" s="93"/>
      <c r="AN1278" s="93"/>
      <c r="AO1278" s="129"/>
      <c r="AP1278" s="93"/>
      <c r="AQ1278" s="93"/>
    </row>
    <row r="1279" spans="5:43" ht="32.25" customHeight="1" x14ac:dyDescent="0.25">
      <c r="E1279" s="93"/>
      <c r="AM1279" s="93"/>
      <c r="AN1279" s="93"/>
      <c r="AO1279" s="129"/>
      <c r="AP1279" s="93"/>
      <c r="AQ1279" s="93"/>
    </row>
    <row r="1280" spans="5:43" ht="32.25" customHeight="1" x14ac:dyDescent="0.25">
      <c r="E1280" s="93"/>
      <c r="AM1280" s="93"/>
      <c r="AN1280" s="93"/>
      <c r="AO1280" s="129"/>
      <c r="AP1280" s="93"/>
      <c r="AQ1280" s="93"/>
    </row>
    <row r="1281" spans="5:43" ht="32.25" customHeight="1" x14ac:dyDescent="0.25">
      <c r="E1281" s="93"/>
      <c r="AM1281" s="93"/>
      <c r="AN1281" s="93"/>
      <c r="AO1281" s="129"/>
      <c r="AP1281" s="93"/>
      <c r="AQ1281" s="93"/>
    </row>
    <row r="1282" spans="5:43" ht="32.25" customHeight="1" x14ac:dyDescent="0.25">
      <c r="E1282" s="93"/>
      <c r="AM1282" s="93"/>
      <c r="AN1282" s="93"/>
      <c r="AO1282" s="129"/>
      <c r="AP1282" s="93"/>
      <c r="AQ1282" s="93"/>
    </row>
    <row r="1283" spans="5:43" ht="32.25" customHeight="1" x14ac:dyDescent="0.25">
      <c r="E1283" s="93"/>
      <c r="AM1283" s="93"/>
      <c r="AN1283" s="93"/>
      <c r="AO1283" s="129"/>
      <c r="AP1283" s="93"/>
      <c r="AQ1283" s="93"/>
    </row>
    <row r="1284" spans="5:43" ht="32.25" customHeight="1" x14ac:dyDescent="0.25">
      <c r="E1284" s="93"/>
      <c r="AM1284" s="93"/>
      <c r="AN1284" s="93"/>
      <c r="AO1284" s="129"/>
      <c r="AP1284" s="93"/>
      <c r="AQ1284" s="93"/>
    </row>
    <row r="1285" spans="5:43" ht="32.25" customHeight="1" x14ac:dyDescent="0.25">
      <c r="E1285" s="93"/>
      <c r="AM1285" s="93"/>
      <c r="AN1285" s="93"/>
      <c r="AO1285" s="129"/>
      <c r="AP1285" s="93"/>
      <c r="AQ1285" s="93"/>
    </row>
    <row r="1286" spans="5:43" ht="32.25" customHeight="1" x14ac:dyDescent="0.25">
      <c r="E1286" s="93"/>
      <c r="AM1286" s="93"/>
      <c r="AN1286" s="93"/>
      <c r="AO1286" s="129"/>
      <c r="AP1286" s="93"/>
      <c r="AQ1286" s="93"/>
    </row>
    <row r="1287" spans="5:43" ht="32.25" customHeight="1" x14ac:dyDescent="0.25">
      <c r="E1287" s="93"/>
      <c r="AM1287" s="93"/>
      <c r="AN1287" s="93"/>
      <c r="AO1287" s="129"/>
      <c r="AP1287" s="93"/>
      <c r="AQ1287" s="93"/>
    </row>
    <row r="1288" spans="5:43" ht="32.25" customHeight="1" x14ac:dyDescent="0.25">
      <c r="E1288" s="93"/>
      <c r="AM1288" s="93"/>
      <c r="AN1288" s="93"/>
      <c r="AO1288" s="129"/>
      <c r="AP1288" s="93"/>
      <c r="AQ1288" s="93"/>
    </row>
    <row r="1289" spans="5:43" ht="32.25" customHeight="1" x14ac:dyDescent="0.25">
      <c r="E1289" s="93"/>
      <c r="AM1289" s="93"/>
      <c r="AN1289" s="93"/>
      <c r="AO1289" s="129"/>
      <c r="AP1289" s="93"/>
      <c r="AQ1289" s="93"/>
    </row>
    <row r="1290" spans="5:43" ht="32.25" customHeight="1" x14ac:dyDescent="0.25">
      <c r="E1290" s="93"/>
      <c r="AM1290" s="93"/>
      <c r="AN1290" s="93"/>
      <c r="AO1290" s="129"/>
      <c r="AP1290" s="93"/>
      <c r="AQ1290" s="93"/>
    </row>
    <row r="1291" spans="5:43" ht="32.25" customHeight="1" x14ac:dyDescent="0.25">
      <c r="E1291" s="93"/>
      <c r="AM1291" s="93"/>
      <c r="AN1291" s="93"/>
      <c r="AO1291" s="129"/>
      <c r="AP1291" s="93"/>
      <c r="AQ1291" s="93"/>
    </row>
    <row r="1292" spans="5:43" ht="32.25" customHeight="1" x14ac:dyDescent="0.25">
      <c r="E1292" s="93"/>
      <c r="AM1292" s="93"/>
      <c r="AN1292" s="93"/>
      <c r="AO1292" s="129"/>
      <c r="AP1292" s="93"/>
      <c r="AQ1292" s="93"/>
    </row>
    <row r="1293" spans="5:43" ht="32.25" customHeight="1" x14ac:dyDescent="0.25">
      <c r="E1293" s="93"/>
      <c r="AM1293" s="93"/>
      <c r="AN1293" s="93"/>
      <c r="AO1293" s="129"/>
      <c r="AP1293" s="93"/>
      <c r="AQ1293" s="93"/>
    </row>
    <row r="1294" spans="5:43" ht="32.25" customHeight="1" x14ac:dyDescent="0.25">
      <c r="E1294" s="93"/>
      <c r="AM1294" s="93"/>
      <c r="AN1294" s="93"/>
      <c r="AO1294" s="129"/>
      <c r="AP1294" s="93"/>
      <c r="AQ1294" s="93"/>
    </row>
    <row r="1295" spans="5:43" ht="32.25" customHeight="1" x14ac:dyDescent="0.25">
      <c r="E1295" s="93"/>
      <c r="AM1295" s="93"/>
      <c r="AN1295" s="93"/>
      <c r="AO1295" s="129"/>
      <c r="AP1295" s="93"/>
      <c r="AQ1295" s="93"/>
    </row>
    <row r="1296" spans="5:43" ht="32.25" customHeight="1" x14ac:dyDescent="0.25">
      <c r="E1296" s="93"/>
      <c r="AM1296" s="93"/>
      <c r="AN1296" s="93"/>
      <c r="AO1296" s="129"/>
      <c r="AP1296" s="93"/>
      <c r="AQ1296" s="93"/>
    </row>
    <row r="1297" spans="5:43" ht="32.25" customHeight="1" x14ac:dyDescent="0.25">
      <c r="E1297" s="93"/>
      <c r="AM1297" s="93"/>
      <c r="AN1297" s="93"/>
      <c r="AO1297" s="129"/>
      <c r="AP1297" s="93"/>
      <c r="AQ1297" s="93"/>
    </row>
    <row r="1298" spans="5:43" ht="32.25" customHeight="1" x14ac:dyDescent="0.25">
      <c r="E1298" s="93"/>
      <c r="AM1298" s="93"/>
      <c r="AN1298" s="93"/>
      <c r="AO1298" s="129"/>
      <c r="AP1298" s="93"/>
      <c r="AQ1298" s="93"/>
    </row>
    <row r="1299" spans="5:43" ht="32.25" customHeight="1" x14ac:dyDescent="0.25">
      <c r="E1299" s="93"/>
      <c r="AM1299" s="93"/>
      <c r="AN1299" s="93"/>
      <c r="AO1299" s="129"/>
      <c r="AP1299" s="93"/>
      <c r="AQ1299" s="93"/>
    </row>
    <row r="1300" spans="5:43" ht="32.25" customHeight="1" x14ac:dyDescent="0.25">
      <c r="E1300" s="93"/>
      <c r="AM1300" s="93"/>
      <c r="AN1300" s="93"/>
      <c r="AO1300" s="129"/>
      <c r="AP1300" s="93"/>
      <c r="AQ1300" s="93"/>
    </row>
    <row r="1301" spans="5:43" ht="32.25" customHeight="1" x14ac:dyDescent="0.25">
      <c r="E1301" s="93"/>
      <c r="AM1301" s="93"/>
      <c r="AN1301" s="93"/>
      <c r="AO1301" s="129"/>
      <c r="AP1301" s="93"/>
      <c r="AQ1301" s="93"/>
    </row>
    <row r="1302" spans="5:43" ht="32.25" customHeight="1" x14ac:dyDescent="0.25">
      <c r="E1302" s="93"/>
      <c r="AM1302" s="93"/>
      <c r="AN1302" s="93"/>
      <c r="AO1302" s="129"/>
      <c r="AP1302" s="93"/>
      <c r="AQ1302" s="93"/>
    </row>
    <row r="1303" spans="5:43" ht="32.25" customHeight="1" x14ac:dyDescent="0.25">
      <c r="E1303" s="93"/>
      <c r="AM1303" s="93"/>
      <c r="AN1303" s="93"/>
      <c r="AO1303" s="129"/>
      <c r="AP1303" s="93"/>
      <c r="AQ1303" s="93"/>
    </row>
    <row r="1304" spans="5:43" ht="32.25" customHeight="1" x14ac:dyDescent="0.25">
      <c r="E1304" s="93"/>
      <c r="AM1304" s="93"/>
      <c r="AN1304" s="93"/>
      <c r="AO1304" s="129"/>
      <c r="AP1304" s="93"/>
      <c r="AQ1304" s="93"/>
    </row>
    <row r="1305" spans="5:43" ht="32.25" customHeight="1" x14ac:dyDescent="0.25">
      <c r="E1305" s="93"/>
      <c r="AM1305" s="93"/>
      <c r="AN1305" s="93"/>
      <c r="AO1305" s="129"/>
      <c r="AP1305" s="93"/>
      <c r="AQ1305" s="93"/>
    </row>
    <row r="1306" spans="5:43" ht="32.25" customHeight="1" x14ac:dyDescent="0.25">
      <c r="E1306" s="93"/>
      <c r="AM1306" s="93"/>
      <c r="AN1306" s="93"/>
      <c r="AO1306" s="129"/>
      <c r="AP1306" s="93"/>
      <c r="AQ1306" s="93"/>
    </row>
    <row r="1307" spans="5:43" ht="32.25" customHeight="1" x14ac:dyDescent="0.25">
      <c r="E1307" s="93"/>
      <c r="AM1307" s="93"/>
      <c r="AN1307" s="93"/>
      <c r="AO1307" s="129"/>
      <c r="AP1307" s="93"/>
      <c r="AQ1307" s="93"/>
    </row>
    <row r="1308" spans="5:43" ht="32.25" customHeight="1" x14ac:dyDescent="0.25">
      <c r="E1308" s="93"/>
      <c r="AM1308" s="93"/>
      <c r="AN1308" s="93"/>
      <c r="AO1308" s="129"/>
      <c r="AP1308" s="93"/>
      <c r="AQ1308" s="93"/>
    </row>
    <row r="1309" spans="5:43" ht="32.25" customHeight="1" x14ac:dyDescent="0.25">
      <c r="E1309" s="93"/>
      <c r="AM1309" s="93"/>
      <c r="AN1309" s="93"/>
      <c r="AO1309" s="129"/>
      <c r="AP1309" s="93"/>
      <c r="AQ1309" s="93"/>
    </row>
    <row r="1310" spans="5:43" ht="32.25" customHeight="1" x14ac:dyDescent="0.25">
      <c r="E1310" s="93"/>
      <c r="AM1310" s="93"/>
      <c r="AN1310" s="93"/>
      <c r="AO1310" s="129"/>
      <c r="AP1310" s="93"/>
      <c r="AQ1310" s="93"/>
    </row>
    <row r="1311" spans="5:43" ht="32.25" customHeight="1" x14ac:dyDescent="0.25">
      <c r="E1311" s="93"/>
      <c r="AM1311" s="93"/>
      <c r="AN1311" s="93"/>
      <c r="AO1311" s="129"/>
      <c r="AP1311" s="93"/>
      <c r="AQ1311" s="93"/>
    </row>
    <row r="1312" spans="5:43" ht="32.25" customHeight="1" x14ac:dyDescent="0.25">
      <c r="E1312" s="93"/>
      <c r="AM1312" s="93"/>
      <c r="AN1312" s="93"/>
      <c r="AO1312" s="129"/>
      <c r="AP1312" s="93"/>
      <c r="AQ1312" s="93"/>
    </row>
    <row r="1313" spans="5:43" ht="32.25" customHeight="1" x14ac:dyDescent="0.25">
      <c r="E1313" s="93"/>
      <c r="AM1313" s="93"/>
      <c r="AN1313" s="93"/>
      <c r="AO1313" s="129"/>
      <c r="AP1313" s="93"/>
      <c r="AQ1313" s="93"/>
    </row>
    <row r="1314" spans="5:43" ht="32.25" customHeight="1" x14ac:dyDescent="0.25">
      <c r="E1314" s="93"/>
      <c r="AM1314" s="93"/>
      <c r="AN1314" s="93"/>
      <c r="AO1314" s="129"/>
      <c r="AP1314" s="93"/>
      <c r="AQ1314" s="93"/>
    </row>
    <row r="1315" spans="5:43" ht="32.25" customHeight="1" x14ac:dyDescent="0.25">
      <c r="E1315" s="93"/>
      <c r="AM1315" s="93"/>
      <c r="AN1315" s="93"/>
      <c r="AO1315" s="129"/>
      <c r="AP1315" s="93"/>
      <c r="AQ1315" s="93"/>
    </row>
    <row r="1316" spans="5:43" ht="32.25" customHeight="1" x14ac:dyDescent="0.25">
      <c r="E1316" s="93"/>
      <c r="AM1316" s="93"/>
      <c r="AN1316" s="93"/>
      <c r="AO1316" s="129"/>
      <c r="AP1316" s="93"/>
      <c r="AQ1316" s="93"/>
    </row>
    <row r="1317" spans="5:43" ht="32.25" customHeight="1" x14ac:dyDescent="0.25">
      <c r="E1317" s="93"/>
      <c r="AM1317" s="93"/>
      <c r="AN1317" s="93"/>
      <c r="AO1317" s="129"/>
      <c r="AP1317" s="93"/>
      <c r="AQ1317" s="93"/>
    </row>
    <row r="1318" spans="5:43" ht="32.25" customHeight="1" x14ac:dyDescent="0.25">
      <c r="E1318" s="93"/>
      <c r="AM1318" s="93"/>
      <c r="AN1318" s="93"/>
      <c r="AO1318" s="129"/>
      <c r="AP1318" s="93"/>
      <c r="AQ1318" s="93"/>
    </row>
    <row r="1319" spans="5:43" ht="32.25" customHeight="1" x14ac:dyDescent="0.25">
      <c r="E1319" s="93"/>
      <c r="AM1319" s="93"/>
      <c r="AN1319" s="93"/>
      <c r="AO1319" s="129"/>
      <c r="AP1319" s="93"/>
      <c r="AQ1319" s="93"/>
    </row>
    <row r="1320" spans="5:43" ht="32.25" customHeight="1" x14ac:dyDescent="0.25">
      <c r="E1320" s="93"/>
      <c r="AM1320" s="93"/>
      <c r="AN1320" s="93"/>
      <c r="AO1320" s="129"/>
      <c r="AP1320" s="93"/>
      <c r="AQ1320" s="93"/>
    </row>
    <row r="1321" spans="5:43" ht="32.25" customHeight="1" x14ac:dyDescent="0.25">
      <c r="E1321" s="93"/>
      <c r="AM1321" s="93"/>
      <c r="AN1321" s="93"/>
      <c r="AO1321" s="129"/>
      <c r="AP1321" s="93"/>
      <c r="AQ1321" s="93"/>
    </row>
    <row r="1322" spans="5:43" ht="32.25" customHeight="1" x14ac:dyDescent="0.25">
      <c r="E1322" s="93"/>
      <c r="AM1322" s="93"/>
      <c r="AN1322" s="93"/>
      <c r="AO1322" s="129"/>
      <c r="AP1322" s="93"/>
      <c r="AQ1322" s="93"/>
    </row>
    <row r="1323" spans="5:43" ht="32.25" customHeight="1" x14ac:dyDescent="0.25">
      <c r="E1323" s="93"/>
      <c r="AM1323" s="93"/>
      <c r="AN1323" s="93"/>
      <c r="AO1323" s="129"/>
      <c r="AP1323" s="93"/>
      <c r="AQ1323" s="93"/>
    </row>
    <row r="1324" spans="5:43" ht="32.25" customHeight="1" x14ac:dyDescent="0.25">
      <c r="E1324" s="93"/>
      <c r="AM1324" s="93"/>
      <c r="AN1324" s="93"/>
      <c r="AO1324" s="129"/>
      <c r="AP1324" s="93"/>
      <c r="AQ1324" s="93"/>
    </row>
    <row r="1325" spans="5:43" ht="32.25" customHeight="1" x14ac:dyDescent="0.25">
      <c r="E1325" s="93"/>
      <c r="AM1325" s="93"/>
      <c r="AN1325" s="93"/>
      <c r="AO1325" s="129"/>
      <c r="AP1325" s="93"/>
      <c r="AQ1325" s="93"/>
    </row>
    <row r="1326" spans="5:43" ht="32.25" customHeight="1" x14ac:dyDescent="0.25">
      <c r="E1326" s="93"/>
      <c r="AM1326" s="93"/>
      <c r="AN1326" s="93"/>
      <c r="AO1326" s="129"/>
      <c r="AP1326" s="93"/>
      <c r="AQ1326" s="93"/>
    </row>
    <row r="1327" spans="5:43" ht="32.25" customHeight="1" x14ac:dyDescent="0.25">
      <c r="E1327" s="93"/>
      <c r="AM1327" s="93"/>
      <c r="AN1327" s="93"/>
      <c r="AO1327" s="129"/>
      <c r="AP1327" s="93"/>
      <c r="AQ1327" s="93"/>
    </row>
    <row r="1328" spans="5:43" ht="32.25" customHeight="1" x14ac:dyDescent="0.25">
      <c r="E1328" s="93"/>
      <c r="AM1328" s="93"/>
      <c r="AN1328" s="93"/>
      <c r="AO1328" s="129"/>
      <c r="AP1328" s="93"/>
      <c r="AQ1328" s="93"/>
    </row>
    <row r="1329" spans="5:43" ht="32.25" customHeight="1" x14ac:dyDescent="0.25">
      <c r="E1329" s="93"/>
      <c r="AM1329" s="93"/>
      <c r="AN1329" s="93"/>
      <c r="AO1329" s="129"/>
      <c r="AP1329" s="93"/>
      <c r="AQ1329" s="93"/>
    </row>
    <row r="1330" spans="5:43" ht="32.25" customHeight="1" x14ac:dyDescent="0.25">
      <c r="E1330" s="93"/>
      <c r="AM1330" s="93"/>
      <c r="AN1330" s="93"/>
      <c r="AO1330" s="129"/>
      <c r="AP1330" s="93"/>
      <c r="AQ1330" s="93"/>
    </row>
    <row r="1331" spans="5:43" ht="32.25" customHeight="1" x14ac:dyDescent="0.25">
      <c r="E1331" s="93"/>
      <c r="AM1331" s="93"/>
      <c r="AN1331" s="93"/>
      <c r="AO1331" s="129"/>
      <c r="AP1331" s="93"/>
      <c r="AQ1331" s="93"/>
    </row>
    <row r="1332" spans="5:43" ht="32.25" customHeight="1" x14ac:dyDescent="0.25">
      <c r="E1332" s="93"/>
      <c r="AM1332" s="93"/>
      <c r="AN1332" s="93"/>
      <c r="AO1332" s="129"/>
      <c r="AP1332" s="93"/>
      <c r="AQ1332" s="93"/>
    </row>
    <row r="1333" spans="5:43" ht="32.25" customHeight="1" x14ac:dyDescent="0.25">
      <c r="E1333" s="93"/>
      <c r="AM1333" s="93"/>
      <c r="AN1333" s="93"/>
      <c r="AO1333" s="129"/>
      <c r="AP1333" s="93"/>
      <c r="AQ1333" s="93"/>
    </row>
    <row r="1334" spans="5:43" ht="32.25" customHeight="1" x14ac:dyDescent="0.25">
      <c r="E1334" s="93"/>
      <c r="AM1334" s="93"/>
      <c r="AN1334" s="93"/>
      <c r="AO1334" s="129"/>
      <c r="AP1334" s="93"/>
      <c r="AQ1334" s="93"/>
    </row>
    <row r="1335" spans="5:43" ht="32.25" customHeight="1" x14ac:dyDescent="0.25">
      <c r="E1335" s="93"/>
      <c r="AM1335" s="93"/>
      <c r="AN1335" s="93"/>
      <c r="AO1335" s="129"/>
      <c r="AP1335" s="93"/>
      <c r="AQ1335" s="93"/>
    </row>
    <row r="1336" spans="5:43" ht="32.25" customHeight="1" x14ac:dyDescent="0.25">
      <c r="E1336" s="93"/>
      <c r="AM1336" s="93"/>
      <c r="AN1336" s="93"/>
      <c r="AO1336" s="129"/>
      <c r="AP1336" s="93"/>
      <c r="AQ1336" s="93"/>
    </row>
    <row r="1337" spans="5:43" ht="32.25" customHeight="1" x14ac:dyDescent="0.25">
      <c r="E1337" s="93"/>
      <c r="AM1337" s="93"/>
      <c r="AN1337" s="93"/>
      <c r="AO1337" s="129"/>
      <c r="AP1337" s="93"/>
      <c r="AQ1337" s="93"/>
    </row>
    <row r="1338" spans="5:43" ht="32.25" customHeight="1" x14ac:dyDescent="0.25">
      <c r="E1338" s="93"/>
      <c r="AM1338" s="93"/>
      <c r="AN1338" s="93"/>
      <c r="AO1338" s="129"/>
      <c r="AP1338" s="93"/>
      <c r="AQ1338" s="93"/>
    </row>
    <row r="1339" spans="5:43" ht="32.25" customHeight="1" x14ac:dyDescent="0.25">
      <c r="E1339" s="93"/>
      <c r="AM1339" s="93"/>
      <c r="AN1339" s="93"/>
      <c r="AO1339" s="129"/>
      <c r="AP1339" s="93"/>
      <c r="AQ1339" s="93"/>
    </row>
    <row r="1340" spans="5:43" ht="32.25" customHeight="1" x14ac:dyDescent="0.25">
      <c r="E1340" s="93"/>
      <c r="AM1340" s="93"/>
      <c r="AN1340" s="93"/>
      <c r="AO1340" s="129"/>
      <c r="AP1340" s="93"/>
      <c r="AQ1340" s="93"/>
    </row>
    <row r="1341" spans="5:43" ht="32.25" customHeight="1" x14ac:dyDescent="0.25">
      <c r="E1341" s="93"/>
      <c r="AM1341" s="93"/>
      <c r="AN1341" s="93"/>
      <c r="AO1341" s="129"/>
      <c r="AP1341" s="93"/>
      <c r="AQ1341" s="93"/>
    </row>
    <row r="1342" spans="5:43" ht="32.25" customHeight="1" x14ac:dyDescent="0.25">
      <c r="E1342" s="93"/>
      <c r="AM1342" s="93"/>
      <c r="AN1342" s="93"/>
      <c r="AO1342" s="129"/>
      <c r="AP1342" s="93"/>
      <c r="AQ1342" s="93"/>
    </row>
    <row r="1343" spans="5:43" ht="32.25" customHeight="1" x14ac:dyDescent="0.25">
      <c r="E1343" s="93"/>
      <c r="AM1343" s="93"/>
      <c r="AN1343" s="93"/>
      <c r="AO1343" s="129"/>
      <c r="AP1343" s="93"/>
      <c r="AQ1343" s="93"/>
    </row>
    <row r="1344" spans="5:43" ht="32.25" customHeight="1" x14ac:dyDescent="0.25">
      <c r="E1344" s="93"/>
      <c r="AM1344" s="93"/>
      <c r="AN1344" s="93"/>
      <c r="AO1344" s="129"/>
      <c r="AP1344" s="93"/>
      <c r="AQ1344" s="93"/>
    </row>
    <row r="1345" spans="5:43" ht="32.25" customHeight="1" x14ac:dyDescent="0.25">
      <c r="E1345" s="93"/>
      <c r="AM1345" s="93"/>
      <c r="AN1345" s="93"/>
      <c r="AO1345" s="129"/>
      <c r="AP1345" s="93"/>
      <c r="AQ1345" s="93"/>
    </row>
    <row r="1346" spans="5:43" ht="32.25" customHeight="1" x14ac:dyDescent="0.25">
      <c r="E1346" s="93"/>
      <c r="AM1346" s="93"/>
      <c r="AN1346" s="93"/>
      <c r="AO1346" s="129"/>
      <c r="AP1346" s="93"/>
      <c r="AQ1346" s="93"/>
    </row>
    <row r="1347" spans="5:43" ht="32.25" customHeight="1" x14ac:dyDescent="0.25">
      <c r="E1347" s="93"/>
      <c r="AM1347" s="93"/>
      <c r="AN1347" s="93"/>
      <c r="AO1347" s="129"/>
      <c r="AP1347" s="93"/>
      <c r="AQ1347" s="93"/>
    </row>
    <row r="1348" spans="5:43" ht="32.25" customHeight="1" x14ac:dyDescent="0.25">
      <c r="E1348" s="93"/>
      <c r="AM1348" s="93"/>
      <c r="AN1348" s="93"/>
      <c r="AO1348" s="129"/>
      <c r="AP1348" s="93"/>
      <c r="AQ1348" s="93"/>
    </row>
    <row r="1349" spans="5:43" ht="32.25" customHeight="1" x14ac:dyDescent="0.25">
      <c r="E1349" s="93"/>
      <c r="AM1349" s="93"/>
      <c r="AN1349" s="93"/>
      <c r="AO1349" s="129"/>
      <c r="AP1349" s="93"/>
      <c r="AQ1349" s="93"/>
    </row>
    <row r="1350" spans="5:43" ht="32.25" customHeight="1" x14ac:dyDescent="0.25">
      <c r="E1350" s="93"/>
      <c r="AM1350" s="93"/>
      <c r="AN1350" s="93"/>
      <c r="AO1350" s="129"/>
      <c r="AP1350" s="93"/>
      <c r="AQ1350" s="93"/>
    </row>
    <row r="1351" spans="5:43" ht="32.25" customHeight="1" x14ac:dyDescent="0.25">
      <c r="E1351" s="93"/>
      <c r="AM1351" s="93"/>
      <c r="AN1351" s="93"/>
      <c r="AO1351" s="129"/>
      <c r="AP1351" s="93"/>
      <c r="AQ1351" s="93"/>
    </row>
    <row r="1352" spans="5:43" ht="32.25" customHeight="1" x14ac:dyDescent="0.25">
      <c r="E1352" s="93"/>
      <c r="AM1352" s="93"/>
      <c r="AN1352" s="93"/>
      <c r="AO1352" s="129"/>
      <c r="AP1352" s="93"/>
      <c r="AQ1352" s="93"/>
    </row>
    <row r="1353" spans="5:43" ht="32.25" customHeight="1" x14ac:dyDescent="0.25">
      <c r="E1353" s="93"/>
      <c r="AM1353" s="93"/>
      <c r="AN1353" s="93"/>
      <c r="AO1353" s="129"/>
      <c r="AP1353" s="93"/>
      <c r="AQ1353" s="93"/>
    </row>
    <row r="1354" spans="5:43" ht="32.25" customHeight="1" x14ac:dyDescent="0.25">
      <c r="E1354" s="93"/>
      <c r="AM1354" s="93"/>
      <c r="AN1354" s="93"/>
      <c r="AO1354" s="129"/>
      <c r="AP1354" s="93"/>
      <c r="AQ1354" s="93"/>
    </row>
    <row r="1355" spans="5:43" ht="32.25" customHeight="1" x14ac:dyDescent="0.25">
      <c r="E1355" s="93"/>
      <c r="AM1355" s="93"/>
      <c r="AN1355" s="93"/>
      <c r="AO1355" s="129"/>
      <c r="AP1355" s="93"/>
      <c r="AQ1355" s="93"/>
    </row>
    <row r="1356" spans="5:43" ht="32.25" customHeight="1" x14ac:dyDescent="0.25">
      <c r="E1356" s="93"/>
      <c r="AM1356" s="93"/>
      <c r="AN1356" s="93"/>
      <c r="AO1356" s="129"/>
      <c r="AP1356" s="93"/>
      <c r="AQ1356" s="93"/>
    </row>
    <row r="1357" spans="5:43" ht="32.25" customHeight="1" x14ac:dyDescent="0.25">
      <c r="E1357" s="93"/>
      <c r="AM1357" s="93"/>
      <c r="AN1357" s="93"/>
      <c r="AO1357" s="129"/>
      <c r="AP1357" s="93"/>
      <c r="AQ1357" s="93"/>
    </row>
    <row r="1358" spans="5:43" ht="32.25" customHeight="1" x14ac:dyDescent="0.25">
      <c r="E1358" s="93"/>
      <c r="AM1358" s="93"/>
      <c r="AN1358" s="93"/>
      <c r="AO1358" s="129"/>
      <c r="AP1358" s="93"/>
      <c r="AQ1358" s="93"/>
    </row>
    <row r="1359" spans="5:43" ht="32.25" customHeight="1" x14ac:dyDescent="0.25">
      <c r="E1359" s="93"/>
      <c r="AM1359" s="93"/>
      <c r="AN1359" s="93"/>
      <c r="AO1359" s="129"/>
      <c r="AP1359" s="93"/>
      <c r="AQ1359" s="93"/>
    </row>
    <row r="1360" spans="5:43" ht="32.25" customHeight="1" x14ac:dyDescent="0.25">
      <c r="E1360" s="93"/>
      <c r="AM1360" s="93"/>
      <c r="AN1360" s="93"/>
      <c r="AO1360" s="129"/>
      <c r="AP1360" s="93"/>
      <c r="AQ1360" s="93"/>
    </row>
    <row r="1361" spans="5:43" ht="32.25" customHeight="1" x14ac:dyDescent="0.25">
      <c r="E1361" s="93"/>
      <c r="AM1361" s="93"/>
      <c r="AN1361" s="93"/>
      <c r="AO1361" s="129"/>
      <c r="AP1361" s="93"/>
      <c r="AQ1361" s="93"/>
    </row>
    <row r="1362" spans="5:43" ht="32.25" customHeight="1" x14ac:dyDescent="0.25">
      <c r="E1362" s="93"/>
      <c r="AM1362" s="93"/>
      <c r="AN1362" s="93"/>
      <c r="AO1362" s="129"/>
      <c r="AP1362" s="93"/>
      <c r="AQ1362" s="93"/>
    </row>
    <row r="1363" spans="5:43" ht="32.25" customHeight="1" x14ac:dyDescent="0.25">
      <c r="E1363" s="93"/>
      <c r="AM1363" s="93"/>
      <c r="AN1363" s="93"/>
      <c r="AO1363" s="129"/>
      <c r="AP1363" s="93"/>
      <c r="AQ1363" s="93"/>
    </row>
    <row r="1364" spans="5:43" ht="32.25" customHeight="1" x14ac:dyDescent="0.25">
      <c r="E1364" s="93"/>
      <c r="AM1364" s="93"/>
      <c r="AN1364" s="93"/>
      <c r="AO1364" s="129"/>
      <c r="AP1364" s="93"/>
      <c r="AQ1364" s="93"/>
    </row>
    <row r="1365" spans="5:43" ht="32.25" customHeight="1" x14ac:dyDescent="0.25">
      <c r="E1365" s="93"/>
      <c r="AM1365" s="93"/>
      <c r="AN1365" s="93"/>
      <c r="AO1365" s="129"/>
      <c r="AP1365" s="93"/>
      <c r="AQ1365" s="93"/>
    </row>
    <row r="1366" spans="5:43" ht="32.25" customHeight="1" x14ac:dyDescent="0.25">
      <c r="E1366" s="93"/>
      <c r="AM1366" s="93"/>
      <c r="AN1366" s="93"/>
      <c r="AO1366" s="129"/>
      <c r="AP1366" s="93"/>
      <c r="AQ1366" s="93"/>
    </row>
    <row r="1367" spans="5:43" ht="32.25" customHeight="1" x14ac:dyDescent="0.25">
      <c r="E1367" s="93"/>
      <c r="AM1367" s="93"/>
      <c r="AN1367" s="93"/>
      <c r="AO1367" s="129"/>
      <c r="AP1367" s="93"/>
      <c r="AQ1367" s="93"/>
    </row>
    <row r="1368" spans="5:43" ht="32.25" customHeight="1" x14ac:dyDescent="0.25">
      <c r="E1368" s="93"/>
      <c r="AM1368" s="93"/>
      <c r="AN1368" s="93"/>
      <c r="AO1368" s="129"/>
      <c r="AP1368" s="93"/>
      <c r="AQ1368" s="93"/>
    </row>
    <row r="1369" spans="5:43" ht="32.25" customHeight="1" x14ac:dyDescent="0.25">
      <c r="E1369" s="93"/>
      <c r="AM1369" s="93"/>
      <c r="AN1369" s="93"/>
      <c r="AO1369" s="129"/>
      <c r="AP1369" s="93"/>
      <c r="AQ1369" s="93"/>
    </row>
    <row r="1370" spans="5:43" ht="32.25" customHeight="1" x14ac:dyDescent="0.25">
      <c r="E1370" s="93"/>
      <c r="AM1370" s="93"/>
      <c r="AN1370" s="93"/>
      <c r="AO1370" s="129"/>
      <c r="AP1370" s="93"/>
      <c r="AQ1370" s="93"/>
    </row>
    <row r="1371" spans="5:43" ht="32.25" customHeight="1" x14ac:dyDescent="0.25">
      <c r="E1371" s="93"/>
      <c r="AM1371" s="93"/>
      <c r="AN1371" s="93"/>
      <c r="AO1371" s="129"/>
      <c r="AP1371" s="93"/>
      <c r="AQ1371" s="93"/>
    </row>
    <row r="1372" spans="5:43" ht="32.25" customHeight="1" x14ac:dyDescent="0.25">
      <c r="E1372" s="93"/>
      <c r="AM1372" s="93"/>
      <c r="AN1372" s="93"/>
      <c r="AO1372" s="129"/>
      <c r="AP1372" s="93"/>
      <c r="AQ1372" s="93"/>
    </row>
    <row r="1373" spans="5:43" ht="32.25" customHeight="1" x14ac:dyDescent="0.25">
      <c r="E1373" s="93"/>
      <c r="AM1373" s="93"/>
      <c r="AN1373" s="93"/>
      <c r="AO1373" s="129"/>
      <c r="AP1373" s="93"/>
      <c r="AQ1373" s="93"/>
    </row>
    <row r="1374" spans="5:43" ht="32.25" customHeight="1" x14ac:dyDescent="0.25">
      <c r="E1374" s="93"/>
      <c r="AM1374" s="93"/>
      <c r="AN1374" s="93"/>
      <c r="AO1374" s="129"/>
      <c r="AP1374" s="93"/>
      <c r="AQ1374" s="93"/>
    </row>
    <row r="1375" spans="5:43" ht="32.25" customHeight="1" x14ac:dyDescent="0.25">
      <c r="E1375" s="93"/>
      <c r="AM1375" s="93"/>
      <c r="AN1375" s="93"/>
      <c r="AO1375" s="129"/>
      <c r="AP1375" s="93"/>
      <c r="AQ1375" s="93"/>
    </row>
    <row r="1376" spans="5:43" ht="32.25" customHeight="1" x14ac:dyDescent="0.25">
      <c r="E1376" s="93"/>
      <c r="AM1376" s="93"/>
      <c r="AN1376" s="93"/>
      <c r="AO1376" s="129"/>
      <c r="AP1376" s="93"/>
      <c r="AQ1376" s="93"/>
    </row>
    <row r="1377" spans="5:43" ht="32.25" customHeight="1" x14ac:dyDescent="0.25">
      <c r="E1377" s="93"/>
      <c r="AM1377" s="93"/>
      <c r="AN1377" s="93"/>
      <c r="AO1377" s="129"/>
      <c r="AP1377" s="93"/>
      <c r="AQ1377" s="93"/>
    </row>
    <row r="1378" spans="5:43" ht="32.25" customHeight="1" x14ac:dyDescent="0.25">
      <c r="E1378" s="93"/>
      <c r="AM1378" s="93"/>
      <c r="AN1378" s="93"/>
      <c r="AO1378" s="129"/>
      <c r="AP1378" s="93"/>
      <c r="AQ1378" s="93"/>
    </row>
    <row r="1379" spans="5:43" ht="32.25" customHeight="1" x14ac:dyDescent="0.25">
      <c r="E1379" s="93"/>
      <c r="AM1379" s="93"/>
      <c r="AN1379" s="93"/>
      <c r="AO1379" s="129"/>
      <c r="AP1379" s="93"/>
      <c r="AQ1379" s="93"/>
    </row>
    <row r="1380" spans="5:43" ht="32.25" customHeight="1" x14ac:dyDescent="0.25">
      <c r="E1380" s="93"/>
      <c r="AM1380" s="93"/>
      <c r="AN1380" s="93"/>
      <c r="AO1380" s="129"/>
      <c r="AP1380" s="93"/>
      <c r="AQ1380" s="93"/>
    </row>
    <row r="1381" spans="5:43" ht="32.25" customHeight="1" x14ac:dyDescent="0.25">
      <c r="E1381" s="93"/>
      <c r="AM1381" s="93"/>
      <c r="AN1381" s="93"/>
      <c r="AO1381" s="129"/>
      <c r="AP1381" s="93"/>
      <c r="AQ1381" s="93"/>
    </row>
    <row r="1382" spans="5:43" ht="32.25" customHeight="1" x14ac:dyDescent="0.25">
      <c r="E1382" s="93"/>
      <c r="AM1382" s="93"/>
      <c r="AN1382" s="93"/>
      <c r="AO1382" s="129"/>
      <c r="AP1382" s="93"/>
      <c r="AQ1382" s="93"/>
    </row>
    <row r="1383" spans="5:43" ht="32.25" customHeight="1" x14ac:dyDescent="0.25">
      <c r="E1383" s="93"/>
      <c r="AM1383" s="93"/>
      <c r="AN1383" s="93"/>
      <c r="AO1383" s="129"/>
      <c r="AP1383" s="93"/>
      <c r="AQ1383" s="93"/>
    </row>
    <row r="1384" spans="5:43" ht="32.25" customHeight="1" x14ac:dyDescent="0.25">
      <c r="E1384" s="93"/>
      <c r="AM1384" s="93"/>
      <c r="AN1384" s="93"/>
      <c r="AO1384" s="129"/>
      <c r="AP1384" s="93"/>
      <c r="AQ1384" s="93"/>
    </row>
    <row r="1385" spans="5:43" ht="32.25" customHeight="1" x14ac:dyDescent="0.25">
      <c r="E1385" s="93"/>
      <c r="AM1385" s="93"/>
      <c r="AN1385" s="93"/>
      <c r="AO1385" s="129"/>
      <c r="AP1385" s="93"/>
      <c r="AQ1385" s="93"/>
    </row>
    <row r="1386" spans="5:43" ht="32.25" customHeight="1" x14ac:dyDescent="0.25">
      <c r="E1386" s="93"/>
      <c r="AM1386" s="93"/>
      <c r="AN1386" s="93"/>
      <c r="AO1386" s="129"/>
      <c r="AP1386" s="93"/>
      <c r="AQ1386" s="93"/>
    </row>
    <row r="1387" spans="5:43" ht="32.25" customHeight="1" x14ac:dyDescent="0.25">
      <c r="E1387" s="93"/>
      <c r="AM1387" s="93"/>
      <c r="AN1387" s="93"/>
      <c r="AO1387" s="129"/>
      <c r="AP1387" s="93"/>
      <c r="AQ1387" s="93"/>
    </row>
    <row r="1388" spans="5:43" ht="32.25" customHeight="1" x14ac:dyDescent="0.25">
      <c r="E1388" s="93"/>
      <c r="AM1388" s="93"/>
      <c r="AN1388" s="93"/>
      <c r="AO1388" s="129"/>
      <c r="AP1388" s="93"/>
      <c r="AQ1388" s="93"/>
    </row>
    <row r="1389" spans="5:43" ht="32.25" customHeight="1" x14ac:dyDescent="0.25">
      <c r="E1389" s="93"/>
      <c r="AM1389" s="93"/>
      <c r="AN1389" s="93"/>
      <c r="AO1389" s="129"/>
      <c r="AP1389" s="93"/>
      <c r="AQ1389" s="93"/>
    </row>
    <row r="1390" spans="5:43" ht="32.25" customHeight="1" x14ac:dyDescent="0.25">
      <c r="E1390" s="93"/>
      <c r="AM1390" s="93"/>
      <c r="AN1390" s="93"/>
      <c r="AO1390" s="129"/>
      <c r="AP1390" s="93"/>
      <c r="AQ1390" s="93"/>
    </row>
    <row r="1391" spans="5:43" ht="32.25" customHeight="1" x14ac:dyDescent="0.25">
      <c r="E1391" s="93"/>
      <c r="AM1391" s="93"/>
      <c r="AN1391" s="93"/>
      <c r="AO1391" s="129"/>
      <c r="AP1391" s="93"/>
      <c r="AQ1391" s="93"/>
    </row>
    <row r="1392" spans="5:43" ht="32.25" customHeight="1" x14ac:dyDescent="0.25">
      <c r="E1392" s="93"/>
      <c r="AM1392" s="93"/>
      <c r="AN1392" s="93"/>
      <c r="AO1392" s="129"/>
      <c r="AP1392" s="93"/>
      <c r="AQ1392" s="93"/>
    </row>
    <row r="1393" spans="5:43" ht="32.25" customHeight="1" x14ac:dyDescent="0.25">
      <c r="E1393" s="93"/>
      <c r="AM1393" s="93"/>
      <c r="AN1393" s="93"/>
      <c r="AO1393" s="129"/>
      <c r="AP1393" s="93"/>
      <c r="AQ1393" s="93"/>
    </row>
    <row r="1394" spans="5:43" ht="32.25" customHeight="1" x14ac:dyDescent="0.25">
      <c r="E1394" s="93"/>
      <c r="AM1394" s="93"/>
      <c r="AN1394" s="93"/>
      <c r="AO1394" s="129"/>
      <c r="AP1394" s="93"/>
      <c r="AQ1394" s="93"/>
    </row>
    <row r="1395" spans="5:43" ht="32.25" customHeight="1" x14ac:dyDescent="0.25">
      <c r="E1395" s="93"/>
      <c r="AM1395" s="93"/>
      <c r="AN1395" s="93"/>
      <c r="AO1395" s="129"/>
      <c r="AP1395" s="93"/>
      <c r="AQ1395" s="93"/>
    </row>
    <row r="1396" spans="5:43" ht="32.25" customHeight="1" x14ac:dyDescent="0.25">
      <c r="E1396" s="93"/>
      <c r="AM1396" s="93"/>
      <c r="AN1396" s="93"/>
      <c r="AO1396" s="129"/>
      <c r="AP1396" s="93"/>
      <c r="AQ1396" s="93"/>
    </row>
    <row r="1397" spans="5:43" ht="32.25" customHeight="1" x14ac:dyDescent="0.25">
      <c r="E1397" s="93"/>
      <c r="AM1397" s="93"/>
      <c r="AN1397" s="93"/>
      <c r="AO1397" s="129"/>
      <c r="AP1397" s="93"/>
      <c r="AQ1397" s="93"/>
    </row>
    <row r="1398" spans="5:43" ht="32.25" customHeight="1" x14ac:dyDescent="0.25">
      <c r="E1398" s="93"/>
      <c r="AM1398" s="93"/>
      <c r="AN1398" s="93"/>
      <c r="AO1398" s="129"/>
      <c r="AP1398" s="93"/>
      <c r="AQ1398" s="93"/>
    </row>
    <row r="1399" spans="5:43" ht="32.25" customHeight="1" x14ac:dyDescent="0.25">
      <c r="E1399" s="93"/>
      <c r="AM1399" s="93"/>
      <c r="AN1399" s="93"/>
      <c r="AO1399" s="129"/>
      <c r="AP1399" s="93"/>
      <c r="AQ1399" s="93"/>
    </row>
    <row r="1400" spans="5:43" ht="32.25" customHeight="1" x14ac:dyDescent="0.25">
      <c r="E1400" s="93"/>
      <c r="AM1400" s="93"/>
      <c r="AN1400" s="93"/>
      <c r="AO1400" s="129"/>
      <c r="AP1400" s="93"/>
      <c r="AQ1400" s="93"/>
    </row>
    <row r="1401" spans="5:43" ht="32.25" customHeight="1" x14ac:dyDescent="0.25">
      <c r="E1401" s="93"/>
      <c r="AM1401" s="93"/>
      <c r="AN1401" s="93"/>
      <c r="AO1401" s="129"/>
      <c r="AP1401" s="93"/>
      <c r="AQ1401" s="93"/>
    </row>
    <row r="1402" spans="5:43" ht="32.25" customHeight="1" x14ac:dyDescent="0.25">
      <c r="E1402" s="93"/>
      <c r="AM1402" s="93"/>
      <c r="AN1402" s="93"/>
      <c r="AO1402" s="129"/>
      <c r="AP1402" s="93"/>
      <c r="AQ1402" s="93"/>
    </row>
    <row r="1403" spans="5:43" ht="32.25" customHeight="1" x14ac:dyDescent="0.25">
      <c r="E1403" s="93"/>
      <c r="AM1403" s="93"/>
      <c r="AN1403" s="93"/>
      <c r="AO1403" s="129"/>
      <c r="AP1403" s="93"/>
      <c r="AQ1403" s="93"/>
    </row>
    <row r="1404" spans="5:43" ht="32.25" customHeight="1" x14ac:dyDescent="0.25">
      <c r="E1404" s="93"/>
      <c r="AM1404" s="93"/>
      <c r="AN1404" s="93"/>
      <c r="AO1404" s="129"/>
      <c r="AP1404" s="93"/>
      <c r="AQ1404" s="93"/>
    </row>
    <row r="1405" spans="5:43" ht="32.25" customHeight="1" x14ac:dyDescent="0.25">
      <c r="E1405" s="93"/>
      <c r="AM1405" s="93"/>
      <c r="AN1405" s="93"/>
      <c r="AO1405" s="129"/>
      <c r="AP1405" s="93"/>
      <c r="AQ1405" s="93"/>
    </row>
    <row r="1406" spans="5:43" ht="32.25" customHeight="1" x14ac:dyDescent="0.25">
      <c r="E1406" s="93"/>
      <c r="AM1406" s="93"/>
      <c r="AN1406" s="93"/>
      <c r="AO1406" s="129"/>
      <c r="AP1406" s="93"/>
      <c r="AQ1406" s="93"/>
    </row>
    <row r="1407" spans="5:43" ht="32.25" customHeight="1" x14ac:dyDescent="0.25">
      <c r="E1407" s="93"/>
      <c r="AM1407" s="93"/>
      <c r="AN1407" s="93"/>
      <c r="AO1407" s="129"/>
      <c r="AP1407" s="93"/>
      <c r="AQ1407" s="93"/>
    </row>
    <row r="1408" spans="5:43" ht="32.25" customHeight="1" x14ac:dyDescent="0.25">
      <c r="E1408" s="93"/>
      <c r="AM1408" s="93"/>
      <c r="AN1408" s="93"/>
      <c r="AO1408" s="129"/>
      <c r="AP1408" s="93"/>
      <c r="AQ1408" s="93"/>
    </row>
    <row r="1409" spans="5:43" ht="32.25" customHeight="1" x14ac:dyDescent="0.25">
      <c r="E1409" s="93"/>
      <c r="AM1409" s="93"/>
      <c r="AN1409" s="93"/>
      <c r="AO1409" s="129"/>
      <c r="AP1409" s="93"/>
      <c r="AQ1409" s="93"/>
    </row>
    <row r="1410" spans="5:43" ht="32.25" customHeight="1" x14ac:dyDescent="0.25">
      <c r="E1410" s="93"/>
      <c r="AM1410" s="93"/>
      <c r="AN1410" s="93"/>
      <c r="AO1410" s="129"/>
      <c r="AP1410" s="93"/>
      <c r="AQ1410" s="93"/>
    </row>
    <row r="1411" spans="5:43" ht="32.25" customHeight="1" x14ac:dyDescent="0.25">
      <c r="E1411" s="93"/>
      <c r="AM1411" s="93"/>
      <c r="AN1411" s="93"/>
      <c r="AO1411" s="129"/>
      <c r="AP1411" s="93"/>
      <c r="AQ1411" s="93"/>
    </row>
    <row r="1412" spans="5:43" ht="32.25" customHeight="1" x14ac:dyDescent="0.25">
      <c r="E1412" s="93"/>
      <c r="AM1412" s="93"/>
      <c r="AN1412" s="93"/>
      <c r="AO1412" s="129"/>
      <c r="AP1412" s="93"/>
      <c r="AQ1412" s="93"/>
    </row>
    <row r="1413" spans="5:43" ht="32.25" customHeight="1" x14ac:dyDescent="0.25">
      <c r="E1413" s="93"/>
      <c r="AM1413" s="93"/>
      <c r="AN1413" s="93"/>
      <c r="AO1413" s="129"/>
      <c r="AP1413" s="93"/>
      <c r="AQ1413" s="93"/>
    </row>
    <row r="1414" spans="5:43" ht="32.25" customHeight="1" x14ac:dyDescent="0.25">
      <c r="E1414" s="93"/>
      <c r="AM1414" s="93"/>
      <c r="AN1414" s="93"/>
      <c r="AO1414" s="129"/>
      <c r="AP1414" s="93"/>
      <c r="AQ1414" s="93"/>
    </row>
    <row r="1415" spans="5:43" ht="32.25" customHeight="1" x14ac:dyDescent="0.25">
      <c r="E1415" s="93"/>
      <c r="AM1415" s="93"/>
      <c r="AN1415" s="93"/>
      <c r="AO1415" s="129"/>
      <c r="AP1415" s="93"/>
      <c r="AQ1415" s="93"/>
    </row>
    <row r="1416" spans="5:43" ht="32.25" customHeight="1" x14ac:dyDescent="0.25">
      <c r="E1416" s="93"/>
      <c r="AM1416" s="93"/>
      <c r="AN1416" s="93"/>
      <c r="AO1416" s="129"/>
      <c r="AP1416" s="93"/>
      <c r="AQ1416" s="93"/>
    </row>
    <row r="1417" spans="5:43" ht="32.25" customHeight="1" x14ac:dyDescent="0.25">
      <c r="E1417" s="93"/>
      <c r="AM1417" s="93"/>
      <c r="AN1417" s="93"/>
      <c r="AO1417" s="129"/>
      <c r="AP1417" s="93"/>
      <c r="AQ1417" s="93"/>
    </row>
    <row r="1418" spans="5:43" ht="32.25" customHeight="1" x14ac:dyDescent="0.25">
      <c r="E1418" s="93"/>
      <c r="AM1418" s="93"/>
      <c r="AN1418" s="93"/>
      <c r="AO1418" s="129"/>
      <c r="AP1418" s="93"/>
      <c r="AQ1418" s="93"/>
    </row>
    <row r="1419" spans="5:43" ht="32.25" customHeight="1" x14ac:dyDescent="0.25">
      <c r="E1419" s="93"/>
      <c r="AM1419" s="93"/>
      <c r="AN1419" s="93"/>
      <c r="AO1419" s="129"/>
      <c r="AP1419" s="93"/>
      <c r="AQ1419" s="93"/>
    </row>
    <row r="1420" spans="5:43" ht="32.25" customHeight="1" x14ac:dyDescent="0.25">
      <c r="E1420" s="93"/>
      <c r="AM1420" s="93"/>
      <c r="AN1420" s="93"/>
      <c r="AO1420" s="129"/>
      <c r="AP1420" s="93"/>
      <c r="AQ1420" s="93"/>
    </row>
    <row r="1421" spans="5:43" ht="32.25" customHeight="1" x14ac:dyDescent="0.25">
      <c r="E1421" s="93"/>
      <c r="AM1421" s="93"/>
      <c r="AN1421" s="93"/>
      <c r="AO1421" s="129"/>
      <c r="AP1421" s="93"/>
      <c r="AQ1421" s="93"/>
    </row>
    <row r="1422" spans="5:43" ht="32.25" customHeight="1" x14ac:dyDescent="0.25">
      <c r="E1422" s="93"/>
      <c r="AM1422" s="93"/>
      <c r="AN1422" s="93"/>
      <c r="AO1422" s="129"/>
      <c r="AP1422" s="93"/>
      <c r="AQ1422" s="93"/>
    </row>
    <row r="1423" spans="5:43" ht="32.25" customHeight="1" x14ac:dyDescent="0.25">
      <c r="E1423" s="93"/>
      <c r="AM1423" s="93"/>
      <c r="AN1423" s="93"/>
      <c r="AO1423" s="129"/>
      <c r="AP1423" s="93"/>
      <c r="AQ1423" s="93"/>
    </row>
    <row r="1424" spans="5:43" ht="32.25" customHeight="1" x14ac:dyDescent="0.25">
      <c r="E1424" s="93"/>
      <c r="AM1424" s="93"/>
      <c r="AN1424" s="93"/>
      <c r="AO1424" s="129"/>
      <c r="AP1424" s="93"/>
      <c r="AQ1424" s="93"/>
    </row>
    <row r="1425" spans="5:43" ht="32.25" customHeight="1" x14ac:dyDescent="0.25">
      <c r="E1425" s="93"/>
      <c r="AM1425" s="93"/>
      <c r="AN1425" s="93"/>
      <c r="AO1425" s="129"/>
      <c r="AP1425" s="93"/>
      <c r="AQ1425" s="93"/>
    </row>
    <row r="1426" spans="5:43" ht="32.25" customHeight="1" x14ac:dyDescent="0.25">
      <c r="E1426" s="93"/>
      <c r="AM1426" s="93"/>
      <c r="AN1426" s="93"/>
      <c r="AO1426" s="129"/>
      <c r="AP1426" s="93"/>
      <c r="AQ1426" s="93"/>
    </row>
    <row r="1427" spans="5:43" ht="32.25" customHeight="1" x14ac:dyDescent="0.25">
      <c r="E1427" s="93"/>
      <c r="AM1427" s="93"/>
      <c r="AN1427" s="93"/>
      <c r="AO1427" s="129"/>
      <c r="AP1427" s="93"/>
      <c r="AQ1427" s="93"/>
    </row>
    <row r="1428" spans="5:43" ht="32.25" customHeight="1" x14ac:dyDescent="0.25">
      <c r="E1428" s="93"/>
      <c r="AM1428" s="93"/>
      <c r="AN1428" s="93"/>
      <c r="AO1428" s="129"/>
      <c r="AP1428" s="93"/>
      <c r="AQ1428" s="93"/>
    </row>
    <row r="1429" spans="5:43" ht="32.25" customHeight="1" x14ac:dyDescent="0.25">
      <c r="E1429" s="93"/>
      <c r="AM1429" s="93"/>
      <c r="AN1429" s="93"/>
      <c r="AO1429" s="129"/>
      <c r="AP1429" s="93"/>
      <c r="AQ1429" s="93"/>
    </row>
    <row r="1430" spans="5:43" ht="32.25" customHeight="1" x14ac:dyDescent="0.25">
      <c r="E1430" s="93"/>
      <c r="AM1430" s="93"/>
      <c r="AN1430" s="93"/>
      <c r="AO1430" s="129"/>
      <c r="AP1430" s="93"/>
      <c r="AQ1430" s="93"/>
    </row>
    <row r="1431" spans="5:43" ht="32.25" customHeight="1" x14ac:dyDescent="0.25">
      <c r="E1431" s="93"/>
      <c r="AM1431" s="93"/>
      <c r="AN1431" s="93"/>
      <c r="AO1431" s="129"/>
      <c r="AP1431" s="93"/>
      <c r="AQ1431" s="93"/>
    </row>
    <row r="1432" spans="5:43" ht="32.25" customHeight="1" x14ac:dyDescent="0.25">
      <c r="E1432" s="93"/>
      <c r="AM1432" s="93"/>
      <c r="AN1432" s="93"/>
      <c r="AO1432" s="129"/>
      <c r="AP1432" s="93"/>
      <c r="AQ1432" s="93"/>
    </row>
    <row r="1433" spans="5:43" ht="32.25" customHeight="1" x14ac:dyDescent="0.25">
      <c r="E1433" s="93"/>
      <c r="AM1433" s="93"/>
      <c r="AN1433" s="93"/>
      <c r="AO1433" s="129"/>
      <c r="AP1433" s="93"/>
      <c r="AQ1433" s="93"/>
    </row>
    <row r="1434" spans="5:43" ht="32.25" customHeight="1" x14ac:dyDescent="0.25">
      <c r="E1434" s="93"/>
      <c r="AM1434" s="93"/>
      <c r="AN1434" s="93"/>
      <c r="AO1434" s="129"/>
      <c r="AP1434" s="93"/>
      <c r="AQ1434" s="93"/>
    </row>
    <row r="1435" spans="5:43" ht="32.25" customHeight="1" x14ac:dyDescent="0.25">
      <c r="E1435" s="93"/>
      <c r="AM1435" s="93"/>
      <c r="AN1435" s="93"/>
      <c r="AO1435" s="129"/>
      <c r="AP1435" s="93"/>
      <c r="AQ1435" s="93"/>
    </row>
    <row r="1436" spans="5:43" ht="32.25" customHeight="1" x14ac:dyDescent="0.25">
      <c r="E1436" s="93"/>
      <c r="AM1436" s="93"/>
      <c r="AN1436" s="93"/>
      <c r="AO1436" s="129"/>
      <c r="AP1436" s="93"/>
      <c r="AQ1436" s="93"/>
    </row>
    <row r="1437" spans="5:43" ht="32.25" customHeight="1" x14ac:dyDescent="0.25">
      <c r="E1437" s="93"/>
      <c r="AM1437" s="93"/>
      <c r="AN1437" s="93"/>
      <c r="AO1437" s="129"/>
      <c r="AP1437" s="93"/>
      <c r="AQ1437" s="93"/>
    </row>
    <row r="1438" spans="5:43" ht="32.25" customHeight="1" x14ac:dyDescent="0.25">
      <c r="E1438" s="93"/>
      <c r="AM1438" s="93"/>
      <c r="AN1438" s="93"/>
      <c r="AO1438" s="129"/>
      <c r="AP1438" s="93"/>
      <c r="AQ1438" s="93"/>
    </row>
    <row r="1439" spans="5:43" ht="32.25" customHeight="1" x14ac:dyDescent="0.25">
      <c r="E1439" s="93"/>
      <c r="AM1439" s="93"/>
      <c r="AN1439" s="93"/>
      <c r="AO1439" s="129"/>
      <c r="AP1439" s="93"/>
      <c r="AQ1439" s="93"/>
    </row>
    <row r="1440" spans="5:43" ht="32.25" customHeight="1" x14ac:dyDescent="0.25">
      <c r="E1440" s="93"/>
      <c r="AM1440" s="93"/>
      <c r="AN1440" s="93"/>
      <c r="AO1440" s="129"/>
      <c r="AP1440" s="93"/>
      <c r="AQ1440" s="93"/>
    </row>
    <row r="1441" spans="5:43" ht="32.25" customHeight="1" x14ac:dyDescent="0.25">
      <c r="E1441" s="93"/>
      <c r="AM1441" s="93"/>
      <c r="AN1441" s="93"/>
      <c r="AO1441" s="129"/>
      <c r="AP1441" s="93"/>
      <c r="AQ1441" s="93"/>
    </row>
    <row r="1442" spans="5:43" ht="32.25" customHeight="1" x14ac:dyDescent="0.25">
      <c r="E1442" s="93"/>
      <c r="AM1442" s="93"/>
      <c r="AN1442" s="93"/>
      <c r="AO1442" s="129"/>
      <c r="AP1442" s="93"/>
      <c r="AQ1442" s="93"/>
    </row>
    <row r="1443" spans="5:43" ht="32.25" customHeight="1" x14ac:dyDescent="0.25">
      <c r="E1443" s="93"/>
      <c r="AM1443" s="93"/>
      <c r="AN1443" s="93"/>
      <c r="AO1443" s="129"/>
      <c r="AP1443" s="93"/>
      <c r="AQ1443" s="93"/>
    </row>
    <row r="1444" spans="5:43" ht="32.25" customHeight="1" x14ac:dyDescent="0.25">
      <c r="E1444" s="93"/>
      <c r="AM1444" s="93"/>
      <c r="AN1444" s="93"/>
      <c r="AO1444" s="129"/>
      <c r="AP1444" s="93"/>
      <c r="AQ1444" s="93"/>
    </row>
    <row r="1445" spans="5:43" ht="32.25" customHeight="1" x14ac:dyDescent="0.25">
      <c r="E1445" s="93"/>
      <c r="AM1445" s="93"/>
      <c r="AN1445" s="93"/>
      <c r="AO1445" s="129"/>
      <c r="AP1445" s="93"/>
      <c r="AQ1445" s="93"/>
    </row>
    <row r="1446" spans="5:43" ht="32.25" customHeight="1" x14ac:dyDescent="0.25">
      <c r="E1446" s="93"/>
      <c r="AM1446" s="93"/>
      <c r="AN1446" s="93"/>
      <c r="AO1446" s="129"/>
      <c r="AP1446" s="93"/>
      <c r="AQ1446" s="93"/>
    </row>
    <row r="1447" spans="5:43" ht="32.25" customHeight="1" x14ac:dyDescent="0.25">
      <c r="E1447" s="93"/>
      <c r="AM1447" s="93"/>
      <c r="AN1447" s="93"/>
      <c r="AO1447" s="129"/>
      <c r="AP1447" s="93"/>
      <c r="AQ1447" s="93"/>
    </row>
    <row r="1448" spans="5:43" ht="32.25" customHeight="1" x14ac:dyDescent="0.25">
      <c r="E1448" s="93"/>
      <c r="AM1448" s="93"/>
      <c r="AN1448" s="93"/>
      <c r="AO1448" s="129"/>
      <c r="AP1448" s="93"/>
      <c r="AQ1448" s="93"/>
    </row>
    <row r="1449" spans="5:43" ht="32.25" customHeight="1" x14ac:dyDescent="0.25">
      <c r="E1449" s="93"/>
      <c r="AM1449" s="93"/>
      <c r="AN1449" s="93"/>
      <c r="AO1449" s="129"/>
      <c r="AP1449" s="93"/>
      <c r="AQ1449" s="93"/>
    </row>
    <row r="1450" spans="5:43" ht="32.25" customHeight="1" x14ac:dyDescent="0.25">
      <c r="E1450" s="93"/>
      <c r="AM1450" s="93"/>
      <c r="AN1450" s="93"/>
      <c r="AO1450" s="129"/>
      <c r="AP1450" s="93"/>
      <c r="AQ1450" s="93"/>
    </row>
    <row r="1451" spans="5:43" ht="32.25" customHeight="1" x14ac:dyDescent="0.25">
      <c r="E1451" s="93"/>
      <c r="AM1451" s="93"/>
      <c r="AN1451" s="93"/>
      <c r="AO1451" s="129"/>
      <c r="AP1451" s="93"/>
      <c r="AQ1451" s="93"/>
    </row>
    <row r="1452" spans="5:43" ht="32.25" customHeight="1" x14ac:dyDescent="0.25">
      <c r="E1452" s="93"/>
      <c r="AM1452" s="93"/>
      <c r="AN1452" s="93"/>
      <c r="AO1452" s="129"/>
      <c r="AP1452" s="93"/>
      <c r="AQ1452" s="93"/>
    </row>
    <row r="1453" spans="5:43" ht="32.25" customHeight="1" x14ac:dyDescent="0.25">
      <c r="E1453" s="93"/>
      <c r="AM1453" s="93"/>
      <c r="AN1453" s="93"/>
      <c r="AO1453" s="129"/>
      <c r="AP1453" s="93"/>
      <c r="AQ1453" s="93"/>
    </row>
    <row r="1454" spans="5:43" ht="32.25" customHeight="1" x14ac:dyDescent="0.25">
      <c r="E1454" s="93"/>
      <c r="AM1454" s="93"/>
      <c r="AN1454" s="93"/>
      <c r="AO1454" s="129"/>
      <c r="AP1454" s="93"/>
      <c r="AQ1454" s="93"/>
    </row>
    <row r="1455" spans="5:43" ht="32.25" customHeight="1" x14ac:dyDescent="0.25">
      <c r="E1455" s="93"/>
      <c r="AM1455" s="93"/>
      <c r="AN1455" s="93"/>
      <c r="AO1455" s="129"/>
      <c r="AP1455" s="93"/>
      <c r="AQ1455" s="93"/>
    </row>
    <row r="1456" spans="5:43" ht="32.25" customHeight="1" x14ac:dyDescent="0.25">
      <c r="E1456" s="93"/>
      <c r="AM1456" s="93"/>
      <c r="AN1456" s="93"/>
      <c r="AO1456" s="129"/>
      <c r="AP1456" s="93"/>
      <c r="AQ1456" s="93"/>
    </row>
    <row r="1457" spans="5:43" ht="32.25" customHeight="1" x14ac:dyDescent="0.25">
      <c r="E1457" s="93"/>
      <c r="AM1457" s="93"/>
      <c r="AN1457" s="93"/>
      <c r="AO1457" s="129"/>
      <c r="AP1457" s="93"/>
      <c r="AQ1457" s="93"/>
    </row>
    <row r="1458" spans="5:43" ht="32.25" customHeight="1" x14ac:dyDescent="0.25">
      <c r="E1458" s="93"/>
      <c r="AM1458" s="93"/>
      <c r="AN1458" s="93"/>
      <c r="AO1458" s="129"/>
      <c r="AP1458" s="93"/>
      <c r="AQ1458" s="93"/>
    </row>
    <row r="1459" spans="5:43" ht="32.25" customHeight="1" x14ac:dyDescent="0.25">
      <c r="E1459" s="93"/>
      <c r="AM1459" s="93"/>
      <c r="AN1459" s="93"/>
      <c r="AO1459" s="129"/>
      <c r="AP1459" s="93"/>
      <c r="AQ1459" s="93"/>
    </row>
    <row r="1460" spans="5:43" ht="32.25" customHeight="1" x14ac:dyDescent="0.25">
      <c r="E1460" s="93"/>
      <c r="AM1460" s="93"/>
      <c r="AN1460" s="93"/>
      <c r="AO1460" s="129"/>
      <c r="AP1460" s="93"/>
      <c r="AQ1460" s="93"/>
    </row>
    <row r="1461" spans="5:43" ht="32.25" customHeight="1" x14ac:dyDescent="0.25">
      <c r="E1461" s="93"/>
      <c r="AM1461" s="93"/>
      <c r="AN1461" s="93"/>
      <c r="AO1461" s="129"/>
      <c r="AP1461" s="93"/>
      <c r="AQ1461" s="93"/>
    </row>
    <row r="1462" spans="5:43" ht="32.25" customHeight="1" x14ac:dyDescent="0.25">
      <c r="E1462" s="93"/>
      <c r="AM1462" s="93"/>
      <c r="AN1462" s="93"/>
      <c r="AO1462" s="129"/>
      <c r="AP1462" s="93"/>
      <c r="AQ1462" s="93"/>
    </row>
    <row r="1463" spans="5:43" ht="32.25" customHeight="1" x14ac:dyDescent="0.25">
      <c r="E1463" s="93"/>
      <c r="AM1463" s="93"/>
      <c r="AN1463" s="93"/>
      <c r="AO1463" s="129"/>
      <c r="AP1463" s="93"/>
      <c r="AQ1463" s="93"/>
    </row>
    <row r="1464" spans="5:43" ht="32.25" customHeight="1" x14ac:dyDescent="0.25">
      <c r="E1464" s="93"/>
      <c r="AM1464" s="93"/>
      <c r="AN1464" s="93"/>
      <c r="AO1464" s="129"/>
      <c r="AP1464" s="93"/>
      <c r="AQ1464" s="93"/>
    </row>
    <row r="1465" spans="5:43" ht="32.25" customHeight="1" x14ac:dyDescent="0.25">
      <c r="E1465" s="93"/>
      <c r="AM1465" s="93"/>
      <c r="AN1465" s="93"/>
      <c r="AO1465" s="129"/>
      <c r="AP1465" s="93"/>
      <c r="AQ1465" s="93"/>
    </row>
    <row r="1466" spans="5:43" ht="32.25" customHeight="1" x14ac:dyDescent="0.25">
      <c r="E1466" s="93"/>
      <c r="AM1466" s="93"/>
      <c r="AN1466" s="93"/>
      <c r="AO1466" s="129"/>
      <c r="AP1466" s="93"/>
      <c r="AQ1466" s="93"/>
    </row>
    <row r="1467" spans="5:43" ht="32.25" customHeight="1" x14ac:dyDescent="0.25">
      <c r="E1467" s="93"/>
      <c r="AM1467" s="93"/>
      <c r="AN1467" s="93"/>
      <c r="AO1467" s="129"/>
      <c r="AP1467" s="93"/>
      <c r="AQ1467" s="93"/>
    </row>
    <row r="1468" spans="5:43" ht="32.25" customHeight="1" x14ac:dyDescent="0.25">
      <c r="E1468" s="93"/>
      <c r="AM1468" s="93"/>
      <c r="AN1468" s="93"/>
      <c r="AO1468" s="129"/>
      <c r="AP1468" s="93"/>
      <c r="AQ1468" s="93"/>
    </row>
    <row r="1469" spans="5:43" ht="32.25" customHeight="1" x14ac:dyDescent="0.25">
      <c r="E1469" s="93"/>
      <c r="AM1469" s="93"/>
      <c r="AN1469" s="93"/>
      <c r="AO1469" s="129"/>
      <c r="AP1469" s="93"/>
      <c r="AQ1469" s="93"/>
    </row>
    <row r="1470" spans="5:43" ht="32.25" customHeight="1" x14ac:dyDescent="0.25">
      <c r="E1470" s="93"/>
      <c r="AM1470" s="93"/>
      <c r="AN1470" s="93"/>
      <c r="AO1470" s="129"/>
      <c r="AP1470" s="93"/>
      <c r="AQ1470" s="93"/>
    </row>
    <row r="1471" spans="5:43" ht="32.25" customHeight="1" x14ac:dyDescent="0.25">
      <c r="E1471" s="93"/>
      <c r="AM1471" s="93"/>
      <c r="AN1471" s="93"/>
      <c r="AO1471" s="129"/>
      <c r="AP1471" s="93"/>
      <c r="AQ1471" s="93"/>
    </row>
    <row r="1472" spans="5:43" ht="32.25" customHeight="1" x14ac:dyDescent="0.25">
      <c r="E1472" s="93"/>
      <c r="AM1472" s="93"/>
      <c r="AN1472" s="93"/>
      <c r="AO1472" s="129"/>
      <c r="AP1472" s="93"/>
      <c r="AQ1472" s="93"/>
    </row>
    <row r="1473" spans="5:43" ht="32.25" customHeight="1" x14ac:dyDescent="0.25">
      <c r="E1473" s="93"/>
      <c r="AM1473" s="93"/>
      <c r="AN1473" s="93"/>
      <c r="AO1473" s="129"/>
      <c r="AP1473" s="93"/>
      <c r="AQ1473" s="93"/>
    </row>
    <row r="1474" spans="5:43" ht="32.25" customHeight="1" x14ac:dyDescent="0.25">
      <c r="E1474" s="93"/>
      <c r="AM1474" s="93"/>
      <c r="AN1474" s="93"/>
      <c r="AO1474" s="129"/>
      <c r="AP1474" s="93"/>
      <c r="AQ1474" s="93"/>
    </row>
    <row r="1475" spans="5:43" ht="32.25" customHeight="1" x14ac:dyDescent="0.25">
      <c r="E1475" s="93"/>
      <c r="AM1475" s="93"/>
      <c r="AN1475" s="93"/>
      <c r="AO1475" s="129"/>
      <c r="AP1475" s="93"/>
      <c r="AQ1475" s="93"/>
    </row>
    <row r="1476" spans="5:43" ht="32.25" customHeight="1" x14ac:dyDescent="0.25">
      <c r="E1476" s="93"/>
      <c r="AM1476" s="93"/>
      <c r="AN1476" s="93"/>
      <c r="AO1476" s="129"/>
      <c r="AP1476" s="93"/>
      <c r="AQ1476" s="93"/>
    </row>
    <row r="1477" spans="5:43" ht="32.25" customHeight="1" x14ac:dyDescent="0.25">
      <c r="E1477" s="93"/>
      <c r="AM1477" s="93"/>
      <c r="AN1477" s="93"/>
      <c r="AO1477" s="129"/>
      <c r="AP1477" s="93"/>
      <c r="AQ1477" s="93"/>
    </row>
    <row r="1478" spans="5:43" ht="32.25" customHeight="1" x14ac:dyDescent="0.25">
      <c r="E1478" s="93"/>
      <c r="AM1478" s="93"/>
      <c r="AN1478" s="93"/>
      <c r="AO1478" s="129"/>
      <c r="AP1478" s="93"/>
      <c r="AQ1478" s="93"/>
    </row>
    <row r="1479" spans="5:43" ht="32.25" customHeight="1" x14ac:dyDescent="0.25">
      <c r="E1479" s="93"/>
      <c r="AM1479" s="93"/>
      <c r="AN1479" s="93"/>
      <c r="AO1479" s="129"/>
      <c r="AP1479" s="93"/>
      <c r="AQ1479" s="93"/>
    </row>
    <row r="1480" spans="5:43" ht="32.25" customHeight="1" x14ac:dyDescent="0.25">
      <c r="E1480" s="93"/>
      <c r="AM1480" s="93"/>
      <c r="AN1480" s="93"/>
      <c r="AO1480" s="129"/>
      <c r="AP1480" s="93"/>
      <c r="AQ1480" s="93"/>
    </row>
    <row r="1481" spans="5:43" ht="32.25" customHeight="1" x14ac:dyDescent="0.25">
      <c r="E1481" s="93"/>
      <c r="AM1481" s="93"/>
      <c r="AN1481" s="93"/>
      <c r="AO1481" s="129"/>
      <c r="AP1481" s="93"/>
      <c r="AQ1481" s="93"/>
    </row>
    <row r="1482" spans="5:43" ht="32.25" customHeight="1" x14ac:dyDescent="0.25">
      <c r="E1482" s="93"/>
      <c r="AM1482" s="93"/>
      <c r="AN1482" s="93"/>
      <c r="AO1482" s="129"/>
      <c r="AP1482" s="93"/>
      <c r="AQ1482" s="93"/>
    </row>
    <row r="1483" spans="5:43" ht="32.25" customHeight="1" x14ac:dyDescent="0.25">
      <c r="E1483" s="93"/>
      <c r="AM1483" s="93"/>
      <c r="AN1483" s="93"/>
      <c r="AO1483" s="129"/>
      <c r="AP1483" s="93"/>
      <c r="AQ1483" s="93"/>
    </row>
    <row r="1484" spans="5:43" ht="32.25" customHeight="1" x14ac:dyDescent="0.25">
      <c r="E1484" s="93"/>
      <c r="AM1484" s="93"/>
      <c r="AN1484" s="93"/>
      <c r="AO1484" s="129"/>
      <c r="AP1484" s="93"/>
      <c r="AQ1484" s="93"/>
    </row>
    <row r="1485" spans="5:43" ht="32.25" customHeight="1" x14ac:dyDescent="0.25">
      <c r="E1485" s="93"/>
      <c r="AM1485" s="93"/>
      <c r="AN1485" s="93"/>
      <c r="AO1485" s="129"/>
      <c r="AP1485" s="93"/>
      <c r="AQ1485" s="93"/>
    </row>
    <row r="1486" spans="5:43" ht="32.25" customHeight="1" x14ac:dyDescent="0.25">
      <c r="E1486" s="93"/>
      <c r="AM1486" s="93"/>
      <c r="AN1486" s="93"/>
      <c r="AO1486" s="129"/>
      <c r="AP1486" s="93"/>
      <c r="AQ1486" s="93"/>
    </row>
    <row r="1487" spans="5:43" ht="32.25" customHeight="1" x14ac:dyDescent="0.25">
      <c r="E1487" s="93"/>
      <c r="AM1487" s="93"/>
      <c r="AN1487" s="93"/>
      <c r="AO1487" s="129"/>
      <c r="AP1487" s="93"/>
      <c r="AQ1487" s="93"/>
    </row>
    <row r="1488" spans="5:43" ht="32.25" customHeight="1" x14ac:dyDescent="0.25">
      <c r="E1488" s="93"/>
      <c r="AM1488" s="93"/>
      <c r="AN1488" s="93"/>
      <c r="AO1488" s="129"/>
      <c r="AP1488" s="93"/>
      <c r="AQ1488" s="93"/>
    </row>
    <row r="1489" spans="5:43" ht="32.25" customHeight="1" x14ac:dyDescent="0.25">
      <c r="E1489" s="93"/>
      <c r="AM1489" s="93"/>
      <c r="AN1489" s="93"/>
      <c r="AO1489" s="129"/>
      <c r="AP1489" s="93"/>
      <c r="AQ1489" s="93"/>
    </row>
    <row r="1490" spans="5:43" ht="32.25" customHeight="1" x14ac:dyDescent="0.25">
      <c r="E1490" s="93"/>
      <c r="AM1490" s="93"/>
      <c r="AN1490" s="93"/>
      <c r="AO1490" s="129"/>
      <c r="AP1490" s="93"/>
      <c r="AQ1490" s="93"/>
    </row>
    <row r="1491" spans="5:43" ht="32.25" customHeight="1" x14ac:dyDescent="0.25">
      <c r="E1491" s="93"/>
      <c r="AM1491" s="93"/>
      <c r="AN1491" s="93"/>
      <c r="AO1491" s="129"/>
      <c r="AP1491" s="93"/>
      <c r="AQ1491" s="93"/>
    </row>
    <row r="1492" spans="5:43" ht="32.25" customHeight="1" x14ac:dyDescent="0.25">
      <c r="E1492" s="93"/>
      <c r="AM1492" s="93"/>
      <c r="AN1492" s="93"/>
      <c r="AO1492" s="129"/>
      <c r="AP1492" s="93"/>
      <c r="AQ1492" s="93"/>
    </row>
    <row r="1493" spans="5:43" ht="32.25" customHeight="1" x14ac:dyDescent="0.25">
      <c r="E1493" s="93"/>
      <c r="AM1493" s="93"/>
      <c r="AN1493" s="93"/>
      <c r="AO1493" s="129"/>
      <c r="AP1493" s="93"/>
      <c r="AQ1493" s="93"/>
    </row>
    <row r="1494" spans="5:43" ht="32.25" customHeight="1" x14ac:dyDescent="0.25">
      <c r="E1494" s="93"/>
      <c r="AM1494" s="93"/>
      <c r="AN1494" s="93"/>
      <c r="AO1494" s="129"/>
      <c r="AP1494" s="93"/>
      <c r="AQ1494" s="93"/>
    </row>
    <row r="1495" spans="5:43" ht="32.25" customHeight="1" x14ac:dyDescent="0.25">
      <c r="E1495" s="93"/>
      <c r="AM1495" s="93"/>
      <c r="AN1495" s="93"/>
      <c r="AO1495" s="129"/>
      <c r="AP1495" s="93"/>
      <c r="AQ1495" s="93"/>
    </row>
    <row r="1496" spans="5:43" ht="32.25" customHeight="1" x14ac:dyDescent="0.25">
      <c r="E1496" s="93"/>
      <c r="AM1496" s="93"/>
      <c r="AN1496" s="93"/>
      <c r="AO1496" s="129"/>
      <c r="AP1496" s="93"/>
      <c r="AQ1496" s="93"/>
    </row>
    <row r="1497" spans="5:43" ht="32.25" customHeight="1" x14ac:dyDescent="0.25">
      <c r="E1497" s="93"/>
      <c r="AM1497" s="93"/>
      <c r="AN1497" s="93"/>
      <c r="AO1497" s="129"/>
      <c r="AP1497" s="93"/>
      <c r="AQ1497" s="93"/>
    </row>
    <row r="1498" spans="5:43" ht="32.25" customHeight="1" x14ac:dyDescent="0.25">
      <c r="E1498" s="93"/>
      <c r="AM1498" s="93"/>
      <c r="AN1498" s="93"/>
      <c r="AO1498" s="129"/>
      <c r="AP1498" s="93"/>
      <c r="AQ1498" s="93"/>
    </row>
    <row r="1499" spans="5:43" ht="32.25" customHeight="1" x14ac:dyDescent="0.25">
      <c r="E1499" s="93"/>
      <c r="AM1499" s="93"/>
      <c r="AN1499" s="93"/>
      <c r="AO1499" s="129"/>
      <c r="AP1499" s="93"/>
      <c r="AQ1499" s="93"/>
    </row>
    <row r="1500" spans="5:43" ht="32.25" customHeight="1" x14ac:dyDescent="0.25">
      <c r="E1500" s="93"/>
      <c r="AM1500" s="93"/>
      <c r="AN1500" s="93"/>
      <c r="AO1500" s="129"/>
      <c r="AP1500" s="93"/>
      <c r="AQ1500" s="93"/>
    </row>
    <row r="1501" spans="5:43" ht="32.25" customHeight="1" x14ac:dyDescent="0.25">
      <c r="E1501" s="93"/>
      <c r="AM1501" s="93"/>
      <c r="AN1501" s="93"/>
      <c r="AO1501" s="129"/>
      <c r="AP1501" s="93"/>
      <c r="AQ1501" s="93"/>
    </row>
    <row r="1502" spans="5:43" ht="32.25" customHeight="1" x14ac:dyDescent="0.25">
      <c r="E1502" s="93"/>
      <c r="AM1502" s="93"/>
      <c r="AN1502" s="93"/>
      <c r="AO1502" s="129"/>
      <c r="AP1502" s="93"/>
      <c r="AQ1502" s="93"/>
    </row>
    <row r="1503" spans="5:43" ht="32.25" customHeight="1" x14ac:dyDescent="0.25">
      <c r="E1503" s="93"/>
      <c r="AM1503" s="93"/>
      <c r="AN1503" s="93"/>
      <c r="AO1503" s="129"/>
      <c r="AP1503" s="93"/>
      <c r="AQ1503" s="93"/>
    </row>
    <row r="1504" spans="5:43" ht="32.25" customHeight="1" x14ac:dyDescent="0.25">
      <c r="E1504" s="93"/>
      <c r="AM1504" s="93"/>
      <c r="AN1504" s="93"/>
      <c r="AO1504" s="129"/>
      <c r="AP1504" s="93"/>
      <c r="AQ1504" s="93"/>
    </row>
    <row r="1505" spans="5:43" ht="32.25" customHeight="1" x14ac:dyDescent="0.25">
      <c r="E1505" s="93"/>
      <c r="AM1505" s="93"/>
      <c r="AN1505" s="93"/>
      <c r="AO1505" s="129"/>
      <c r="AP1505" s="93"/>
      <c r="AQ1505" s="93"/>
    </row>
    <row r="1506" spans="5:43" ht="32.25" customHeight="1" x14ac:dyDescent="0.25">
      <c r="E1506" s="93"/>
      <c r="AM1506" s="93"/>
      <c r="AN1506" s="93"/>
      <c r="AO1506" s="129"/>
      <c r="AP1506" s="93"/>
      <c r="AQ1506" s="93"/>
    </row>
    <row r="1507" spans="5:43" ht="32.25" customHeight="1" x14ac:dyDescent="0.25">
      <c r="E1507" s="93"/>
      <c r="AM1507" s="93"/>
      <c r="AN1507" s="93"/>
      <c r="AO1507" s="129"/>
      <c r="AP1507" s="93"/>
      <c r="AQ1507" s="93"/>
    </row>
    <row r="1508" spans="5:43" ht="32.25" customHeight="1" x14ac:dyDescent="0.25">
      <c r="E1508" s="93"/>
      <c r="AM1508" s="93"/>
      <c r="AN1508" s="93"/>
      <c r="AO1508" s="129"/>
      <c r="AP1508" s="93"/>
      <c r="AQ1508" s="93"/>
    </row>
    <row r="1509" spans="5:43" ht="32.25" customHeight="1" x14ac:dyDescent="0.25">
      <c r="E1509" s="93"/>
      <c r="AM1509" s="93"/>
      <c r="AN1509" s="93"/>
      <c r="AO1509" s="129"/>
      <c r="AP1509" s="93"/>
      <c r="AQ1509" s="93"/>
    </row>
    <row r="1510" spans="5:43" ht="32.25" customHeight="1" x14ac:dyDescent="0.25">
      <c r="E1510" s="93"/>
      <c r="AM1510" s="93"/>
      <c r="AN1510" s="93"/>
      <c r="AO1510" s="129"/>
      <c r="AP1510" s="93"/>
      <c r="AQ1510" s="93"/>
    </row>
    <row r="1511" spans="5:43" ht="32.25" customHeight="1" x14ac:dyDescent="0.25">
      <c r="E1511" s="93"/>
      <c r="AM1511" s="93"/>
      <c r="AN1511" s="93"/>
      <c r="AO1511" s="129"/>
      <c r="AP1511" s="93"/>
      <c r="AQ1511" s="93"/>
    </row>
    <row r="1512" spans="5:43" ht="32.25" customHeight="1" x14ac:dyDescent="0.25">
      <c r="E1512" s="93"/>
      <c r="AM1512" s="93"/>
      <c r="AN1512" s="93"/>
      <c r="AO1512" s="129"/>
      <c r="AP1512" s="93"/>
      <c r="AQ1512" s="93"/>
    </row>
    <row r="1513" spans="5:43" ht="32.25" customHeight="1" x14ac:dyDescent="0.25">
      <c r="E1513" s="93"/>
      <c r="AM1513" s="93"/>
      <c r="AN1513" s="93"/>
      <c r="AO1513" s="129"/>
      <c r="AP1513" s="93"/>
      <c r="AQ1513" s="93"/>
    </row>
    <row r="1514" spans="5:43" ht="32.25" customHeight="1" x14ac:dyDescent="0.25">
      <c r="E1514" s="93"/>
      <c r="AM1514" s="93"/>
      <c r="AN1514" s="93"/>
      <c r="AO1514" s="129"/>
      <c r="AP1514" s="93"/>
      <c r="AQ1514" s="93"/>
    </row>
    <row r="1515" spans="5:43" ht="32.25" customHeight="1" x14ac:dyDescent="0.25">
      <c r="E1515" s="93"/>
      <c r="AM1515" s="93"/>
      <c r="AN1515" s="93"/>
      <c r="AO1515" s="129"/>
      <c r="AP1515" s="93"/>
      <c r="AQ1515" s="93"/>
    </row>
    <row r="1516" spans="5:43" ht="32.25" customHeight="1" x14ac:dyDescent="0.25">
      <c r="E1516" s="93"/>
      <c r="AM1516" s="93"/>
      <c r="AN1516" s="93"/>
      <c r="AO1516" s="129"/>
      <c r="AP1516" s="93"/>
      <c r="AQ1516" s="93"/>
    </row>
    <row r="1517" spans="5:43" ht="32.25" customHeight="1" x14ac:dyDescent="0.25">
      <c r="E1517" s="93"/>
      <c r="AM1517" s="93"/>
      <c r="AN1517" s="93"/>
      <c r="AO1517" s="129"/>
      <c r="AP1517" s="93"/>
      <c r="AQ1517" s="93"/>
    </row>
    <row r="1518" spans="5:43" ht="32.25" customHeight="1" x14ac:dyDescent="0.25">
      <c r="E1518" s="93"/>
      <c r="AM1518" s="93"/>
      <c r="AN1518" s="93"/>
      <c r="AO1518" s="129"/>
      <c r="AP1518" s="93"/>
      <c r="AQ1518" s="93"/>
    </row>
    <row r="1519" spans="5:43" ht="32.25" customHeight="1" x14ac:dyDescent="0.25">
      <c r="E1519" s="93"/>
      <c r="AM1519" s="93"/>
      <c r="AN1519" s="93"/>
      <c r="AO1519" s="129"/>
      <c r="AP1519" s="93"/>
      <c r="AQ1519" s="93"/>
    </row>
    <row r="1520" spans="5:43" ht="32.25" customHeight="1" x14ac:dyDescent="0.25">
      <c r="E1520" s="93"/>
      <c r="AM1520" s="93"/>
      <c r="AN1520" s="93"/>
      <c r="AO1520" s="129"/>
      <c r="AP1520" s="93"/>
      <c r="AQ1520" s="93"/>
    </row>
    <row r="1521" spans="5:43" ht="32.25" customHeight="1" x14ac:dyDescent="0.25">
      <c r="E1521" s="93"/>
      <c r="AM1521" s="93"/>
      <c r="AN1521" s="93"/>
      <c r="AO1521" s="129"/>
      <c r="AP1521" s="93"/>
      <c r="AQ1521" s="93"/>
    </row>
    <row r="1522" spans="5:43" ht="32.25" customHeight="1" x14ac:dyDescent="0.25">
      <c r="E1522" s="93"/>
      <c r="AM1522" s="93"/>
      <c r="AN1522" s="93"/>
      <c r="AO1522" s="129"/>
      <c r="AP1522" s="93"/>
      <c r="AQ1522" s="93"/>
    </row>
    <row r="1523" spans="5:43" ht="32.25" customHeight="1" x14ac:dyDescent="0.25">
      <c r="E1523" s="93"/>
      <c r="AM1523" s="93"/>
      <c r="AN1523" s="93"/>
      <c r="AO1523" s="129"/>
      <c r="AP1523" s="93"/>
      <c r="AQ1523" s="93"/>
    </row>
    <row r="1524" spans="5:43" ht="32.25" customHeight="1" x14ac:dyDescent="0.25">
      <c r="E1524" s="93"/>
      <c r="AM1524" s="93"/>
      <c r="AN1524" s="93"/>
      <c r="AO1524" s="129"/>
      <c r="AP1524" s="93"/>
      <c r="AQ1524" s="93"/>
    </row>
    <row r="1525" spans="5:43" ht="32.25" customHeight="1" x14ac:dyDescent="0.25">
      <c r="E1525" s="93"/>
      <c r="AM1525" s="93"/>
      <c r="AN1525" s="93"/>
      <c r="AO1525" s="129"/>
      <c r="AP1525" s="93"/>
      <c r="AQ1525" s="93"/>
    </row>
    <row r="1526" spans="5:43" ht="32.25" customHeight="1" x14ac:dyDescent="0.25">
      <c r="E1526" s="93"/>
      <c r="AM1526" s="93"/>
      <c r="AN1526" s="93"/>
      <c r="AO1526" s="129"/>
      <c r="AP1526" s="93"/>
      <c r="AQ1526" s="93"/>
    </row>
    <row r="1527" spans="5:43" ht="32.25" customHeight="1" x14ac:dyDescent="0.25">
      <c r="E1527" s="93"/>
      <c r="AM1527" s="93"/>
      <c r="AN1527" s="93"/>
      <c r="AO1527" s="129"/>
      <c r="AP1527" s="93"/>
      <c r="AQ1527" s="93"/>
    </row>
    <row r="1528" spans="5:43" ht="32.25" customHeight="1" x14ac:dyDescent="0.25">
      <c r="E1528" s="93"/>
      <c r="AM1528" s="93"/>
      <c r="AN1528" s="93"/>
      <c r="AO1528" s="129"/>
      <c r="AP1528" s="93"/>
      <c r="AQ1528" s="93"/>
    </row>
    <row r="1529" spans="5:43" ht="32.25" customHeight="1" x14ac:dyDescent="0.25">
      <c r="E1529" s="93"/>
      <c r="AM1529" s="93"/>
      <c r="AN1529" s="93"/>
      <c r="AO1529" s="129"/>
      <c r="AP1529" s="93"/>
      <c r="AQ1529" s="93"/>
    </row>
    <row r="1530" spans="5:43" ht="32.25" customHeight="1" x14ac:dyDescent="0.25">
      <c r="E1530" s="93"/>
      <c r="AM1530" s="93"/>
      <c r="AN1530" s="93"/>
      <c r="AO1530" s="129"/>
      <c r="AP1530" s="93"/>
      <c r="AQ1530" s="93"/>
    </row>
    <row r="1531" spans="5:43" ht="32.25" customHeight="1" x14ac:dyDescent="0.25">
      <c r="E1531" s="93"/>
      <c r="AM1531" s="93"/>
      <c r="AN1531" s="93"/>
      <c r="AO1531" s="129"/>
      <c r="AP1531" s="93"/>
      <c r="AQ1531" s="93"/>
    </row>
    <row r="1532" spans="5:43" ht="32.25" customHeight="1" x14ac:dyDescent="0.25">
      <c r="E1532" s="93"/>
      <c r="AM1532" s="93"/>
      <c r="AN1532" s="93"/>
      <c r="AO1532" s="129"/>
      <c r="AP1532" s="93"/>
      <c r="AQ1532" s="93"/>
    </row>
    <row r="1533" spans="5:43" ht="32.25" customHeight="1" x14ac:dyDescent="0.25">
      <c r="E1533" s="93"/>
      <c r="AM1533" s="93"/>
      <c r="AN1533" s="93"/>
      <c r="AO1533" s="129"/>
      <c r="AP1533" s="93"/>
      <c r="AQ1533" s="93"/>
    </row>
    <row r="1534" spans="5:43" ht="32.25" customHeight="1" x14ac:dyDescent="0.25">
      <c r="E1534" s="93"/>
      <c r="AM1534" s="93"/>
      <c r="AN1534" s="93"/>
      <c r="AO1534" s="129"/>
      <c r="AP1534" s="93"/>
      <c r="AQ1534" s="93"/>
    </row>
    <row r="1535" spans="5:43" ht="32.25" customHeight="1" x14ac:dyDescent="0.25">
      <c r="E1535" s="93"/>
      <c r="AM1535" s="93"/>
      <c r="AN1535" s="93"/>
      <c r="AO1535" s="129"/>
      <c r="AP1535" s="93"/>
      <c r="AQ1535" s="93"/>
    </row>
    <row r="1536" spans="5:43" ht="32.25" customHeight="1" x14ac:dyDescent="0.25">
      <c r="E1536" s="93"/>
      <c r="AM1536" s="93"/>
      <c r="AN1536" s="93"/>
      <c r="AO1536" s="129"/>
      <c r="AP1536" s="93"/>
      <c r="AQ1536" s="93"/>
    </row>
    <row r="1537" spans="5:43" ht="32.25" customHeight="1" x14ac:dyDescent="0.25">
      <c r="E1537" s="93"/>
      <c r="AM1537" s="93"/>
      <c r="AN1537" s="93"/>
      <c r="AO1537" s="129"/>
      <c r="AP1537" s="93"/>
      <c r="AQ1537" s="93"/>
    </row>
    <row r="1538" spans="5:43" ht="32.25" customHeight="1" x14ac:dyDescent="0.25">
      <c r="E1538" s="93"/>
      <c r="AM1538" s="93"/>
      <c r="AN1538" s="93"/>
      <c r="AO1538" s="129"/>
      <c r="AP1538" s="93"/>
      <c r="AQ1538" s="93"/>
    </row>
    <row r="1539" spans="5:43" ht="32.25" customHeight="1" x14ac:dyDescent="0.25">
      <c r="E1539" s="93"/>
      <c r="AM1539" s="93"/>
      <c r="AN1539" s="93"/>
      <c r="AO1539" s="129"/>
      <c r="AP1539" s="93"/>
      <c r="AQ1539" s="93"/>
    </row>
    <row r="1540" spans="5:43" ht="32.25" customHeight="1" x14ac:dyDescent="0.25">
      <c r="E1540" s="93"/>
      <c r="AM1540" s="93"/>
      <c r="AN1540" s="93"/>
      <c r="AO1540" s="129"/>
      <c r="AP1540" s="93"/>
      <c r="AQ1540" s="93"/>
    </row>
    <row r="1541" spans="5:43" ht="32.25" customHeight="1" x14ac:dyDescent="0.25">
      <c r="E1541" s="93"/>
      <c r="AM1541" s="93"/>
      <c r="AN1541" s="93"/>
      <c r="AO1541" s="129"/>
      <c r="AP1541" s="93"/>
      <c r="AQ1541" s="93"/>
    </row>
    <row r="1542" spans="5:43" ht="32.25" customHeight="1" x14ac:dyDescent="0.25">
      <c r="E1542" s="93"/>
      <c r="AM1542" s="93"/>
      <c r="AN1542" s="93"/>
      <c r="AO1542" s="129"/>
      <c r="AP1542" s="93"/>
      <c r="AQ1542" s="93"/>
    </row>
    <row r="1543" spans="5:43" ht="32.25" customHeight="1" x14ac:dyDescent="0.25">
      <c r="E1543" s="93"/>
      <c r="AM1543" s="93"/>
      <c r="AN1543" s="93"/>
      <c r="AO1543" s="129"/>
      <c r="AP1543" s="93"/>
      <c r="AQ1543" s="93"/>
    </row>
    <row r="1544" spans="5:43" ht="32.25" customHeight="1" x14ac:dyDescent="0.25">
      <c r="E1544" s="93"/>
      <c r="AM1544" s="93"/>
      <c r="AN1544" s="93"/>
      <c r="AO1544" s="129"/>
      <c r="AP1544" s="93"/>
      <c r="AQ1544" s="93"/>
    </row>
    <row r="1545" spans="5:43" ht="32.25" customHeight="1" x14ac:dyDescent="0.25">
      <c r="E1545" s="93"/>
      <c r="AM1545" s="93"/>
      <c r="AN1545" s="93"/>
      <c r="AO1545" s="129"/>
      <c r="AP1545" s="93"/>
      <c r="AQ1545" s="93"/>
    </row>
    <row r="1546" spans="5:43" ht="32.25" customHeight="1" x14ac:dyDescent="0.25">
      <c r="E1546" s="93"/>
      <c r="AM1546" s="93"/>
      <c r="AN1546" s="93"/>
      <c r="AO1546" s="129"/>
      <c r="AP1546" s="93"/>
      <c r="AQ1546" s="93"/>
    </row>
    <row r="1547" spans="5:43" ht="32.25" customHeight="1" x14ac:dyDescent="0.25">
      <c r="E1547" s="93"/>
      <c r="AM1547" s="93"/>
      <c r="AN1547" s="93"/>
      <c r="AO1547" s="129"/>
      <c r="AP1547" s="93"/>
      <c r="AQ1547" s="93"/>
    </row>
    <row r="1548" spans="5:43" ht="32.25" customHeight="1" x14ac:dyDescent="0.25">
      <c r="E1548" s="93"/>
      <c r="AM1548" s="93"/>
      <c r="AN1548" s="93"/>
      <c r="AO1548" s="129"/>
      <c r="AP1548" s="93"/>
      <c r="AQ1548" s="93"/>
    </row>
    <row r="1549" spans="5:43" ht="32.25" customHeight="1" x14ac:dyDescent="0.25">
      <c r="E1549" s="93"/>
      <c r="AM1549" s="93"/>
      <c r="AN1549" s="93"/>
      <c r="AO1549" s="129"/>
      <c r="AP1549" s="93"/>
      <c r="AQ1549" s="93"/>
    </row>
    <row r="1550" spans="5:43" ht="32.25" customHeight="1" x14ac:dyDescent="0.25">
      <c r="E1550" s="93"/>
      <c r="AM1550" s="93"/>
      <c r="AN1550" s="93"/>
      <c r="AO1550" s="129"/>
      <c r="AP1550" s="93"/>
      <c r="AQ1550" s="93"/>
    </row>
    <row r="1551" spans="5:43" ht="32.25" customHeight="1" x14ac:dyDescent="0.25">
      <c r="E1551" s="93"/>
      <c r="AM1551" s="93"/>
      <c r="AN1551" s="93"/>
      <c r="AO1551" s="129"/>
      <c r="AP1551" s="93"/>
      <c r="AQ1551" s="93"/>
    </row>
    <row r="1552" spans="5:43" ht="32.25" customHeight="1" x14ac:dyDescent="0.25">
      <c r="E1552" s="93"/>
      <c r="AM1552" s="93"/>
      <c r="AN1552" s="93"/>
      <c r="AO1552" s="129"/>
      <c r="AP1552" s="93"/>
      <c r="AQ1552" s="93"/>
    </row>
    <row r="1553" spans="5:43" ht="32.25" customHeight="1" x14ac:dyDescent="0.25">
      <c r="E1553" s="93"/>
      <c r="AM1553" s="93"/>
      <c r="AN1553" s="93"/>
      <c r="AO1553" s="129"/>
      <c r="AP1553" s="93"/>
      <c r="AQ1553" s="93"/>
    </row>
    <row r="1554" spans="5:43" ht="32.25" customHeight="1" x14ac:dyDescent="0.25">
      <c r="E1554" s="93"/>
      <c r="AM1554" s="93"/>
      <c r="AN1554" s="93"/>
      <c r="AO1554" s="129"/>
      <c r="AP1554" s="93"/>
      <c r="AQ1554" s="93"/>
    </row>
    <row r="1555" spans="5:43" ht="32.25" customHeight="1" x14ac:dyDescent="0.25">
      <c r="E1555" s="93"/>
      <c r="AM1555" s="93"/>
      <c r="AN1555" s="93"/>
      <c r="AO1555" s="129"/>
      <c r="AP1555" s="93"/>
      <c r="AQ1555" s="93"/>
    </row>
    <row r="1556" spans="5:43" ht="32.25" customHeight="1" x14ac:dyDescent="0.25">
      <c r="E1556" s="93"/>
      <c r="AM1556" s="93"/>
      <c r="AN1556" s="93"/>
      <c r="AO1556" s="129"/>
      <c r="AP1556" s="93"/>
      <c r="AQ1556" s="93"/>
    </row>
    <row r="1557" spans="5:43" ht="32.25" customHeight="1" x14ac:dyDescent="0.25">
      <c r="E1557" s="93"/>
      <c r="AM1557" s="93"/>
      <c r="AN1557" s="93"/>
      <c r="AO1557" s="129"/>
      <c r="AP1557" s="93"/>
      <c r="AQ1557" s="93"/>
    </row>
    <row r="1558" spans="5:43" ht="32.25" customHeight="1" x14ac:dyDescent="0.25">
      <c r="E1558" s="93"/>
      <c r="AM1558" s="93"/>
      <c r="AN1558" s="93"/>
      <c r="AO1558" s="129"/>
      <c r="AP1558" s="93"/>
      <c r="AQ1558" s="93"/>
    </row>
    <row r="1559" spans="5:43" ht="32.25" customHeight="1" x14ac:dyDescent="0.25">
      <c r="E1559" s="93"/>
      <c r="AM1559" s="93"/>
      <c r="AN1559" s="93"/>
      <c r="AO1559" s="129"/>
      <c r="AP1559" s="93"/>
      <c r="AQ1559" s="93"/>
    </row>
    <row r="1560" spans="5:43" ht="32.25" customHeight="1" x14ac:dyDescent="0.25">
      <c r="E1560" s="93"/>
      <c r="AM1560" s="93"/>
      <c r="AN1560" s="93"/>
      <c r="AO1560" s="129"/>
      <c r="AP1560" s="93"/>
      <c r="AQ1560" s="93"/>
    </row>
    <row r="1561" spans="5:43" ht="32.25" customHeight="1" x14ac:dyDescent="0.25">
      <c r="E1561" s="93"/>
      <c r="AM1561" s="93"/>
      <c r="AN1561" s="93"/>
      <c r="AO1561" s="129"/>
      <c r="AP1561" s="93"/>
      <c r="AQ1561" s="93"/>
    </row>
    <row r="1562" spans="5:43" ht="32.25" customHeight="1" x14ac:dyDescent="0.25">
      <c r="E1562" s="93"/>
      <c r="AM1562" s="93"/>
      <c r="AN1562" s="93"/>
      <c r="AO1562" s="129"/>
      <c r="AP1562" s="93"/>
      <c r="AQ1562" s="93"/>
    </row>
    <row r="1563" spans="5:43" ht="32.25" customHeight="1" x14ac:dyDescent="0.25">
      <c r="E1563" s="93"/>
      <c r="AM1563" s="93"/>
      <c r="AN1563" s="93"/>
      <c r="AO1563" s="129"/>
      <c r="AP1563" s="93"/>
      <c r="AQ1563" s="93"/>
    </row>
    <row r="1564" spans="5:43" ht="32.25" customHeight="1" x14ac:dyDescent="0.25">
      <c r="E1564" s="93"/>
      <c r="AM1564" s="93"/>
      <c r="AN1564" s="93"/>
      <c r="AO1564" s="129"/>
      <c r="AP1564" s="93"/>
      <c r="AQ1564" s="93"/>
    </row>
    <row r="1565" spans="5:43" ht="32.25" customHeight="1" x14ac:dyDescent="0.25">
      <c r="E1565" s="93"/>
      <c r="AM1565" s="93"/>
      <c r="AN1565" s="93"/>
      <c r="AO1565" s="129"/>
      <c r="AP1565" s="93"/>
      <c r="AQ1565" s="93"/>
    </row>
    <row r="1566" spans="5:43" ht="32.25" customHeight="1" x14ac:dyDescent="0.25">
      <c r="E1566" s="93"/>
      <c r="AM1566" s="93"/>
      <c r="AN1566" s="93"/>
      <c r="AO1566" s="129"/>
      <c r="AP1566" s="93"/>
      <c r="AQ1566" s="93"/>
    </row>
    <row r="1567" spans="5:43" ht="32.25" customHeight="1" x14ac:dyDescent="0.25">
      <c r="E1567" s="93"/>
      <c r="AM1567" s="93"/>
      <c r="AN1567" s="93"/>
      <c r="AO1567" s="129"/>
      <c r="AP1567" s="93"/>
      <c r="AQ1567" s="93"/>
    </row>
    <row r="1568" spans="5:43" ht="32.25" customHeight="1" x14ac:dyDescent="0.25">
      <c r="E1568" s="93"/>
      <c r="AM1568" s="93"/>
      <c r="AN1568" s="93"/>
      <c r="AO1568" s="129"/>
      <c r="AP1568" s="93"/>
      <c r="AQ1568" s="93"/>
    </row>
    <row r="1569" spans="5:43" ht="32.25" customHeight="1" x14ac:dyDescent="0.25">
      <c r="E1569" s="93"/>
      <c r="AM1569" s="93"/>
      <c r="AN1569" s="93"/>
      <c r="AO1569" s="129"/>
      <c r="AP1569" s="93"/>
      <c r="AQ1569" s="93"/>
    </row>
    <row r="1570" spans="5:43" ht="32.25" customHeight="1" x14ac:dyDescent="0.25">
      <c r="E1570" s="93"/>
      <c r="AM1570" s="93"/>
      <c r="AN1570" s="93"/>
      <c r="AO1570" s="129"/>
      <c r="AP1570" s="93"/>
      <c r="AQ1570" s="93"/>
    </row>
    <row r="1571" spans="5:43" ht="32.25" customHeight="1" x14ac:dyDescent="0.25">
      <c r="E1571" s="93"/>
      <c r="AM1571" s="93"/>
      <c r="AN1571" s="93"/>
      <c r="AO1571" s="129"/>
      <c r="AP1571" s="93"/>
      <c r="AQ1571" s="93"/>
    </row>
    <row r="1572" spans="5:43" ht="32.25" customHeight="1" x14ac:dyDescent="0.25">
      <c r="E1572" s="93"/>
      <c r="AM1572" s="93"/>
      <c r="AN1572" s="93"/>
      <c r="AO1572" s="129"/>
      <c r="AP1572" s="93"/>
      <c r="AQ1572" s="93"/>
    </row>
    <row r="1573" spans="5:43" ht="32.25" customHeight="1" x14ac:dyDescent="0.25">
      <c r="E1573" s="93"/>
      <c r="AM1573" s="93"/>
      <c r="AN1573" s="93"/>
      <c r="AO1573" s="129"/>
      <c r="AP1573" s="93"/>
      <c r="AQ1573" s="93"/>
    </row>
    <row r="1574" spans="5:43" ht="32.25" customHeight="1" x14ac:dyDescent="0.25">
      <c r="E1574" s="93"/>
      <c r="AM1574" s="93"/>
      <c r="AN1574" s="93"/>
      <c r="AO1574" s="129"/>
      <c r="AP1574" s="93"/>
      <c r="AQ1574" s="93"/>
    </row>
    <row r="1575" spans="5:43" ht="32.25" customHeight="1" x14ac:dyDescent="0.25">
      <c r="E1575" s="93"/>
      <c r="AM1575" s="93"/>
      <c r="AN1575" s="93"/>
      <c r="AO1575" s="129"/>
      <c r="AP1575" s="93"/>
      <c r="AQ1575" s="93"/>
    </row>
    <row r="1576" spans="5:43" ht="32.25" customHeight="1" x14ac:dyDescent="0.25">
      <c r="E1576" s="93"/>
      <c r="AM1576" s="93"/>
      <c r="AN1576" s="93"/>
      <c r="AO1576" s="129"/>
      <c r="AP1576" s="93"/>
      <c r="AQ1576" s="93"/>
    </row>
    <row r="1577" spans="5:43" ht="32.25" customHeight="1" x14ac:dyDescent="0.25">
      <c r="E1577" s="93"/>
      <c r="AM1577" s="93"/>
      <c r="AN1577" s="93"/>
      <c r="AO1577" s="129"/>
      <c r="AP1577" s="93"/>
      <c r="AQ1577" s="93"/>
    </row>
    <row r="1578" spans="5:43" ht="32.25" customHeight="1" x14ac:dyDescent="0.25">
      <c r="E1578" s="93"/>
      <c r="AM1578" s="93"/>
      <c r="AN1578" s="93"/>
      <c r="AO1578" s="129"/>
      <c r="AP1578" s="93"/>
      <c r="AQ1578" s="93"/>
    </row>
    <row r="1579" spans="5:43" ht="32.25" customHeight="1" x14ac:dyDescent="0.25">
      <c r="E1579" s="93"/>
      <c r="AM1579" s="93"/>
      <c r="AN1579" s="93"/>
      <c r="AO1579" s="129"/>
      <c r="AP1579" s="93"/>
      <c r="AQ1579" s="93"/>
    </row>
    <row r="1580" spans="5:43" ht="32.25" customHeight="1" x14ac:dyDescent="0.25">
      <c r="E1580" s="93"/>
      <c r="AM1580" s="93"/>
      <c r="AN1580" s="93"/>
      <c r="AO1580" s="129"/>
      <c r="AP1580" s="93"/>
      <c r="AQ1580" s="93"/>
    </row>
    <row r="1581" spans="5:43" ht="32.25" customHeight="1" x14ac:dyDescent="0.25">
      <c r="E1581" s="93"/>
      <c r="AM1581" s="93"/>
      <c r="AN1581" s="93"/>
      <c r="AO1581" s="129"/>
      <c r="AP1581" s="93"/>
      <c r="AQ1581" s="93"/>
    </row>
    <row r="1582" spans="5:43" ht="32.25" customHeight="1" x14ac:dyDescent="0.25">
      <c r="E1582" s="93"/>
      <c r="AM1582" s="93"/>
      <c r="AN1582" s="93"/>
      <c r="AO1582" s="129"/>
      <c r="AP1582" s="93"/>
      <c r="AQ1582" s="93"/>
    </row>
    <row r="1583" spans="5:43" ht="32.25" customHeight="1" x14ac:dyDescent="0.25">
      <c r="E1583" s="93"/>
      <c r="AM1583" s="93"/>
      <c r="AN1583" s="93"/>
      <c r="AO1583" s="129"/>
      <c r="AP1583" s="93"/>
      <c r="AQ1583" s="93"/>
    </row>
    <row r="1584" spans="5:43" ht="32.25" customHeight="1" x14ac:dyDescent="0.25">
      <c r="E1584" s="93"/>
      <c r="AM1584" s="93"/>
      <c r="AN1584" s="93"/>
      <c r="AO1584" s="129"/>
      <c r="AP1584" s="93"/>
      <c r="AQ1584" s="93"/>
    </row>
    <row r="1585" spans="5:43" ht="32.25" customHeight="1" x14ac:dyDescent="0.25">
      <c r="E1585" s="93"/>
      <c r="AM1585" s="93"/>
      <c r="AN1585" s="93"/>
      <c r="AO1585" s="129"/>
      <c r="AP1585" s="93"/>
      <c r="AQ1585" s="93"/>
    </row>
    <row r="1586" spans="5:43" ht="32.25" customHeight="1" x14ac:dyDescent="0.25">
      <c r="E1586" s="93"/>
      <c r="AM1586" s="93"/>
      <c r="AN1586" s="93"/>
      <c r="AO1586" s="129"/>
      <c r="AP1586" s="93"/>
      <c r="AQ1586" s="93"/>
    </row>
    <row r="1587" spans="5:43" ht="32.25" customHeight="1" x14ac:dyDescent="0.25">
      <c r="E1587" s="93"/>
      <c r="AM1587" s="93"/>
      <c r="AN1587" s="93"/>
      <c r="AO1587" s="129"/>
      <c r="AP1587" s="93"/>
      <c r="AQ1587" s="93"/>
    </row>
    <row r="1588" spans="5:43" ht="32.25" customHeight="1" x14ac:dyDescent="0.25">
      <c r="E1588" s="93"/>
      <c r="AM1588" s="93"/>
      <c r="AN1588" s="93"/>
      <c r="AO1588" s="129"/>
      <c r="AP1588" s="93"/>
      <c r="AQ1588" s="93"/>
    </row>
    <row r="1589" spans="5:43" ht="32.25" customHeight="1" x14ac:dyDescent="0.25">
      <c r="E1589" s="93"/>
      <c r="AM1589" s="93"/>
      <c r="AN1589" s="93"/>
      <c r="AO1589" s="129"/>
      <c r="AP1589" s="93"/>
      <c r="AQ1589" s="93"/>
    </row>
    <row r="1590" spans="5:43" ht="32.25" customHeight="1" x14ac:dyDescent="0.25">
      <c r="E1590" s="93"/>
      <c r="AM1590" s="93"/>
      <c r="AN1590" s="93"/>
      <c r="AO1590" s="129"/>
      <c r="AP1590" s="93"/>
      <c r="AQ1590" s="93"/>
    </row>
    <row r="1591" spans="5:43" ht="32.25" customHeight="1" x14ac:dyDescent="0.25">
      <c r="E1591" s="93"/>
      <c r="AM1591" s="93"/>
      <c r="AN1591" s="93"/>
      <c r="AO1591" s="129"/>
      <c r="AP1591" s="93"/>
      <c r="AQ1591" s="93"/>
    </row>
    <row r="1592" spans="5:43" ht="32.25" customHeight="1" x14ac:dyDescent="0.25">
      <c r="E1592" s="93"/>
      <c r="AM1592" s="93"/>
      <c r="AN1592" s="93"/>
      <c r="AO1592" s="129"/>
      <c r="AP1592" s="93"/>
      <c r="AQ1592" s="93"/>
    </row>
    <row r="1593" spans="5:43" ht="32.25" customHeight="1" x14ac:dyDescent="0.25">
      <c r="E1593" s="93"/>
      <c r="AM1593" s="93"/>
      <c r="AN1593" s="93"/>
      <c r="AO1593" s="129"/>
      <c r="AP1593" s="93"/>
      <c r="AQ1593" s="93"/>
    </row>
    <row r="1594" spans="5:43" ht="32.25" customHeight="1" x14ac:dyDescent="0.25">
      <c r="E1594" s="93"/>
      <c r="AM1594" s="93"/>
      <c r="AN1594" s="93"/>
      <c r="AO1594" s="129"/>
      <c r="AP1594" s="93"/>
      <c r="AQ1594" s="93"/>
    </row>
    <row r="1595" spans="5:43" ht="32.25" customHeight="1" x14ac:dyDescent="0.25">
      <c r="E1595" s="93"/>
      <c r="AM1595" s="93"/>
      <c r="AN1595" s="93"/>
      <c r="AO1595" s="129"/>
      <c r="AP1595" s="93"/>
      <c r="AQ1595" s="93"/>
    </row>
    <row r="1596" spans="5:43" ht="32.25" customHeight="1" x14ac:dyDescent="0.25">
      <c r="E1596" s="93"/>
      <c r="AM1596" s="93"/>
      <c r="AN1596" s="93"/>
      <c r="AO1596" s="129"/>
      <c r="AP1596" s="93"/>
      <c r="AQ1596" s="93"/>
    </row>
    <row r="1597" spans="5:43" ht="32.25" customHeight="1" x14ac:dyDescent="0.25">
      <c r="E1597" s="93"/>
      <c r="AM1597" s="93"/>
      <c r="AN1597" s="93"/>
      <c r="AO1597" s="129"/>
      <c r="AP1597" s="93"/>
      <c r="AQ1597" s="93"/>
    </row>
    <row r="1598" spans="5:43" ht="32.25" customHeight="1" x14ac:dyDescent="0.25">
      <c r="E1598" s="93"/>
      <c r="AM1598" s="93"/>
      <c r="AN1598" s="93"/>
      <c r="AO1598" s="129"/>
      <c r="AP1598" s="93"/>
      <c r="AQ1598" s="93"/>
    </row>
    <row r="1599" spans="5:43" ht="32.25" customHeight="1" x14ac:dyDescent="0.25">
      <c r="E1599" s="93"/>
      <c r="AM1599" s="93"/>
      <c r="AN1599" s="93"/>
      <c r="AO1599" s="129"/>
      <c r="AP1599" s="93"/>
      <c r="AQ1599" s="93"/>
    </row>
    <row r="1600" spans="5:43" ht="32.25" customHeight="1" x14ac:dyDescent="0.25">
      <c r="E1600" s="93"/>
      <c r="AM1600" s="93"/>
      <c r="AN1600" s="93"/>
      <c r="AO1600" s="129"/>
      <c r="AP1600" s="93"/>
      <c r="AQ1600" s="93"/>
    </row>
    <row r="1601" spans="5:43" ht="32.25" customHeight="1" x14ac:dyDescent="0.25">
      <c r="E1601" s="93"/>
      <c r="AM1601" s="93"/>
      <c r="AN1601" s="93"/>
      <c r="AO1601" s="129"/>
      <c r="AP1601" s="93"/>
      <c r="AQ1601" s="93"/>
    </row>
    <row r="1602" spans="5:43" ht="32.25" customHeight="1" x14ac:dyDescent="0.25">
      <c r="E1602" s="93"/>
      <c r="AM1602" s="93"/>
      <c r="AN1602" s="93"/>
      <c r="AO1602" s="129"/>
      <c r="AP1602" s="93"/>
      <c r="AQ1602" s="93"/>
    </row>
    <row r="1603" spans="5:43" ht="32.25" customHeight="1" x14ac:dyDescent="0.25">
      <c r="E1603" s="93"/>
      <c r="AM1603" s="93"/>
      <c r="AN1603" s="93"/>
      <c r="AO1603" s="129"/>
      <c r="AP1603" s="93"/>
      <c r="AQ1603" s="93"/>
    </row>
    <row r="1604" spans="5:43" ht="32.25" customHeight="1" x14ac:dyDescent="0.25">
      <c r="E1604" s="93"/>
      <c r="AM1604" s="93"/>
      <c r="AN1604" s="93"/>
      <c r="AO1604" s="129"/>
      <c r="AP1604" s="93"/>
      <c r="AQ1604" s="93"/>
    </row>
    <row r="1605" spans="5:43" ht="32.25" customHeight="1" x14ac:dyDescent="0.25">
      <c r="E1605" s="93"/>
      <c r="AM1605" s="93"/>
      <c r="AN1605" s="93"/>
      <c r="AO1605" s="129"/>
      <c r="AP1605" s="93"/>
      <c r="AQ1605" s="93"/>
    </row>
    <row r="1606" spans="5:43" ht="32.25" customHeight="1" x14ac:dyDescent="0.25">
      <c r="E1606" s="93"/>
      <c r="AM1606" s="93"/>
      <c r="AN1606" s="93"/>
      <c r="AO1606" s="129"/>
      <c r="AP1606" s="93"/>
      <c r="AQ1606" s="93"/>
    </row>
    <row r="1607" spans="5:43" ht="32.25" customHeight="1" x14ac:dyDescent="0.25">
      <c r="E1607" s="93"/>
      <c r="AM1607" s="93"/>
      <c r="AN1607" s="93"/>
      <c r="AO1607" s="129"/>
      <c r="AP1607" s="93"/>
      <c r="AQ1607" s="93"/>
    </row>
    <row r="1608" spans="5:43" ht="32.25" customHeight="1" x14ac:dyDescent="0.25">
      <c r="E1608" s="93"/>
      <c r="AM1608" s="93"/>
      <c r="AN1608" s="93"/>
      <c r="AO1608" s="129"/>
      <c r="AP1608" s="93"/>
      <c r="AQ1608" s="93"/>
    </row>
    <row r="1609" spans="5:43" ht="32.25" customHeight="1" x14ac:dyDescent="0.25">
      <c r="E1609" s="93"/>
      <c r="AM1609" s="93"/>
      <c r="AN1609" s="93"/>
      <c r="AO1609" s="129"/>
      <c r="AP1609" s="93"/>
      <c r="AQ1609" s="93"/>
    </row>
    <row r="1610" spans="5:43" ht="32.25" customHeight="1" x14ac:dyDescent="0.25">
      <c r="E1610" s="93"/>
      <c r="AM1610" s="93"/>
      <c r="AN1610" s="93"/>
      <c r="AO1610" s="129"/>
      <c r="AP1610" s="93"/>
      <c r="AQ1610" s="93"/>
    </row>
    <row r="1611" spans="5:43" ht="32.25" customHeight="1" x14ac:dyDescent="0.25">
      <c r="E1611" s="93"/>
      <c r="AM1611" s="93"/>
      <c r="AN1611" s="93"/>
      <c r="AO1611" s="129"/>
      <c r="AP1611" s="93"/>
      <c r="AQ1611" s="93"/>
    </row>
    <row r="1612" spans="5:43" ht="32.25" customHeight="1" x14ac:dyDescent="0.25">
      <c r="E1612" s="93"/>
      <c r="AM1612" s="93"/>
      <c r="AN1612" s="93"/>
      <c r="AO1612" s="129"/>
      <c r="AP1612" s="93"/>
      <c r="AQ1612" s="93"/>
    </row>
    <row r="1613" spans="5:43" ht="32.25" customHeight="1" x14ac:dyDescent="0.25">
      <c r="E1613" s="93"/>
      <c r="AM1613" s="93"/>
      <c r="AN1613" s="93"/>
      <c r="AO1613" s="129"/>
      <c r="AP1613" s="93"/>
      <c r="AQ1613" s="93"/>
    </row>
    <row r="1614" spans="5:43" ht="32.25" customHeight="1" x14ac:dyDescent="0.25">
      <c r="E1614" s="93"/>
      <c r="AM1614" s="93"/>
      <c r="AN1614" s="93"/>
      <c r="AO1614" s="129"/>
      <c r="AP1614" s="93"/>
      <c r="AQ1614" s="93"/>
    </row>
    <row r="1615" spans="5:43" ht="32.25" customHeight="1" x14ac:dyDescent="0.25">
      <c r="E1615" s="93"/>
      <c r="AM1615" s="93"/>
      <c r="AN1615" s="93"/>
      <c r="AO1615" s="129"/>
      <c r="AP1615" s="93"/>
      <c r="AQ1615" s="93"/>
    </row>
    <row r="1616" spans="5:43" ht="32.25" customHeight="1" x14ac:dyDescent="0.25">
      <c r="E1616" s="93"/>
      <c r="AM1616" s="93"/>
      <c r="AN1616" s="93"/>
      <c r="AO1616" s="129"/>
      <c r="AP1616" s="93"/>
      <c r="AQ1616" s="93"/>
    </row>
    <row r="1617" spans="5:43" ht="32.25" customHeight="1" x14ac:dyDescent="0.25">
      <c r="E1617" s="93"/>
      <c r="AM1617" s="93"/>
      <c r="AN1617" s="93"/>
      <c r="AO1617" s="129"/>
      <c r="AP1617" s="93"/>
      <c r="AQ1617" s="93"/>
    </row>
    <row r="1618" spans="5:43" ht="32.25" customHeight="1" x14ac:dyDescent="0.25">
      <c r="E1618" s="93"/>
      <c r="AM1618" s="93"/>
      <c r="AN1618" s="93"/>
      <c r="AO1618" s="129"/>
      <c r="AP1618" s="93"/>
      <c r="AQ1618" s="93"/>
    </row>
    <row r="1619" spans="5:43" ht="32.25" customHeight="1" x14ac:dyDescent="0.25">
      <c r="E1619" s="93"/>
      <c r="AM1619" s="93"/>
      <c r="AN1619" s="93"/>
      <c r="AO1619" s="129"/>
      <c r="AP1619" s="93"/>
      <c r="AQ1619" s="93"/>
    </row>
    <row r="1620" spans="5:43" ht="32.25" customHeight="1" x14ac:dyDescent="0.25">
      <c r="E1620" s="93"/>
      <c r="AM1620" s="93"/>
      <c r="AN1620" s="93"/>
      <c r="AO1620" s="129"/>
      <c r="AP1620" s="93"/>
      <c r="AQ1620" s="93"/>
    </row>
    <row r="1621" spans="5:43" ht="32.25" customHeight="1" x14ac:dyDescent="0.25">
      <c r="E1621" s="93"/>
      <c r="AM1621" s="93"/>
      <c r="AN1621" s="93"/>
      <c r="AO1621" s="129"/>
      <c r="AP1621" s="93"/>
      <c r="AQ1621" s="93"/>
    </row>
    <row r="1622" spans="5:43" ht="32.25" customHeight="1" x14ac:dyDescent="0.25">
      <c r="E1622" s="93"/>
      <c r="AM1622" s="93"/>
      <c r="AN1622" s="93"/>
      <c r="AO1622" s="129"/>
      <c r="AP1622" s="93"/>
      <c r="AQ1622" s="93"/>
    </row>
    <row r="1623" spans="5:43" ht="32.25" customHeight="1" x14ac:dyDescent="0.25">
      <c r="E1623" s="93"/>
      <c r="AM1623" s="93"/>
      <c r="AN1623" s="93"/>
      <c r="AO1623" s="129"/>
      <c r="AP1623" s="93"/>
      <c r="AQ1623" s="93"/>
    </row>
    <row r="1624" spans="5:43" ht="32.25" customHeight="1" x14ac:dyDescent="0.25">
      <c r="E1624" s="93"/>
      <c r="AM1624" s="93"/>
      <c r="AN1624" s="93"/>
      <c r="AO1624" s="129"/>
      <c r="AP1624" s="93"/>
      <c r="AQ1624" s="93"/>
    </row>
    <row r="1625" spans="5:43" ht="32.25" customHeight="1" x14ac:dyDescent="0.25">
      <c r="E1625" s="93"/>
      <c r="AM1625" s="93"/>
      <c r="AN1625" s="93"/>
      <c r="AO1625" s="129"/>
      <c r="AP1625" s="93"/>
      <c r="AQ1625" s="93"/>
    </row>
    <row r="1626" spans="5:43" ht="32.25" customHeight="1" x14ac:dyDescent="0.25">
      <c r="E1626" s="93"/>
      <c r="AM1626" s="93"/>
      <c r="AN1626" s="93"/>
      <c r="AO1626" s="129"/>
      <c r="AP1626" s="93"/>
      <c r="AQ1626" s="93"/>
    </row>
    <row r="1627" spans="5:43" ht="32.25" customHeight="1" x14ac:dyDescent="0.25">
      <c r="E1627" s="93"/>
      <c r="AM1627" s="93"/>
      <c r="AN1627" s="93"/>
      <c r="AO1627" s="129"/>
      <c r="AP1627" s="93"/>
      <c r="AQ1627" s="93"/>
    </row>
    <row r="1628" spans="5:43" ht="32.25" customHeight="1" x14ac:dyDescent="0.25">
      <c r="E1628" s="93"/>
      <c r="AM1628" s="93"/>
      <c r="AN1628" s="93"/>
      <c r="AO1628" s="129"/>
      <c r="AP1628" s="93"/>
      <c r="AQ1628" s="93"/>
    </row>
    <row r="1629" spans="5:43" ht="32.25" customHeight="1" x14ac:dyDescent="0.25">
      <c r="E1629" s="93"/>
      <c r="AM1629" s="93"/>
      <c r="AN1629" s="93"/>
      <c r="AO1629" s="129"/>
      <c r="AP1629" s="93"/>
      <c r="AQ1629" s="93"/>
    </row>
    <row r="1630" spans="5:43" ht="32.25" customHeight="1" x14ac:dyDescent="0.25">
      <c r="E1630" s="93"/>
      <c r="AM1630" s="93"/>
      <c r="AN1630" s="93"/>
      <c r="AO1630" s="129"/>
      <c r="AP1630" s="93"/>
      <c r="AQ1630" s="93"/>
    </row>
    <row r="1631" spans="5:43" ht="32.25" customHeight="1" x14ac:dyDescent="0.25">
      <c r="E1631" s="93"/>
      <c r="AM1631" s="93"/>
      <c r="AN1631" s="93"/>
      <c r="AO1631" s="129"/>
      <c r="AP1631" s="93"/>
      <c r="AQ1631" s="93"/>
    </row>
    <row r="1632" spans="5:43" ht="32.25" customHeight="1" x14ac:dyDescent="0.25">
      <c r="E1632" s="93"/>
      <c r="AM1632" s="93"/>
      <c r="AN1632" s="93"/>
      <c r="AO1632" s="129"/>
      <c r="AP1632" s="93"/>
      <c r="AQ1632" s="93"/>
    </row>
    <row r="1633" spans="5:43" ht="32.25" customHeight="1" x14ac:dyDescent="0.25">
      <c r="E1633" s="93"/>
      <c r="AM1633" s="93"/>
      <c r="AN1633" s="93"/>
      <c r="AO1633" s="129"/>
      <c r="AP1633" s="93"/>
      <c r="AQ1633" s="93"/>
    </row>
    <row r="1634" spans="5:43" ht="32.25" customHeight="1" x14ac:dyDescent="0.25">
      <c r="E1634" s="93"/>
      <c r="AM1634" s="93"/>
      <c r="AN1634" s="93"/>
      <c r="AO1634" s="129"/>
      <c r="AP1634" s="93"/>
      <c r="AQ1634" s="93"/>
    </row>
    <row r="1635" spans="5:43" ht="32.25" customHeight="1" x14ac:dyDescent="0.25">
      <c r="E1635" s="93"/>
      <c r="AM1635" s="93"/>
      <c r="AN1635" s="93"/>
      <c r="AO1635" s="129"/>
      <c r="AP1635" s="93"/>
      <c r="AQ1635" s="93"/>
    </row>
    <row r="1636" spans="5:43" ht="32.25" customHeight="1" x14ac:dyDescent="0.25">
      <c r="E1636" s="93"/>
      <c r="AM1636" s="93"/>
      <c r="AN1636" s="93"/>
      <c r="AO1636" s="129"/>
      <c r="AP1636" s="93"/>
      <c r="AQ1636" s="93"/>
    </row>
    <row r="1637" spans="5:43" ht="32.25" customHeight="1" x14ac:dyDescent="0.25">
      <c r="E1637" s="93"/>
      <c r="AM1637" s="93"/>
      <c r="AN1637" s="93"/>
      <c r="AO1637" s="129"/>
      <c r="AP1637" s="93"/>
      <c r="AQ1637" s="93"/>
    </row>
    <row r="1638" spans="5:43" ht="32.25" customHeight="1" x14ac:dyDescent="0.25">
      <c r="E1638" s="93"/>
      <c r="AM1638" s="93"/>
      <c r="AN1638" s="93"/>
      <c r="AO1638" s="129"/>
      <c r="AP1638" s="93"/>
      <c r="AQ1638" s="93"/>
    </row>
    <row r="1639" spans="5:43" ht="32.25" customHeight="1" x14ac:dyDescent="0.25">
      <c r="E1639" s="93"/>
      <c r="AM1639" s="93"/>
      <c r="AN1639" s="93"/>
      <c r="AO1639" s="129"/>
      <c r="AP1639" s="93"/>
      <c r="AQ1639" s="93"/>
    </row>
    <row r="1640" spans="5:43" ht="32.25" customHeight="1" x14ac:dyDescent="0.25">
      <c r="E1640" s="93"/>
      <c r="AM1640" s="93"/>
      <c r="AN1640" s="93"/>
      <c r="AO1640" s="129"/>
      <c r="AP1640" s="93"/>
      <c r="AQ1640" s="93"/>
    </row>
    <row r="1641" spans="5:43" ht="32.25" customHeight="1" x14ac:dyDescent="0.25">
      <c r="E1641" s="93"/>
      <c r="AM1641" s="93"/>
      <c r="AN1641" s="93"/>
      <c r="AO1641" s="129"/>
      <c r="AP1641" s="93"/>
      <c r="AQ1641" s="93"/>
    </row>
    <row r="1642" spans="5:43" ht="32.25" customHeight="1" x14ac:dyDescent="0.25">
      <c r="E1642" s="93"/>
      <c r="AM1642" s="93"/>
      <c r="AN1642" s="93"/>
      <c r="AO1642" s="129"/>
      <c r="AP1642" s="93"/>
      <c r="AQ1642" s="93"/>
    </row>
    <row r="1643" spans="5:43" ht="32.25" customHeight="1" x14ac:dyDescent="0.25">
      <c r="E1643" s="93"/>
      <c r="AM1643" s="93"/>
      <c r="AN1643" s="93"/>
      <c r="AO1643" s="129"/>
      <c r="AP1643" s="93"/>
      <c r="AQ1643" s="93"/>
    </row>
    <row r="1644" spans="5:43" ht="32.25" customHeight="1" x14ac:dyDescent="0.25">
      <c r="E1644" s="93"/>
      <c r="AM1644" s="93"/>
      <c r="AN1644" s="93"/>
      <c r="AO1644" s="129"/>
      <c r="AP1644" s="93"/>
      <c r="AQ1644" s="93"/>
    </row>
    <row r="1645" spans="5:43" ht="32.25" customHeight="1" x14ac:dyDescent="0.25">
      <c r="E1645" s="93"/>
      <c r="AM1645" s="93"/>
      <c r="AN1645" s="93"/>
      <c r="AO1645" s="129"/>
      <c r="AP1645" s="93"/>
      <c r="AQ1645" s="93"/>
    </row>
    <row r="1646" spans="5:43" ht="32.25" customHeight="1" x14ac:dyDescent="0.25">
      <c r="E1646" s="93"/>
      <c r="AM1646" s="93"/>
      <c r="AN1646" s="93"/>
      <c r="AO1646" s="129"/>
      <c r="AP1646" s="93"/>
      <c r="AQ1646" s="93"/>
    </row>
    <row r="1647" spans="5:43" ht="32.25" customHeight="1" x14ac:dyDescent="0.25">
      <c r="E1647" s="93"/>
      <c r="AM1647" s="93"/>
      <c r="AN1647" s="93"/>
      <c r="AO1647" s="129"/>
      <c r="AP1647" s="93"/>
      <c r="AQ1647" s="93"/>
    </row>
    <row r="1648" spans="5:43" ht="32.25" customHeight="1" x14ac:dyDescent="0.25">
      <c r="E1648" s="93"/>
      <c r="AM1648" s="93"/>
      <c r="AN1648" s="93"/>
      <c r="AO1648" s="129"/>
      <c r="AP1648" s="93"/>
      <c r="AQ1648" s="93"/>
    </row>
    <row r="1649" spans="5:43" ht="32.25" customHeight="1" x14ac:dyDescent="0.25">
      <c r="E1649" s="93"/>
      <c r="AM1649" s="93"/>
      <c r="AN1649" s="93"/>
      <c r="AO1649" s="129"/>
      <c r="AP1649" s="93"/>
      <c r="AQ1649" s="93"/>
    </row>
    <row r="1650" spans="5:43" ht="32.25" customHeight="1" x14ac:dyDescent="0.25">
      <c r="E1650" s="93"/>
      <c r="AM1650" s="93"/>
      <c r="AN1650" s="93"/>
      <c r="AO1650" s="129"/>
      <c r="AP1650" s="93"/>
      <c r="AQ1650" s="93"/>
    </row>
    <row r="1651" spans="5:43" ht="32.25" customHeight="1" x14ac:dyDescent="0.25">
      <c r="E1651" s="93"/>
      <c r="AM1651" s="93"/>
      <c r="AN1651" s="93"/>
      <c r="AO1651" s="129"/>
      <c r="AP1651" s="93"/>
      <c r="AQ1651" s="93"/>
    </row>
    <row r="1652" spans="5:43" ht="32.25" customHeight="1" x14ac:dyDescent="0.25">
      <c r="E1652" s="93"/>
      <c r="AM1652" s="93"/>
      <c r="AN1652" s="93"/>
      <c r="AO1652" s="129"/>
      <c r="AP1652" s="93"/>
      <c r="AQ1652" s="93"/>
    </row>
    <row r="1653" spans="5:43" ht="32.25" customHeight="1" x14ac:dyDescent="0.25">
      <c r="E1653" s="93"/>
      <c r="AM1653" s="93"/>
      <c r="AN1653" s="93"/>
      <c r="AO1653" s="129"/>
      <c r="AP1653" s="93"/>
      <c r="AQ1653" s="93"/>
    </row>
    <row r="1654" spans="5:43" ht="32.25" customHeight="1" x14ac:dyDescent="0.25">
      <c r="E1654" s="93"/>
      <c r="AM1654" s="93"/>
      <c r="AN1654" s="93"/>
      <c r="AO1654" s="129"/>
      <c r="AP1654" s="93"/>
      <c r="AQ1654" s="93"/>
    </row>
    <row r="1655" spans="5:43" ht="32.25" customHeight="1" x14ac:dyDescent="0.25">
      <c r="E1655" s="93"/>
      <c r="AM1655" s="93"/>
      <c r="AN1655" s="93"/>
      <c r="AO1655" s="129"/>
      <c r="AP1655" s="93"/>
      <c r="AQ1655" s="93"/>
    </row>
    <row r="1656" spans="5:43" ht="32.25" customHeight="1" x14ac:dyDescent="0.25">
      <c r="E1656" s="93"/>
      <c r="AM1656" s="93"/>
      <c r="AN1656" s="93"/>
      <c r="AO1656" s="129"/>
      <c r="AP1656" s="93"/>
      <c r="AQ1656" s="93"/>
    </row>
    <row r="1657" spans="5:43" ht="32.25" customHeight="1" x14ac:dyDescent="0.25">
      <c r="E1657" s="93"/>
      <c r="AM1657" s="93"/>
      <c r="AN1657" s="93"/>
      <c r="AO1657" s="129"/>
      <c r="AP1657" s="93"/>
      <c r="AQ1657" s="93"/>
    </row>
    <row r="1658" spans="5:43" ht="32.25" customHeight="1" x14ac:dyDescent="0.25">
      <c r="E1658" s="93"/>
      <c r="AM1658" s="93"/>
      <c r="AN1658" s="93"/>
      <c r="AO1658" s="129"/>
      <c r="AP1658" s="93"/>
      <c r="AQ1658" s="93"/>
    </row>
    <row r="1659" spans="5:43" ht="32.25" customHeight="1" x14ac:dyDescent="0.25">
      <c r="E1659" s="93"/>
      <c r="AM1659" s="93"/>
      <c r="AN1659" s="93"/>
      <c r="AO1659" s="129"/>
      <c r="AP1659" s="93"/>
      <c r="AQ1659" s="93"/>
    </row>
    <row r="1660" spans="5:43" ht="32.25" customHeight="1" x14ac:dyDescent="0.25">
      <c r="E1660" s="93"/>
      <c r="AM1660" s="93"/>
      <c r="AN1660" s="93"/>
      <c r="AO1660" s="129"/>
      <c r="AP1660" s="93"/>
      <c r="AQ1660" s="93"/>
    </row>
    <row r="1661" spans="5:43" ht="32.25" customHeight="1" x14ac:dyDescent="0.25">
      <c r="E1661" s="93"/>
      <c r="AM1661" s="93"/>
      <c r="AN1661" s="93"/>
      <c r="AO1661" s="129"/>
      <c r="AP1661" s="93"/>
      <c r="AQ1661" s="93"/>
    </row>
    <row r="1662" spans="5:43" ht="32.25" customHeight="1" x14ac:dyDescent="0.25">
      <c r="E1662" s="93"/>
      <c r="AM1662" s="93"/>
      <c r="AN1662" s="93"/>
      <c r="AO1662" s="129"/>
      <c r="AP1662" s="93"/>
      <c r="AQ1662" s="93"/>
    </row>
    <row r="1663" spans="5:43" ht="32.25" customHeight="1" x14ac:dyDescent="0.25">
      <c r="E1663" s="93"/>
      <c r="AM1663" s="93"/>
      <c r="AN1663" s="93"/>
      <c r="AO1663" s="129"/>
      <c r="AP1663" s="93"/>
      <c r="AQ1663" s="93"/>
    </row>
    <row r="1664" spans="5:43" ht="32.25" customHeight="1" x14ac:dyDescent="0.25">
      <c r="E1664" s="93"/>
      <c r="AM1664" s="93"/>
      <c r="AN1664" s="93"/>
      <c r="AO1664" s="129"/>
      <c r="AP1664" s="93"/>
      <c r="AQ1664" s="93"/>
    </row>
    <row r="1665" spans="5:43" ht="32.25" customHeight="1" x14ac:dyDescent="0.25">
      <c r="E1665" s="93"/>
      <c r="AM1665" s="93"/>
      <c r="AN1665" s="93"/>
      <c r="AO1665" s="129"/>
      <c r="AP1665" s="93"/>
      <c r="AQ1665" s="93"/>
    </row>
    <row r="1666" spans="5:43" ht="32.25" customHeight="1" x14ac:dyDescent="0.25">
      <c r="E1666" s="93"/>
      <c r="AM1666" s="93"/>
      <c r="AN1666" s="93"/>
      <c r="AO1666" s="129"/>
      <c r="AP1666" s="93"/>
      <c r="AQ1666" s="93"/>
    </row>
    <row r="1667" spans="5:43" ht="32.25" customHeight="1" x14ac:dyDescent="0.25">
      <c r="E1667" s="93"/>
      <c r="AM1667" s="93"/>
      <c r="AN1667" s="93"/>
      <c r="AO1667" s="129"/>
      <c r="AP1667" s="93"/>
      <c r="AQ1667" s="93"/>
    </row>
    <row r="1668" spans="5:43" ht="32.25" customHeight="1" x14ac:dyDescent="0.25">
      <c r="E1668" s="93"/>
      <c r="AM1668" s="93"/>
      <c r="AN1668" s="93"/>
      <c r="AO1668" s="129"/>
      <c r="AP1668" s="93"/>
      <c r="AQ1668" s="93"/>
    </row>
    <row r="1669" spans="5:43" ht="32.25" customHeight="1" x14ac:dyDescent="0.25">
      <c r="E1669" s="93"/>
      <c r="AM1669" s="93"/>
      <c r="AN1669" s="93"/>
      <c r="AO1669" s="129"/>
      <c r="AP1669" s="93"/>
      <c r="AQ1669" s="93"/>
    </row>
    <row r="1670" spans="5:43" ht="32.25" customHeight="1" x14ac:dyDescent="0.25">
      <c r="E1670" s="93"/>
      <c r="AM1670" s="93"/>
      <c r="AN1670" s="93"/>
      <c r="AO1670" s="129"/>
      <c r="AP1670" s="93"/>
      <c r="AQ1670" s="93"/>
    </row>
    <row r="1671" spans="5:43" ht="32.25" customHeight="1" x14ac:dyDescent="0.25">
      <c r="E1671" s="93"/>
      <c r="AM1671" s="93"/>
      <c r="AN1671" s="93"/>
      <c r="AO1671" s="129"/>
      <c r="AP1671" s="93"/>
      <c r="AQ1671" s="93"/>
    </row>
    <row r="1672" spans="5:43" ht="32.25" customHeight="1" x14ac:dyDescent="0.25">
      <c r="E1672" s="93"/>
      <c r="AM1672" s="93"/>
      <c r="AN1672" s="93"/>
      <c r="AO1672" s="129"/>
      <c r="AP1672" s="93"/>
      <c r="AQ1672" s="93"/>
    </row>
    <row r="1673" spans="5:43" ht="32.25" customHeight="1" x14ac:dyDescent="0.25">
      <c r="E1673" s="93"/>
      <c r="AM1673" s="93"/>
      <c r="AN1673" s="93"/>
      <c r="AO1673" s="129"/>
      <c r="AP1673" s="93"/>
      <c r="AQ1673" s="93"/>
    </row>
    <row r="1674" spans="5:43" ht="32.25" customHeight="1" x14ac:dyDescent="0.25">
      <c r="E1674" s="93"/>
      <c r="AM1674" s="93"/>
      <c r="AN1674" s="93"/>
      <c r="AO1674" s="129"/>
      <c r="AP1674" s="93"/>
      <c r="AQ1674" s="93"/>
    </row>
    <row r="1675" spans="5:43" ht="32.25" customHeight="1" x14ac:dyDescent="0.25">
      <c r="E1675" s="93"/>
      <c r="AM1675" s="93"/>
      <c r="AN1675" s="93"/>
      <c r="AO1675" s="129"/>
      <c r="AP1675" s="93"/>
      <c r="AQ1675" s="93"/>
    </row>
    <row r="1676" spans="5:43" ht="32.25" customHeight="1" x14ac:dyDescent="0.25">
      <c r="E1676" s="93"/>
      <c r="AM1676" s="93"/>
      <c r="AN1676" s="93"/>
      <c r="AO1676" s="129"/>
      <c r="AP1676" s="93"/>
      <c r="AQ1676" s="93"/>
    </row>
    <row r="1677" spans="5:43" ht="32.25" customHeight="1" x14ac:dyDescent="0.25">
      <c r="E1677" s="93"/>
      <c r="AM1677" s="93"/>
      <c r="AN1677" s="93"/>
      <c r="AO1677" s="129"/>
      <c r="AP1677" s="93"/>
      <c r="AQ1677" s="93"/>
    </row>
    <row r="1678" spans="5:43" ht="32.25" customHeight="1" x14ac:dyDescent="0.25">
      <c r="E1678" s="93"/>
      <c r="AM1678" s="93"/>
      <c r="AN1678" s="93"/>
      <c r="AO1678" s="129"/>
      <c r="AP1678" s="93"/>
      <c r="AQ1678" s="93"/>
    </row>
    <row r="1679" spans="5:43" ht="32.25" customHeight="1" x14ac:dyDescent="0.25">
      <c r="E1679" s="93"/>
      <c r="AM1679" s="93"/>
      <c r="AN1679" s="93"/>
      <c r="AO1679" s="129"/>
      <c r="AP1679" s="93"/>
      <c r="AQ1679" s="93"/>
    </row>
    <row r="1680" spans="5:43" ht="32.25" customHeight="1" x14ac:dyDescent="0.25">
      <c r="E1680" s="93"/>
      <c r="AM1680" s="93"/>
      <c r="AN1680" s="93"/>
      <c r="AO1680" s="129"/>
      <c r="AP1680" s="93"/>
      <c r="AQ1680" s="93"/>
    </row>
    <row r="1681" spans="5:43" ht="32.25" customHeight="1" x14ac:dyDescent="0.25">
      <c r="E1681" s="93"/>
      <c r="AM1681" s="93"/>
      <c r="AN1681" s="93"/>
      <c r="AO1681" s="129"/>
      <c r="AP1681" s="93"/>
      <c r="AQ1681" s="93"/>
    </row>
    <row r="1682" spans="5:43" ht="32.25" customHeight="1" x14ac:dyDescent="0.25">
      <c r="E1682" s="93"/>
      <c r="AM1682" s="93"/>
      <c r="AN1682" s="93"/>
      <c r="AO1682" s="129"/>
      <c r="AP1682" s="93"/>
      <c r="AQ1682" s="93"/>
    </row>
    <row r="1683" spans="5:43" ht="32.25" customHeight="1" x14ac:dyDescent="0.25">
      <c r="E1683" s="93"/>
      <c r="AM1683" s="93"/>
      <c r="AN1683" s="93"/>
      <c r="AO1683" s="129"/>
      <c r="AP1683" s="93"/>
      <c r="AQ1683" s="93"/>
    </row>
    <row r="1684" spans="5:43" ht="32.25" customHeight="1" x14ac:dyDescent="0.25">
      <c r="E1684" s="93"/>
      <c r="AM1684" s="93"/>
      <c r="AN1684" s="93"/>
      <c r="AO1684" s="129"/>
      <c r="AP1684" s="93"/>
      <c r="AQ1684" s="93"/>
    </row>
    <row r="1685" spans="5:43" ht="32.25" customHeight="1" x14ac:dyDescent="0.25">
      <c r="E1685" s="93"/>
      <c r="AM1685" s="93"/>
      <c r="AN1685" s="93"/>
      <c r="AO1685" s="129"/>
      <c r="AP1685" s="93"/>
      <c r="AQ1685" s="93"/>
    </row>
    <row r="1686" spans="5:43" ht="32.25" customHeight="1" x14ac:dyDescent="0.25">
      <c r="AM1686" s="93"/>
      <c r="AN1686" s="93"/>
      <c r="AO1686" s="129"/>
      <c r="AP1686" s="93"/>
      <c r="AQ1686" s="93"/>
    </row>
    <row r="1687" spans="5:43" ht="32.25" customHeight="1" x14ac:dyDescent="0.25">
      <c r="AM1687" s="93"/>
      <c r="AN1687" s="93"/>
      <c r="AO1687" s="129"/>
      <c r="AP1687" s="93"/>
      <c r="AQ1687" s="93"/>
    </row>
    <row r="1688" spans="5:43" ht="32.25" customHeight="1" x14ac:dyDescent="0.25">
      <c r="AM1688" s="93"/>
      <c r="AN1688" s="93"/>
      <c r="AO1688" s="129"/>
      <c r="AP1688" s="93"/>
      <c r="AQ1688" s="93"/>
    </row>
    <row r="1689" spans="5:43" ht="32.25" customHeight="1" x14ac:dyDescent="0.25">
      <c r="AM1689" s="93"/>
      <c r="AN1689" s="93"/>
      <c r="AO1689" s="129"/>
      <c r="AP1689" s="93"/>
      <c r="AQ1689" s="93"/>
    </row>
    <row r="1690" spans="5:43" ht="32.25" customHeight="1" x14ac:dyDescent="0.25">
      <c r="AM1690" s="93"/>
      <c r="AN1690" s="93"/>
      <c r="AO1690" s="129"/>
      <c r="AP1690" s="93"/>
      <c r="AQ1690" s="93"/>
    </row>
    <row r="1691" spans="5:43" ht="32.25" customHeight="1" x14ac:dyDescent="0.25">
      <c r="AM1691" s="93"/>
      <c r="AN1691" s="93"/>
      <c r="AO1691" s="129"/>
      <c r="AP1691" s="93"/>
      <c r="AQ1691" s="93"/>
    </row>
    <row r="1692" spans="5:43" ht="32.25" customHeight="1" x14ac:dyDescent="0.25">
      <c r="AM1692" s="93"/>
      <c r="AN1692" s="93"/>
      <c r="AO1692" s="129"/>
      <c r="AP1692" s="93"/>
      <c r="AQ1692" s="93"/>
    </row>
    <row r="1693" spans="5:43" ht="32.25" customHeight="1" x14ac:dyDescent="0.25">
      <c r="AM1693" s="93"/>
      <c r="AN1693" s="93"/>
      <c r="AO1693" s="129"/>
      <c r="AP1693" s="93"/>
      <c r="AQ1693" s="93"/>
    </row>
    <row r="1694" spans="5:43" ht="32.25" customHeight="1" x14ac:dyDescent="0.25">
      <c r="AM1694" s="93"/>
      <c r="AN1694" s="93"/>
      <c r="AO1694" s="129"/>
      <c r="AP1694" s="93"/>
      <c r="AQ1694" s="93"/>
    </row>
    <row r="1695" spans="5:43" ht="32.25" customHeight="1" x14ac:dyDescent="0.25">
      <c r="AM1695" s="93"/>
      <c r="AN1695" s="93"/>
      <c r="AO1695" s="129"/>
      <c r="AP1695" s="93"/>
      <c r="AQ1695" s="93"/>
    </row>
    <row r="1696" spans="5:43" ht="32.25" customHeight="1" x14ac:dyDescent="0.25">
      <c r="AM1696" s="93"/>
      <c r="AN1696" s="93"/>
      <c r="AO1696" s="129"/>
      <c r="AP1696" s="93"/>
      <c r="AQ1696" s="93"/>
    </row>
    <row r="1697" spans="39:43" ht="32.25" customHeight="1" x14ac:dyDescent="0.25">
      <c r="AM1697" s="93"/>
      <c r="AN1697" s="93"/>
      <c r="AO1697" s="129"/>
      <c r="AP1697" s="93"/>
      <c r="AQ1697" s="93"/>
    </row>
    <row r="1698" spans="39:43" ht="32.25" customHeight="1" x14ac:dyDescent="0.25">
      <c r="AM1698" s="93"/>
      <c r="AN1698" s="93"/>
      <c r="AO1698" s="129"/>
      <c r="AP1698" s="93"/>
      <c r="AQ1698" s="93"/>
    </row>
    <row r="1699" spans="39:43" ht="32.25" customHeight="1" x14ac:dyDescent="0.25">
      <c r="AM1699" s="93"/>
      <c r="AN1699" s="93"/>
      <c r="AO1699" s="129"/>
      <c r="AP1699" s="93"/>
      <c r="AQ1699" s="93"/>
    </row>
    <row r="1700" spans="39:43" ht="32.25" customHeight="1" x14ac:dyDescent="0.25">
      <c r="AM1700" s="93"/>
      <c r="AN1700" s="93"/>
      <c r="AO1700" s="129"/>
      <c r="AP1700" s="93"/>
      <c r="AQ1700" s="93"/>
    </row>
    <row r="1701" spans="39:43" ht="32.25" customHeight="1" x14ac:dyDescent="0.25">
      <c r="AM1701" s="93"/>
      <c r="AN1701" s="93"/>
      <c r="AO1701" s="129"/>
      <c r="AP1701" s="93"/>
      <c r="AQ1701" s="93"/>
    </row>
    <row r="1702" spans="39:43" ht="32.25" customHeight="1" x14ac:dyDescent="0.25">
      <c r="AM1702" s="93"/>
      <c r="AN1702" s="93"/>
      <c r="AO1702" s="129"/>
      <c r="AP1702" s="93"/>
      <c r="AQ1702" s="93"/>
    </row>
    <row r="1703" spans="39:43" ht="32.25" customHeight="1" x14ac:dyDescent="0.25">
      <c r="AM1703" s="93"/>
      <c r="AN1703" s="93"/>
      <c r="AO1703" s="129"/>
      <c r="AP1703" s="93"/>
      <c r="AQ1703" s="93"/>
    </row>
    <row r="1704" spans="39:43" ht="32.25" customHeight="1" x14ac:dyDescent="0.25">
      <c r="AM1704" s="93"/>
      <c r="AN1704" s="93"/>
      <c r="AO1704" s="129"/>
      <c r="AP1704" s="93"/>
      <c r="AQ1704" s="93"/>
    </row>
    <row r="1705" spans="39:43" ht="32.25" customHeight="1" x14ac:dyDescent="0.25">
      <c r="AM1705" s="93"/>
      <c r="AN1705" s="93"/>
      <c r="AO1705" s="129"/>
      <c r="AP1705" s="93"/>
      <c r="AQ1705" s="93"/>
    </row>
    <row r="1706" spans="39:43" ht="32.25" customHeight="1" x14ac:dyDescent="0.25">
      <c r="AM1706" s="93"/>
      <c r="AN1706" s="93"/>
      <c r="AO1706" s="129"/>
      <c r="AP1706" s="93"/>
      <c r="AQ1706" s="93"/>
    </row>
    <row r="1707" spans="39:43" ht="32.25" customHeight="1" x14ac:dyDescent="0.25">
      <c r="AM1707" s="93"/>
      <c r="AN1707" s="93"/>
      <c r="AO1707" s="129"/>
      <c r="AP1707" s="93"/>
      <c r="AQ1707" s="93"/>
    </row>
    <row r="1708" spans="39:43" ht="32.25" customHeight="1" x14ac:dyDescent="0.25">
      <c r="AM1708" s="93"/>
      <c r="AN1708" s="93"/>
      <c r="AO1708" s="129"/>
      <c r="AP1708" s="93"/>
      <c r="AQ1708" s="93"/>
    </row>
    <row r="1709" spans="39:43" ht="32.25" customHeight="1" x14ac:dyDescent="0.25">
      <c r="AM1709" s="93"/>
      <c r="AN1709" s="93"/>
      <c r="AO1709" s="129"/>
      <c r="AP1709" s="93"/>
      <c r="AQ1709" s="93"/>
    </row>
    <row r="1710" spans="39:43" ht="32.25" customHeight="1" x14ac:dyDescent="0.25">
      <c r="AM1710" s="93"/>
      <c r="AN1710" s="93"/>
      <c r="AO1710" s="129"/>
      <c r="AP1710" s="93"/>
      <c r="AQ1710" s="93"/>
    </row>
    <row r="1711" spans="39:43" ht="32.25" customHeight="1" x14ac:dyDescent="0.25">
      <c r="AM1711" s="93"/>
      <c r="AN1711" s="93"/>
      <c r="AO1711" s="129"/>
      <c r="AP1711" s="93"/>
      <c r="AQ1711" s="93"/>
    </row>
    <row r="1712" spans="39:43" ht="32.25" customHeight="1" x14ac:dyDescent="0.25">
      <c r="AM1712" s="93"/>
      <c r="AN1712" s="93"/>
      <c r="AO1712" s="129"/>
      <c r="AP1712" s="93"/>
      <c r="AQ1712" s="93"/>
    </row>
    <row r="1713" spans="39:43" ht="32.25" customHeight="1" x14ac:dyDescent="0.25">
      <c r="AM1713" s="93"/>
      <c r="AN1713" s="93"/>
      <c r="AO1713" s="129"/>
      <c r="AP1713" s="93"/>
      <c r="AQ1713" s="93"/>
    </row>
    <row r="1714" spans="39:43" ht="32.25" customHeight="1" x14ac:dyDescent="0.25">
      <c r="AM1714" s="93"/>
      <c r="AN1714" s="93"/>
      <c r="AO1714" s="129"/>
      <c r="AP1714" s="93"/>
      <c r="AQ1714" s="93"/>
    </row>
    <row r="1715" spans="39:43" ht="32.25" customHeight="1" x14ac:dyDescent="0.25">
      <c r="AM1715" s="93"/>
      <c r="AN1715" s="93"/>
      <c r="AO1715" s="129"/>
      <c r="AP1715" s="93"/>
      <c r="AQ1715" s="93"/>
    </row>
    <row r="1716" spans="39:43" ht="32.25" customHeight="1" x14ac:dyDescent="0.25">
      <c r="AM1716" s="93"/>
      <c r="AN1716" s="93"/>
      <c r="AO1716" s="129"/>
      <c r="AP1716" s="93"/>
      <c r="AQ1716" s="93"/>
    </row>
    <row r="1717" spans="39:43" ht="32.25" customHeight="1" x14ac:dyDescent="0.25">
      <c r="AM1717" s="93"/>
      <c r="AN1717" s="93"/>
      <c r="AO1717" s="129"/>
      <c r="AP1717" s="93"/>
      <c r="AQ1717" s="93"/>
    </row>
    <row r="1718" spans="39:43" ht="32.25" customHeight="1" x14ac:dyDescent="0.25">
      <c r="AM1718" s="93"/>
      <c r="AN1718" s="93"/>
      <c r="AO1718" s="129"/>
      <c r="AP1718" s="93"/>
      <c r="AQ1718" s="93"/>
    </row>
    <row r="1719" spans="39:43" ht="32.25" customHeight="1" x14ac:dyDescent="0.25">
      <c r="AM1719" s="93"/>
      <c r="AN1719" s="93"/>
      <c r="AO1719" s="129"/>
      <c r="AP1719" s="93"/>
      <c r="AQ1719" s="93"/>
    </row>
    <row r="1720" spans="39:43" ht="32.25" customHeight="1" x14ac:dyDescent="0.25">
      <c r="AM1720" s="93"/>
      <c r="AN1720" s="93"/>
      <c r="AO1720" s="129"/>
      <c r="AP1720" s="93"/>
      <c r="AQ1720" s="93"/>
    </row>
    <row r="1721" spans="39:43" ht="32.25" customHeight="1" x14ac:dyDescent="0.25">
      <c r="AM1721" s="93"/>
      <c r="AN1721" s="93"/>
      <c r="AO1721" s="129"/>
      <c r="AP1721" s="93"/>
      <c r="AQ1721" s="93"/>
    </row>
    <row r="1722" spans="39:43" ht="32.25" customHeight="1" x14ac:dyDescent="0.25">
      <c r="AM1722" s="93"/>
      <c r="AN1722" s="93"/>
      <c r="AO1722" s="129"/>
      <c r="AP1722" s="93"/>
      <c r="AQ1722" s="93"/>
    </row>
    <row r="1723" spans="39:43" ht="32.25" customHeight="1" x14ac:dyDescent="0.25">
      <c r="AM1723" s="93"/>
      <c r="AN1723" s="93"/>
      <c r="AO1723" s="129"/>
      <c r="AP1723" s="93"/>
      <c r="AQ1723" s="93"/>
    </row>
    <row r="1724" spans="39:43" ht="32.25" customHeight="1" x14ac:dyDescent="0.25">
      <c r="AM1724" s="93"/>
      <c r="AN1724" s="93"/>
      <c r="AO1724" s="129"/>
      <c r="AP1724" s="93"/>
      <c r="AQ1724" s="93"/>
    </row>
    <row r="1725" spans="39:43" ht="32.25" customHeight="1" x14ac:dyDescent="0.25">
      <c r="AM1725" s="93"/>
      <c r="AN1725" s="93"/>
      <c r="AO1725" s="129"/>
      <c r="AP1725" s="93"/>
      <c r="AQ1725" s="93"/>
    </row>
    <row r="1726" spans="39:43" ht="32.25" customHeight="1" x14ac:dyDescent="0.25">
      <c r="AM1726" s="93"/>
      <c r="AN1726" s="93"/>
      <c r="AO1726" s="129"/>
      <c r="AP1726" s="93"/>
      <c r="AQ1726" s="93"/>
    </row>
    <row r="1727" spans="39:43" ht="32.25" customHeight="1" x14ac:dyDescent="0.25">
      <c r="AM1727" s="93"/>
      <c r="AN1727" s="93"/>
      <c r="AO1727" s="129"/>
      <c r="AP1727" s="93"/>
      <c r="AQ1727" s="93"/>
    </row>
    <row r="1728" spans="39:43" ht="32.25" customHeight="1" x14ac:dyDescent="0.25">
      <c r="AM1728" s="93"/>
      <c r="AN1728" s="93"/>
      <c r="AO1728" s="129"/>
      <c r="AP1728" s="93"/>
      <c r="AQ1728" s="93"/>
    </row>
    <row r="1729" spans="39:43" ht="32.25" customHeight="1" x14ac:dyDescent="0.25">
      <c r="AM1729" s="93"/>
      <c r="AN1729" s="93"/>
      <c r="AO1729" s="129"/>
      <c r="AP1729" s="93"/>
      <c r="AQ1729" s="93"/>
    </row>
    <row r="1730" spans="39:43" ht="32.25" customHeight="1" x14ac:dyDescent="0.25">
      <c r="AM1730" s="93"/>
      <c r="AN1730" s="93"/>
      <c r="AO1730" s="129"/>
      <c r="AP1730" s="93"/>
      <c r="AQ1730" s="93"/>
    </row>
    <row r="1731" spans="39:43" ht="32.25" customHeight="1" x14ac:dyDescent="0.25">
      <c r="AM1731" s="93"/>
      <c r="AN1731" s="93"/>
      <c r="AO1731" s="129"/>
      <c r="AP1731" s="93"/>
      <c r="AQ1731" s="93"/>
    </row>
    <row r="1732" spans="39:43" ht="32.25" customHeight="1" x14ac:dyDescent="0.25">
      <c r="AM1732" s="93"/>
      <c r="AN1732" s="93"/>
      <c r="AO1732" s="129"/>
      <c r="AP1732" s="93"/>
      <c r="AQ1732" s="93"/>
    </row>
    <row r="1733" spans="39:43" ht="32.25" customHeight="1" x14ac:dyDescent="0.25">
      <c r="AM1733" s="93"/>
      <c r="AN1733" s="93"/>
      <c r="AO1733" s="129"/>
      <c r="AP1733" s="93"/>
      <c r="AQ1733" s="93"/>
    </row>
    <row r="1734" spans="39:43" ht="32.25" customHeight="1" x14ac:dyDescent="0.25">
      <c r="AM1734" s="93"/>
      <c r="AN1734" s="93"/>
      <c r="AO1734" s="129"/>
      <c r="AP1734" s="93"/>
      <c r="AQ1734" s="93"/>
    </row>
    <row r="1735" spans="39:43" ht="32.25" customHeight="1" x14ac:dyDescent="0.25">
      <c r="AM1735" s="93"/>
      <c r="AN1735" s="93"/>
      <c r="AO1735" s="129"/>
      <c r="AP1735" s="93"/>
      <c r="AQ1735" s="93"/>
    </row>
    <row r="1736" spans="39:43" ht="32.25" customHeight="1" x14ac:dyDescent="0.25">
      <c r="AM1736" s="93"/>
      <c r="AN1736" s="93"/>
      <c r="AO1736" s="129"/>
      <c r="AP1736" s="93"/>
      <c r="AQ1736" s="93"/>
    </row>
    <row r="1737" spans="39:43" ht="32.25" customHeight="1" x14ac:dyDescent="0.25">
      <c r="AM1737" s="93"/>
      <c r="AN1737" s="93"/>
      <c r="AO1737" s="129"/>
      <c r="AP1737" s="93"/>
      <c r="AQ1737" s="93"/>
    </row>
    <row r="1738" spans="39:43" ht="32.25" customHeight="1" x14ac:dyDescent="0.25">
      <c r="AM1738" s="93"/>
      <c r="AN1738" s="93"/>
      <c r="AO1738" s="129"/>
      <c r="AP1738" s="93"/>
      <c r="AQ1738" s="93"/>
    </row>
  </sheetData>
  <mergeCells count="1050">
    <mergeCell ref="B2:AG2"/>
    <mergeCell ref="AJ2:BU2"/>
    <mergeCell ref="B4:B5"/>
    <mergeCell ref="C4:C5"/>
    <mergeCell ref="D4:D5"/>
    <mergeCell ref="E4:E5"/>
    <mergeCell ref="G4:Q4"/>
    <mergeCell ref="R4:W4"/>
    <mergeCell ref="X4:AE4"/>
    <mergeCell ref="AF4:AF5"/>
    <mergeCell ref="AG4:AG5"/>
    <mergeCell ref="AJ4:AJ5"/>
    <mergeCell ref="AK4:AK5"/>
    <mergeCell ref="AL4:AL5"/>
    <mergeCell ref="AM4:AM5"/>
    <mergeCell ref="AN4:AN5"/>
    <mergeCell ref="AP4:AP5"/>
    <mergeCell ref="AQ4:AQ5"/>
    <mergeCell ref="AR4:AR5"/>
    <mergeCell ref="AS4:AS5"/>
    <mergeCell ref="AT4:AT5"/>
    <mergeCell ref="AU4:AU5"/>
    <mergeCell ref="AV4:BD4"/>
    <mergeCell ref="BE4:BK4"/>
    <mergeCell ref="BL4:BS4"/>
    <mergeCell ref="BT4:BT5"/>
    <mergeCell ref="BU4:BU5"/>
    <mergeCell ref="B6:B19"/>
    <mergeCell ref="C6:C19"/>
    <mergeCell ref="AJ6:AJ26"/>
    <mergeCell ref="AK6:AK26"/>
    <mergeCell ref="AL6:AL8"/>
    <mergeCell ref="AM6:AM8"/>
    <mergeCell ref="AN6:AN8"/>
    <mergeCell ref="AO6:AO8"/>
    <mergeCell ref="AP6:AP8"/>
    <mergeCell ref="AQ6:AQ8"/>
    <mergeCell ref="AR6:AR8"/>
    <mergeCell ref="AS6:AS8"/>
    <mergeCell ref="AT6:AT8"/>
    <mergeCell ref="AU6:AU8"/>
    <mergeCell ref="BT6:BT8"/>
    <mergeCell ref="BU6:BU8"/>
    <mergeCell ref="BX6:BX7"/>
    <mergeCell ref="AV8:BD8"/>
    <mergeCell ref="BE8:BK8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1"/>
    <mergeCell ref="AU9:AU11"/>
    <mergeCell ref="BT9:BT11"/>
    <mergeCell ref="BU9:BU11"/>
    <mergeCell ref="BX9:BX10"/>
    <mergeCell ref="AV11:BD11"/>
    <mergeCell ref="BE11:BK11"/>
    <mergeCell ref="AL12:AL14"/>
    <mergeCell ref="AM12:AM14"/>
    <mergeCell ref="AN12:AN14"/>
    <mergeCell ref="AO12:AO14"/>
    <mergeCell ref="AP12:AP14"/>
    <mergeCell ref="AQ12:AQ14"/>
    <mergeCell ref="AR12:AR14"/>
    <mergeCell ref="AS12:AS14"/>
    <mergeCell ref="AT12:AT14"/>
    <mergeCell ref="AU12:AU14"/>
    <mergeCell ref="BT12:BT14"/>
    <mergeCell ref="BU12:BU14"/>
    <mergeCell ref="BX12:BX13"/>
    <mergeCell ref="AV14:BD14"/>
    <mergeCell ref="BE14:BK14"/>
    <mergeCell ref="AL15:AL17"/>
    <mergeCell ref="AM15:AM17"/>
    <mergeCell ref="AN15:AN17"/>
    <mergeCell ref="AO15:AO17"/>
    <mergeCell ref="AP15:AP17"/>
    <mergeCell ref="AQ15:AQ17"/>
    <mergeCell ref="AR15:AR17"/>
    <mergeCell ref="AS15:AS17"/>
    <mergeCell ref="AT15:AT17"/>
    <mergeCell ref="AU15:AU17"/>
    <mergeCell ref="BT15:BT17"/>
    <mergeCell ref="BU15:BU17"/>
    <mergeCell ref="BX15:BX16"/>
    <mergeCell ref="AV17:BD17"/>
    <mergeCell ref="BE17:BK17"/>
    <mergeCell ref="AL18:AL20"/>
    <mergeCell ref="AM18:AM20"/>
    <mergeCell ref="AN18:AN20"/>
    <mergeCell ref="AO18:AO20"/>
    <mergeCell ref="AP18:AP20"/>
    <mergeCell ref="AQ18:AQ20"/>
    <mergeCell ref="AR18:AR20"/>
    <mergeCell ref="AS18:AS20"/>
    <mergeCell ref="AT18:AT20"/>
    <mergeCell ref="AU18:AU20"/>
    <mergeCell ref="BT18:BT20"/>
    <mergeCell ref="BU18:BU20"/>
    <mergeCell ref="BX18:BX19"/>
    <mergeCell ref="AV20:BD20"/>
    <mergeCell ref="BE20:BK20"/>
    <mergeCell ref="AL21:AL23"/>
    <mergeCell ref="AM21:AM23"/>
    <mergeCell ref="AN21:AN23"/>
    <mergeCell ref="AO21:AO23"/>
    <mergeCell ref="AP21:AP23"/>
    <mergeCell ref="AQ21:AQ23"/>
    <mergeCell ref="AR21:AR23"/>
    <mergeCell ref="AS21:AS23"/>
    <mergeCell ref="AT21:AT23"/>
    <mergeCell ref="AU21:AU23"/>
    <mergeCell ref="BT21:BT23"/>
    <mergeCell ref="BU21:BU23"/>
    <mergeCell ref="BX21:BX22"/>
    <mergeCell ref="AV23:BD23"/>
    <mergeCell ref="BE23:BK23"/>
    <mergeCell ref="AL24:AL26"/>
    <mergeCell ref="AM24:AM26"/>
    <mergeCell ref="AN24:AN26"/>
    <mergeCell ref="AO24:AO26"/>
    <mergeCell ref="AP24:AP26"/>
    <mergeCell ref="AQ24:AQ26"/>
    <mergeCell ref="AR24:AR26"/>
    <mergeCell ref="AS24:AS26"/>
    <mergeCell ref="AT24:AT26"/>
    <mergeCell ref="AU24:AU26"/>
    <mergeCell ref="BT24:BT26"/>
    <mergeCell ref="BU24:BU26"/>
    <mergeCell ref="BX24:BX25"/>
    <mergeCell ref="AV26:BD26"/>
    <mergeCell ref="BE26:BK26"/>
    <mergeCell ref="AJ28:BU28"/>
    <mergeCell ref="AJ30:AJ31"/>
    <mergeCell ref="AK30:AK31"/>
    <mergeCell ref="AL30:AL31"/>
    <mergeCell ref="AM30:AM31"/>
    <mergeCell ref="AN30:AN31"/>
    <mergeCell ref="AP30:AP31"/>
    <mergeCell ref="AQ30:AQ31"/>
    <mergeCell ref="AR30:AR31"/>
    <mergeCell ref="AS30:AS31"/>
    <mergeCell ref="AT30:AT31"/>
    <mergeCell ref="AU30:AU31"/>
    <mergeCell ref="AV30:BD30"/>
    <mergeCell ref="BE30:BK30"/>
    <mergeCell ref="BL30:BS30"/>
    <mergeCell ref="BT30:BT31"/>
    <mergeCell ref="BU30:BU31"/>
    <mergeCell ref="AJ32:AJ49"/>
    <mergeCell ref="AK32:AK49"/>
    <mergeCell ref="AL32:AL34"/>
    <mergeCell ref="AM32:AM34"/>
    <mergeCell ref="AN32:AN34"/>
    <mergeCell ref="AO32:AO34"/>
    <mergeCell ref="AP32:AP34"/>
    <mergeCell ref="AQ32:AQ34"/>
    <mergeCell ref="AR32:AR34"/>
    <mergeCell ref="AS32:AS34"/>
    <mergeCell ref="AT32:AT34"/>
    <mergeCell ref="AU32:AU34"/>
    <mergeCell ref="BT32:BT34"/>
    <mergeCell ref="BU32:BU34"/>
    <mergeCell ref="BX32:BX33"/>
    <mergeCell ref="AV34:BD34"/>
    <mergeCell ref="BE34:BK34"/>
    <mergeCell ref="AL35:AL37"/>
    <mergeCell ref="AM35:AM37"/>
    <mergeCell ref="AN35:AN37"/>
    <mergeCell ref="AO35:AO37"/>
    <mergeCell ref="AP35:AP37"/>
    <mergeCell ref="AQ35:AQ37"/>
    <mergeCell ref="AR35:AR37"/>
    <mergeCell ref="AS35:AS37"/>
    <mergeCell ref="AT35:AT37"/>
    <mergeCell ref="AU35:AU37"/>
    <mergeCell ref="BT35:BT37"/>
    <mergeCell ref="BU35:BU37"/>
    <mergeCell ref="BX35:BX36"/>
    <mergeCell ref="AV37:BD37"/>
    <mergeCell ref="BE37:BK37"/>
    <mergeCell ref="AL38:AL40"/>
    <mergeCell ref="AM38:AM40"/>
    <mergeCell ref="AN38:AN40"/>
    <mergeCell ref="AO38:AO40"/>
    <mergeCell ref="AP38:AP40"/>
    <mergeCell ref="AQ38:AQ40"/>
    <mergeCell ref="AR38:AR40"/>
    <mergeCell ref="AS38:AS40"/>
    <mergeCell ref="AT38:AT40"/>
    <mergeCell ref="AU38:AU40"/>
    <mergeCell ref="BT38:BT40"/>
    <mergeCell ref="BU38:BU40"/>
    <mergeCell ref="BX38:BX39"/>
    <mergeCell ref="AV40:BD40"/>
    <mergeCell ref="BE40:BK40"/>
    <mergeCell ref="AL41:AL43"/>
    <mergeCell ref="AM41:AM43"/>
    <mergeCell ref="AN41:AN43"/>
    <mergeCell ref="AO41:AO43"/>
    <mergeCell ref="AP41:AP43"/>
    <mergeCell ref="AQ41:AQ43"/>
    <mergeCell ref="AR41:AR43"/>
    <mergeCell ref="AS41:AS43"/>
    <mergeCell ref="AT41:AT43"/>
    <mergeCell ref="AU41:AU43"/>
    <mergeCell ref="BT41:BT43"/>
    <mergeCell ref="BU41:BU43"/>
    <mergeCell ref="BX41:BX42"/>
    <mergeCell ref="AV43:BD43"/>
    <mergeCell ref="BE43:BK43"/>
    <mergeCell ref="AL44:AL46"/>
    <mergeCell ref="AM44:AM46"/>
    <mergeCell ref="AN44:AN46"/>
    <mergeCell ref="AO44:AO46"/>
    <mergeCell ref="AP44:AP46"/>
    <mergeCell ref="AQ44:AQ46"/>
    <mergeCell ref="AR44:AR46"/>
    <mergeCell ref="AS44:AS46"/>
    <mergeCell ref="AT44:AT46"/>
    <mergeCell ref="AU44:AU46"/>
    <mergeCell ref="BT44:BT46"/>
    <mergeCell ref="BU44:BU46"/>
    <mergeCell ref="BX44:BX45"/>
    <mergeCell ref="AV46:BD46"/>
    <mergeCell ref="BE46:BK46"/>
    <mergeCell ref="AL47:AL49"/>
    <mergeCell ref="AM47:AM49"/>
    <mergeCell ref="AN47:AN49"/>
    <mergeCell ref="AO47:AO49"/>
    <mergeCell ref="AP47:AP49"/>
    <mergeCell ref="AQ47:AQ49"/>
    <mergeCell ref="AR47:AR49"/>
    <mergeCell ref="AS47:AS49"/>
    <mergeCell ref="AT47:AT49"/>
    <mergeCell ref="AU47:AU49"/>
    <mergeCell ref="BT47:BT49"/>
    <mergeCell ref="BU47:BU49"/>
    <mergeCell ref="BX47:BX48"/>
    <mergeCell ref="AV49:BD49"/>
    <mergeCell ref="BE49:BK49"/>
    <mergeCell ref="AJ51:BU51"/>
    <mergeCell ref="AJ53:AJ54"/>
    <mergeCell ref="AK53:AK54"/>
    <mergeCell ref="AL53:AL54"/>
    <mergeCell ref="AM53:AM54"/>
    <mergeCell ref="AN53:AN54"/>
    <mergeCell ref="AP53:AP54"/>
    <mergeCell ref="AQ53:AQ54"/>
    <mergeCell ref="AR53:AR54"/>
    <mergeCell ref="AS53:AS54"/>
    <mergeCell ref="AT53:AT54"/>
    <mergeCell ref="AU53:AU54"/>
    <mergeCell ref="AV53:BD53"/>
    <mergeCell ref="BE53:BK53"/>
    <mergeCell ref="BL53:BS53"/>
    <mergeCell ref="BT53:BT54"/>
    <mergeCell ref="BU53:BU54"/>
    <mergeCell ref="AJ55:AJ72"/>
    <mergeCell ref="AK55:AK72"/>
    <mergeCell ref="AL55:AL57"/>
    <mergeCell ref="AM55:AM57"/>
    <mergeCell ref="AN55:AN57"/>
    <mergeCell ref="AO55:AO57"/>
    <mergeCell ref="AP55:AP57"/>
    <mergeCell ref="AQ55:AQ57"/>
    <mergeCell ref="AR55:AR57"/>
    <mergeCell ref="AS55:AS57"/>
    <mergeCell ref="AT55:AT57"/>
    <mergeCell ref="AU55:AU57"/>
    <mergeCell ref="BT55:BT57"/>
    <mergeCell ref="BU55:BU57"/>
    <mergeCell ref="BX55:BX56"/>
    <mergeCell ref="AV57:BD57"/>
    <mergeCell ref="BE57:BK57"/>
    <mergeCell ref="AL58:AL60"/>
    <mergeCell ref="AM58:AM60"/>
    <mergeCell ref="AN58:AN60"/>
    <mergeCell ref="AO58:AO60"/>
    <mergeCell ref="AP58:AP60"/>
    <mergeCell ref="AQ58:AQ60"/>
    <mergeCell ref="AR58:AR60"/>
    <mergeCell ref="AS58:AS60"/>
    <mergeCell ref="AT58:AT60"/>
    <mergeCell ref="AU58:AU60"/>
    <mergeCell ref="BT58:BT60"/>
    <mergeCell ref="BU58:BU60"/>
    <mergeCell ref="BX58:BX59"/>
    <mergeCell ref="AV60:BD60"/>
    <mergeCell ref="BE60:BK60"/>
    <mergeCell ref="AL61:AL63"/>
    <mergeCell ref="AM61:AM63"/>
    <mergeCell ref="AN61:AN63"/>
    <mergeCell ref="AO61:AO63"/>
    <mergeCell ref="AP61:AP63"/>
    <mergeCell ref="AQ61:AQ63"/>
    <mergeCell ref="AR61:AR63"/>
    <mergeCell ref="AS61:AS63"/>
    <mergeCell ref="AT61:AT63"/>
    <mergeCell ref="AU61:AU63"/>
    <mergeCell ref="BT61:BT63"/>
    <mergeCell ref="BU61:BU63"/>
    <mergeCell ref="BX61:BX62"/>
    <mergeCell ref="AV63:BD63"/>
    <mergeCell ref="BE63:BK63"/>
    <mergeCell ref="AL64:AL66"/>
    <mergeCell ref="AM64:AM66"/>
    <mergeCell ref="AN64:AN66"/>
    <mergeCell ref="AO64:AO66"/>
    <mergeCell ref="AP64:AP66"/>
    <mergeCell ref="AQ64:AQ66"/>
    <mergeCell ref="AR64:AR66"/>
    <mergeCell ref="AS64:AS66"/>
    <mergeCell ref="AT64:AT66"/>
    <mergeCell ref="AU64:AU66"/>
    <mergeCell ref="BT64:BT66"/>
    <mergeCell ref="BU64:BU66"/>
    <mergeCell ref="BX64:BX65"/>
    <mergeCell ref="AV66:BD66"/>
    <mergeCell ref="BE66:BK66"/>
    <mergeCell ref="AL67:AL69"/>
    <mergeCell ref="AM67:AM69"/>
    <mergeCell ref="AN67:AN69"/>
    <mergeCell ref="AO67:AO69"/>
    <mergeCell ref="AP67:AP69"/>
    <mergeCell ref="AQ67:AQ69"/>
    <mergeCell ref="AR67:AR69"/>
    <mergeCell ref="AS67:AS69"/>
    <mergeCell ref="AT67:AT69"/>
    <mergeCell ref="AU67:AU69"/>
    <mergeCell ref="BT67:BT69"/>
    <mergeCell ref="BU67:BU69"/>
    <mergeCell ref="BX67:BX68"/>
    <mergeCell ref="AV69:BD69"/>
    <mergeCell ref="BE69:BK69"/>
    <mergeCell ref="AL70:AL72"/>
    <mergeCell ref="AM70:AM72"/>
    <mergeCell ref="AN70:AN72"/>
    <mergeCell ref="AO70:AO72"/>
    <mergeCell ref="AP70:AP72"/>
    <mergeCell ref="AQ70:AQ72"/>
    <mergeCell ref="AR70:AR72"/>
    <mergeCell ref="AS70:AS72"/>
    <mergeCell ref="AT70:AT72"/>
    <mergeCell ref="AU70:AU72"/>
    <mergeCell ref="BT70:BT72"/>
    <mergeCell ref="BU70:BU72"/>
    <mergeCell ref="BX70:BX71"/>
    <mergeCell ref="AV72:BD72"/>
    <mergeCell ref="BE72:BK72"/>
    <mergeCell ref="AJ74:CC74"/>
    <mergeCell ref="AJ76:AJ77"/>
    <mergeCell ref="AK76:AK77"/>
    <mergeCell ref="AL76:AL77"/>
    <mergeCell ref="AM76:AM77"/>
    <mergeCell ref="AN76:AN77"/>
    <mergeCell ref="AP76:AP77"/>
    <mergeCell ref="AQ76:AQ77"/>
    <mergeCell ref="AR76:AR77"/>
    <mergeCell ref="AS76:AS77"/>
    <mergeCell ref="AT76:AT77"/>
    <mergeCell ref="AU76:AU77"/>
    <mergeCell ref="AV76:BD76"/>
    <mergeCell ref="BE76:BK76"/>
    <mergeCell ref="BL76:BS76"/>
    <mergeCell ref="BT76:CA76"/>
    <mergeCell ref="CB76:CB77"/>
    <mergeCell ref="CC76:CC77"/>
    <mergeCell ref="AJ78:AJ95"/>
    <mergeCell ref="AK78:AK95"/>
    <mergeCell ref="AL78:AL80"/>
    <mergeCell ref="AM78:AM80"/>
    <mergeCell ref="AN78:AN80"/>
    <mergeCell ref="AO78:AO80"/>
    <mergeCell ref="AP78:AP80"/>
    <mergeCell ref="AQ78:AQ80"/>
    <mergeCell ref="AR78:AR80"/>
    <mergeCell ref="AS78:AS80"/>
    <mergeCell ref="AT78:AT80"/>
    <mergeCell ref="AU78:AU80"/>
    <mergeCell ref="BV78:BV79"/>
    <mergeCell ref="CB78:CB80"/>
    <mergeCell ref="CC78:CC80"/>
    <mergeCell ref="AV80:BD80"/>
    <mergeCell ref="BE80:BK80"/>
    <mergeCell ref="BT80:CA80"/>
    <mergeCell ref="AL81:AL83"/>
    <mergeCell ref="AM81:AM83"/>
    <mergeCell ref="AN81:AN83"/>
    <mergeCell ref="AO81:AO83"/>
    <mergeCell ref="AP81:AP83"/>
    <mergeCell ref="AQ81:AQ83"/>
    <mergeCell ref="AR81:AR83"/>
    <mergeCell ref="AS81:AS83"/>
    <mergeCell ref="AT81:AT83"/>
    <mergeCell ref="AU81:AU83"/>
    <mergeCell ref="BV81:BV82"/>
    <mergeCell ref="CB81:CB83"/>
    <mergeCell ref="CC81:CC83"/>
    <mergeCell ref="AV83:BD83"/>
    <mergeCell ref="BE83:BK83"/>
    <mergeCell ref="BT83:CA83"/>
    <mergeCell ref="AL84:AL86"/>
    <mergeCell ref="AM84:AM86"/>
    <mergeCell ref="AN84:AN86"/>
    <mergeCell ref="AO84:AO86"/>
    <mergeCell ref="AP84:AP86"/>
    <mergeCell ref="AQ84:AQ86"/>
    <mergeCell ref="AR84:AR86"/>
    <mergeCell ref="AS84:AS86"/>
    <mergeCell ref="AT84:AT86"/>
    <mergeCell ref="AU84:AU86"/>
    <mergeCell ref="BV84:BV85"/>
    <mergeCell ref="CB84:CB86"/>
    <mergeCell ref="CC84:CC86"/>
    <mergeCell ref="AV86:BD86"/>
    <mergeCell ref="BE86:BK86"/>
    <mergeCell ref="BT86:CA86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AT87:AT89"/>
    <mergeCell ref="AU87:AU89"/>
    <mergeCell ref="BV87:BV88"/>
    <mergeCell ref="CB87:CB89"/>
    <mergeCell ref="CC87:CC89"/>
    <mergeCell ref="AV89:BD89"/>
    <mergeCell ref="BE89:BK89"/>
    <mergeCell ref="BT89:CA89"/>
    <mergeCell ref="AL90:AL92"/>
    <mergeCell ref="AM90:AM92"/>
    <mergeCell ref="AN90:AN92"/>
    <mergeCell ref="AO90:AO92"/>
    <mergeCell ref="AP90:AP92"/>
    <mergeCell ref="AQ90:AQ92"/>
    <mergeCell ref="AR90:AR92"/>
    <mergeCell ref="AS90:AS92"/>
    <mergeCell ref="AT90:AT92"/>
    <mergeCell ref="AU90:AU92"/>
    <mergeCell ref="BV90:BV91"/>
    <mergeCell ref="CB90:CB92"/>
    <mergeCell ref="CC90:CC92"/>
    <mergeCell ref="AV92:BD92"/>
    <mergeCell ref="BE92:BK92"/>
    <mergeCell ref="BT92:CA92"/>
    <mergeCell ref="AL93:AL95"/>
    <mergeCell ref="AM93:AM95"/>
    <mergeCell ref="AN93:AN95"/>
    <mergeCell ref="AO93:AO95"/>
    <mergeCell ref="AP93:AP95"/>
    <mergeCell ref="AQ93:AQ95"/>
    <mergeCell ref="AR93:AR95"/>
    <mergeCell ref="AS93:AS95"/>
    <mergeCell ref="AT93:AT95"/>
    <mergeCell ref="AU93:AU95"/>
    <mergeCell ref="BV93:BV94"/>
    <mergeCell ref="CB93:CB95"/>
    <mergeCell ref="CC93:CC95"/>
    <mergeCell ref="AV95:BD95"/>
    <mergeCell ref="BE95:BK95"/>
    <mergeCell ref="BT95:CA95"/>
    <mergeCell ref="AJ97:CC97"/>
    <mergeCell ref="AJ99:AJ100"/>
    <mergeCell ref="AK99:AK100"/>
    <mergeCell ref="AL99:AL100"/>
    <mergeCell ref="AM99:AM100"/>
    <mergeCell ref="AN99:AN100"/>
    <mergeCell ref="AP99:AP100"/>
    <mergeCell ref="AQ99:AQ100"/>
    <mergeCell ref="AR99:AR100"/>
    <mergeCell ref="AS99:AS100"/>
    <mergeCell ref="AT99:AT100"/>
    <mergeCell ref="AU99:AU100"/>
    <mergeCell ref="AV99:BD99"/>
    <mergeCell ref="BE99:BK99"/>
    <mergeCell ref="BL99:BS99"/>
    <mergeCell ref="BT99:CA99"/>
    <mergeCell ref="CB99:CB100"/>
    <mergeCell ref="CC99:CC100"/>
    <mergeCell ref="AJ101:AJ118"/>
    <mergeCell ref="AK101:AK118"/>
    <mergeCell ref="AL101:AL103"/>
    <mergeCell ref="AM101:AM103"/>
    <mergeCell ref="AN101:AN103"/>
    <mergeCell ref="AO101:AO103"/>
    <mergeCell ref="AL104:AL106"/>
    <mergeCell ref="AM104:AM106"/>
    <mergeCell ref="AN104:AN106"/>
    <mergeCell ref="AO104:AO106"/>
    <mergeCell ref="AP101:AP103"/>
    <mergeCell ref="AQ101:AQ103"/>
    <mergeCell ref="AR101:AR103"/>
    <mergeCell ref="AS101:AS103"/>
    <mergeCell ref="AT101:AT103"/>
    <mergeCell ref="AU101:AU103"/>
    <mergeCell ref="BV101:BV102"/>
    <mergeCell ref="CB101:CB103"/>
    <mergeCell ref="CC101:CC103"/>
    <mergeCell ref="AV103:BD103"/>
    <mergeCell ref="BE103:BK103"/>
    <mergeCell ref="BT103:CA103"/>
    <mergeCell ref="AP104:AP106"/>
    <mergeCell ref="AQ104:AQ106"/>
    <mergeCell ref="AR104:AR106"/>
    <mergeCell ref="AS104:AS106"/>
    <mergeCell ref="AT104:AT106"/>
    <mergeCell ref="AU104:AU106"/>
    <mergeCell ref="BV104:BV105"/>
    <mergeCell ref="CB104:CB106"/>
    <mergeCell ref="CC104:CC106"/>
    <mergeCell ref="AV106:BD106"/>
    <mergeCell ref="BE106:BK106"/>
    <mergeCell ref="BT106:CA106"/>
    <mergeCell ref="AL107:AL109"/>
    <mergeCell ref="AM107:AM109"/>
    <mergeCell ref="AN107:AN109"/>
    <mergeCell ref="AO107:AO109"/>
    <mergeCell ref="AP107:AP109"/>
    <mergeCell ref="AQ107:AQ109"/>
    <mergeCell ref="AR107:AR109"/>
    <mergeCell ref="AS107:AS109"/>
    <mergeCell ref="AT107:AT109"/>
    <mergeCell ref="AU107:AU109"/>
    <mergeCell ref="BV107:BV108"/>
    <mergeCell ref="CB107:CB109"/>
    <mergeCell ref="CC107:CC109"/>
    <mergeCell ref="AV109:BD109"/>
    <mergeCell ref="BE109:BK109"/>
    <mergeCell ref="BT109:CA109"/>
    <mergeCell ref="AL110:AL112"/>
    <mergeCell ref="AM110:AM112"/>
    <mergeCell ref="AN110:AN112"/>
    <mergeCell ref="AO110:AO112"/>
    <mergeCell ref="AP110:AP112"/>
    <mergeCell ref="AQ110:AQ112"/>
    <mergeCell ref="AR110:AR112"/>
    <mergeCell ref="AS110:AS112"/>
    <mergeCell ref="AT110:AT112"/>
    <mergeCell ref="AU110:AU112"/>
    <mergeCell ref="BV110:BV111"/>
    <mergeCell ref="CB110:CB112"/>
    <mergeCell ref="CC110:CC112"/>
    <mergeCell ref="AV112:BD112"/>
    <mergeCell ref="BE112:BK112"/>
    <mergeCell ref="BT112:CA112"/>
    <mergeCell ref="AL113:AL115"/>
    <mergeCell ref="AM113:AM115"/>
    <mergeCell ref="AN113:AN115"/>
    <mergeCell ref="AO113:AO115"/>
    <mergeCell ref="AP113:AP115"/>
    <mergeCell ref="AQ113:AQ115"/>
    <mergeCell ref="AR113:AR115"/>
    <mergeCell ref="AS113:AS115"/>
    <mergeCell ref="AT113:AT115"/>
    <mergeCell ref="AU113:AU115"/>
    <mergeCell ref="BV113:BV114"/>
    <mergeCell ref="CB113:CB115"/>
    <mergeCell ref="CC113:CC115"/>
    <mergeCell ref="AV115:BD115"/>
    <mergeCell ref="BE115:BK115"/>
    <mergeCell ref="BT115:CA115"/>
    <mergeCell ref="AL116:AL118"/>
    <mergeCell ref="AM116:AM118"/>
    <mergeCell ref="AN116:AN118"/>
    <mergeCell ref="AO116:AO118"/>
    <mergeCell ref="AP116:AP118"/>
    <mergeCell ref="AQ116:AQ118"/>
    <mergeCell ref="AR116:AR118"/>
    <mergeCell ref="AS116:AS118"/>
    <mergeCell ref="AT116:AT118"/>
    <mergeCell ref="AU116:AU118"/>
    <mergeCell ref="BV116:BV117"/>
    <mergeCell ref="CB116:CB118"/>
    <mergeCell ref="CC116:CC118"/>
    <mergeCell ref="AV118:BD118"/>
    <mergeCell ref="BE118:BK118"/>
    <mergeCell ref="BT118:CA118"/>
    <mergeCell ref="AJ120:CC120"/>
    <mergeCell ref="AJ122:AJ123"/>
    <mergeCell ref="AK122:AK123"/>
    <mergeCell ref="AL122:AL123"/>
    <mergeCell ref="AM122:AM123"/>
    <mergeCell ref="AN122:AN123"/>
    <mergeCell ref="AP122:AP123"/>
    <mergeCell ref="AQ122:AQ123"/>
    <mergeCell ref="AR122:AR123"/>
    <mergeCell ref="AS122:AS123"/>
    <mergeCell ref="AT122:AT123"/>
    <mergeCell ref="AU122:AU123"/>
    <mergeCell ref="AV122:BD122"/>
    <mergeCell ref="BE122:BK122"/>
    <mergeCell ref="BL122:BS122"/>
    <mergeCell ref="BT122:CA122"/>
    <mergeCell ref="CB122:CB123"/>
    <mergeCell ref="CC122:CC123"/>
    <mergeCell ref="AJ124:AJ141"/>
    <mergeCell ref="AK124:AK141"/>
    <mergeCell ref="AL124:AL126"/>
    <mergeCell ref="AM124:AM126"/>
    <mergeCell ref="AN124:AN126"/>
    <mergeCell ref="AO124:AO126"/>
    <mergeCell ref="AL127:AL129"/>
    <mergeCell ref="AM127:AM129"/>
    <mergeCell ref="AN127:AN129"/>
    <mergeCell ref="AO127:AO129"/>
    <mergeCell ref="AP124:AP126"/>
    <mergeCell ref="AQ124:AQ126"/>
    <mergeCell ref="AR124:AR126"/>
    <mergeCell ref="AS124:AS126"/>
    <mergeCell ref="AT124:AT126"/>
    <mergeCell ref="AU124:AU126"/>
    <mergeCell ref="BV124:BV125"/>
    <mergeCell ref="CB124:CB126"/>
    <mergeCell ref="CC124:CC126"/>
    <mergeCell ref="AV126:BD126"/>
    <mergeCell ref="BE126:BK126"/>
    <mergeCell ref="BT126:CA126"/>
    <mergeCell ref="AP127:AP129"/>
    <mergeCell ref="AQ127:AQ129"/>
    <mergeCell ref="AR127:AR129"/>
    <mergeCell ref="AS127:AS129"/>
    <mergeCell ref="AT127:AT129"/>
    <mergeCell ref="AU127:AU129"/>
    <mergeCell ref="BV127:BV128"/>
    <mergeCell ref="CB127:CB129"/>
    <mergeCell ref="CC127:CC129"/>
    <mergeCell ref="AV129:BD129"/>
    <mergeCell ref="BE129:BK129"/>
    <mergeCell ref="BT129:CA129"/>
    <mergeCell ref="AL130:AL132"/>
    <mergeCell ref="AM130:AM132"/>
    <mergeCell ref="AN130:AN132"/>
    <mergeCell ref="AO130:AO132"/>
    <mergeCell ref="AP130:AP132"/>
    <mergeCell ref="AQ130:AQ132"/>
    <mergeCell ref="AR130:AR132"/>
    <mergeCell ref="AS130:AS132"/>
    <mergeCell ref="AT130:AT132"/>
    <mergeCell ref="AU130:AU132"/>
    <mergeCell ref="BV130:BV131"/>
    <mergeCell ref="CB130:CB132"/>
    <mergeCell ref="CC130:CC132"/>
    <mergeCell ref="AV132:BD132"/>
    <mergeCell ref="BE132:BK132"/>
    <mergeCell ref="BT132:CA132"/>
    <mergeCell ref="AL133:AL135"/>
    <mergeCell ref="AM133:AM135"/>
    <mergeCell ref="AN133:AN135"/>
    <mergeCell ref="AO133:AO135"/>
    <mergeCell ref="AP133:AP135"/>
    <mergeCell ref="AQ133:AQ135"/>
    <mergeCell ref="AR133:AR135"/>
    <mergeCell ref="AS133:AS135"/>
    <mergeCell ref="AT133:AT135"/>
    <mergeCell ref="AU133:AU135"/>
    <mergeCell ref="BV133:BV134"/>
    <mergeCell ref="CB133:CB135"/>
    <mergeCell ref="CC133:CC135"/>
    <mergeCell ref="AV135:BD135"/>
    <mergeCell ref="BE135:BK135"/>
    <mergeCell ref="BT135:CA135"/>
    <mergeCell ref="AL136:AL138"/>
    <mergeCell ref="AM136:AM138"/>
    <mergeCell ref="AN136:AN138"/>
    <mergeCell ref="AO136:AO138"/>
    <mergeCell ref="AP136:AP138"/>
    <mergeCell ref="AQ136:AQ138"/>
    <mergeCell ref="AR136:AR138"/>
    <mergeCell ref="AS136:AS138"/>
    <mergeCell ref="AT136:AT138"/>
    <mergeCell ref="AU136:AU138"/>
    <mergeCell ref="BV136:BV137"/>
    <mergeCell ref="CB136:CB138"/>
    <mergeCell ref="CC136:CC138"/>
    <mergeCell ref="AV138:BD138"/>
    <mergeCell ref="BE138:BK138"/>
    <mergeCell ref="BT138:CA138"/>
    <mergeCell ref="AL139:AL141"/>
    <mergeCell ref="AM139:AM141"/>
    <mergeCell ref="AN139:AN141"/>
    <mergeCell ref="AO139:AO141"/>
    <mergeCell ref="AP139:AP141"/>
    <mergeCell ref="AQ139:AQ141"/>
    <mergeCell ref="AR139:AR141"/>
    <mergeCell ref="AS139:AS141"/>
    <mergeCell ref="AT139:AT141"/>
    <mergeCell ref="AU139:AU141"/>
    <mergeCell ref="BV139:BV140"/>
    <mergeCell ref="CB139:CB141"/>
    <mergeCell ref="CC139:CC141"/>
    <mergeCell ref="AV141:BD141"/>
    <mergeCell ref="BE141:BK141"/>
    <mergeCell ref="BT141:CA141"/>
    <mergeCell ref="AJ143:CC143"/>
    <mergeCell ref="AJ145:AJ146"/>
    <mergeCell ref="AK145:AK146"/>
    <mergeCell ref="AL145:AL146"/>
    <mergeCell ref="AM145:AM146"/>
    <mergeCell ref="AN145:AN146"/>
    <mergeCell ref="AP145:AP146"/>
    <mergeCell ref="AQ145:AQ146"/>
    <mergeCell ref="AR145:AR146"/>
    <mergeCell ref="AS145:AS146"/>
    <mergeCell ref="AT145:AT146"/>
    <mergeCell ref="AU145:AU146"/>
    <mergeCell ref="AV145:BD145"/>
    <mergeCell ref="BE145:BK145"/>
    <mergeCell ref="BL145:BS145"/>
    <mergeCell ref="BT145:CA145"/>
    <mergeCell ref="CB145:CB146"/>
    <mergeCell ref="CC145:CC146"/>
    <mergeCell ref="AJ147:AJ164"/>
    <mergeCell ref="AK147:AK164"/>
    <mergeCell ref="AL147:AL149"/>
    <mergeCell ref="AM147:AM149"/>
    <mergeCell ref="AN147:AN149"/>
    <mergeCell ref="AO147:AO149"/>
    <mergeCell ref="AL150:AL152"/>
    <mergeCell ref="AM150:AM152"/>
    <mergeCell ref="AN150:AN152"/>
    <mergeCell ref="AO150:AO152"/>
    <mergeCell ref="AP147:AP149"/>
    <mergeCell ref="AQ147:AQ149"/>
    <mergeCell ref="AR147:AR149"/>
    <mergeCell ref="AS147:AS149"/>
    <mergeCell ref="AT147:AT149"/>
    <mergeCell ref="AU147:AU149"/>
    <mergeCell ref="BV147:BV148"/>
    <mergeCell ref="CB147:CB149"/>
    <mergeCell ref="CC147:CC149"/>
    <mergeCell ref="AV149:BD149"/>
    <mergeCell ref="BE149:BK149"/>
    <mergeCell ref="BT149:CA149"/>
    <mergeCell ref="AP150:AP152"/>
    <mergeCell ref="AQ150:AQ152"/>
    <mergeCell ref="AR150:AR152"/>
    <mergeCell ref="AS150:AS152"/>
    <mergeCell ref="AT150:AT152"/>
    <mergeCell ref="AU150:AU152"/>
    <mergeCell ref="BV150:BV151"/>
    <mergeCell ref="CB150:CB152"/>
    <mergeCell ref="CC150:CC152"/>
    <mergeCell ref="AV152:BD152"/>
    <mergeCell ref="BE152:BK152"/>
    <mergeCell ref="BT152:CA152"/>
    <mergeCell ref="AL153:AL155"/>
    <mergeCell ref="AM153:AM155"/>
    <mergeCell ref="AN153:AN155"/>
    <mergeCell ref="AO153:AO155"/>
    <mergeCell ref="AP153:AP155"/>
    <mergeCell ref="AQ153:AQ155"/>
    <mergeCell ref="AR153:AR155"/>
    <mergeCell ref="AS153:AS155"/>
    <mergeCell ref="AT153:AT155"/>
    <mergeCell ref="AU153:AU155"/>
    <mergeCell ref="BV153:BV154"/>
    <mergeCell ref="CB153:CB155"/>
    <mergeCell ref="CC153:CC155"/>
    <mergeCell ref="AV155:BD155"/>
    <mergeCell ref="BE155:BK155"/>
    <mergeCell ref="BT155:CA155"/>
    <mergeCell ref="AL156:AL158"/>
    <mergeCell ref="AM156:AM158"/>
    <mergeCell ref="AN156:AN158"/>
    <mergeCell ref="AO156:AO158"/>
    <mergeCell ref="AP156:AP158"/>
    <mergeCell ref="AQ156:AQ158"/>
    <mergeCell ref="AR156:AR158"/>
    <mergeCell ref="AS156:AS158"/>
    <mergeCell ref="AT156:AT158"/>
    <mergeCell ref="AU156:AU158"/>
    <mergeCell ref="BV156:BV157"/>
    <mergeCell ref="CB156:CB158"/>
    <mergeCell ref="CC156:CC158"/>
    <mergeCell ref="AV158:BD158"/>
    <mergeCell ref="BE158:BK158"/>
    <mergeCell ref="BT158:CA158"/>
    <mergeCell ref="AL159:AL161"/>
    <mergeCell ref="AM159:AM161"/>
    <mergeCell ref="AN159:AN161"/>
    <mergeCell ref="AO159:AO161"/>
    <mergeCell ref="AP159:AP161"/>
    <mergeCell ref="AQ159:AQ161"/>
    <mergeCell ref="AR159:AR161"/>
    <mergeCell ref="AS159:AS161"/>
    <mergeCell ref="AT159:AT161"/>
    <mergeCell ref="AU159:AU161"/>
    <mergeCell ref="BV159:BV160"/>
    <mergeCell ref="CB159:CB161"/>
    <mergeCell ref="CC159:CC161"/>
    <mergeCell ref="AV161:BD161"/>
    <mergeCell ref="BE161:BK161"/>
    <mergeCell ref="BT161:CA161"/>
    <mergeCell ref="AL162:AL164"/>
    <mergeCell ref="AM162:AM164"/>
    <mergeCell ref="AN162:AN164"/>
    <mergeCell ref="AO162:AO164"/>
    <mergeCell ref="AP162:AP164"/>
    <mergeCell ref="AQ162:AQ164"/>
    <mergeCell ref="AR162:AR164"/>
    <mergeCell ref="AS162:AS164"/>
    <mergeCell ref="AT162:AT164"/>
    <mergeCell ref="AU162:AU164"/>
    <mergeCell ref="BV162:BV163"/>
    <mergeCell ref="CB162:CB164"/>
    <mergeCell ref="CC162:CC164"/>
    <mergeCell ref="AV164:BD164"/>
    <mergeCell ref="BE164:BK164"/>
    <mergeCell ref="BT164:CA164"/>
    <mergeCell ref="AJ166:CC166"/>
    <mergeCell ref="AJ168:AJ169"/>
    <mergeCell ref="AK168:AK169"/>
    <mergeCell ref="AL168:AL169"/>
    <mergeCell ref="AM168:AM169"/>
    <mergeCell ref="AN168:AN169"/>
    <mergeCell ref="AP168:AP169"/>
    <mergeCell ref="AQ168:AQ169"/>
    <mergeCell ref="AR168:AR169"/>
    <mergeCell ref="AS168:AS169"/>
    <mergeCell ref="AT168:AT169"/>
    <mergeCell ref="AU168:AU169"/>
    <mergeCell ref="AV168:BD168"/>
    <mergeCell ref="BE168:BK168"/>
    <mergeCell ref="BL168:BS168"/>
    <mergeCell ref="BT168:CA168"/>
    <mergeCell ref="CB168:CB169"/>
    <mergeCell ref="CC168:CC169"/>
    <mergeCell ref="AJ170:AJ187"/>
    <mergeCell ref="AK170:AK187"/>
    <mergeCell ref="AL170:AL172"/>
    <mergeCell ref="AM170:AM172"/>
    <mergeCell ref="AN170:AN172"/>
    <mergeCell ref="AO170:AO172"/>
    <mergeCell ref="AL173:AL175"/>
    <mergeCell ref="AM173:AM175"/>
    <mergeCell ref="AN173:AN175"/>
    <mergeCell ref="AO173:AO175"/>
    <mergeCell ref="AP170:AP172"/>
    <mergeCell ref="AQ170:AQ172"/>
    <mergeCell ref="AR170:AR172"/>
    <mergeCell ref="AS170:AS172"/>
    <mergeCell ref="AT170:AT172"/>
    <mergeCell ref="AU170:AU172"/>
    <mergeCell ref="BV170:BV171"/>
    <mergeCell ref="CB170:CB172"/>
    <mergeCell ref="CC170:CC172"/>
    <mergeCell ref="AV172:BD172"/>
    <mergeCell ref="BE172:BK172"/>
    <mergeCell ref="BT172:CA172"/>
    <mergeCell ref="AP173:AP175"/>
    <mergeCell ref="AQ173:AQ175"/>
    <mergeCell ref="AR173:AR175"/>
    <mergeCell ref="AS173:AS175"/>
    <mergeCell ref="AT173:AT175"/>
    <mergeCell ref="AU173:AU175"/>
    <mergeCell ref="BV173:BV174"/>
    <mergeCell ref="CB173:CB175"/>
    <mergeCell ref="CC173:CC175"/>
    <mergeCell ref="AV175:BD175"/>
    <mergeCell ref="BE175:BK175"/>
    <mergeCell ref="BT175:CA175"/>
    <mergeCell ref="AL176:AL178"/>
    <mergeCell ref="AM176:AM178"/>
    <mergeCell ref="AN176:AN178"/>
    <mergeCell ref="AO176:AO178"/>
    <mergeCell ref="AP176:AP178"/>
    <mergeCell ref="AQ176:AQ178"/>
    <mergeCell ref="AR176:AR178"/>
    <mergeCell ref="AS176:AS178"/>
    <mergeCell ref="AT176:AT178"/>
    <mergeCell ref="AU176:AU178"/>
    <mergeCell ref="BV176:BV177"/>
    <mergeCell ref="CB176:CB178"/>
    <mergeCell ref="CC176:CC178"/>
    <mergeCell ref="AV178:BD178"/>
    <mergeCell ref="BE178:BK178"/>
    <mergeCell ref="BT178:CA178"/>
    <mergeCell ref="AL179:AL181"/>
    <mergeCell ref="AM179:AM181"/>
    <mergeCell ref="AN179:AN181"/>
    <mergeCell ref="AO179:AO181"/>
    <mergeCell ref="AP179:AP181"/>
    <mergeCell ref="AQ179:AQ181"/>
    <mergeCell ref="AR179:AR181"/>
    <mergeCell ref="AS179:AS181"/>
    <mergeCell ref="AT179:AT181"/>
    <mergeCell ref="AU179:AU181"/>
    <mergeCell ref="BV179:BV180"/>
    <mergeCell ref="CB179:CB181"/>
    <mergeCell ref="CC179:CC181"/>
    <mergeCell ref="AV181:BD181"/>
    <mergeCell ref="BE181:BK181"/>
    <mergeCell ref="BT181:CA181"/>
    <mergeCell ref="AL182:AL184"/>
    <mergeCell ref="AM182:AM184"/>
    <mergeCell ref="AN182:AN184"/>
    <mergeCell ref="AO182:AO184"/>
    <mergeCell ref="AP182:AP184"/>
    <mergeCell ref="AQ182:AQ184"/>
    <mergeCell ref="AR182:AR184"/>
    <mergeCell ref="AS182:AS184"/>
    <mergeCell ref="AT182:AT184"/>
    <mergeCell ref="AU182:AU184"/>
    <mergeCell ref="BV182:BV183"/>
    <mergeCell ref="CB182:CB184"/>
    <mergeCell ref="CC182:CC184"/>
    <mergeCell ref="AV184:BD184"/>
    <mergeCell ref="BE184:BK184"/>
    <mergeCell ref="BT184:CA184"/>
    <mergeCell ref="AL185:AL187"/>
    <mergeCell ref="AM185:AM187"/>
    <mergeCell ref="AN185:AN187"/>
    <mergeCell ref="AO185:AO187"/>
    <mergeCell ref="AP185:AP187"/>
    <mergeCell ref="AQ185:AQ187"/>
    <mergeCell ref="AR185:AR187"/>
    <mergeCell ref="AS185:AS187"/>
    <mergeCell ref="AT185:AT187"/>
    <mergeCell ref="AU185:AU187"/>
    <mergeCell ref="BV185:BV186"/>
    <mergeCell ref="CB185:CB187"/>
    <mergeCell ref="CC185:CC187"/>
    <mergeCell ref="AV187:BD187"/>
    <mergeCell ref="BE187:BK187"/>
    <mergeCell ref="BT187:CA187"/>
    <mergeCell ref="AJ189:CC189"/>
    <mergeCell ref="AJ191:AJ192"/>
    <mergeCell ref="AK191:AK192"/>
    <mergeCell ref="AL191:AL192"/>
    <mergeCell ref="AM191:AM192"/>
    <mergeCell ref="AN191:AN192"/>
    <mergeCell ref="AP191:AP192"/>
    <mergeCell ref="AQ191:AQ192"/>
    <mergeCell ref="AR191:AR192"/>
    <mergeCell ref="AS191:AS192"/>
    <mergeCell ref="AT191:AT192"/>
    <mergeCell ref="AU191:AU192"/>
    <mergeCell ref="AV191:BD191"/>
    <mergeCell ref="BE191:BK191"/>
    <mergeCell ref="BL191:BS191"/>
    <mergeCell ref="BT191:CA191"/>
    <mergeCell ref="CB191:CB192"/>
    <mergeCell ref="CC191:CC192"/>
    <mergeCell ref="AJ193:AJ210"/>
    <mergeCell ref="AK193:AK210"/>
    <mergeCell ref="AL193:AL195"/>
    <mergeCell ref="AM193:AM195"/>
    <mergeCell ref="AN193:AN195"/>
    <mergeCell ref="AO193:AO195"/>
    <mergeCell ref="AL196:AL198"/>
    <mergeCell ref="AM196:AM198"/>
    <mergeCell ref="AN196:AN198"/>
    <mergeCell ref="AO196:AO198"/>
    <mergeCell ref="AP193:AP195"/>
    <mergeCell ref="AQ193:AQ195"/>
    <mergeCell ref="AR193:AR195"/>
    <mergeCell ref="AS193:AS195"/>
    <mergeCell ref="AT193:AT195"/>
    <mergeCell ref="AU193:AU195"/>
    <mergeCell ref="BV193:BV194"/>
    <mergeCell ref="CB193:CB195"/>
    <mergeCell ref="CC193:CC195"/>
    <mergeCell ref="AV195:BD195"/>
    <mergeCell ref="BE195:BK195"/>
    <mergeCell ref="BT195:CA195"/>
    <mergeCell ref="AP196:AP198"/>
    <mergeCell ref="AQ196:AQ198"/>
    <mergeCell ref="AR196:AR198"/>
    <mergeCell ref="AS196:AS198"/>
    <mergeCell ref="AT196:AT198"/>
    <mergeCell ref="AU196:AU198"/>
    <mergeCell ref="BV196:BV197"/>
    <mergeCell ref="CB196:CB198"/>
    <mergeCell ref="CC196:CC198"/>
    <mergeCell ref="AV198:BD198"/>
    <mergeCell ref="BE198:BK198"/>
    <mergeCell ref="BT198:CA198"/>
    <mergeCell ref="AL199:AL201"/>
    <mergeCell ref="AM199:AM201"/>
    <mergeCell ref="AN199:AN201"/>
    <mergeCell ref="AO199:AO201"/>
    <mergeCell ref="AP199:AP201"/>
    <mergeCell ref="AQ199:AQ201"/>
    <mergeCell ref="AR199:AR201"/>
    <mergeCell ref="AS199:AS201"/>
    <mergeCell ref="AT199:AT201"/>
    <mergeCell ref="AU199:AU201"/>
    <mergeCell ref="BV199:BV200"/>
    <mergeCell ref="CB199:CB201"/>
    <mergeCell ref="CC199:CC201"/>
    <mergeCell ref="AV201:BD201"/>
    <mergeCell ref="BE201:BK201"/>
    <mergeCell ref="BT201:CA201"/>
    <mergeCell ref="AL202:AL204"/>
    <mergeCell ref="AM202:AM204"/>
    <mergeCell ref="AN202:AN204"/>
    <mergeCell ref="AO202:AO204"/>
    <mergeCell ref="AP202:AP204"/>
    <mergeCell ref="AQ202:AQ204"/>
    <mergeCell ref="AR202:AR204"/>
    <mergeCell ref="AS202:AS204"/>
    <mergeCell ref="AT202:AT204"/>
    <mergeCell ref="AU202:AU204"/>
    <mergeCell ref="BV202:BV203"/>
    <mergeCell ref="CB202:CB204"/>
    <mergeCell ref="CC202:CC204"/>
    <mergeCell ref="AV204:BD204"/>
    <mergeCell ref="BE204:BK204"/>
    <mergeCell ref="BT204:CA204"/>
    <mergeCell ref="AL205:AL207"/>
    <mergeCell ref="AM205:AM207"/>
    <mergeCell ref="AN205:AN207"/>
    <mergeCell ref="AO205:AO207"/>
    <mergeCell ref="AP205:AP207"/>
    <mergeCell ref="AQ205:AQ207"/>
    <mergeCell ref="AR205:AR207"/>
    <mergeCell ref="AS205:AS207"/>
    <mergeCell ref="AT205:AT207"/>
    <mergeCell ref="AU205:AU207"/>
    <mergeCell ref="BV205:BV206"/>
    <mergeCell ref="CB205:CB207"/>
    <mergeCell ref="CC205:CC207"/>
    <mergeCell ref="AV207:BD207"/>
    <mergeCell ref="BE207:BK207"/>
    <mergeCell ref="BT207:CA207"/>
    <mergeCell ref="AL208:AL210"/>
    <mergeCell ref="AM208:AM210"/>
    <mergeCell ref="AN208:AN210"/>
    <mergeCell ref="AO208:AO210"/>
    <mergeCell ref="AP208:AP210"/>
    <mergeCell ref="AQ208:AQ210"/>
    <mergeCell ref="CC208:CC210"/>
    <mergeCell ref="AV210:BD210"/>
    <mergeCell ref="BE210:BK210"/>
    <mergeCell ref="BT210:CA210"/>
    <mergeCell ref="AR208:AR210"/>
    <mergeCell ref="AS208:AS210"/>
    <mergeCell ref="AT208:AT210"/>
    <mergeCell ref="AU208:AU210"/>
    <mergeCell ref="BV208:BV209"/>
    <mergeCell ref="CB208:CB2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B1:AB558"/>
  <sheetViews>
    <sheetView showGridLines="0" topLeftCell="C63" zoomScale="85" workbookViewId="0">
      <selection activeCell="X112" sqref="X112"/>
    </sheetView>
  </sheetViews>
  <sheetFormatPr defaultRowHeight="15.75" x14ac:dyDescent="0.25"/>
  <cols>
    <col min="1" max="1" width="1.5" style="42" customWidth="1"/>
    <col min="2" max="2" width="1.875" style="42" customWidth="1"/>
    <col min="3" max="3" width="7" style="42" customWidth="1"/>
    <col min="4" max="5" width="6.875" style="42" customWidth="1"/>
    <col min="6" max="6" width="14" style="42" customWidth="1"/>
    <col min="7" max="9" width="9" style="42"/>
    <col min="10" max="10" width="0" style="164" hidden="1" customWidth="1"/>
    <col min="11" max="11" width="6.625" style="77" hidden="1" customWidth="1"/>
    <col min="12" max="18" width="6.625" style="42" customWidth="1"/>
    <col min="19" max="19" width="9" style="42"/>
    <col min="20" max="20" width="7.625" style="42" customWidth="1"/>
    <col min="21" max="21" width="0" style="77" hidden="1" customWidth="1"/>
    <col min="22" max="22" width="11.125" style="116" customWidth="1"/>
    <col min="23" max="23" width="12" style="116" customWidth="1"/>
    <col min="24" max="24" width="13" style="42" customWidth="1"/>
    <col min="25" max="25" width="15.125" style="42" customWidth="1"/>
    <col min="26" max="26" width="3" style="43" customWidth="1"/>
    <col min="27" max="16384" width="9" style="42"/>
  </cols>
  <sheetData>
    <row r="1" spans="2:25" hidden="1" x14ac:dyDescent="0.25"/>
    <row r="2" spans="2:25" ht="30.75" hidden="1" customHeight="1" x14ac:dyDescent="0.25">
      <c r="C2" s="271" t="s">
        <v>68</v>
      </c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</row>
    <row r="3" spans="2:25" ht="6" hidden="1" customHeight="1" thickBot="1" x14ac:dyDescent="0.3">
      <c r="B3" s="43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4"/>
      <c r="Y3" s="44"/>
    </row>
    <row r="4" spans="2:25" ht="20.100000000000001" hidden="1" customHeight="1" x14ac:dyDescent="0.25">
      <c r="B4" s="43"/>
      <c r="C4" s="447" t="s">
        <v>69</v>
      </c>
      <c r="D4" s="419" t="s">
        <v>70</v>
      </c>
      <c r="E4" s="419" t="s">
        <v>71</v>
      </c>
      <c r="F4" s="419" t="s">
        <v>72</v>
      </c>
      <c r="G4" s="416" t="s">
        <v>73</v>
      </c>
      <c r="H4" s="430"/>
      <c r="I4" s="114"/>
      <c r="J4" s="165"/>
      <c r="K4" s="416" t="s">
        <v>74</v>
      </c>
      <c r="L4" s="431"/>
      <c r="M4" s="431"/>
      <c r="N4" s="431"/>
      <c r="O4" s="431"/>
      <c r="P4" s="431"/>
      <c r="Q4" s="431"/>
      <c r="R4" s="430"/>
      <c r="S4" s="419" t="s">
        <v>75</v>
      </c>
      <c r="T4" s="419" t="s">
        <v>76</v>
      </c>
      <c r="U4" s="420" t="s">
        <v>77</v>
      </c>
      <c r="V4" s="416" t="s">
        <v>78</v>
      </c>
      <c r="W4" s="431"/>
      <c r="X4" s="431"/>
      <c r="Y4" s="432"/>
    </row>
    <row r="5" spans="2:25" ht="57.75" hidden="1" customHeight="1" x14ac:dyDescent="0.25">
      <c r="B5" s="43"/>
      <c r="C5" s="448"/>
      <c r="D5" s="298"/>
      <c r="E5" s="298"/>
      <c r="F5" s="298"/>
      <c r="G5" s="2" t="s">
        <v>2</v>
      </c>
      <c r="H5" s="2" t="s">
        <v>38</v>
      </c>
      <c r="I5" s="2"/>
      <c r="J5" s="166"/>
      <c r="K5" s="151" t="s">
        <v>172</v>
      </c>
      <c r="L5" s="2" t="s">
        <v>3</v>
      </c>
      <c r="M5" s="2" t="s">
        <v>79</v>
      </c>
      <c r="N5" s="2" t="s">
        <v>80</v>
      </c>
      <c r="O5" s="2" t="s">
        <v>4</v>
      </c>
      <c r="P5" s="2" t="s">
        <v>5</v>
      </c>
      <c r="Q5" s="2" t="s">
        <v>81</v>
      </c>
      <c r="R5" s="45" t="s">
        <v>82</v>
      </c>
      <c r="S5" s="298"/>
      <c r="T5" s="298"/>
      <c r="U5" s="421"/>
      <c r="V5" s="178" t="s">
        <v>83</v>
      </c>
      <c r="W5" s="178" t="s">
        <v>84</v>
      </c>
      <c r="X5" s="2" t="s">
        <v>85</v>
      </c>
      <c r="Y5" s="23" t="s">
        <v>86</v>
      </c>
    </row>
    <row r="6" spans="2:25" ht="20.100000000000001" hidden="1" customHeight="1" x14ac:dyDescent="0.25">
      <c r="B6" s="43"/>
      <c r="C6" s="446">
        <f>D6+Q6/100*2</f>
        <v>1.9</v>
      </c>
      <c r="D6" s="436">
        <v>1.5</v>
      </c>
      <c r="E6" s="436">
        <v>1</v>
      </c>
      <c r="F6" s="46" t="s">
        <v>87</v>
      </c>
      <c r="G6" s="46">
        <f>$C$6*100-4</f>
        <v>186</v>
      </c>
      <c r="H6" s="46">
        <v>20</v>
      </c>
      <c r="I6" s="46"/>
      <c r="J6" s="167"/>
      <c r="K6" s="172">
        <v>100</v>
      </c>
      <c r="L6" s="46">
        <f t="shared" ref="L6:L29" si="0">H6+1</f>
        <v>21</v>
      </c>
      <c r="M6" s="46">
        <v>20</v>
      </c>
      <c r="N6" s="46">
        <v>50</v>
      </c>
      <c r="O6" s="46">
        <f>$D$6*100/2+M6+N6</f>
        <v>145</v>
      </c>
      <c r="P6" s="46">
        <f t="shared" ref="P6:P29" si="1">N6-Q6</f>
        <v>30</v>
      </c>
      <c r="Q6" s="46">
        <v>20</v>
      </c>
      <c r="R6" s="46">
        <v>60</v>
      </c>
      <c r="S6" s="47">
        <v>150</v>
      </c>
      <c r="T6" s="48" t="s">
        <v>32</v>
      </c>
      <c r="U6" s="140">
        <v>16</v>
      </c>
      <c r="V6" s="117">
        <f>(K6*N6+L6*P6+0.5*35*35)*2/10000</f>
        <v>1.2484999999999999</v>
      </c>
      <c r="W6" s="117">
        <f>O6*2*R6/10000</f>
        <v>1.74</v>
      </c>
      <c r="X6" s="50">
        <f t="shared" ref="X6:X13" si="2">($D$6*100+N6*2+10)/100*0.4*0.25</f>
        <v>0.26</v>
      </c>
      <c r="Y6" s="443">
        <f>(1*(K6/10)+K6/100*10)*1.15*0.617*2</f>
        <v>28.381999999999998</v>
      </c>
    </row>
    <row r="7" spans="2:25" ht="20.100000000000001" hidden="1" customHeight="1" x14ac:dyDescent="0.25">
      <c r="B7" s="43"/>
      <c r="C7" s="441"/>
      <c r="D7" s="434"/>
      <c r="E7" s="434"/>
      <c r="F7" s="46" t="s">
        <v>88</v>
      </c>
      <c r="G7" s="46">
        <f t="shared" ref="G7:G13" si="3">$C$6*100-4</f>
        <v>186</v>
      </c>
      <c r="H7" s="46">
        <v>30</v>
      </c>
      <c r="I7" s="46"/>
      <c r="J7" s="167"/>
      <c r="K7" s="172">
        <v>100</v>
      </c>
      <c r="L7" s="46">
        <f t="shared" si="0"/>
        <v>31</v>
      </c>
      <c r="M7" s="46">
        <v>20</v>
      </c>
      <c r="N7" s="46">
        <v>50</v>
      </c>
      <c r="O7" s="46">
        <f t="shared" ref="O7:O13" si="4">$D$6*100/2+M7+N7</f>
        <v>145</v>
      </c>
      <c r="P7" s="46">
        <f t="shared" si="1"/>
        <v>30</v>
      </c>
      <c r="Q7" s="46">
        <v>20</v>
      </c>
      <c r="R7" s="46">
        <v>60</v>
      </c>
      <c r="S7" s="47">
        <v>150</v>
      </c>
      <c r="T7" s="48" t="s">
        <v>32</v>
      </c>
      <c r="U7" s="140">
        <v>16</v>
      </c>
      <c r="V7" s="117">
        <f t="shared" ref="V7:V29" si="5">(K7*N7+L7*P7+0.5*35*35)*2/10000</f>
        <v>1.3085</v>
      </c>
      <c r="W7" s="117">
        <f t="shared" ref="W7:W29" si="6">O7*2*R7/10000</f>
        <v>1.74</v>
      </c>
      <c r="X7" s="50">
        <f t="shared" si="2"/>
        <v>0.26</v>
      </c>
      <c r="Y7" s="444"/>
    </row>
    <row r="8" spans="2:25" ht="20.100000000000001" hidden="1" customHeight="1" x14ac:dyDescent="0.25">
      <c r="B8" s="43"/>
      <c r="C8" s="441"/>
      <c r="D8" s="434"/>
      <c r="E8" s="434"/>
      <c r="F8" s="46" t="s">
        <v>89</v>
      </c>
      <c r="G8" s="46">
        <f t="shared" si="3"/>
        <v>186</v>
      </c>
      <c r="H8" s="46">
        <v>30</v>
      </c>
      <c r="I8" s="46"/>
      <c r="J8" s="167"/>
      <c r="K8" s="172">
        <v>100</v>
      </c>
      <c r="L8" s="46">
        <f t="shared" si="0"/>
        <v>31</v>
      </c>
      <c r="M8" s="46">
        <v>20</v>
      </c>
      <c r="N8" s="46">
        <v>50</v>
      </c>
      <c r="O8" s="46">
        <f t="shared" si="4"/>
        <v>145</v>
      </c>
      <c r="P8" s="46">
        <f t="shared" si="1"/>
        <v>30</v>
      </c>
      <c r="Q8" s="46">
        <v>20</v>
      </c>
      <c r="R8" s="46">
        <v>60</v>
      </c>
      <c r="S8" s="47">
        <v>150</v>
      </c>
      <c r="T8" s="48" t="s">
        <v>32</v>
      </c>
      <c r="U8" s="140">
        <v>16</v>
      </c>
      <c r="V8" s="117">
        <f t="shared" si="5"/>
        <v>1.3085</v>
      </c>
      <c r="W8" s="117">
        <f t="shared" si="6"/>
        <v>1.74</v>
      </c>
      <c r="X8" s="50">
        <f t="shared" si="2"/>
        <v>0.26</v>
      </c>
      <c r="Y8" s="444"/>
    </row>
    <row r="9" spans="2:25" ht="20.100000000000001" hidden="1" customHeight="1" x14ac:dyDescent="0.25">
      <c r="B9" s="43"/>
      <c r="C9" s="441"/>
      <c r="D9" s="434"/>
      <c r="E9" s="434"/>
      <c r="F9" s="46" t="s">
        <v>90</v>
      </c>
      <c r="G9" s="46">
        <f t="shared" si="3"/>
        <v>186</v>
      </c>
      <c r="H9" s="46">
        <v>35</v>
      </c>
      <c r="I9" s="46"/>
      <c r="J9" s="167"/>
      <c r="K9" s="172">
        <v>100</v>
      </c>
      <c r="L9" s="46">
        <f t="shared" si="0"/>
        <v>36</v>
      </c>
      <c r="M9" s="46">
        <v>20</v>
      </c>
      <c r="N9" s="46">
        <v>50</v>
      </c>
      <c r="O9" s="46">
        <f t="shared" si="4"/>
        <v>145</v>
      </c>
      <c r="P9" s="46">
        <f t="shared" si="1"/>
        <v>30</v>
      </c>
      <c r="Q9" s="46">
        <v>20</v>
      </c>
      <c r="R9" s="46">
        <v>60</v>
      </c>
      <c r="S9" s="47">
        <v>200</v>
      </c>
      <c r="T9" s="48" t="s">
        <v>32</v>
      </c>
      <c r="U9" s="140">
        <v>16</v>
      </c>
      <c r="V9" s="117">
        <f t="shared" si="5"/>
        <v>1.3385</v>
      </c>
      <c r="W9" s="117">
        <f t="shared" si="6"/>
        <v>1.74</v>
      </c>
      <c r="X9" s="50">
        <f t="shared" si="2"/>
        <v>0.26</v>
      </c>
      <c r="Y9" s="444"/>
    </row>
    <row r="10" spans="2:25" ht="20.100000000000001" hidden="1" customHeight="1" x14ac:dyDescent="0.25">
      <c r="B10" s="43"/>
      <c r="C10" s="441"/>
      <c r="D10" s="434"/>
      <c r="E10" s="434"/>
      <c r="F10" s="46" t="s">
        <v>91</v>
      </c>
      <c r="G10" s="46">
        <f t="shared" si="3"/>
        <v>186</v>
      </c>
      <c r="H10" s="46">
        <v>35</v>
      </c>
      <c r="I10" s="46"/>
      <c r="J10" s="167"/>
      <c r="K10" s="172">
        <v>100</v>
      </c>
      <c r="L10" s="46">
        <f t="shared" si="0"/>
        <v>36</v>
      </c>
      <c r="M10" s="46">
        <v>20</v>
      </c>
      <c r="N10" s="46">
        <v>50</v>
      </c>
      <c r="O10" s="46">
        <f t="shared" si="4"/>
        <v>145</v>
      </c>
      <c r="P10" s="46">
        <f t="shared" si="1"/>
        <v>30</v>
      </c>
      <c r="Q10" s="46">
        <v>20</v>
      </c>
      <c r="R10" s="46">
        <v>70</v>
      </c>
      <c r="S10" s="47">
        <v>250</v>
      </c>
      <c r="T10" s="48" t="s">
        <v>32</v>
      </c>
      <c r="U10" s="140">
        <v>16</v>
      </c>
      <c r="V10" s="117">
        <f t="shared" si="5"/>
        <v>1.3385</v>
      </c>
      <c r="W10" s="117">
        <f t="shared" si="6"/>
        <v>2.0299999999999998</v>
      </c>
      <c r="X10" s="50">
        <f t="shared" si="2"/>
        <v>0.26</v>
      </c>
      <c r="Y10" s="444"/>
    </row>
    <row r="11" spans="2:25" ht="20.100000000000001" hidden="1" customHeight="1" x14ac:dyDescent="0.25">
      <c r="B11" s="43"/>
      <c r="C11" s="441"/>
      <c r="D11" s="434"/>
      <c r="E11" s="434"/>
      <c r="F11" s="46" t="s">
        <v>92</v>
      </c>
      <c r="G11" s="46">
        <f t="shared" si="3"/>
        <v>186</v>
      </c>
      <c r="H11" s="46">
        <v>40</v>
      </c>
      <c r="I11" s="46"/>
      <c r="J11" s="167"/>
      <c r="K11" s="172">
        <v>100</v>
      </c>
      <c r="L11" s="46">
        <f t="shared" si="0"/>
        <v>41</v>
      </c>
      <c r="M11" s="46">
        <v>20</v>
      </c>
      <c r="N11" s="46">
        <v>50</v>
      </c>
      <c r="O11" s="46">
        <f t="shared" si="4"/>
        <v>145</v>
      </c>
      <c r="P11" s="46">
        <f t="shared" si="1"/>
        <v>30</v>
      </c>
      <c r="Q11" s="46">
        <v>20</v>
      </c>
      <c r="R11" s="46">
        <v>70</v>
      </c>
      <c r="S11" s="47">
        <v>300</v>
      </c>
      <c r="T11" s="48" t="s">
        <v>32</v>
      </c>
      <c r="U11" s="140">
        <v>16</v>
      </c>
      <c r="V11" s="117">
        <f t="shared" si="5"/>
        <v>1.3685</v>
      </c>
      <c r="W11" s="117">
        <f t="shared" si="6"/>
        <v>2.0299999999999998</v>
      </c>
      <c r="X11" s="50">
        <f t="shared" si="2"/>
        <v>0.26</v>
      </c>
      <c r="Y11" s="444"/>
    </row>
    <row r="12" spans="2:25" ht="20.100000000000001" hidden="1" customHeight="1" x14ac:dyDescent="0.25">
      <c r="B12" s="43"/>
      <c r="C12" s="441"/>
      <c r="D12" s="434"/>
      <c r="E12" s="434"/>
      <c r="F12" s="46" t="s">
        <v>93</v>
      </c>
      <c r="G12" s="46">
        <f t="shared" si="3"/>
        <v>186</v>
      </c>
      <c r="H12" s="46">
        <v>40</v>
      </c>
      <c r="I12" s="46"/>
      <c r="J12" s="167"/>
      <c r="K12" s="172">
        <v>100</v>
      </c>
      <c r="L12" s="46">
        <f t="shared" si="0"/>
        <v>41</v>
      </c>
      <c r="M12" s="46">
        <v>30</v>
      </c>
      <c r="N12" s="46">
        <v>50</v>
      </c>
      <c r="O12" s="46">
        <f t="shared" si="4"/>
        <v>155</v>
      </c>
      <c r="P12" s="46">
        <f t="shared" si="1"/>
        <v>30</v>
      </c>
      <c r="Q12" s="46">
        <v>20</v>
      </c>
      <c r="R12" s="46">
        <v>80</v>
      </c>
      <c r="S12" s="47">
        <v>300</v>
      </c>
      <c r="T12" s="48" t="s">
        <v>32</v>
      </c>
      <c r="U12" s="140">
        <v>16</v>
      </c>
      <c r="V12" s="117">
        <f t="shared" si="5"/>
        <v>1.3685</v>
      </c>
      <c r="W12" s="117">
        <f t="shared" si="6"/>
        <v>2.48</v>
      </c>
      <c r="X12" s="50">
        <f t="shared" si="2"/>
        <v>0.26</v>
      </c>
      <c r="Y12" s="444"/>
    </row>
    <row r="13" spans="2:25" ht="20.100000000000001" hidden="1" customHeight="1" thickBot="1" x14ac:dyDescent="0.3">
      <c r="B13" s="43"/>
      <c r="C13" s="442"/>
      <c r="D13" s="435"/>
      <c r="E13" s="435"/>
      <c r="F13" s="51" t="s">
        <v>94</v>
      </c>
      <c r="G13" s="51">
        <f t="shared" si="3"/>
        <v>186</v>
      </c>
      <c r="H13" s="51">
        <v>45</v>
      </c>
      <c r="I13" s="51"/>
      <c r="J13" s="168"/>
      <c r="K13" s="173">
        <v>100</v>
      </c>
      <c r="L13" s="51">
        <f t="shared" si="0"/>
        <v>46</v>
      </c>
      <c r="M13" s="51">
        <v>30</v>
      </c>
      <c r="N13" s="51">
        <v>50</v>
      </c>
      <c r="O13" s="51">
        <f t="shared" si="4"/>
        <v>155</v>
      </c>
      <c r="P13" s="51">
        <f t="shared" si="1"/>
        <v>30</v>
      </c>
      <c r="Q13" s="51">
        <v>20</v>
      </c>
      <c r="R13" s="51">
        <v>80</v>
      </c>
      <c r="S13" s="52">
        <v>350</v>
      </c>
      <c r="T13" s="53" t="s">
        <v>32</v>
      </c>
      <c r="U13" s="141">
        <v>16</v>
      </c>
      <c r="V13" s="118">
        <f t="shared" si="5"/>
        <v>1.3985000000000001</v>
      </c>
      <c r="W13" s="118">
        <f t="shared" si="6"/>
        <v>2.48</v>
      </c>
      <c r="X13" s="55">
        <f t="shared" si="2"/>
        <v>0.26</v>
      </c>
      <c r="Y13" s="445"/>
    </row>
    <row r="14" spans="2:25" ht="20.100000000000001" hidden="1" customHeight="1" x14ac:dyDescent="0.25">
      <c r="B14" s="43"/>
      <c r="C14" s="440">
        <f>D14+Q14/100*2</f>
        <v>1.9</v>
      </c>
      <c r="D14" s="433">
        <v>1.5</v>
      </c>
      <c r="E14" s="433">
        <v>1.5</v>
      </c>
      <c r="F14" s="56" t="s">
        <v>87</v>
      </c>
      <c r="G14" s="56">
        <f>$C$14*100-4</f>
        <v>186</v>
      </c>
      <c r="H14" s="46">
        <v>20</v>
      </c>
      <c r="I14" s="58"/>
      <c r="J14" s="169"/>
      <c r="K14" s="174">
        <v>150</v>
      </c>
      <c r="L14" s="56">
        <f t="shared" si="0"/>
        <v>21</v>
      </c>
      <c r="M14" s="56">
        <v>20</v>
      </c>
      <c r="N14" s="56">
        <v>50</v>
      </c>
      <c r="O14" s="56">
        <f t="shared" ref="O14:O21" si="7">$D$14*100/2+M14+N14</f>
        <v>145</v>
      </c>
      <c r="P14" s="56">
        <f t="shared" si="1"/>
        <v>30</v>
      </c>
      <c r="Q14" s="56">
        <v>20</v>
      </c>
      <c r="R14" s="56">
        <v>60</v>
      </c>
      <c r="S14" s="57">
        <v>150</v>
      </c>
      <c r="T14" s="48" t="s">
        <v>32</v>
      </c>
      <c r="U14" s="140">
        <v>16</v>
      </c>
      <c r="V14" s="182">
        <f t="shared" si="5"/>
        <v>1.7484999999999999</v>
      </c>
      <c r="W14" s="182">
        <f t="shared" si="6"/>
        <v>1.74</v>
      </c>
      <c r="X14" s="50">
        <f>($D$14*100+N14*2+10)/100*0.4*0.25</f>
        <v>0.26</v>
      </c>
      <c r="Y14" s="443">
        <f>(1*(K14/10)+K14/100*10)*1.15*0.617*2</f>
        <v>42.573</v>
      </c>
    </row>
    <row r="15" spans="2:25" ht="20.100000000000001" hidden="1" customHeight="1" x14ac:dyDescent="0.25">
      <c r="B15" s="43"/>
      <c r="C15" s="441"/>
      <c r="D15" s="434"/>
      <c r="E15" s="434"/>
      <c r="F15" s="46" t="s">
        <v>88</v>
      </c>
      <c r="G15" s="46">
        <f t="shared" ref="G15:G21" si="8">$C$14*100-4</f>
        <v>186</v>
      </c>
      <c r="H15" s="46">
        <v>30</v>
      </c>
      <c r="I15" s="46"/>
      <c r="J15" s="167"/>
      <c r="K15" s="172">
        <v>150</v>
      </c>
      <c r="L15" s="46">
        <f t="shared" si="0"/>
        <v>31</v>
      </c>
      <c r="M15" s="46">
        <v>20</v>
      </c>
      <c r="N15" s="46">
        <v>50</v>
      </c>
      <c r="O15" s="46">
        <f t="shared" si="7"/>
        <v>145</v>
      </c>
      <c r="P15" s="46">
        <f t="shared" si="1"/>
        <v>30</v>
      </c>
      <c r="Q15" s="46">
        <v>20</v>
      </c>
      <c r="R15" s="46">
        <v>60</v>
      </c>
      <c r="S15" s="47">
        <v>150</v>
      </c>
      <c r="T15" s="48" t="s">
        <v>32</v>
      </c>
      <c r="U15" s="140">
        <v>16</v>
      </c>
      <c r="V15" s="117">
        <f t="shared" si="5"/>
        <v>1.8085</v>
      </c>
      <c r="W15" s="117">
        <f t="shared" si="6"/>
        <v>1.74</v>
      </c>
      <c r="X15" s="50">
        <f t="shared" ref="X15:X21" si="9">($D$14*100+N15*2+10)/100*0.4*0.25</f>
        <v>0.26</v>
      </c>
      <c r="Y15" s="444"/>
    </row>
    <row r="16" spans="2:25" ht="20.100000000000001" hidden="1" customHeight="1" x14ac:dyDescent="0.25">
      <c r="B16" s="43"/>
      <c r="C16" s="441"/>
      <c r="D16" s="434"/>
      <c r="E16" s="434"/>
      <c r="F16" s="46" t="s">
        <v>89</v>
      </c>
      <c r="G16" s="46">
        <f t="shared" si="8"/>
        <v>186</v>
      </c>
      <c r="H16" s="46">
        <v>30</v>
      </c>
      <c r="I16" s="46"/>
      <c r="J16" s="167"/>
      <c r="K16" s="172">
        <v>150</v>
      </c>
      <c r="L16" s="46">
        <f t="shared" si="0"/>
        <v>31</v>
      </c>
      <c r="M16" s="46">
        <v>20</v>
      </c>
      <c r="N16" s="46">
        <v>50</v>
      </c>
      <c r="O16" s="46">
        <f t="shared" si="7"/>
        <v>145</v>
      </c>
      <c r="P16" s="46">
        <f t="shared" si="1"/>
        <v>30</v>
      </c>
      <c r="Q16" s="46">
        <v>20</v>
      </c>
      <c r="R16" s="46">
        <v>60</v>
      </c>
      <c r="S16" s="47">
        <v>150</v>
      </c>
      <c r="T16" s="48" t="s">
        <v>32</v>
      </c>
      <c r="U16" s="140">
        <v>16</v>
      </c>
      <c r="V16" s="117">
        <f t="shared" si="5"/>
        <v>1.8085</v>
      </c>
      <c r="W16" s="117">
        <f t="shared" si="6"/>
        <v>1.74</v>
      </c>
      <c r="X16" s="50">
        <f t="shared" si="9"/>
        <v>0.26</v>
      </c>
      <c r="Y16" s="444"/>
    </row>
    <row r="17" spans="2:25" ht="20.100000000000001" hidden="1" customHeight="1" x14ac:dyDescent="0.25">
      <c r="B17" s="43"/>
      <c r="C17" s="441"/>
      <c r="D17" s="434"/>
      <c r="E17" s="434"/>
      <c r="F17" s="46" t="s">
        <v>90</v>
      </c>
      <c r="G17" s="46">
        <f t="shared" si="8"/>
        <v>186</v>
      </c>
      <c r="H17" s="46">
        <v>35</v>
      </c>
      <c r="I17" s="46"/>
      <c r="J17" s="167"/>
      <c r="K17" s="172">
        <v>150</v>
      </c>
      <c r="L17" s="46">
        <f t="shared" si="0"/>
        <v>36</v>
      </c>
      <c r="M17" s="46">
        <v>20</v>
      </c>
      <c r="N17" s="46">
        <v>50</v>
      </c>
      <c r="O17" s="46">
        <f t="shared" si="7"/>
        <v>145</v>
      </c>
      <c r="P17" s="46">
        <f t="shared" si="1"/>
        <v>30</v>
      </c>
      <c r="Q17" s="46">
        <v>20</v>
      </c>
      <c r="R17" s="46">
        <v>60</v>
      </c>
      <c r="S17" s="47">
        <v>200</v>
      </c>
      <c r="T17" s="48" t="s">
        <v>32</v>
      </c>
      <c r="U17" s="140">
        <v>16</v>
      </c>
      <c r="V17" s="117">
        <f t="shared" si="5"/>
        <v>1.8385</v>
      </c>
      <c r="W17" s="117">
        <f t="shared" si="6"/>
        <v>1.74</v>
      </c>
      <c r="X17" s="50">
        <f t="shared" si="9"/>
        <v>0.26</v>
      </c>
      <c r="Y17" s="444"/>
    </row>
    <row r="18" spans="2:25" ht="20.100000000000001" hidden="1" customHeight="1" x14ac:dyDescent="0.25">
      <c r="B18" s="43"/>
      <c r="C18" s="441"/>
      <c r="D18" s="434"/>
      <c r="E18" s="434"/>
      <c r="F18" s="46" t="s">
        <v>91</v>
      </c>
      <c r="G18" s="46">
        <f t="shared" si="8"/>
        <v>186</v>
      </c>
      <c r="H18" s="46">
        <v>35</v>
      </c>
      <c r="I18" s="46"/>
      <c r="J18" s="167"/>
      <c r="K18" s="172">
        <v>150</v>
      </c>
      <c r="L18" s="46">
        <f t="shared" si="0"/>
        <v>36</v>
      </c>
      <c r="M18" s="46">
        <v>20</v>
      </c>
      <c r="N18" s="46">
        <v>50</v>
      </c>
      <c r="O18" s="46">
        <f t="shared" si="7"/>
        <v>145</v>
      </c>
      <c r="P18" s="46">
        <f t="shared" si="1"/>
        <v>30</v>
      </c>
      <c r="Q18" s="46">
        <v>20</v>
      </c>
      <c r="R18" s="46">
        <v>80</v>
      </c>
      <c r="S18" s="47">
        <v>250</v>
      </c>
      <c r="T18" s="48" t="s">
        <v>32</v>
      </c>
      <c r="U18" s="140">
        <v>16</v>
      </c>
      <c r="V18" s="117">
        <f t="shared" si="5"/>
        <v>1.8385</v>
      </c>
      <c r="W18" s="117">
        <f t="shared" si="6"/>
        <v>2.3199999999999998</v>
      </c>
      <c r="X18" s="50">
        <f t="shared" si="9"/>
        <v>0.26</v>
      </c>
      <c r="Y18" s="444"/>
    </row>
    <row r="19" spans="2:25" ht="20.100000000000001" hidden="1" customHeight="1" x14ac:dyDescent="0.25">
      <c r="B19" s="43"/>
      <c r="C19" s="441"/>
      <c r="D19" s="434"/>
      <c r="E19" s="434"/>
      <c r="F19" s="46" t="s">
        <v>92</v>
      </c>
      <c r="G19" s="46">
        <f t="shared" si="8"/>
        <v>186</v>
      </c>
      <c r="H19" s="46">
        <v>40</v>
      </c>
      <c r="I19" s="46"/>
      <c r="J19" s="167"/>
      <c r="K19" s="172">
        <v>150</v>
      </c>
      <c r="L19" s="46">
        <f t="shared" si="0"/>
        <v>41</v>
      </c>
      <c r="M19" s="46">
        <v>50</v>
      </c>
      <c r="N19" s="46">
        <v>50</v>
      </c>
      <c r="O19" s="46">
        <f t="shared" si="7"/>
        <v>175</v>
      </c>
      <c r="P19" s="46">
        <f t="shared" si="1"/>
        <v>30</v>
      </c>
      <c r="Q19" s="46">
        <v>20</v>
      </c>
      <c r="R19" s="46">
        <v>80</v>
      </c>
      <c r="S19" s="47">
        <v>250</v>
      </c>
      <c r="T19" s="48" t="s">
        <v>32</v>
      </c>
      <c r="U19" s="140">
        <v>16</v>
      </c>
      <c r="V19" s="117">
        <f t="shared" si="5"/>
        <v>1.8685</v>
      </c>
      <c r="W19" s="117">
        <f t="shared" si="6"/>
        <v>2.8</v>
      </c>
      <c r="X19" s="50">
        <f t="shared" si="9"/>
        <v>0.26</v>
      </c>
      <c r="Y19" s="444"/>
    </row>
    <row r="20" spans="2:25" ht="20.100000000000001" hidden="1" customHeight="1" x14ac:dyDescent="0.25">
      <c r="B20" s="43"/>
      <c r="C20" s="441"/>
      <c r="D20" s="434"/>
      <c r="E20" s="434"/>
      <c r="F20" s="46" t="s">
        <v>93</v>
      </c>
      <c r="G20" s="46">
        <f t="shared" si="8"/>
        <v>186</v>
      </c>
      <c r="H20" s="46">
        <v>40</v>
      </c>
      <c r="I20" s="46"/>
      <c r="J20" s="167"/>
      <c r="K20" s="172">
        <v>150</v>
      </c>
      <c r="L20" s="46">
        <f t="shared" si="0"/>
        <v>41</v>
      </c>
      <c r="M20" s="46">
        <v>50</v>
      </c>
      <c r="N20" s="46">
        <v>50</v>
      </c>
      <c r="O20" s="46">
        <f t="shared" si="7"/>
        <v>175</v>
      </c>
      <c r="P20" s="46">
        <f t="shared" si="1"/>
        <v>30</v>
      </c>
      <c r="Q20" s="46">
        <v>20</v>
      </c>
      <c r="R20" s="46">
        <v>90</v>
      </c>
      <c r="S20" s="47">
        <v>300</v>
      </c>
      <c r="T20" s="48" t="s">
        <v>32</v>
      </c>
      <c r="U20" s="140">
        <v>20</v>
      </c>
      <c r="V20" s="117">
        <f t="shared" si="5"/>
        <v>1.8685</v>
      </c>
      <c r="W20" s="117">
        <f t="shared" si="6"/>
        <v>3.15</v>
      </c>
      <c r="X20" s="50">
        <f t="shared" si="9"/>
        <v>0.26</v>
      </c>
      <c r="Y20" s="444"/>
    </row>
    <row r="21" spans="2:25" ht="20.100000000000001" hidden="1" customHeight="1" thickBot="1" x14ac:dyDescent="0.3">
      <c r="B21" s="43"/>
      <c r="C21" s="442"/>
      <c r="D21" s="435"/>
      <c r="E21" s="435"/>
      <c r="F21" s="51" t="s">
        <v>94</v>
      </c>
      <c r="G21" s="51">
        <f t="shared" si="8"/>
        <v>186</v>
      </c>
      <c r="H21" s="51">
        <v>45</v>
      </c>
      <c r="I21" s="51"/>
      <c r="J21" s="168"/>
      <c r="K21" s="173">
        <v>150</v>
      </c>
      <c r="L21" s="51">
        <f t="shared" si="0"/>
        <v>46</v>
      </c>
      <c r="M21" s="51">
        <v>50</v>
      </c>
      <c r="N21" s="51">
        <v>50</v>
      </c>
      <c r="O21" s="51">
        <f t="shared" si="7"/>
        <v>175</v>
      </c>
      <c r="P21" s="51">
        <f t="shared" si="1"/>
        <v>30</v>
      </c>
      <c r="Q21" s="51">
        <v>20</v>
      </c>
      <c r="R21" s="51">
        <v>90</v>
      </c>
      <c r="S21" s="52">
        <v>360</v>
      </c>
      <c r="T21" s="53" t="s">
        <v>32</v>
      </c>
      <c r="U21" s="141">
        <v>20</v>
      </c>
      <c r="V21" s="118">
        <f t="shared" si="5"/>
        <v>1.8985000000000001</v>
      </c>
      <c r="W21" s="118">
        <f t="shared" si="6"/>
        <v>3.15</v>
      </c>
      <c r="X21" s="55">
        <f t="shared" si="9"/>
        <v>0.26</v>
      </c>
      <c r="Y21" s="445"/>
    </row>
    <row r="22" spans="2:25" ht="20.100000000000001" hidden="1" customHeight="1" x14ac:dyDescent="0.25">
      <c r="B22" s="43"/>
      <c r="C22" s="440">
        <f>D22+Q22/100*2</f>
        <v>1.9</v>
      </c>
      <c r="D22" s="433">
        <v>1.5</v>
      </c>
      <c r="E22" s="433">
        <v>2</v>
      </c>
      <c r="F22" s="58" t="s">
        <v>87</v>
      </c>
      <c r="G22" s="58">
        <f t="shared" ref="G22:G29" si="10">$C$22*100-4</f>
        <v>186</v>
      </c>
      <c r="H22" s="46">
        <v>20</v>
      </c>
      <c r="I22" s="58"/>
      <c r="J22" s="169"/>
      <c r="K22" s="175">
        <v>200</v>
      </c>
      <c r="L22" s="58">
        <f t="shared" si="0"/>
        <v>21</v>
      </c>
      <c r="M22" s="58">
        <v>20</v>
      </c>
      <c r="N22" s="58">
        <v>50</v>
      </c>
      <c r="O22" s="58">
        <f t="shared" ref="O22:O29" si="11">$D$22*100/2+M22+N22</f>
        <v>145</v>
      </c>
      <c r="P22" s="58">
        <f t="shared" si="1"/>
        <v>30</v>
      </c>
      <c r="Q22" s="58">
        <v>20</v>
      </c>
      <c r="R22" s="56">
        <v>60</v>
      </c>
      <c r="S22" s="57">
        <v>150</v>
      </c>
      <c r="T22" s="48" t="s">
        <v>32</v>
      </c>
      <c r="U22" s="140">
        <v>16</v>
      </c>
      <c r="V22" s="183">
        <f t="shared" si="5"/>
        <v>2.2484999999999999</v>
      </c>
      <c r="W22" s="183">
        <f t="shared" si="6"/>
        <v>1.74</v>
      </c>
      <c r="X22" s="59">
        <f>($D$22*100+N22*2+10)/100*0.4*0.25</f>
        <v>0.26</v>
      </c>
      <c r="Y22" s="443">
        <f>(1*(K22/10)+K22/100*10)*1.15*0.617*2</f>
        <v>56.763999999999996</v>
      </c>
    </row>
    <row r="23" spans="2:25" ht="20.100000000000001" hidden="1" customHeight="1" x14ac:dyDescent="0.25">
      <c r="B23" s="43"/>
      <c r="C23" s="441"/>
      <c r="D23" s="434"/>
      <c r="E23" s="434"/>
      <c r="F23" s="46" t="s">
        <v>88</v>
      </c>
      <c r="G23" s="46">
        <f t="shared" si="10"/>
        <v>186</v>
      </c>
      <c r="H23" s="46">
        <v>30</v>
      </c>
      <c r="I23" s="46"/>
      <c r="J23" s="167"/>
      <c r="K23" s="172">
        <v>200</v>
      </c>
      <c r="L23" s="46">
        <f t="shared" si="0"/>
        <v>31</v>
      </c>
      <c r="M23" s="46">
        <v>20</v>
      </c>
      <c r="N23" s="46">
        <v>50</v>
      </c>
      <c r="O23" s="46">
        <f t="shared" si="11"/>
        <v>145</v>
      </c>
      <c r="P23" s="46">
        <f t="shared" si="1"/>
        <v>30</v>
      </c>
      <c r="Q23" s="46">
        <v>20</v>
      </c>
      <c r="R23" s="46">
        <v>60</v>
      </c>
      <c r="S23" s="47">
        <v>150</v>
      </c>
      <c r="T23" s="48" t="s">
        <v>32</v>
      </c>
      <c r="U23" s="140">
        <v>16</v>
      </c>
      <c r="V23" s="117">
        <f t="shared" si="5"/>
        <v>2.3085</v>
      </c>
      <c r="W23" s="117">
        <f t="shared" si="6"/>
        <v>1.74</v>
      </c>
      <c r="X23" s="59">
        <f t="shared" ref="X23:X29" si="12">($D$22*100+N23*2+10)/100*0.4*0.25</f>
        <v>0.26</v>
      </c>
      <c r="Y23" s="444"/>
    </row>
    <row r="24" spans="2:25" ht="20.100000000000001" hidden="1" customHeight="1" x14ac:dyDescent="0.25">
      <c r="B24" s="43"/>
      <c r="C24" s="441"/>
      <c r="D24" s="434"/>
      <c r="E24" s="434"/>
      <c r="F24" s="46" t="s">
        <v>89</v>
      </c>
      <c r="G24" s="46">
        <f t="shared" si="10"/>
        <v>186</v>
      </c>
      <c r="H24" s="46">
        <v>30</v>
      </c>
      <c r="I24" s="46"/>
      <c r="J24" s="167"/>
      <c r="K24" s="172">
        <v>200</v>
      </c>
      <c r="L24" s="46">
        <f t="shared" si="0"/>
        <v>31</v>
      </c>
      <c r="M24" s="46">
        <v>20</v>
      </c>
      <c r="N24" s="46">
        <v>50</v>
      </c>
      <c r="O24" s="46">
        <f t="shared" si="11"/>
        <v>145</v>
      </c>
      <c r="P24" s="46">
        <f t="shared" si="1"/>
        <v>30</v>
      </c>
      <c r="Q24" s="46">
        <v>20</v>
      </c>
      <c r="R24" s="46">
        <v>60</v>
      </c>
      <c r="S24" s="47">
        <v>200</v>
      </c>
      <c r="T24" s="48" t="s">
        <v>32</v>
      </c>
      <c r="U24" s="140">
        <v>16</v>
      </c>
      <c r="V24" s="117">
        <f t="shared" si="5"/>
        <v>2.3085</v>
      </c>
      <c r="W24" s="117">
        <f t="shared" si="6"/>
        <v>1.74</v>
      </c>
      <c r="X24" s="59">
        <f t="shared" si="12"/>
        <v>0.26</v>
      </c>
      <c r="Y24" s="444"/>
    </row>
    <row r="25" spans="2:25" ht="20.100000000000001" hidden="1" customHeight="1" x14ac:dyDescent="0.25">
      <c r="B25" s="43"/>
      <c r="C25" s="441"/>
      <c r="D25" s="434"/>
      <c r="E25" s="434"/>
      <c r="F25" s="46" t="s">
        <v>90</v>
      </c>
      <c r="G25" s="46">
        <f t="shared" si="10"/>
        <v>186</v>
      </c>
      <c r="H25" s="46">
        <v>35</v>
      </c>
      <c r="I25" s="46"/>
      <c r="J25" s="167"/>
      <c r="K25" s="172">
        <v>200</v>
      </c>
      <c r="L25" s="46">
        <f t="shared" si="0"/>
        <v>36</v>
      </c>
      <c r="M25" s="46">
        <v>40</v>
      </c>
      <c r="N25" s="46">
        <v>50</v>
      </c>
      <c r="O25" s="46">
        <f t="shared" si="11"/>
        <v>165</v>
      </c>
      <c r="P25" s="46">
        <f t="shared" si="1"/>
        <v>30</v>
      </c>
      <c r="Q25" s="46">
        <v>20</v>
      </c>
      <c r="R25" s="46">
        <v>80</v>
      </c>
      <c r="S25" s="47">
        <v>200</v>
      </c>
      <c r="T25" s="48" t="s">
        <v>32</v>
      </c>
      <c r="U25" s="140">
        <v>16</v>
      </c>
      <c r="V25" s="117">
        <f t="shared" si="5"/>
        <v>2.3384999999999998</v>
      </c>
      <c r="W25" s="117">
        <f t="shared" si="6"/>
        <v>2.64</v>
      </c>
      <c r="X25" s="59">
        <f t="shared" si="12"/>
        <v>0.26</v>
      </c>
      <c r="Y25" s="444"/>
    </row>
    <row r="26" spans="2:25" ht="20.100000000000001" hidden="1" customHeight="1" x14ac:dyDescent="0.25">
      <c r="B26" s="43"/>
      <c r="C26" s="441"/>
      <c r="D26" s="434"/>
      <c r="E26" s="434"/>
      <c r="F26" s="46" t="s">
        <v>91</v>
      </c>
      <c r="G26" s="46">
        <f t="shared" si="10"/>
        <v>186</v>
      </c>
      <c r="H26" s="46">
        <v>35</v>
      </c>
      <c r="I26" s="46"/>
      <c r="J26" s="167"/>
      <c r="K26" s="172">
        <v>200</v>
      </c>
      <c r="L26" s="46">
        <f t="shared" si="0"/>
        <v>36</v>
      </c>
      <c r="M26" s="46">
        <v>40</v>
      </c>
      <c r="N26" s="46">
        <v>50</v>
      </c>
      <c r="O26" s="46">
        <f t="shared" si="11"/>
        <v>165</v>
      </c>
      <c r="P26" s="46">
        <f t="shared" si="1"/>
        <v>30</v>
      </c>
      <c r="Q26" s="46">
        <v>20</v>
      </c>
      <c r="R26" s="46">
        <v>80</v>
      </c>
      <c r="S26" s="47">
        <v>250</v>
      </c>
      <c r="T26" s="48" t="s">
        <v>32</v>
      </c>
      <c r="U26" s="140">
        <v>16</v>
      </c>
      <c r="V26" s="117">
        <f t="shared" si="5"/>
        <v>2.3384999999999998</v>
      </c>
      <c r="W26" s="117">
        <f t="shared" si="6"/>
        <v>2.64</v>
      </c>
      <c r="X26" s="59">
        <f t="shared" si="12"/>
        <v>0.26</v>
      </c>
      <c r="Y26" s="444"/>
    </row>
    <row r="27" spans="2:25" ht="20.100000000000001" hidden="1" customHeight="1" x14ac:dyDescent="0.25">
      <c r="B27" s="43"/>
      <c r="C27" s="441"/>
      <c r="D27" s="434"/>
      <c r="E27" s="434"/>
      <c r="F27" s="46" t="s">
        <v>92</v>
      </c>
      <c r="G27" s="46">
        <f t="shared" si="10"/>
        <v>186</v>
      </c>
      <c r="H27" s="46">
        <v>40</v>
      </c>
      <c r="I27" s="46"/>
      <c r="J27" s="167"/>
      <c r="K27" s="172">
        <v>200</v>
      </c>
      <c r="L27" s="46">
        <f t="shared" si="0"/>
        <v>41</v>
      </c>
      <c r="M27" s="46">
        <v>50</v>
      </c>
      <c r="N27" s="46">
        <v>50</v>
      </c>
      <c r="O27" s="46">
        <f t="shared" si="11"/>
        <v>175</v>
      </c>
      <c r="P27" s="46">
        <f t="shared" si="1"/>
        <v>30</v>
      </c>
      <c r="Q27" s="46">
        <v>20</v>
      </c>
      <c r="R27" s="46">
        <v>100</v>
      </c>
      <c r="S27" s="47">
        <v>300</v>
      </c>
      <c r="T27" s="48" t="s">
        <v>32</v>
      </c>
      <c r="U27" s="140">
        <v>20</v>
      </c>
      <c r="V27" s="117">
        <f t="shared" si="5"/>
        <v>2.3685</v>
      </c>
      <c r="W27" s="117">
        <f t="shared" si="6"/>
        <v>3.5</v>
      </c>
      <c r="X27" s="59">
        <f t="shared" si="12"/>
        <v>0.26</v>
      </c>
      <c r="Y27" s="444"/>
    </row>
    <row r="28" spans="2:25" ht="20.100000000000001" hidden="1" customHeight="1" x14ac:dyDescent="0.25">
      <c r="B28" s="43"/>
      <c r="C28" s="441"/>
      <c r="D28" s="434"/>
      <c r="E28" s="434"/>
      <c r="F28" s="46" t="s">
        <v>93</v>
      </c>
      <c r="G28" s="46">
        <f t="shared" si="10"/>
        <v>186</v>
      </c>
      <c r="H28" s="46">
        <v>40</v>
      </c>
      <c r="I28" s="46"/>
      <c r="J28" s="167"/>
      <c r="K28" s="172">
        <v>200</v>
      </c>
      <c r="L28" s="46">
        <f t="shared" si="0"/>
        <v>41</v>
      </c>
      <c r="M28" s="46">
        <v>50</v>
      </c>
      <c r="N28" s="46">
        <v>60</v>
      </c>
      <c r="O28" s="46">
        <f t="shared" si="11"/>
        <v>185</v>
      </c>
      <c r="P28" s="46">
        <f t="shared" si="1"/>
        <v>40</v>
      </c>
      <c r="Q28" s="46">
        <v>20</v>
      </c>
      <c r="R28" s="46">
        <v>100</v>
      </c>
      <c r="S28" s="47">
        <v>350</v>
      </c>
      <c r="T28" s="48" t="s">
        <v>32</v>
      </c>
      <c r="U28" s="140">
        <v>20</v>
      </c>
      <c r="V28" s="117">
        <f t="shared" si="5"/>
        <v>2.8504999999999998</v>
      </c>
      <c r="W28" s="117">
        <f t="shared" si="6"/>
        <v>3.7</v>
      </c>
      <c r="X28" s="50">
        <f t="shared" si="12"/>
        <v>0.27999999999999997</v>
      </c>
      <c r="Y28" s="444"/>
    </row>
    <row r="29" spans="2:25" ht="20.100000000000001" hidden="1" customHeight="1" thickBot="1" x14ac:dyDescent="0.3">
      <c r="B29" s="43"/>
      <c r="C29" s="442"/>
      <c r="D29" s="435"/>
      <c r="E29" s="435"/>
      <c r="F29" s="51" t="s">
        <v>94</v>
      </c>
      <c r="G29" s="51">
        <f t="shared" si="10"/>
        <v>186</v>
      </c>
      <c r="H29" s="51">
        <v>45</v>
      </c>
      <c r="I29" s="51"/>
      <c r="J29" s="168"/>
      <c r="K29" s="173">
        <v>200</v>
      </c>
      <c r="L29" s="51">
        <f t="shared" si="0"/>
        <v>46</v>
      </c>
      <c r="M29" s="51">
        <v>50</v>
      </c>
      <c r="N29" s="51">
        <v>60</v>
      </c>
      <c r="O29" s="51">
        <f t="shared" si="11"/>
        <v>185</v>
      </c>
      <c r="P29" s="51">
        <f t="shared" si="1"/>
        <v>40</v>
      </c>
      <c r="Q29" s="51">
        <v>20</v>
      </c>
      <c r="R29" s="51">
        <v>110</v>
      </c>
      <c r="S29" s="52">
        <v>400</v>
      </c>
      <c r="T29" s="53" t="s">
        <v>32</v>
      </c>
      <c r="U29" s="141">
        <v>20</v>
      </c>
      <c r="V29" s="118">
        <f t="shared" si="5"/>
        <v>2.8904999999999998</v>
      </c>
      <c r="W29" s="118">
        <f t="shared" si="6"/>
        <v>4.07</v>
      </c>
      <c r="X29" s="55">
        <f t="shared" si="12"/>
        <v>0.27999999999999997</v>
      </c>
      <c r="Y29" s="445"/>
    </row>
    <row r="30" spans="2:25" ht="30.75" customHeight="1" x14ac:dyDescent="0.25">
      <c r="B30" s="43"/>
      <c r="C30" s="438" t="s">
        <v>95</v>
      </c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</row>
    <row r="31" spans="2:25" ht="6" customHeight="1" thickBot="1" x14ac:dyDescent="0.3">
      <c r="B31" s="43"/>
      <c r="C31" s="437"/>
      <c r="D31" s="437"/>
      <c r="E31" s="437"/>
      <c r="F31" s="437"/>
      <c r="G31" s="437"/>
      <c r="H31" s="437"/>
      <c r="I31" s="437"/>
      <c r="J31" s="437"/>
      <c r="K31" s="437"/>
      <c r="L31" s="437"/>
      <c r="M31" s="437"/>
      <c r="N31" s="437"/>
      <c r="O31" s="437"/>
      <c r="P31" s="437"/>
      <c r="Q31" s="437"/>
      <c r="R31" s="437"/>
      <c r="S31" s="437"/>
      <c r="T31" s="437"/>
      <c r="U31" s="437"/>
      <c r="V31" s="437"/>
      <c r="W31" s="437"/>
      <c r="X31" s="44"/>
      <c r="Y31" s="44"/>
    </row>
    <row r="32" spans="2:25" ht="20.100000000000001" customHeight="1" x14ac:dyDescent="0.25">
      <c r="B32" s="43"/>
      <c r="C32" s="427" t="s">
        <v>179</v>
      </c>
      <c r="D32" s="413" t="s">
        <v>96</v>
      </c>
      <c r="E32" s="413" t="s">
        <v>97</v>
      </c>
      <c r="F32" s="413" t="s">
        <v>98</v>
      </c>
      <c r="G32" s="411" t="s">
        <v>99</v>
      </c>
      <c r="H32" s="411"/>
      <c r="I32" s="411"/>
      <c r="J32" s="411"/>
      <c r="K32" s="411" t="s">
        <v>100</v>
      </c>
      <c r="L32" s="412"/>
      <c r="M32" s="412"/>
      <c r="N32" s="412"/>
      <c r="O32" s="412"/>
      <c r="P32" s="412"/>
      <c r="Q32" s="412"/>
      <c r="R32" s="412"/>
      <c r="S32" s="413" t="s">
        <v>101</v>
      </c>
      <c r="T32" s="413" t="s">
        <v>102</v>
      </c>
      <c r="U32" s="413" t="s">
        <v>103</v>
      </c>
      <c r="V32" s="411" t="s">
        <v>104</v>
      </c>
      <c r="W32" s="412"/>
      <c r="X32" s="412"/>
      <c r="Y32" s="424"/>
    </row>
    <row r="33" spans="2:26" ht="51" customHeight="1" x14ac:dyDescent="0.25">
      <c r="B33" s="43"/>
      <c r="C33" s="428"/>
      <c r="D33" s="414"/>
      <c r="E33" s="414"/>
      <c r="F33" s="414"/>
      <c r="G33" s="21" t="s">
        <v>175</v>
      </c>
      <c r="H33" s="2" t="s">
        <v>164</v>
      </c>
      <c r="I33" s="2" t="s">
        <v>177</v>
      </c>
      <c r="J33" s="170" t="s">
        <v>180</v>
      </c>
      <c r="K33" s="151" t="s">
        <v>173</v>
      </c>
      <c r="L33" s="2" t="s">
        <v>105</v>
      </c>
      <c r="M33" s="2" t="s">
        <v>106</v>
      </c>
      <c r="N33" s="2" t="s">
        <v>107</v>
      </c>
      <c r="O33" s="2" t="s">
        <v>108</v>
      </c>
      <c r="P33" s="2" t="s">
        <v>109</v>
      </c>
      <c r="Q33" s="2" t="s">
        <v>110</v>
      </c>
      <c r="R33" s="2" t="s">
        <v>111</v>
      </c>
      <c r="S33" s="415"/>
      <c r="T33" s="414"/>
      <c r="U33" s="414"/>
      <c r="V33" s="178" t="s">
        <v>112</v>
      </c>
      <c r="W33" s="178" t="s">
        <v>113</v>
      </c>
      <c r="X33" s="2" t="s">
        <v>114</v>
      </c>
      <c r="Y33" s="60" t="s">
        <v>115</v>
      </c>
    </row>
    <row r="34" spans="2:26" ht="20.100000000000001" customHeight="1" x14ac:dyDescent="0.25">
      <c r="B34" s="43"/>
      <c r="C34" s="293">
        <f>D34+Q34/100*2</f>
        <v>2.4</v>
      </c>
      <c r="D34" s="295">
        <v>2</v>
      </c>
      <c r="E34" s="295">
        <v>2</v>
      </c>
      <c r="F34" s="17" t="s">
        <v>181</v>
      </c>
      <c r="G34" s="46">
        <f t="shared" ref="G34:G42" si="13">$C$34*100-4</f>
        <v>236</v>
      </c>
      <c r="H34" s="46">
        <v>25</v>
      </c>
      <c r="I34" s="46">
        <f>H34+G34*J34/2</f>
        <v>25</v>
      </c>
      <c r="J34" s="167">
        <v>0</v>
      </c>
      <c r="K34" s="172">
        <v>200</v>
      </c>
      <c r="L34" s="46">
        <f>H34+1</f>
        <v>26</v>
      </c>
      <c r="M34" s="46">
        <v>20</v>
      </c>
      <c r="N34" s="46">
        <v>50</v>
      </c>
      <c r="O34" s="46">
        <f t="shared" ref="O34:O42" si="14">$D$34*100/2+M34+N34</f>
        <v>170</v>
      </c>
      <c r="P34" s="46">
        <f>N34-Q34</f>
        <v>30</v>
      </c>
      <c r="Q34" s="46">
        <v>20</v>
      </c>
      <c r="R34" s="46">
        <v>70</v>
      </c>
      <c r="S34" s="46">
        <v>150</v>
      </c>
      <c r="T34" s="48" t="s">
        <v>116</v>
      </c>
      <c r="U34" s="49">
        <v>16</v>
      </c>
      <c r="V34" s="117">
        <f t="shared" ref="V34:V42" si="15">(K34*N34+L34*P34+0.5*35*35)*2/10000</f>
        <v>2.2785000000000002</v>
      </c>
      <c r="W34" s="117">
        <f t="shared" ref="W34:W42" si="16">O34*2*R34/10000</f>
        <v>2.38</v>
      </c>
      <c r="X34" s="50">
        <f>($D$34*100+N34*2+10)/100*0.4*0.25</f>
        <v>0.31000000000000005</v>
      </c>
      <c r="Y34" s="429">
        <f>(1*(K34/10)+K34/100*10)*1.15*0.617*2</f>
        <v>56.763999999999996</v>
      </c>
    </row>
    <row r="35" spans="2:26" ht="20.100000000000001" customHeight="1" x14ac:dyDescent="0.25">
      <c r="B35" s="43"/>
      <c r="C35" s="293"/>
      <c r="D35" s="295"/>
      <c r="E35" s="295"/>
      <c r="F35" s="17" t="s">
        <v>168</v>
      </c>
      <c r="G35" s="46">
        <f t="shared" si="13"/>
        <v>236</v>
      </c>
      <c r="H35" s="46">
        <v>35</v>
      </c>
      <c r="I35" s="46">
        <f t="shared" ref="I35:I42" si="17">H35+G35*J35/2</f>
        <v>35</v>
      </c>
      <c r="J35" s="167">
        <v>0</v>
      </c>
      <c r="K35" s="172">
        <v>200</v>
      </c>
      <c r="L35" s="46">
        <f>H35+1</f>
        <v>36</v>
      </c>
      <c r="M35" s="46">
        <v>20</v>
      </c>
      <c r="N35" s="46">
        <v>50</v>
      </c>
      <c r="O35" s="46">
        <f t="shared" si="14"/>
        <v>170</v>
      </c>
      <c r="P35" s="46">
        <f>N35-Q35</f>
        <v>30</v>
      </c>
      <c r="Q35" s="46">
        <v>20</v>
      </c>
      <c r="R35" s="46">
        <v>70</v>
      </c>
      <c r="S35" s="46">
        <v>150</v>
      </c>
      <c r="T35" s="48" t="s">
        <v>116</v>
      </c>
      <c r="U35" s="49">
        <v>16</v>
      </c>
      <c r="V35" s="117">
        <f t="shared" si="15"/>
        <v>2.3384999999999998</v>
      </c>
      <c r="W35" s="117">
        <f t="shared" si="16"/>
        <v>2.38</v>
      </c>
      <c r="X35" s="50">
        <f t="shared" ref="X35:X42" si="18">($D$34*100+N35*2+10)/100*0.4*0.25</f>
        <v>0.31000000000000005</v>
      </c>
      <c r="Y35" s="429"/>
    </row>
    <row r="36" spans="2:26" ht="20.100000000000001" customHeight="1" x14ac:dyDescent="0.25">
      <c r="B36" s="43"/>
      <c r="C36" s="293"/>
      <c r="D36" s="295"/>
      <c r="E36" s="295"/>
      <c r="F36" s="17" t="s">
        <v>169</v>
      </c>
      <c r="G36" s="46">
        <f t="shared" si="13"/>
        <v>236</v>
      </c>
      <c r="H36" s="46">
        <v>35</v>
      </c>
      <c r="I36" s="46">
        <f t="shared" si="17"/>
        <v>35</v>
      </c>
      <c r="J36" s="167">
        <v>0</v>
      </c>
      <c r="K36" s="172">
        <v>200</v>
      </c>
      <c r="L36" s="46">
        <f>H36+1</f>
        <v>36</v>
      </c>
      <c r="M36" s="46">
        <v>20</v>
      </c>
      <c r="N36" s="46">
        <v>50</v>
      </c>
      <c r="O36" s="46">
        <f t="shared" si="14"/>
        <v>170</v>
      </c>
      <c r="P36" s="46">
        <f>N36-Q36</f>
        <v>30</v>
      </c>
      <c r="Q36" s="46">
        <v>20</v>
      </c>
      <c r="R36" s="46">
        <v>70</v>
      </c>
      <c r="S36" s="46">
        <v>150</v>
      </c>
      <c r="T36" s="48" t="s">
        <v>116</v>
      </c>
      <c r="U36" s="49">
        <v>16</v>
      </c>
      <c r="V36" s="117">
        <f t="shared" si="15"/>
        <v>2.3384999999999998</v>
      </c>
      <c r="W36" s="117">
        <f t="shared" si="16"/>
        <v>2.38</v>
      </c>
      <c r="X36" s="50">
        <f t="shared" si="18"/>
        <v>0.31000000000000005</v>
      </c>
      <c r="Y36" s="429"/>
    </row>
    <row r="37" spans="2:26" ht="20.100000000000001" customHeight="1" x14ac:dyDescent="0.25">
      <c r="B37" s="43"/>
      <c r="C37" s="293"/>
      <c r="D37" s="295"/>
      <c r="E37" s="295"/>
      <c r="F37" s="17" t="s">
        <v>182</v>
      </c>
      <c r="G37" s="46">
        <f t="shared" si="13"/>
        <v>236</v>
      </c>
      <c r="H37" s="46">
        <v>40</v>
      </c>
      <c r="I37" s="46">
        <f t="shared" si="17"/>
        <v>43.54</v>
      </c>
      <c r="J37" s="167">
        <v>0.03</v>
      </c>
      <c r="K37" s="172">
        <v>200</v>
      </c>
      <c r="L37" s="46">
        <f t="shared" ref="L37:L42" si="19">H37+1</f>
        <v>41</v>
      </c>
      <c r="M37" s="46">
        <v>20</v>
      </c>
      <c r="N37" s="46">
        <v>50</v>
      </c>
      <c r="O37" s="46">
        <f t="shared" si="14"/>
        <v>170</v>
      </c>
      <c r="P37" s="46">
        <f t="shared" ref="P37:P42" si="20">N37-Q37</f>
        <v>30</v>
      </c>
      <c r="Q37" s="46">
        <v>20</v>
      </c>
      <c r="R37" s="46">
        <v>70</v>
      </c>
      <c r="S37" s="46">
        <v>200</v>
      </c>
      <c r="T37" s="48" t="s">
        <v>116</v>
      </c>
      <c r="U37" s="49">
        <v>16</v>
      </c>
      <c r="V37" s="117">
        <f t="shared" si="15"/>
        <v>2.3685</v>
      </c>
      <c r="W37" s="117">
        <f t="shared" si="16"/>
        <v>2.38</v>
      </c>
      <c r="X37" s="50">
        <f t="shared" si="18"/>
        <v>0.31000000000000005</v>
      </c>
      <c r="Y37" s="429"/>
    </row>
    <row r="38" spans="2:26" ht="20.100000000000001" customHeight="1" x14ac:dyDescent="0.25">
      <c r="B38" s="43"/>
      <c r="C38" s="293"/>
      <c r="D38" s="295"/>
      <c r="E38" s="295"/>
      <c r="F38" s="17" t="s">
        <v>183</v>
      </c>
      <c r="G38" s="46">
        <f t="shared" si="13"/>
        <v>236</v>
      </c>
      <c r="H38" s="46">
        <v>40</v>
      </c>
      <c r="I38" s="46">
        <f t="shared" si="17"/>
        <v>43.54</v>
      </c>
      <c r="J38" s="167">
        <v>0.03</v>
      </c>
      <c r="K38" s="172">
        <v>200</v>
      </c>
      <c r="L38" s="46">
        <f t="shared" si="19"/>
        <v>41</v>
      </c>
      <c r="M38" s="46">
        <v>20</v>
      </c>
      <c r="N38" s="46">
        <v>50</v>
      </c>
      <c r="O38" s="46">
        <f t="shared" si="14"/>
        <v>170</v>
      </c>
      <c r="P38" s="46">
        <f t="shared" si="20"/>
        <v>30</v>
      </c>
      <c r="Q38" s="46">
        <v>20</v>
      </c>
      <c r="R38" s="46">
        <v>90</v>
      </c>
      <c r="S38" s="46">
        <v>250</v>
      </c>
      <c r="T38" s="48" t="s">
        <v>116</v>
      </c>
      <c r="U38" s="49">
        <v>20</v>
      </c>
      <c r="V38" s="117">
        <f t="shared" si="15"/>
        <v>2.3685</v>
      </c>
      <c r="W38" s="117">
        <f t="shared" si="16"/>
        <v>3.06</v>
      </c>
      <c r="X38" s="50">
        <f t="shared" si="18"/>
        <v>0.31000000000000005</v>
      </c>
      <c r="Y38" s="429"/>
    </row>
    <row r="39" spans="2:26" ht="20.100000000000001" customHeight="1" x14ac:dyDescent="0.25">
      <c r="B39" s="43"/>
      <c r="C39" s="293"/>
      <c r="D39" s="295"/>
      <c r="E39" s="295"/>
      <c r="F39" s="17" t="s">
        <v>184</v>
      </c>
      <c r="G39" s="46">
        <f t="shared" si="13"/>
        <v>236</v>
      </c>
      <c r="H39" s="46">
        <v>45</v>
      </c>
      <c r="I39" s="46">
        <f t="shared" si="17"/>
        <v>48.54</v>
      </c>
      <c r="J39" s="167">
        <v>0.03</v>
      </c>
      <c r="K39" s="172">
        <v>200</v>
      </c>
      <c r="L39" s="46">
        <f t="shared" si="19"/>
        <v>46</v>
      </c>
      <c r="M39" s="46">
        <v>50</v>
      </c>
      <c r="N39" s="46">
        <v>50</v>
      </c>
      <c r="O39" s="46">
        <f t="shared" si="14"/>
        <v>200</v>
      </c>
      <c r="P39" s="46">
        <f t="shared" si="20"/>
        <v>30</v>
      </c>
      <c r="Q39" s="46">
        <v>20</v>
      </c>
      <c r="R39" s="46">
        <v>90</v>
      </c>
      <c r="S39" s="46">
        <v>250</v>
      </c>
      <c r="T39" s="48" t="s">
        <v>116</v>
      </c>
      <c r="U39" s="49">
        <v>20</v>
      </c>
      <c r="V39" s="117">
        <f t="shared" si="15"/>
        <v>2.3984999999999999</v>
      </c>
      <c r="W39" s="117">
        <f t="shared" si="16"/>
        <v>3.6</v>
      </c>
      <c r="X39" s="50">
        <f t="shared" si="18"/>
        <v>0.31000000000000005</v>
      </c>
      <c r="Y39" s="429"/>
    </row>
    <row r="40" spans="2:26" ht="20.100000000000001" customHeight="1" x14ac:dyDescent="0.25">
      <c r="B40" s="43"/>
      <c r="C40" s="293"/>
      <c r="D40" s="295"/>
      <c r="E40" s="295"/>
      <c r="F40" s="17" t="s">
        <v>185</v>
      </c>
      <c r="G40" s="46">
        <f t="shared" si="13"/>
        <v>236</v>
      </c>
      <c r="H40" s="46">
        <v>45</v>
      </c>
      <c r="I40" s="46">
        <f t="shared" si="17"/>
        <v>48.54</v>
      </c>
      <c r="J40" s="167">
        <v>0.03</v>
      </c>
      <c r="K40" s="172">
        <v>200</v>
      </c>
      <c r="L40" s="46">
        <f t="shared" si="19"/>
        <v>46</v>
      </c>
      <c r="M40" s="46">
        <v>50</v>
      </c>
      <c r="N40" s="46">
        <v>50</v>
      </c>
      <c r="O40" s="46">
        <f t="shared" si="14"/>
        <v>200</v>
      </c>
      <c r="P40" s="46">
        <f t="shared" si="20"/>
        <v>30</v>
      </c>
      <c r="Q40" s="46">
        <v>20</v>
      </c>
      <c r="R40" s="46">
        <v>100</v>
      </c>
      <c r="S40" s="46">
        <v>300</v>
      </c>
      <c r="T40" s="48" t="s">
        <v>116</v>
      </c>
      <c r="U40" s="49">
        <v>20</v>
      </c>
      <c r="V40" s="117">
        <f t="shared" si="15"/>
        <v>2.3984999999999999</v>
      </c>
      <c r="W40" s="117">
        <f t="shared" si="16"/>
        <v>4</v>
      </c>
      <c r="X40" s="50">
        <f t="shared" si="18"/>
        <v>0.31000000000000005</v>
      </c>
      <c r="Y40" s="429"/>
    </row>
    <row r="41" spans="2:26" ht="20.100000000000001" customHeight="1" x14ac:dyDescent="0.25">
      <c r="B41" s="43"/>
      <c r="C41" s="293"/>
      <c r="D41" s="295"/>
      <c r="E41" s="295"/>
      <c r="F41" s="17" t="s">
        <v>186</v>
      </c>
      <c r="G41" s="46">
        <f t="shared" si="13"/>
        <v>236</v>
      </c>
      <c r="H41" s="46">
        <v>50</v>
      </c>
      <c r="I41" s="46">
        <f t="shared" si="17"/>
        <v>53.54</v>
      </c>
      <c r="J41" s="167">
        <v>0.03</v>
      </c>
      <c r="K41" s="172">
        <v>200</v>
      </c>
      <c r="L41" s="46">
        <f t="shared" si="19"/>
        <v>51</v>
      </c>
      <c r="M41" s="46">
        <v>50</v>
      </c>
      <c r="N41" s="46">
        <v>50</v>
      </c>
      <c r="O41" s="46">
        <f>$D$34*100/2+M41+N41</f>
        <v>200</v>
      </c>
      <c r="P41" s="46">
        <f t="shared" si="20"/>
        <v>30</v>
      </c>
      <c r="Q41" s="46">
        <v>20</v>
      </c>
      <c r="R41" s="46">
        <v>100</v>
      </c>
      <c r="S41" s="46">
        <v>350</v>
      </c>
      <c r="T41" s="48" t="s">
        <v>116</v>
      </c>
      <c r="U41" s="49">
        <v>20</v>
      </c>
      <c r="V41" s="117">
        <f t="shared" si="15"/>
        <v>2.4285000000000001</v>
      </c>
      <c r="W41" s="117">
        <f>O41*2*R41/10000</f>
        <v>4</v>
      </c>
      <c r="X41" s="50">
        <f>($D$34*100+N41*2+10)/100*0.4*0.25</f>
        <v>0.31000000000000005</v>
      </c>
      <c r="Y41" s="429"/>
    </row>
    <row r="42" spans="2:26" ht="20.100000000000001" customHeight="1" thickBot="1" x14ac:dyDescent="0.3">
      <c r="B42" s="43"/>
      <c r="C42" s="294"/>
      <c r="D42" s="296"/>
      <c r="E42" s="296"/>
      <c r="F42" s="18" t="s">
        <v>187</v>
      </c>
      <c r="G42" s="51">
        <f t="shared" si="13"/>
        <v>236</v>
      </c>
      <c r="H42" s="51">
        <v>50</v>
      </c>
      <c r="I42" s="51">
        <f t="shared" si="17"/>
        <v>53.54</v>
      </c>
      <c r="J42" s="168">
        <v>0.03</v>
      </c>
      <c r="K42" s="173">
        <v>200</v>
      </c>
      <c r="L42" s="51">
        <f t="shared" si="19"/>
        <v>51</v>
      </c>
      <c r="M42" s="51">
        <v>50</v>
      </c>
      <c r="N42" s="51">
        <v>50</v>
      </c>
      <c r="O42" s="51">
        <f t="shared" si="14"/>
        <v>200</v>
      </c>
      <c r="P42" s="51">
        <f t="shared" si="20"/>
        <v>30</v>
      </c>
      <c r="Q42" s="51">
        <v>20</v>
      </c>
      <c r="R42" s="51">
        <v>100</v>
      </c>
      <c r="S42" s="51">
        <v>420</v>
      </c>
      <c r="T42" s="53" t="s">
        <v>116</v>
      </c>
      <c r="U42" s="54">
        <v>20</v>
      </c>
      <c r="V42" s="118">
        <f t="shared" si="15"/>
        <v>2.4285000000000001</v>
      </c>
      <c r="W42" s="118">
        <f t="shared" si="16"/>
        <v>4</v>
      </c>
      <c r="X42" s="55">
        <f t="shared" si="18"/>
        <v>0.31000000000000005</v>
      </c>
      <c r="Y42" s="449"/>
    </row>
    <row r="43" spans="2:26" s="69" customFormat="1" ht="7.5" customHeight="1" x14ac:dyDescent="0.25">
      <c r="B43" s="43"/>
      <c r="C43" s="14"/>
      <c r="D43" s="14"/>
      <c r="E43" s="14"/>
      <c r="F43" s="66"/>
      <c r="G43" s="66"/>
      <c r="H43" s="66"/>
      <c r="I43" s="66"/>
      <c r="J43" s="171"/>
      <c r="K43" s="92"/>
      <c r="L43" s="66"/>
      <c r="M43" s="66"/>
      <c r="N43" s="66"/>
      <c r="O43" s="66"/>
      <c r="P43" s="66"/>
      <c r="Q43" s="66"/>
      <c r="R43" s="66"/>
      <c r="S43" s="67"/>
      <c r="T43" s="66"/>
      <c r="U43" s="92"/>
      <c r="V43" s="86"/>
      <c r="W43" s="86"/>
      <c r="X43" s="68"/>
      <c r="Y43" s="68"/>
      <c r="Z43" s="43"/>
    </row>
    <row r="44" spans="2:26" ht="30.75" customHeight="1" thickBot="1" x14ac:dyDescent="0.3">
      <c r="B44" s="71"/>
      <c r="C44" s="422" t="s">
        <v>137</v>
      </c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3"/>
    </row>
    <row r="45" spans="2:26" ht="24.75" customHeight="1" x14ac:dyDescent="0.25">
      <c r="B45" s="71"/>
      <c r="C45" s="427" t="s">
        <v>179</v>
      </c>
      <c r="D45" s="413" t="s">
        <v>117</v>
      </c>
      <c r="E45" s="413" t="s">
        <v>118</v>
      </c>
      <c r="F45" s="413" t="s">
        <v>119</v>
      </c>
      <c r="G45" s="411" t="s">
        <v>120</v>
      </c>
      <c r="H45" s="411"/>
      <c r="I45" s="411"/>
      <c r="J45" s="411"/>
      <c r="K45" s="411" t="s">
        <v>121</v>
      </c>
      <c r="L45" s="412"/>
      <c r="M45" s="412"/>
      <c r="N45" s="412"/>
      <c r="O45" s="412"/>
      <c r="P45" s="412"/>
      <c r="Q45" s="412"/>
      <c r="R45" s="412"/>
      <c r="S45" s="413" t="s">
        <v>122</v>
      </c>
      <c r="T45" s="413" t="s">
        <v>123</v>
      </c>
      <c r="U45" s="413" t="s">
        <v>124</v>
      </c>
      <c r="V45" s="411" t="s">
        <v>125</v>
      </c>
      <c r="W45" s="412"/>
      <c r="X45" s="412"/>
      <c r="Y45" s="424"/>
    </row>
    <row r="46" spans="2:26" ht="57.75" customHeight="1" x14ac:dyDescent="0.25">
      <c r="B46" s="71"/>
      <c r="C46" s="428"/>
      <c r="D46" s="414"/>
      <c r="E46" s="414"/>
      <c r="F46" s="414"/>
      <c r="G46" s="21" t="s">
        <v>175</v>
      </c>
      <c r="H46" s="2" t="s">
        <v>164</v>
      </c>
      <c r="I46" s="2" t="s">
        <v>177</v>
      </c>
      <c r="J46" s="170" t="s">
        <v>180</v>
      </c>
      <c r="K46" s="151" t="s">
        <v>174</v>
      </c>
      <c r="L46" s="2" t="s">
        <v>126</v>
      </c>
      <c r="M46" s="2" t="s">
        <v>127</v>
      </c>
      <c r="N46" s="2" t="s">
        <v>128</v>
      </c>
      <c r="O46" s="2" t="s">
        <v>129</v>
      </c>
      <c r="P46" s="2" t="s">
        <v>130</v>
      </c>
      <c r="Q46" s="2" t="s">
        <v>131</v>
      </c>
      <c r="R46" s="2" t="s">
        <v>132</v>
      </c>
      <c r="S46" s="415"/>
      <c r="T46" s="414"/>
      <c r="U46" s="414"/>
      <c r="V46" s="178" t="s">
        <v>135</v>
      </c>
      <c r="W46" s="178" t="s">
        <v>133</v>
      </c>
      <c r="X46" s="2" t="s">
        <v>136</v>
      </c>
      <c r="Y46" s="60" t="s">
        <v>134</v>
      </c>
    </row>
    <row r="47" spans="2:26" ht="20.100000000000001" customHeight="1" x14ac:dyDescent="0.25">
      <c r="C47" s="293">
        <f>D47+Q47/100*2</f>
        <v>4.5999999999999996</v>
      </c>
      <c r="D47" s="295">
        <v>4</v>
      </c>
      <c r="E47" s="295">
        <v>3</v>
      </c>
      <c r="F47" s="17" t="s">
        <v>181</v>
      </c>
      <c r="G47" s="46">
        <f>C47*100-4</f>
        <v>455.99999999999994</v>
      </c>
      <c r="H47" s="46">
        <v>45</v>
      </c>
      <c r="I47" s="46">
        <f>H47+G47*J47/2</f>
        <v>45</v>
      </c>
      <c r="J47" s="167">
        <v>0</v>
      </c>
      <c r="K47" s="172">
        <v>300</v>
      </c>
      <c r="L47" s="46">
        <f>H47+1</f>
        <v>46</v>
      </c>
      <c r="M47" s="46">
        <v>20</v>
      </c>
      <c r="N47" s="46">
        <v>50</v>
      </c>
      <c r="O47" s="46">
        <f>$D$47*100/2+M47+N47</f>
        <v>270</v>
      </c>
      <c r="P47" s="46">
        <f t="shared" ref="P47:P64" si="21">N47-Q47</f>
        <v>20</v>
      </c>
      <c r="Q47" s="46">
        <v>30</v>
      </c>
      <c r="R47" s="46">
        <v>110</v>
      </c>
      <c r="S47" s="46">
        <v>150</v>
      </c>
      <c r="T47" s="48" t="s">
        <v>116</v>
      </c>
      <c r="U47" s="49">
        <v>20</v>
      </c>
      <c r="V47" s="117">
        <f>(K47*N47+L47*P47+0.5*35*35)*2/10000</f>
        <v>3.3065000000000002</v>
      </c>
      <c r="W47" s="117">
        <f t="shared" ref="W47:W64" si="22">O47*2*R47/10000</f>
        <v>5.94</v>
      </c>
      <c r="X47" s="50">
        <f>($D$47*100+N47*2+10)/100*0.4*0.25</f>
        <v>0.51</v>
      </c>
      <c r="Y47" s="429">
        <f>(1*(K47/10)+K47/100*10)*1.15*0.617*2</f>
        <v>85.146000000000001</v>
      </c>
    </row>
    <row r="48" spans="2:26" ht="20.100000000000001" customHeight="1" x14ac:dyDescent="0.25">
      <c r="C48" s="293"/>
      <c r="D48" s="295"/>
      <c r="E48" s="295"/>
      <c r="F48" s="17" t="s">
        <v>168</v>
      </c>
      <c r="G48" s="46">
        <f>C47*100-4</f>
        <v>455.99999999999994</v>
      </c>
      <c r="H48" s="46">
        <v>55</v>
      </c>
      <c r="I48" s="46">
        <f t="shared" ref="I48:I55" si="23">H48+G48*J48/2</f>
        <v>55</v>
      </c>
      <c r="J48" s="167">
        <v>0</v>
      </c>
      <c r="K48" s="172">
        <v>300</v>
      </c>
      <c r="L48" s="46">
        <f t="shared" ref="L48:L64" si="24">H48+1</f>
        <v>56</v>
      </c>
      <c r="M48" s="46">
        <v>20</v>
      </c>
      <c r="N48" s="46">
        <v>50</v>
      </c>
      <c r="O48" s="46">
        <f t="shared" ref="O48:O55" si="25">$D$47*100/2+M48+N48</f>
        <v>270</v>
      </c>
      <c r="P48" s="46">
        <f t="shared" si="21"/>
        <v>20</v>
      </c>
      <c r="Q48" s="46">
        <v>30</v>
      </c>
      <c r="R48" s="46">
        <v>110</v>
      </c>
      <c r="S48" s="46">
        <v>150</v>
      </c>
      <c r="T48" s="48" t="s">
        <v>116</v>
      </c>
      <c r="U48" s="49">
        <v>20</v>
      </c>
      <c r="V48" s="117">
        <f t="shared" ref="V48:V55" si="26">(K48*N48+L48*P48+0.5*35*35)*2/10000</f>
        <v>3.3464999999999998</v>
      </c>
      <c r="W48" s="117">
        <f t="shared" si="22"/>
        <v>5.94</v>
      </c>
      <c r="X48" s="50">
        <f t="shared" ref="X48:X55" si="27">($D$47*100+N48*2+10)/100*0.4*0.25</f>
        <v>0.51</v>
      </c>
      <c r="Y48" s="429"/>
    </row>
    <row r="49" spans="3:28" ht="20.100000000000001" customHeight="1" x14ac:dyDescent="0.25">
      <c r="C49" s="293"/>
      <c r="D49" s="295"/>
      <c r="E49" s="295"/>
      <c r="F49" s="17" t="s">
        <v>169</v>
      </c>
      <c r="G49" s="46">
        <f>C47*100-4</f>
        <v>455.99999999999994</v>
      </c>
      <c r="H49" s="46">
        <v>55</v>
      </c>
      <c r="I49" s="46">
        <f t="shared" si="23"/>
        <v>55</v>
      </c>
      <c r="J49" s="167">
        <v>0</v>
      </c>
      <c r="K49" s="172">
        <v>300</v>
      </c>
      <c r="L49" s="46">
        <f t="shared" si="24"/>
        <v>56</v>
      </c>
      <c r="M49" s="46">
        <v>20</v>
      </c>
      <c r="N49" s="46">
        <v>50</v>
      </c>
      <c r="O49" s="46">
        <f t="shared" si="25"/>
        <v>270</v>
      </c>
      <c r="P49" s="46">
        <f t="shared" si="21"/>
        <v>20</v>
      </c>
      <c r="Q49" s="46">
        <v>30</v>
      </c>
      <c r="R49" s="46">
        <v>120</v>
      </c>
      <c r="S49" s="46">
        <v>150</v>
      </c>
      <c r="T49" s="48" t="s">
        <v>116</v>
      </c>
      <c r="U49" s="49">
        <v>20</v>
      </c>
      <c r="V49" s="117">
        <f t="shared" si="26"/>
        <v>3.3464999999999998</v>
      </c>
      <c r="W49" s="117">
        <f t="shared" si="22"/>
        <v>6.48</v>
      </c>
      <c r="X49" s="50">
        <f t="shared" si="27"/>
        <v>0.51</v>
      </c>
      <c r="Y49" s="429"/>
    </row>
    <row r="50" spans="3:28" ht="20.100000000000001" customHeight="1" x14ac:dyDescent="0.25">
      <c r="C50" s="293"/>
      <c r="D50" s="295"/>
      <c r="E50" s="295"/>
      <c r="F50" s="17" t="s">
        <v>182</v>
      </c>
      <c r="G50" s="46">
        <f>C47*100-4</f>
        <v>455.99999999999994</v>
      </c>
      <c r="H50" s="46">
        <v>70</v>
      </c>
      <c r="I50" s="46">
        <f t="shared" si="23"/>
        <v>76.84</v>
      </c>
      <c r="J50" s="167">
        <v>0.03</v>
      </c>
      <c r="K50" s="172">
        <v>300</v>
      </c>
      <c r="L50" s="46">
        <f t="shared" si="24"/>
        <v>71</v>
      </c>
      <c r="M50" s="46">
        <v>20</v>
      </c>
      <c r="N50" s="46">
        <v>50</v>
      </c>
      <c r="O50" s="46">
        <f t="shared" si="25"/>
        <v>270</v>
      </c>
      <c r="P50" s="46">
        <f t="shared" si="21"/>
        <v>20</v>
      </c>
      <c r="Q50" s="46">
        <v>30</v>
      </c>
      <c r="R50" s="46">
        <v>120</v>
      </c>
      <c r="S50" s="46">
        <v>150</v>
      </c>
      <c r="T50" s="48" t="s">
        <v>116</v>
      </c>
      <c r="U50" s="49">
        <v>25</v>
      </c>
      <c r="V50" s="117">
        <f t="shared" si="26"/>
        <v>3.4064999999999999</v>
      </c>
      <c r="W50" s="117">
        <f t="shared" si="22"/>
        <v>6.48</v>
      </c>
      <c r="X50" s="50">
        <f t="shared" si="27"/>
        <v>0.51</v>
      </c>
      <c r="Y50" s="429"/>
    </row>
    <row r="51" spans="3:28" ht="20.100000000000001" customHeight="1" x14ac:dyDescent="0.25">
      <c r="C51" s="293"/>
      <c r="D51" s="295"/>
      <c r="E51" s="295"/>
      <c r="F51" s="17" t="s">
        <v>183</v>
      </c>
      <c r="G51" s="46">
        <f>C47*100-4</f>
        <v>455.99999999999994</v>
      </c>
      <c r="H51" s="46">
        <v>70</v>
      </c>
      <c r="I51" s="46">
        <f t="shared" si="23"/>
        <v>76.84</v>
      </c>
      <c r="J51" s="167">
        <v>0.03</v>
      </c>
      <c r="K51" s="172">
        <v>300</v>
      </c>
      <c r="L51" s="46">
        <f t="shared" si="24"/>
        <v>71</v>
      </c>
      <c r="M51" s="46">
        <v>20</v>
      </c>
      <c r="N51" s="46">
        <v>50</v>
      </c>
      <c r="O51" s="46">
        <f t="shared" si="25"/>
        <v>270</v>
      </c>
      <c r="P51" s="46">
        <f t="shared" si="21"/>
        <v>20</v>
      </c>
      <c r="Q51" s="46">
        <v>30</v>
      </c>
      <c r="R51" s="46">
        <v>120</v>
      </c>
      <c r="S51" s="46">
        <v>200</v>
      </c>
      <c r="T51" s="48" t="s">
        <v>116</v>
      </c>
      <c r="U51" s="49">
        <v>25</v>
      </c>
      <c r="V51" s="117">
        <f t="shared" si="26"/>
        <v>3.4064999999999999</v>
      </c>
      <c r="W51" s="117">
        <f t="shared" si="22"/>
        <v>6.48</v>
      </c>
      <c r="X51" s="50">
        <f t="shared" si="27"/>
        <v>0.51</v>
      </c>
      <c r="Y51" s="429"/>
      <c r="AB51" s="122"/>
    </row>
    <row r="52" spans="3:28" ht="20.100000000000001" customHeight="1" x14ac:dyDescent="0.25">
      <c r="C52" s="293"/>
      <c r="D52" s="295"/>
      <c r="E52" s="295"/>
      <c r="F52" s="17" t="s">
        <v>184</v>
      </c>
      <c r="G52" s="46">
        <f>C47*100-4</f>
        <v>455.99999999999994</v>
      </c>
      <c r="H52" s="46">
        <v>80</v>
      </c>
      <c r="I52" s="46">
        <f t="shared" si="23"/>
        <v>86.84</v>
      </c>
      <c r="J52" s="167">
        <v>0.03</v>
      </c>
      <c r="K52" s="172">
        <v>300</v>
      </c>
      <c r="L52" s="46">
        <f t="shared" si="24"/>
        <v>81</v>
      </c>
      <c r="M52" s="46">
        <v>20</v>
      </c>
      <c r="N52" s="46">
        <v>50</v>
      </c>
      <c r="O52" s="46">
        <f t="shared" si="25"/>
        <v>270</v>
      </c>
      <c r="P52" s="46">
        <f t="shared" si="21"/>
        <v>20</v>
      </c>
      <c r="Q52" s="46">
        <v>30</v>
      </c>
      <c r="R52" s="46">
        <v>120</v>
      </c>
      <c r="S52" s="46">
        <v>250</v>
      </c>
      <c r="T52" s="48" t="s">
        <v>116</v>
      </c>
      <c r="U52" s="49">
        <v>28</v>
      </c>
      <c r="V52" s="117">
        <f t="shared" si="26"/>
        <v>3.4464999999999999</v>
      </c>
      <c r="W52" s="117">
        <f t="shared" si="22"/>
        <v>6.48</v>
      </c>
      <c r="X52" s="50">
        <f t="shared" si="27"/>
        <v>0.51</v>
      </c>
      <c r="Y52" s="429"/>
      <c r="AB52" s="122"/>
    </row>
    <row r="53" spans="3:28" ht="20.100000000000001" customHeight="1" x14ac:dyDescent="0.25">
      <c r="C53" s="293"/>
      <c r="D53" s="295"/>
      <c r="E53" s="295"/>
      <c r="F53" s="17" t="s">
        <v>185</v>
      </c>
      <c r="G53" s="46">
        <f>C47*100-4</f>
        <v>455.99999999999994</v>
      </c>
      <c r="H53" s="46">
        <v>80</v>
      </c>
      <c r="I53" s="46">
        <f t="shared" si="23"/>
        <v>86.84</v>
      </c>
      <c r="J53" s="167">
        <v>0.03</v>
      </c>
      <c r="K53" s="172">
        <v>300</v>
      </c>
      <c r="L53" s="46">
        <f t="shared" si="24"/>
        <v>81</v>
      </c>
      <c r="M53" s="46">
        <v>20</v>
      </c>
      <c r="N53" s="46">
        <v>50</v>
      </c>
      <c r="O53" s="46">
        <f t="shared" si="25"/>
        <v>270</v>
      </c>
      <c r="P53" s="46">
        <f t="shared" si="21"/>
        <v>20</v>
      </c>
      <c r="Q53" s="46">
        <v>30</v>
      </c>
      <c r="R53" s="46">
        <v>140</v>
      </c>
      <c r="S53" s="46">
        <v>350</v>
      </c>
      <c r="T53" s="48" t="s">
        <v>116</v>
      </c>
      <c r="U53" s="49">
        <v>28</v>
      </c>
      <c r="V53" s="117">
        <f t="shared" si="26"/>
        <v>3.4464999999999999</v>
      </c>
      <c r="W53" s="117">
        <f t="shared" si="22"/>
        <v>7.56</v>
      </c>
      <c r="X53" s="50">
        <f t="shared" si="27"/>
        <v>0.51</v>
      </c>
      <c r="Y53" s="429"/>
      <c r="AB53" s="122"/>
    </row>
    <row r="54" spans="3:28" ht="20.100000000000001" customHeight="1" x14ac:dyDescent="0.25">
      <c r="C54" s="293"/>
      <c r="D54" s="295"/>
      <c r="E54" s="295"/>
      <c r="F54" s="17" t="s">
        <v>186</v>
      </c>
      <c r="G54" s="46">
        <f>C47*100-4</f>
        <v>455.99999999999994</v>
      </c>
      <c r="H54" s="46">
        <v>90</v>
      </c>
      <c r="I54" s="46">
        <f t="shared" si="23"/>
        <v>96.84</v>
      </c>
      <c r="J54" s="167">
        <v>0.03</v>
      </c>
      <c r="K54" s="172">
        <v>300</v>
      </c>
      <c r="L54" s="46">
        <f>H54+1</f>
        <v>91</v>
      </c>
      <c r="M54" s="46">
        <v>40</v>
      </c>
      <c r="N54" s="46">
        <v>50</v>
      </c>
      <c r="O54" s="46">
        <f t="shared" si="25"/>
        <v>290</v>
      </c>
      <c r="P54" s="46">
        <f t="shared" si="21"/>
        <v>20</v>
      </c>
      <c r="Q54" s="46">
        <v>30</v>
      </c>
      <c r="R54" s="46">
        <v>140</v>
      </c>
      <c r="S54" s="46">
        <v>400</v>
      </c>
      <c r="T54" s="48" t="s">
        <v>116</v>
      </c>
      <c r="U54" s="49">
        <v>28</v>
      </c>
      <c r="V54" s="117">
        <f t="shared" si="26"/>
        <v>3.4864999999999999</v>
      </c>
      <c r="W54" s="117">
        <f>O54*2*R54/10000</f>
        <v>8.1199999999999992</v>
      </c>
      <c r="X54" s="50">
        <f>($D$47*100+N54*2+10)/100*0.4*0.25</f>
        <v>0.51</v>
      </c>
      <c r="Y54" s="429"/>
      <c r="AB54" s="122"/>
    </row>
    <row r="55" spans="3:28" ht="20.100000000000001" customHeight="1" x14ac:dyDescent="0.25">
      <c r="C55" s="293"/>
      <c r="D55" s="295"/>
      <c r="E55" s="295"/>
      <c r="F55" s="17" t="s">
        <v>187</v>
      </c>
      <c r="G55" s="46">
        <f>C47*100-4</f>
        <v>455.99999999999994</v>
      </c>
      <c r="H55" s="46">
        <v>90</v>
      </c>
      <c r="I55" s="46">
        <f t="shared" si="23"/>
        <v>96.84</v>
      </c>
      <c r="J55" s="167">
        <v>0.03</v>
      </c>
      <c r="K55" s="172">
        <v>300</v>
      </c>
      <c r="L55" s="46">
        <f t="shared" si="24"/>
        <v>91</v>
      </c>
      <c r="M55" s="46">
        <v>40</v>
      </c>
      <c r="N55" s="46">
        <v>50</v>
      </c>
      <c r="O55" s="46">
        <f t="shared" si="25"/>
        <v>290</v>
      </c>
      <c r="P55" s="46">
        <f t="shared" si="21"/>
        <v>20</v>
      </c>
      <c r="Q55" s="46">
        <v>30</v>
      </c>
      <c r="R55" s="46">
        <v>140</v>
      </c>
      <c r="S55" s="46">
        <v>450</v>
      </c>
      <c r="T55" s="48" t="s">
        <v>116</v>
      </c>
      <c r="U55" s="49">
        <v>28</v>
      </c>
      <c r="V55" s="117">
        <f t="shared" si="26"/>
        <v>3.4864999999999999</v>
      </c>
      <c r="W55" s="117">
        <f t="shared" si="22"/>
        <v>8.1199999999999992</v>
      </c>
      <c r="X55" s="50">
        <f t="shared" si="27"/>
        <v>0.51</v>
      </c>
      <c r="Y55" s="429"/>
      <c r="AB55" s="122"/>
    </row>
    <row r="56" spans="3:28" ht="20.100000000000001" customHeight="1" x14ac:dyDescent="0.25">
      <c r="C56" s="293">
        <f>D56+Q56/100*2</f>
        <v>4.5999999999999996</v>
      </c>
      <c r="D56" s="295">
        <v>4</v>
      </c>
      <c r="E56" s="295">
        <v>4</v>
      </c>
      <c r="F56" s="17" t="s">
        <v>181</v>
      </c>
      <c r="G56" s="46">
        <f>C56*100-4</f>
        <v>455.99999999999994</v>
      </c>
      <c r="H56" s="46">
        <v>45</v>
      </c>
      <c r="I56" s="46">
        <f>H56+G56*J56/2</f>
        <v>45</v>
      </c>
      <c r="J56" s="167">
        <v>0</v>
      </c>
      <c r="K56" s="172">
        <v>400</v>
      </c>
      <c r="L56" s="46">
        <f t="shared" si="24"/>
        <v>46</v>
      </c>
      <c r="M56" s="46">
        <v>20</v>
      </c>
      <c r="N56" s="46">
        <v>60</v>
      </c>
      <c r="O56" s="46">
        <f>D56*100/2+M56+N56</f>
        <v>280</v>
      </c>
      <c r="P56" s="46">
        <f t="shared" si="21"/>
        <v>30</v>
      </c>
      <c r="Q56" s="46">
        <v>30</v>
      </c>
      <c r="R56" s="46">
        <v>130</v>
      </c>
      <c r="S56" s="46">
        <v>150</v>
      </c>
      <c r="T56" s="48" t="s">
        <v>116</v>
      </c>
      <c r="U56" s="49">
        <v>20</v>
      </c>
      <c r="V56" s="117">
        <f>(K56*N56+L56*P56+0.5*35*35)*2/10000</f>
        <v>5.1985000000000001</v>
      </c>
      <c r="W56" s="117">
        <f t="shared" si="22"/>
        <v>7.28</v>
      </c>
      <c r="X56" s="50">
        <f>($D$56*100+N56*2+10)/100*0.4*0.25</f>
        <v>0.53</v>
      </c>
      <c r="Y56" s="429">
        <f>(1*(K56/10)+K56/100*10)*1.15*0.617*2</f>
        <v>113.52799999999999</v>
      </c>
      <c r="AB56" s="122"/>
    </row>
    <row r="57" spans="3:28" ht="20.100000000000001" customHeight="1" x14ac:dyDescent="0.25">
      <c r="C57" s="293"/>
      <c r="D57" s="295"/>
      <c r="E57" s="295"/>
      <c r="F57" s="17" t="s">
        <v>168</v>
      </c>
      <c r="G57" s="46">
        <f>C56*100-4</f>
        <v>455.99999999999994</v>
      </c>
      <c r="H57" s="46">
        <v>55</v>
      </c>
      <c r="I57" s="46">
        <f t="shared" ref="I57:I64" si="28">H57+G57*J57/2</f>
        <v>55</v>
      </c>
      <c r="J57" s="167">
        <v>0</v>
      </c>
      <c r="K57" s="172">
        <v>400</v>
      </c>
      <c r="L57" s="46">
        <f t="shared" si="24"/>
        <v>56</v>
      </c>
      <c r="M57" s="46">
        <v>20</v>
      </c>
      <c r="N57" s="46">
        <v>60</v>
      </c>
      <c r="O57" s="46">
        <f>D56*100/2+M57+N57</f>
        <v>280</v>
      </c>
      <c r="P57" s="46">
        <f t="shared" si="21"/>
        <v>30</v>
      </c>
      <c r="Q57" s="46">
        <v>30</v>
      </c>
      <c r="R57" s="46">
        <v>130</v>
      </c>
      <c r="S57" s="46">
        <v>150</v>
      </c>
      <c r="T57" s="48" t="s">
        <v>116</v>
      </c>
      <c r="U57" s="49">
        <v>20</v>
      </c>
      <c r="V57" s="117">
        <f t="shared" ref="V57:V64" si="29">(K57*N57+L57*P57+0.5*35*35)*2/10000</f>
        <v>5.2584999999999997</v>
      </c>
      <c r="W57" s="117">
        <f t="shared" si="22"/>
        <v>7.28</v>
      </c>
      <c r="X57" s="50">
        <f t="shared" ref="X57:X64" si="30">($D$56*100+N57*2+10)/100*0.4*0.25</f>
        <v>0.53</v>
      </c>
      <c r="Y57" s="429"/>
      <c r="AB57" s="122"/>
    </row>
    <row r="58" spans="3:28" ht="20.100000000000001" customHeight="1" x14ac:dyDescent="0.25">
      <c r="C58" s="293"/>
      <c r="D58" s="295"/>
      <c r="E58" s="295"/>
      <c r="F58" s="17" t="s">
        <v>169</v>
      </c>
      <c r="G58" s="46">
        <f>C56*100-4</f>
        <v>455.99999999999994</v>
      </c>
      <c r="H58" s="46">
        <v>55</v>
      </c>
      <c r="I58" s="46">
        <f t="shared" si="28"/>
        <v>55</v>
      </c>
      <c r="J58" s="167">
        <v>0</v>
      </c>
      <c r="K58" s="172">
        <v>400</v>
      </c>
      <c r="L58" s="46">
        <f t="shared" si="24"/>
        <v>56</v>
      </c>
      <c r="M58" s="46">
        <v>20</v>
      </c>
      <c r="N58" s="46">
        <v>60</v>
      </c>
      <c r="O58" s="46">
        <f t="shared" ref="O58:O64" si="31">$D$56*100/2+M58+N58</f>
        <v>280</v>
      </c>
      <c r="P58" s="46">
        <f t="shared" si="21"/>
        <v>30</v>
      </c>
      <c r="Q58" s="46">
        <v>30</v>
      </c>
      <c r="R58" s="46">
        <v>140</v>
      </c>
      <c r="S58" s="46">
        <v>150</v>
      </c>
      <c r="T58" s="48" t="s">
        <v>116</v>
      </c>
      <c r="U58" s="49">
        <v>20</v>
      </c>
      <c r="V58" s="117">
        <f t="shared" si="29"/>
        <v>5.2584999999999997</v>
      </c>
      <c r="W58" s="117">
        <f t="shared" si="22"/>
        <v>7.84</v>
      </c>
      <c r="X58" s="50">
        <f t="shared" si="30"/>
        <v>0.53</v>
      </c>
      <c r="Y58" s="429"/>
      <c r="AB58" s="122"/>
    </row>
    <row r="59" spans="3:28" ht="20.100000000000001" customHeight="1" x14ac:dyDescent="0.25">
      <c r="C59" s="293"/>
      <c r="D59" s="295"/>
      <c r="E59" s="295"/>
      <c r="F59" s="17" t="s">
        <v>182</v>
      </c>
      <c r="G59" s="46">
        <f>C56*100-4</f>
        <v>455.99999999999994</v>
      </c>
      <c r="H59" s="46">
        <v>70</v>
      </c>
      <c r="I59" s="46">
        <f t="shared" si="28"/>
        <v>76.84</v>
      </c>
      <c r="J59" s="167">
        <v>0.03</v>
      </c>
      <c r="K59" s="172">
        <v>400</v>
      </c>
      <c r="L59" s="46">
        <f t="shared" si="24"/>
        <v>71</v>
      </c>
      <c r="M59" s="46">
        <v>20</v>
      </c>
      <c r="N59" s="46">
        <v>60</v>
      </c>
      <c r="O59" s="46">
        <f t="shared" si="31"/>
        <v>280</v>
      </c>
      <c r="P59" s="46">
        <f t="shared" si="21"/>
        <v>30</v>
      </c>
      <c r="Q59" s="46">
        <v>30</v>
      </c>
      <c r="R59" s="46">
        <v>140</v>
      </c>
      <c r="S59" s="46">
        <v>200</v>
      </c>
      <c r="T59" s="48" t="s">
        <v>116</v>
      </c>
      <c r="U59" s="49">
        <v>25</v>
      </c>
      <c r="V59" s="117">
        <f t="shared" si="29"/>
        <v>5.3484999999999996</v>
      </c>
      <c r="W59" s="117">
        <f t="shared" si="22"/>
        <v>7.84</v>
      </c>
      <c r="X59" s="50">
        <f t="shared" si="30"/>
        <v>0.53</v>
      </c>
      <c r="Y59" s="429"/>
      <c r="AB59" s="122"/>
    </row>
    <row r="60" spans="3:28" ht="20.100000000000001" customHeight="1" x14ac:dyDescent="0.25">
      <c r="C60" s="293"/>
      <c r="D60" s="295"/>
      <c r="E60" s="295"/>
      <c r="F60" s="17" t="s">
        <v>183</v>
      </c>
      <c r="G60" s="46">
        <f>C56*100-4</f>
        <v>455.99999999999994</v>
      </c>
      <c r="H60" s="46">
        <v>70</v>
      </c>
      <c r="I60" s="46">
        <f t="shared" si="28"/>
        <v>76.84</v>
      </c>
      <c r="J60" s="167">
        <v>0.03</v>
      </c>
      <c r="K60" s="172">
        <v>400</v>
      </c>
      <c r="L60" s="46">
        <f t="shared" si="24"/>
        <v>71</v>
      </c>
      <c r="M60" s="46">
        <v>20</v>
      </c>
      <c r="N60" s="46">
        <v>60</v>
      </c>
      <c r="O60" s="46">
        <f t="shared" si="31"/>
        <v>280</v>
      </c>
      <c r="P60" s="46">
        <f t="shared" si="21"/>
        <v>30</v>
      </c>
      <c r="Q60" s="46">
        <v>30</v>
      </c>
      <c r="R60" s="46">
        <v>140</v>
      </c>
      <c r="S60" s="46">
        <v>250</v>
      </c>
      <c r="T60" s="48" t="s">
        <v>116</v>
      </c>
      <c r="U60" s="49">
        <v>25</v>
      </c>
      <c r="V60" s="117">
        <f t="shared" si="29"/>
        <v>5.3484999999999996</v>
      </c>
      <c r="W60" s="117">
        <f t="shared" si="22"/>
        <v>7.84</v>
      </c>
      <c r="X60" s="50">
        <f t="shared" si="30"/>
        <v>0.53</v>
      </c>
      <c r="Y60" s="429"/>
      <c r="AB60" s="122"/>
    </row>
    <row r="61" spans="3:28" ht="20.100000000000001" customHeight="1" x14ac:dyDescent="0.25">
      <c r="C61" s="293"/>
      <c r="D61" s="295"/>
      <c r="E61" s="295"/>
      <c r="F61" s="17" t="s">
        <v>184</v>
      </c>
      <c r="G61" s="46">
        <f>C56*100-4</f>
        <v>455.99999999999994</v>
      </c>
      <c r="H61" s="46">
        <v>80</v>
      </c>
      <c r="I61" s="46">
        <f t="shared" si="28"/>
        <v>86.84</v>
      </c>
      <c r="J61" s="167">
        <v>0.03</v>
      </c>
      <c r="K61" s="172">
        <v>400</v>
      </c>
      <c r="L61" s="46">
        <f t="shared" si="24"/>
        <v>81</v>
      </c>
      <c r="M61" s="46">
        <v>20</v>
      </c>
      <c r="N61" s="46">
        <v>60</v>
      </c>
      <c r="O61" s="46">
        <f t="shared" si="31"/>
        <v>280</v>
      </c>
      <c r="P61" s="46">
        <f t="shared" si="21"/>
        <v>30</v>
      </c>
      <c r="Q61" s="46">
        <v>30</v>
      </c>
      <c r="R61" s="46">
        <v>140</v>
      </c>
      <c r="S61" s="46">
        <v>300</v>
      </c>
      <c r="T61" s="48" t="s">
        <v>116</v>
      </c>
      <c r="U61" s="49">
        <v>28</v>
      </c>
      <c r="V61" s="117">
        <f t="shared" si="29"/>
        <v>5.4085000000000001</v>
      </c>
      <c r="W61" s="117">
        <f t="shared" si="22"/>
        <v>7.84</v>
      </c>
      <c r="X61" s="50">
        <f t="shared" si="30"/>
        <v>0.53</v>
      </c>
      <c r="Y61" s="429"/>
      <c r="AB61" s="122"/>
    </row>
    <row r="62" spans="3:28" ht="20.100000000000001" customHeight="1" x14ac:dyDescent="0.25">
      <c r="C62" s="293"/>
      <c r="D62" s="295"/>
      <c r="E62" s="295"/>
      <c r="F62" s="17" t="s">
        <v>185</v>
      </c>
      <c r="G62" s="46">
        <f>C56*100-4</f>
        <v>455.99999999999994</v>
      </c>
      <c r="H62" s="46">
        <v>80</v>
      </c>
      <c r="I62" s="46">
        <f t="shared" si="28"/>
        <v>86.84</v>
      </c>
      <c r="J62" s="167">
        <v>0.03</v>
      </c>
      <c r="K62" s="172">
        <v>400</v>
      </c>
      <c r="L62" s="46">
        <f>H62+1</f>
        <v>81</v>
      </c>
      <c r="M62" s="46">
        <v>50</v>
      </c>
      <c r="N62" s="46">
        <v>60</v>
      </c>
      <c r="O62" s="46">
        <f t="shared" si="31"/>
        <v>310</v>
      </c>
      <c r="P62" s="46">
        <f>N62-Q62</f>
        <v>30</v>
      </c>
      <c r="Q62" s="46">
        <v>30</v>
      </c>
      <c r="R62" s="46">
        <v>150</v>
      </c>
      <c r="S62" s="46">
        <v>350</v>
      </c>
      <c r="T62" s="48" t="s">
        <v>116</v>
      </c>
      <c r="U62" s="49">
        <v>28</v>
      </c>
      <c r="V62" s="117">
        <f>(K62*N62+L62*P62+0.5*35*35)*2/10000</f>
        <v>5.4085000000000001</v>
      </c>
      <c r="W62" s="117">
        <f>O62*2*R62/10000</f>
        <v>9.3000000000000007</v>
      </c>
      <c r="X62" s="50">
        <f>($D$56*100+N62*2+10)/100*0.4*0.25</f>
        <v>0.53</v>
      </c>
      <c r="Y62" s="429"/>
    </row>
    <row r="63" spans="3:28" ht="20.100000000000001" customHeight="1" x14ac:dyDescent="0.25">
      <c r="C63" s="293"/>
      <c r="D63" s="295"/>
      <c r="E63" s="295"/>
      <c r="F63" s="17" t="s">
        <v>186</v>
      </c>
      <c r="G63" s="46">
        <f>C56*100-4</f>
        <v>455.99999999999994</v>
      </c>
      <c r="H63" s="46">
        <v>90</v>
      </c>
      <c r="I63" s="46">
        <f t="shared" si="28"/>
        <v>96.84</v>
      </c>
      <c r="J63" s="167">
        <v>0.03</v>
      </c>
      <c r="K63" s="172">
        <v>400</v>
      </c>
      <c r="L63" s="46">
        <f>H63+1</f>
        <v>91</v>
      </c>
      <c r="M63" s="46">
        <v>50</v>
      </c>
      <c r="N63" s="46">
        <v>60</v>
      </c>
      <c r="O63" s="46">
        <f t="shared" si="31"/>
        <v>310</v>
      </c>
      <c r="P63" s="46">
        <f>N63-Q63</f>
        <v>30</v>
      </c>
      <c r="Q63" s="46">
        <v>30</v>
      </c>
      <c r="R63" s="46">
        <v>150</v>
      </c>
      <c r="S63" s="46">
        <v>450</v>
      </c>
      <c r="T63" s="48" t="s">
        <v>116</v>
      </c>
      <c r="U63" s="49">
        <v>28</v>
      </c>
      <c r="V63" s="117">
        <f>(K63*N63+L63*P63+0.5*35*35)*2/10000</f>
        <v>5.4684999999999997</v>
      </c>
      <c r="W63" s="117">
        <f>O63*2*R63/10000</f>
        <v>9.3000000000000007</v>
      </c>
      <c r="X63" s="50">
        <f>($D$56*100+N63*2+10)/100*0.4*0.25</f>
        <v>0.53</v>
      </c>
      <c r="Y63" s="429"/>
    </row>
    <row r="64" spans="3:28" ht="20.100000000000001" customHeight="1" thickBot="1" x14ac:dyDescent="0.3">
      <c r="C64" s="294"/>
      <c r="D64" s="296"/>
      <c r="E64" s="296"/>
      <c r="F64" s="18" t="s">
        <v>187</v>
      </c>
      <c r="G64" s="51">
        <f>C56*100-4</f>
        <v>455.99999999999994</v>
      </c>
      <c r="H64" s="51">
        <v>90</v>
      </c>
      <c r="I64" s="51">
        <f t="shared" si="28"/>
        <v>96.84</v>
      </c>
      <c r="J64" s="168">
        <v>0.03</v>
      </c>
      <c r="K64" s="173">
        <v>400</v>
      </c>
      <c r="L64" s="51">
        <f t="shared" si="24"/>
        <v>91</v>
      </c>
      <c r="M64" s="51">
        <v>50</v>
      </c>
      <c r="N64" s="51">
        <v>60</v>
      </c>
      <c r="O64" s="51">
        <f t="shared" si="31"/>
        <v>310</v>
      </c>
      <c r="P64" s="51">
        <f t="shared" si="21"/>
        <v>30</v>
      </c>
      <c r="Q64" s="51">
        <v>30</v>
      </c>
      <c r="R64" s="51">
        <v>150</v>
      </c>
      <c r="S64" s="51">
        <v>500</v>
      </c>
      <c r="T64" s="53" t="s">
        <v>116</v>
      </c>
      <c r="U64" s="54">
        <v>28</v>
      </c>
      <c r="V64" s="118">
        <f t="shared" si="29"/>
        <v>5.4684999999999997</v>
      </c>
      <c r="W64" s="118">
        <f t="shared" si="22"/>
        <v>9.3000000000000007</v>
      </c>
      <c r="X64" s="55">
        <f t="shared" si="30"/>
        <v>0.53</v>
      </c>
      <c r="Y64" s="449"/>
    </row>
    <row r="65" spans="3:28" ht="19.899999999999999" customHeight="1" x14ac:dyDescent="0.25">
      <c r="F65" s="72"/>
      <c r="G65" s="73"/>
      <c r="M65" s="72"/>
      <c r="R65" s="74"/>
      <c r="T65" s="74"/>
      <c r="U65" s="142"/>
    </row>
    <row r="66" spans="3:28" ht="27.75" thickBot="1" x14ac:dyDescent="0.3">
      <c r="C66" s="422" t="s">
        <v>138</v>
      </c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3"/>
      <c r="Y66" s="423"/>
    </row>
    <row r="67" spans="3:28" ht="27.75" customHeight="1" x14ac:dyDescent="0.25">
      <c r="C67" s="427" t="s">
        <v>179</v>
      </c>
      <c r="D67" s="413" t="s">
        <v>117</v>
      </c>
      <c r="E67" s="413" t="s">
        <v>118</v>
      </c>
      <c r="F67" s="413" t="s">
        <v>119</v>
      </c>
      <c r="G67" s="416" t="s">
        <v>120</v>
      </c>
      <c r="H67" s="417"/>
      <c r="I67" s="417"/>
      <c r="J67" s="418"/>
      <c r="K67" s="411" t="s">
        <v>121</v>
      </c>
      <c r="L67" s="412"/>
      <c r="M67" s="412"/>
      <c r="N67" s="412"/>
      <c r="O67" s="412"/>
      <c r="P67" s="412"/>
      <c r="Q67" s="412"/>
      <c r="R67" s="412"/>
      <c r="S67" s="413" t="s">
        <v>122</v>
      </c>
      <c r="T67" s="413" t="s">
        <v>123</v>
      </c>
      <c r="U67" s="425" t="s">
        <v>124</v>
      </c>
      <c r="V67" s="411" t="s">
        <v>125</v>
      </c>
      <c r="W67" s="412"/>
      <c r="X67" s="412"/>
      <c r="Y67" s="424"/>
    </row>
    <row r="68" spans="3:28" ht="57.75" customHeight="1" x14ac:dyDescent="0.25">
      <c r="C68" s="428"/>
      <c r="D68" s="414"/>
      <c r="E68" s="414"/>
      <c r="F68" s="414"/>
      <c r="G68" s="21" t="s">
        <v>175</v>
      </c>
      <c r="H68" s="2" t="s">
        <v>164</v>
      </c>
      <c r="I68" s="2" t="s">
        <v>177</v>
      </c>
      <c r="J68" s="170" t="s">
        <v>180</v>
      </c>
      <c r="K68" s="151" t="s">
        <v>174</v>
      </c>
      <c r="L68" s="2" t="s">
        <v>126</v>
      </c>
      <c r="M68" s="2" t="s">
        <v>127</v>
      </c>
      <c r="N68" s="2" t="s">
        <v>128</v>
      </c>
      <c r="O68" s="2" t="s">
        <v>129</v>
      </c>
      <c r="P68" s="2" t="s">
        <v>130</v>
      </c>
      <c r="Q68" s="2" t="s">
        <v>131</v>
      </c>
      <c r="R68" s="2" t="s">
        <v>132</v>
      </c>
      <c r="S68" s="415"/>
      <c r="T68" s="414"/>
      <c r="U68" s="426"/>
      <c r="V68" s="178" t="s">
        <v>135</v>
      </c>
      <c r="W68" s="178" t="s">
        <v>133</v>
      </c>
      <c r="X68" s="2" t="s">
        <v>136</v>
      </c>
      <c r="Y68" s="21" t="s">
        <v>213</v>
      </c>
    </row>
    <row r="69" spans="3:28" ht="19.899999999999999" customHeight="1" x14ac:dyDescent="0.25">
      <c r="C69" s="293">
        <f>D69+Q69/100*2</f>
        <v>6.6</v>
      </c>
      <c r="D69" s="295">
        <v>6</v>
      </c>
      <c r="E69" s="295">
        <v>3</v>
      </c>
      <c r="F69" s="17" t="s">
        <v>181</v>
      </c>
      <c r="G69" s="46">
        <f>$C$69*100-4</f>
        <v>656</v>
      </c>
      <c r="H69" s="46">
        <v>60</v>
      </c>
      <c r="I69" s="46">
        <f>H69+G69*J69/2</f>
        <v>60</v>
      </c>
      <c r="J69" s="167">
        <v>0</v>
      </c>
      <c r="K69" s="172">
        <v>300</v>
      </c>
      <c r="L69" s="46">
        <f t="shared" ref="L69:L104" si="32">H69+1</f>
        <v>61</v>
      </c>
      <c r="M69" s="46">
        <v>20</v>
      </c>
      <c r="N69" s="46">
        <v>70</v>
      </c>
      <c r="O69" s="46">
        <f>$D$69*100/2+M69+N69</f>
        <v>390</v>
      </c>
      <c r="P69" s="46">
        <f t="shared" ref="P69:P104" si="33">N69-Q69</f>
        <v>40</v>
      </c>
      <c r="Q69" s="46">
        <v>30</v>
      </c>
      <c r="R69" s="46">
        <v>150</v>
      </c>
      <c r="S69" s="46">
        <v>150</v>
      </c>
      <c r="T69" s="48" t="s">
        <v>116</v>
      </c>
      <c r="U69" s="140">
        <v>25</v>
      </c>
      <c r="V69" s="117">
        <f>(K69*N69+L69*P69+0.5*35*35)*2/10000</f>
        <v>4.8105000000000002</v>
      </c>
      <c r="W69" s="117">
        <f t="shared" ref="W69:W104" si="34">O69*2*R69/10000</f>
        <v>11.7</v>
      </c>
      <c r="X69" s="119">
        <f>($D$69*100+N69*2+10)/100*0.4*0.25</f>
        <v>0.75</v>
      </c>
      <c r="Y69" s="409">
        <f>(1*(K69/10)+K69/100*10)*1.15*0.617*2</f>
        <v>85.146000000000001</v>
      </c>
    </row>
    <row r="70" spans="3:28" ht="19.899999999999999" customHeight="1" x14ac:dyDescent="0.25">
      <c r="C70" s="293"/>
      <c r="D70" s="295"/>
      <c r="E70" s="295"/>
      <c r="F70" s="17" t="s">
        <v>168</v>
      </c>
      <c r="G70" s="46">
        <f>$C$69*100-4</f>
        <v>656</v>
      </c>
      <c r="H70" s="46">
        <v>80</v>
      </c>
      <c r="I70" s="46">
        <f t="shared" ref="I70:I77" si="35">H70+G70*J70/2</f>
        <v>80</v>
      </c>
      <c r="J70" s="167">
        <v>0</v>
      </c>
      <c r="K70" s="172">
        <v>300</v>
      </c>
      <c r="L70" s="46">
        <f t="shared" si="32"/>
        <v>81</v>
      </c>
      <c r="M70" s="46">
        <v>20</v>
      </c>
      <c r="N70" s="46">
        <v>70</v>
      </c>
      <c r="O70" s="46">
        <f>$D$69*100/2+M70+N70</f>
        <v>390</v>
      </c>
      <c r="P70" s="46">
        <f t="shared" si="33"/>
        <v>40</v>
      </c>
      <c r="Q70" s="46">
        <v>30</v>
      </c>
      <c r="R70" s="46">
        <v>150</v>
      </c>
      <c r="S70" s="46">
        <v>150</v>
      </c>
      <c r="T70" s="48" t="s">
        <v>116</v>
      </c>
      <c r="U70" s="140">
        <v>25</v>
      </c>
      <c r="V70" s="117">
        <f t="shared" ref="V70:V102" si="36">(K70*N70+L70*P70+0.5*35*35)*2/10000</f>
        <v>4.9705000000000004</v>
      </c>
      <c r="W70" s="117">
        <f t="shared" si="34"/>
        <v>11.7</v>
      </c>
      <c r="X70" s="119">
        <f t="shared" ref="X70:X77" si="37">($D$69*100+N70*2+10)/100*0.4*0.25</f>
        <v>0.75</v>
      </c>
      <c r="Y70" s="409"/>
    </row>
    <row r="71" spans="3:28" ht="19.899999999999999" customHeight="1" x14ac:dyDescent="0.25">
      <c r="C71" s="293"/>
      <c r="D71" s="295"/>
      <c r="E71" s="295"/>
      <c r="F71" s="17" t="s">
        <v>169</v>
      </c>
      <c r="G71" s="46">
        <f t="shared" ref="G71:G76" si="38">$C$69*100-4</f>
        <v>656</v>
      </c>
      <c r="H71" s="46">
        <v>80</v>
      </c>
      <c r="I71" s="46">
        <f t="shared" si="35"/>
        <v>80</v>
      </c>
      <c r="J71" s="167">
        <v>0</v>
      </c>
      <c r="K71" s="172">
        <v>300</v>
      </c>
      <c r="L71" s="46">
        <f t="shared" si="32"/>
        <v>81</v>
      </c>
      <c r="M71" s="46">
        <v>20</v>
      </c>
      <c r="N71" s="46">
        <v>70</v>
      </c>
      <c r="O71" s="46">
        <f t="shared" ref="O71:O76" si="39">$D$69*100/2+M71+N71</f>
        <v>390</v>
      </c>
      <c r="P71" s="46">
        <f t="shared" si="33"/>
        <v>40</v>
      </c>
      <c r="Q71" s="46">
        <v>30</v>
      </c>
      <c r="R71" s="46">
        <v>150</v>
      </c>
      <c r="S71" s="46">
        <v>150</v>
      </c>
      <c r="T71" s="48" t="s">
        <v>116</v>
      </c>
      <c r="U71" s="140">
        <v>28</v>
      </c>
      <c r="V71" s="117">
        <f t="shared" si="36"/>
        <v>4.9705000000000004</v>
      </c>
      <c r="W71" s="117">
        <f t="shared" si="34"/>
        <v>11.7</v>
      </c>
      <c r="X71" s="119">
        <f t="shared" si="37"/>
        <v>0.75</v>
      </c>
      <c r="Y71" s="409"/>
    </row>
    <row r="72" spans="3:28" ht="19.899999999999999" customHeight="1" x14ac:dyDescent="0.25">
      <c r="C72" s="293"/>
      <c r="D72" s="295"/>
      <c r="E72" s="295"/>
      <c r="F72" s="17" t="s">
        <v>182</v>
      </c>
      <c r="G72" s="46">
        <f t="shared" si="38"/>
        <v>656</v>
      </c>
      <c r="H72" s="46">
        <v>90</v>
      </c>
      <c r="I72" s="46">
        <f t="shared" si="35"/>
        <v>99.84</v>
      </c>
      <c r="J72" s="167">
        <v>0.03</v>
      </c>
      <c r="K72" s="172">
        <v>300</v>
      </c>
      <c r="L72" s="46">
        <f t="shared" si="32"/>
        <v>91</v>
      </c>
      <c r="M72" s="46">
        <v>20</v>
      </c>
      <c r="N72" s="46">
        <v>70</v>
      </c>
      <c r="O72" s="46">
        <f t="shared" si="39"/>
        <v>390</v>
      </c>
      <c r="P72" s="46">
        <f t="shared" si="33"/>
        <v>40</v>
      </c>
      <c r="Q72" s="46">
        <v>30</v>
      </c>
      <c r="R72" s="46">
        <v>150</v>
      </c>
      <c r="S72" s="46">
        <v>150</v>
      </c>
      <c r="T72" s="48" t="s">
        <v>116</v>
      </c>
      <c r="U72" s="140">
        <v>28</v>
      </c>
      <c r="V72" s="117">
        <f t="shared" si="36"/>
        <v>5.0505000000000004</v>
      </c>
      <c r="W72" s="117">
        <f t="shared" si="34"/>
        <v>11.7</v>
      </c>
      <c r="X72" s="119">
        <f t="shared" si="37"/>
        <v>0.75</v>
      </c>
      <c r="Y72" s="409"/>
    </row>
    <row r="73" spans="3:28" ht="19.899999999999999" customHeight="1" x14ac:dyDescent="0.25">
      <c r="C73" s="293"/>
      <c r="D73" s="295"/>
      <c r="E73" s="295"/>
      <c r="F73" s="17" t="s">
        <v>183</v>
      </c>
      <c r="G73" s="46">
        <f t="shared" si="38"/>
        <v>656</v>
      </c>
      <c r="H73" s="46">
        <v>90</v>
      </c>
      <c r="I73" s="46">
        <f t="shared" si="35"/>
        <v>99.84</v>
      </c>
      <c r="J73" s="167">
        <v>0.03</v>
      </c>
      <c r="K73" s="172">
        <v>300</v>
      </c>
      <c r="L73" s="46">
        <f t="shared" si="32"/>
        <v>91</v>
      </c>
      <c r="M73" s="46">
        <v>20</v>
      </c>
      <c r="N73" s="46">
        <v>70</v>
      </c>
      <c r="O73" s="46">
        <f t="shared" si="39"/>
        <v>390</v>
      </c>
      <c r="P73" s="46">
        <f t="shared" si="33"/>
        <v>40</v>
      </c>
      <c r="Q73" s="46">
        <v>30</v>
      </c>
      <c r="R73" s="46">
        <v>150</v>
      </c>
      <c r="S73" s="46">
        <v>200</v>
      </c>
      <c r="T73" s="48" t="s">
        <v>116</v>
      </c>
      <c r="U73" s="140">
        <v>28</v>
      </c>
      <c r="V73" s="117">
        <f t="shared" si="36"/>
        <v>5.0505000000000004</v>
      </c>
      <c r="W73" s="117">
        <f t="shared" si="34"/>
        <v>11.7</v>
      </c>
      <c r="X73" s="119">
        <f t="shared" si="37"/>
        <v>0.75</v>
      </c>
      <c r="Y73" s="409"/>
    </row>
    <row r="74" spans="3:28" ht="19.899999999999999" customHeight="1" x14ac:dyDescent="0.25">
      <c r="C74" s="293"/>
      <c r="D74" s="295"/>
      <c r="E74" s="295"/>
      <c r="F74" s="17" t="s">
        <v>184</v>
      </c>
      <c r="G74" s="46">
        <f t="shared" si="38"/>
        <v>656</v>
      </c>
      <c r="H74" s="46">
        <v>110</v>
      </c>
      <c r="I74" s="46">
        <f t="shared" si="35"/>
        <v>119.84</v>
      </c>
      <c r="J74" s="167">
        <v>0.03</v>
      </c>
      <c r="K74" s="172">
        <v>300</v>
      </c>
      <c r="L74" s="46">
        <f t="shared" si="32"/>
        <v>111</v>
      </c>
      <c r="M74" s="46">
        <v>20</v>
      </c>
      <c r="N74" s="46">
        <v>70</v>
      </c>
      <c r="O74" s="46">
        <f t="shared" si="39"/>
        <v>390</v>
      </c>
      <c r="P74" s="46">
        <f t="shared" si="33"/>
        <v>40</v>
      </c>
      <c r="Q74" s="46">
        <v>30</v>
      </c>
      <c r="R74" s="46">
        <v>160</v>
      </c>
      <c r="S74" s="46">
        <v>250</v>
      </c>
      <c r="T74" s="48" t="s">
        <v>116</v>
      </c>
      <c r="U74" s="140">
        <v>28</v>
      </c>
      <c r="V74" s="117">
        <f t="shared" si="36"/>
        <v>5.2104999999999997</v>
      </c>
      <c r="W74" s="117">
        <f t="shared" si="34"/>
        <v>12.48</v>
      </c>
      <c r="X74" s="119">
        <f t="shared" si="37"/>
        <v>0.75</v>
      </c>
      <c r="Y74" s="409"/>
    </row>
    <row r="75" spans="3:28" ht="19.899999999999999" customHeight="1" x14ac:dyDescent="0.25">
      <c r="C75" s="293"/>
      <c r="D75" s="295"/>
      <c r="E75" s="295"/>
      <c r="F75" s="17" t="s">
        <v>185</v>
      </c>
      <c r="G75" s="46">
        <f t="shared" si="38"/>
        <v>656</v>
      </c>
      <c r="H75" s="46">
        <v>110</v>
      </c>
      <c r="I75" s="46">
        <f t="shared" si="35"/>
        <v>119.84</v>
      </c>
      <c r="J75" s="167">
        <v>0.03</v>
      </c>
      <c r="K75" s="172">
        <v>300</v>
      </c>
      <c r="L75" s="46">
        <f t="shared" si="32"/>
        <v>111</v>
      </c>
      <c r="M75" s="46">
        <v>20</v>
      </c>
      <c r="N75" s="46">
        <v>70</v>
      </c>
      <c r="O75" s="46">
        <f t="shared" si="39"/>
        <v>390</v>
      </c>
      <c r="P75" s="46">
        <f t="shared" si="33"/>
        <v>40</v>
      </c>
      <c r="Q75" s="46">
        <v>30</v>
      </c>
      <c r="R75" s="46">
        <v>160</v>
      </c>
      <c r="S75" s="46">
        <v>350</v>
      </c>
      <c r="T75" s="48" t="s">
        <v>116</v>
      </c>
      <c r="U75" s="140">
        <v>28</v>
      </c>
      <c r="V75" s="117">
        <f t="shared" si="36"/>
        <v>5.2104999999999997</v>
      </c>
      <c r="W75" s="117">
        <f t="shared" si="34"/>
        <v>12.48</v>
      </c>
      <c r="X75" s="119">
        <f t="shared" si="37"/>
        <v>0.75</v>
      </c>
      <c r="Y75" s="409"/>
    </row>
    <row r="76" spans="3:28" ht="19.899999999999999" customHeight="1" x14ac:dyDescent="0.25">
      <c r="C76" s="293"/>
      <c r="D76" s="295"/>
      <c r="E76" s="295"/>
      <c r="F76" s="17" t="s">
        <v>186</v>
      </c>
      <c r="G76" s="46">
        <f t="shared" si="38"/>
        <v>656</v>
      </c>
      <c r="H76" s="46">
        <v>120</v>
      </c>
      <c r="I76" s="46">
        <f t="shared" si="35"/>
        <v>129.84</v>
      </c>
      <c r="J76" s="167">
        <v>0.03</v>
      </c>
      <c r="K76" s="172">
        <v>300</v>
      </c>
      <c r="L76" s="46">
        <f>H76+1</f>
        <v>121</v>
      </c>
      <c r="M76" s="46">
        <v>20</v>
      </c>
      <c r="N76" s="46">
        <v>70</v>
      </c>
      <c r="O76" s="46">
        <f t="shared" si="39"/>
        <v>390</v>
      </c>
      <c r="P76" s="46">
        <f>N76-Q76</f>
        <v>40</v>
      </c>
      <c r="Q76" s="46">
        <v>30</v>
      </c>
      <c r="R76" s="46">
        <v>170</v>
      </c>
      <c r="S76" s="46">
        <v>400</v>
      </c>
      <c r="T76" s="48" t="s">
        <v>116</v>
      </c>
      <c r="U76" s="140">
        <v>28</v>
      </c>
      <c r="V76" s="117">
        <f t="shared" si="36"/>
        <v>5.2904999999999998</v>
      </c>
      <c r="W76" s="117">
        <f t="shared" si="34"/>
        <v>13.26</v>
      </c>
      <c r="X76" s="119">
        <f t="shared" si="37"/>
        <v>0.75</v>
      </c>
      <c r="Y76" s="409"/>
      <c r="AB76" s="122"/>
    </row>
    <row r="77" spans="3:28" ht="19.899999999999999" customHeight="1" x14ac:dyDescent="0.25">
      <c r="C77" s="293"/>
      <c r="D77" s="295"/>
      <c r="E77" s="295"/>
      <c r="F77" s="17" t="s">
        <v>187</v>
      </c>
      <c r="G77" s="46">
        <f>$C$69*100-4</f>
        <v>656</v>
      </c>
      <c r="H77" s="46">
        <v>120</v>
      </c>
      <c r="I77" s="46">
        <f t="shared" si="35"/>
        <v>129.84</v>
      </c>
      <c r="J77" s="167">
        <v>0.03</v>
      </c>
      <c r="K77" s="172">
        <v>300</v>
      </c>
      <c r="L77" s="46">
        <f t="shared" si="32"/>
        <v>121</v>
      </c>
      <c r="M77" s="46">
        <v>20</v>
      </c>
      <c r="N77" s="46">
        <v>70</v>
      </c>
      <c r="O77" s="46">
        <f>$D$69*100/2+M77+N77</f>
        <v>390</v>
      </c>
      <c r="P77" s="46">
        <f t="shared" si="33"/>
        <v>40</v>
      </c>
      <c r="Q77" s="46">
        <v>30</v>
      </c>
      <c r="R77" s="46">
        <v>170</v>
      </c>
      <c r="S77" s="46">
        <v>450</v>
      </c>
      <c r="T77" s="48" t="s">
        <v>116</v>
      </c>
      <c r="U77" s="140">
        <v>28</v>
      </c>
      <c r="V77" s="117">
        <f t="shared" si="36"/>
        <v>5.2904999999999998</v>
      </c>
      <c r="W77" s="117">
        <f t="shared" si="34"/>
        <v>13.26</v>
      </c>
      <c r="X77" s="119">
        <f t="shared" si="37"/>
        <v>0.75</v>
      </c>
      <c r="Y77" s="409"/>
      <c r="AB77" s="122"/>
    </row>
    <row r="78" spans="3:28" ht="19.899999999999999" customHeight="1" x14ac:dyDescent="0.25">
      <c r="C78" s="293">
        <f>D78+Q78/100*2</f>
        <v>6.6</v>
      </c>
      <c r="D78" s="295">
        <v>6</v>
      </c>
      <c r="E78" s="295">
        <v>4</v>
      </c>
      <c r="F78" s="17" t="s">
        <v>181</v>
      </c>
      <c r="G78" s="46">
        <f>$C$78*100-4</f>
        <v>656</v>
      </c>
      <c r="H78" s="46">
        <v>60</v>
      </c>
      <c r="I78" s="46">
        <f>H78+G78*J78/2</f>
        <v>60</v>
      </c>
      <c r="J78" s="167">
        <v>0</v>
      </c>
      <c r="K78" s="172">
        <v>400</v>
      </c>
      <c r="L78" s="46">
        <f t="shared" si="32"/>
        <v>61</v>
      </c>
      <c r="M78" s="46">
        <v>20</v>
      </c>
      <c r="N78" s="46">
        <v>80</v>
      </c>
      <c r="O78" s="46">
        <f>$D$78*100/2+M78+N78</f>
        <v>400</v>
      </c>
      <c r="P78" s="46">
        <f t="shared" si="33"/>
        <v>50</v>
      </c>
      <c r="Q78" s="46">
        <v>30</v>
      </c>
      <c r="R78" s="46">
        <v>160</v>
      </c>
      <c r="S78" s="46">
        <v>150</v>
      </c>
      <c r="T78" s="48" t="s">
        <v>116</v>
      </c>
      <c r="U78" s="140">
        <v>25</v>
      </c>
      <c r="V78" s="117">
        <f t="shared" si="36"/>
        <v>7.1325000000000003</v>
      </c>
      <c r="W78" s="117">
        <f t="shared" si="34"/>
        <v>12.8</v>
      </c>
      <c r="X78" s="119">
        <f>($D$78*100+N78*2+10)/100*0.4*0.25</f>
        <v>0.77</v>
      </c>
      <c r="Y78" s="409">
        <f>(1*(K78/10)+K78/100*10)*1.15*0.617*2</f>
        <v>113.52799999999999</v>
      </c>
      <c r="AB78" s="122"/>
    </row>
    <row r="79" spans="3:28" ht="19.899999999999999" customHeight="1" x14ac:dyDescent="0.25">
      <c r="C79" s="293"/>
      <c r="D79" s="295"/>
      <c r="E79" s="295"/>
      <c r="F79" s="17" t="s">
        <v>168</v>
      </c>
      <c r="G79" s="46">
        <f>$C$78*100-4</f>
        <v>656</v>
      </c>
      <c r="H79" s="46">
        <v>80</v>
      </c>
      <c r="I79" s="46">
        <f t="shared" ref="I79:I86" si="40">H79+G79*J79/2</f>
        <v>80</v>
      </c>
      <c r="J79" s="167">
        <v>0</v>
      </c>
      <c r="K79" s="172">
        <v>400</v>
      </c>
      <c r="L79" s="46">
        <f t="shared" si="32"/>
        <v>81</v>
      </c>
      <c r="M79" s="46">
        <v>20</v>
      </c>
      <c r="N79" s="46">
        <v>80</v>
      </c>
      <c r="O79" s="46">
        <f>$D$78*100/2+M79+N79</f>
        <v>400</v>
      </c>
      <c r="P79" s="46">
        <f t="shared" si="33"/>
        <v>50</v>
      </c>
      <c r="Q79" s="46">
        <v>30</v>
      </c>
      <c r="R79" s="46">
        <v>160</v>
      </c>
      <c r="S79" s="46">
        <v>150</v>
      </c>
      <c r="T79" s="48" t="s">
        <v>116</v>
      </c>
      <c r="U79" s="140">
        <v>25</v>
      </c>
      <c r="V79" s="117">
        <f t="shared" si="36"/>
        <v>7.3324999999999996</v>
      </c>
      <c r="W79" s="117">
        <f t="shared" si="34"/>
        <v>12.8</v>
      </c>
      <c r="X79" s="119">
        <f t="shared" ref="X79:X86" si="41">($D$78*100+N79*2+10)/100*0.4*0.25</f>
        <v>0.77</v>
      </c>
      <c r="Y79" s="409"/>
      <c r="AB79" s="122"/>
    </row>
    <row r="80" spans="3:28" ht="19.899999999999999" customHeight="1" x14ac:dyDescent="0.25">
      <c r="C80" s="293"/>
      <c r="D80" s="295"/>
      <c r="E80" s="295"/>
      <c r="F80" s="17" t="s">
        <v>169</v>
      </c>
      <c r="G80" s="46">
        <f t="shared" ref="G80:G85" si="42">$C$78*100-4</f>
        <v>656</v>
      </c>
      <c r="H80" s="46">
        <v>80</v>
      </c>
      <c r="I80" s="46">
        <f t="shared" si="40"/>
        <v>80</v>
      </c>
      <c r="J80" s="167">
        <v>0</v>
      </c>
      <c r="K80" s="172">
        <v>400</v>
      </c>
      <c r="L80" s="46">
        <f t="shared" si="32"/>
        <v>81</v>
      </c>
      <c r="M80" s="46">
        <v>20</v>
      </c>
      <c r="N80" s="46">
        <v>80</v>
      </c>
      <c r="O80" s="46">
        <f t="shared" ref="O80:O85" si="43">$D$78*100/2+M80+N80</f>
        <v>400</v>
      </c>
      <c r="P80" s="46">
        <f t="shared" si="33"/>
        <v>50</v>
      </c>
      <c r="Q80" s="46">
        <v>30</v>
      </c>
      <c r="R80" s="46">
        <v>160</v>
      </c>
      <c r="S80" s="46">
        <v>150</v>
      </c>
      <c r="T80" s="48" t="s">
        <v>116</v>
      </c>
      <c r="U80" s="140">
        <v>28</v>
      </c>
      <c r="V80" s="117">
        <f t="shared" si="36"/>
        <v>7.3324999999999996</v>
      </c>
      <c r="W80" s="117">
        <f t="shared" si="34"/>
        <v>12.8</v>
      </c>
      <c r="X80" s="119">
        <f t="shared" si="41"/>
        <v>0.77</v>
      </c>
      <c r="Y80" s="409"/>
      <c r="AB80" s="122"/>
    </row>
    <row r="81" spans="3:28" ht="19.899999999999999" customHeight="1" x14ac:dyDescent="0.25">
      <c r="C81" s="293"/>
      <c r="D81" s="295"/>
      <c r="E81" s="295"/>
      <c r="F81" s="17" t="s">
        <v>182</v>
      </c>
      <c r="G81" s="46">
        <f t="shared" si="42"/>
        <v>656</v>
      </c>
      <c r="H81" s="46">
        <v>90</v>
      </c>
      <c r="I81" s="46">
        <f t="shared" si="40"/>
        <v>99.84</v>
      </c>
      <c r="J81" s="167">
        <v>0.03</v>
      </c>
      <c r="K81" s="172">
        <v>400</v>
      </c>
      <c r="L81" s="46">
        <f t="shared" si="32"/>
        <v>91</v>
      </c>
      <c r="M81" s="46">
        <v>20</v>
      </c>
      <c r="N81" s="46">
        <v>80</v>
      </c>
      <c r="O81" s="46">
        <f t="shared" si="43"/>
        <v>400</v>
      </c>
      <c r="P81" s="46">
        <f t="shared" si="33"/>
        <v>50</v>
      </c>
      <c r="Q81" s="46">
        <v>30</v>
      </c>
      <c r="R81" s="46">
        <v>160</v>
      </c>
      <c r="S81" s="46">
        <v>150</v>
      </c>
      <c r="T81" s="48" t="s">
        <v>116</v>
      </c>
      <c r="U81" s="140">
        <v>28</v>
      </c>
      <c r="V81" s="117">
        <f t="shared" si="36"/>
        <v>7.4325000000000001</v>
      </c>
      <c r="W81" s="117">
        <f t="shared" si="34"/>
        <v>12.8</v>
      </c>
      <c r="X81" s="119">
        <f t="shared" si="41"/>
        <v>0.77</v>
      </c>
      <c r="Y81" s="409"/>
      <c r="AB81" s="122"/>
    </row>
    <row r="82" spans="3:28" ht="19.899999999999999" customHeight="1" x14ac:dyDescent="0.25">
      <c r="C82" s="293"/>
      <c r="D82" s="295"/>
      <c r="E82" s="295"/>
      <c r="F82" s="17" t="s">
        <v>183</v>
      </c>
      <c r="G82" s="46">
        <f t="shared" si="42"/>
        <v>656</v>
      </c>
      <c r="H82" s="46">
        <v>90</v>
      </c>
      <c r="I82" s="46">
        <f t="shared" si="40"/>
        <v>99.84</v>
      </c>
      <c r="J82" s="167">
        <v>0.03</v>
      </c>
      <c r="K82" s="172">
        <v>400</v>
      </c>
      <c r="L82" s="46">
        <f t="shared" si="32"/>
        <v>91</v>
      </c>
      <c r="M82" s="46">
        <v>20</v>
      </c>
      <c r="N82" s="46">
        <v>80</v>
      </c>
      <c r="O82" s="46">
        <f t="shared" si="43"/>
        <v>400</v>
      </c>
      <c r="P82" s="46">
        <f t="shared" si="33"/>
        <v>50</v>
      </c>
      <c r="Q82" s="46">
        <v>30</v>
      </c>
      <c r="R82" s="46">
        <v>160</v>
      </c>
      <c r="S82" s="46">
        <v>250</v>
      </c>
      <c r="T82" s="48" t="s">
        <v>116</v>
      </c>
      <c r="U82" s="140">
        <v>28</v>
      </c>
      <c r="V82" s="117">
        <f t="shared" si="36"/>
        <v>7.4325000000000001</v>
      </c>
      <c r="W82" s="117">
        <f t="shared" si="34"/>
        <v>12.8</v>
      </c>
      <c r="X82" s="119">
        <f t="shared" si="41"/>
        <v>0.77</v>
      </c>
      <c r="Y82" s="409"/>
      <c r="AB82" s="122"/>
    </row>
    <row r="83" spans="3:28" ht="19.899999999999999" customHeight="1" x14ac:dyDescent="0.25">
      <c r="C83" s="293"/>
      <c r="D83" s="295"/>
      <c r="E83" s="295"/>
      <c r="F83" s="17" t="s">
        <v>184</v>
      </c>
      <c r="G83" s="46">
        <f t="shared" si="42"/>
        <v>656</v>
      </c>
      <c r="H83" s="46">
        <v>110</v>
      </c>
      <c r="I83" s="46">
        <f t="shared" si="40"/>
        <v>119.84</v>
      </c>
      <c r="J83" s="167">
        <v>0.03</v>
      </c>
      <c r="K83" s="172">
        <v>400</v>
      </c>
      <c r="L83" s="46">
        <f t="shared" si="32"/>
        <v>111</v>
      </c>
      <c r="M83" s="46">
        <v>20</v>
      </c>
      <c r="N83" s="46">
        <v>80</v>
      </c>
      <c r="O83" s="46">
        <f t="shared" si="43"/>
        <v>400</v>
      </c>
      <c r="P83" s="46">
        <f t="shared" si="33"/>
        <v>50</v>
      </c>
      <c r="Q83" s="46">
        <v>30</v>
      </c>
      <c r="R83" s="46">
        <v>160</v>
      </c>
      <c r="S83" s="46">
        <v>300</v>
      </c>
      <c r="T83" s="48" t="s">
        <v>116</v>
      </c>
      <c r="U83" s="140">
        <v>28</v>
      </c>
      <c r="V83" s="117">
        <f t="shared" si="36"/>
        <v>7.6325000000000003</v>
      </c>
      <c r="W83" s="117">
        <f t="shared" si="34"/>
        <v>12.8</v>
      </c>
      <c r="X83" s="119">
        <f t="shared" si="41"/>
        <v>0.77</v>
      </c>
      <c r="Y83" s="409"/>
      <c r="AB83" s="122"/>
    </row>
    <row r="84" spans="3:28" ht="19.899999999999999" customHeight="1" x14ac:dyDescent="0.25">
      <c r="C84" s="293"/>
      <c r="D84" s="295"/>
      <c r="E84" s="295"/>
      <c r="F84" s="17" t="s">
        <v>185</v>
      </c>
      <c r="G84" s="46">
        <f t="shared" si="42"/>
        <v>656</v>
      </c>
      <c r="H84" s="46">
        <v>110</v>
      </c>
      <c r="I84" s="46">
        <f t="shared" si="40"/>
        <v>119.84</v>
      </c>
      <c r="J84" s="167">
        <v>0.03</v>
      </c>
      <c r="K84" s="172">
        <v>400</v>
      </c>
      <c r="L84" s="46">
        <f t="shared" si="32"/>
        <v>111</v>
      </c>
      <c r="M84" s="46">
        <v>20</v>
      </c>
      <c r="N84" s="46">
        <v>80</v>
      </c>
      <c r="O84" s="46">
        <f t="shared" si="43"/>
        <v>400</v>
      </c>
      <c r="P84" s="46">
        <f t="shared" si="33"/>
        <v>50</v>
      </c>
      <c r="Q84" s="46">
        <v>30</v>
      </c>
      <c r="R84" s="46">
        <v>170</v>
      </c>
      <c r="S84" s="46">
        <v>350</v>
      </c>
      <c r="T84" s="48" t="s">
        <v>116</v>
      </c>
      <c r="U84" s="140">
        <v>28</v>
      </c>
      <c r="V84" s="117">
        <f t="shared" si="36"/>
        <v>7.6325000000000003</v>
      </c>
      <c r="W84" s="117">
        <f t="shared" si="34"/>
        <v>13.6</v>
      </c>
      <c r="X84" s="119">
        <f t="shared" si="41"/>
        <v>0.77</v>
      </c>
      <c r="Y84" s="409"/>
      <c r="AB84" s="122"/>
    </row>
    <row r="85" spans="3:28" ht="19.899999999999999" customHeight="1" x14ac:dyDescent="0.25">
      <c r="C85" s="293"/>
      <c r="D85" s="295"/>
      <c r="E85" s="295"/>
      <c r="F85" s="17" t="s">
        <v>186</v>
      </c>
      <c r="G85" s="46">
        <f t="shared" si="42"/>
        <v>656</v>
      </c>
      <c r="H85" s="46">
        <v>120</v>
      </c>
      <c r="I85" s="46">
        <f t="shared" si="40"/>
        <v>129.84</v>
      </c>
      <c r="J85" s="167">
        <v>0.03</v>
      </c>
      <c r="K85" s="172">
        <v>400</v>
      </c>
      <c r="L85" s="46">
        <f>H85+1</f>
        <v>121</v>
      </c>
      <c r="M85" s="46">
        <v>20</v>
      </c>
      <c r="N85" s="46">
        <v>80</v>
      </c>
      <c r="O85" s="46">
        <f t="shared" si="43"/>
        <v>400</v>
      </c>
      <c r="P85" s="46">
        <f>N85-Q85</f>
        <v>50</v>
      </c>
      <c r="Q85" s="46">
        <v>30</v>
      </c>
      <c r="R85" s="46">
        <v>170</v>
      </c>
      <c r="S85" s="46">
        <v>420</v>
      </c>
      <c r="T85" s="48" t="s">
        <v>116</v>
      </c>
      <c r="U85" s="140">
        <v>28</v>
      </c>
      <c r="V85" s="117">
        <f t="shared" si="36"/>
        <v>7.7324999999999999</v>
      </c>
      <c r="W85" s="117">
        <f t="shared" si="34"/>
        <v>13.6</v>
      </c>
      <c r="X85" s="119">
        <f t="shared" si="41"/>
        <v>0.77</v>
      </c>
      <c r="Y85" s="409"/>
      <c r="AB85" s="122"/>
    </row>
    <row r="86" spans="3:28" ht="19.899999999999999" customHeight="1" x14ac:dyDescent="0.25">
      <c r="C86" s="293"/>
      <c r="D86" s="295"/>
      <c r="E86" s="295"/>
      <c r="F86" s="17" t="s">
        <v>187</v>
      </c>
      <c r="G86" s="46">
        <f>$C$78*100-4</f>
        <v>656</v>
      </c>
      <c r="H86" s="46">
        <v>120</v>
      </c>
      <c r="I86" s="46">
        <f t="shared" si="40"/>
        <v>129.84</v>
      </c>
      <c r="J86" s="167">
        <v>0.03</v>
      </c>
      <c r="K86" s="172">
        <v>400</v>
      </c>
      <c r="L86" s="46">
        <f t="shared" si="32"/>
        <v>121</v>
      </c>
      <c r="M86" s="46">
        <v>20</v>
      </c>
      <c r="N86" s="46">
        <v>80</v>
      </c>
      <c r="O86" s="46">
        <f>$D$78*100/2+M86+N86</f>
        <v>400</v>
      </c>
      <c r="P86" s="46">
        <f t="shared" si="33"/>
        <v>50</v>
      </c>
      <c r="Q86" s="46">
        <v>30</v>
      </c>
      <c r="R86" s="46">
        <v>170</v>
      </c>
      <c r="S86" s="46">
        <v>470</v>
      </c>
      <c r="T86" s="48" t="s">
        <v>116</v>
      </c>
      <c r="U86" s="140">
        <v>28</v>
      </c>
      <c r="V86" s="117">
        <f t="shared" si="36"/>
        <v>7.7324999999999999</v>
      </c>
      <c r="W86" s="117">
        <f t="shared" si="34"/>
        <v>13.6</v>
      </c>
      <c r="X86" s="119">
        <f t="shared" si="41"/>
        <v>0.77</v>
      </c>
      <c r="Y86" s="409"/>
      <c r="AB86" s="122"/>
    </row>
    <row r="87" spans="3:28" ht="19.899999999999999" customHeight="1" x14ac:dyDescent="0.25">
      <c r="C87" s="293">
        <f>D87+Q87/100*2</f>
        <v>6.6</v>
      </c>
      <c r="D87" s="295">
        <v>6</v>
      </c>
      <c r="E87" s="295">
        <v>4.5</v>
      </c>
      <c r="F87" s="17" t="s">
        <v>181</v>
      </c>
      <c r="G87" s="46">
        <f>$C$96*100-4</f>
        <v>656</v>
      </c>
      <c r="H87" s="46">
        <v>60</v>
      </c>
      <c r="I87" s="46">
        <f>H87+G87*J87/2</f>
        <v>60</v>
      </c>
      <c r="J87" s="167">
        <v>0</v>
      </c>
      <c r="K87" s="172">
        <v>450</v>
      </c>
      <c r="L87" s="46">
        <f t="shared" ref="L87:L93" si="44">H87+1</f>
        <v>61</v>
      </c>
      <c r="M87" s="46">
        <v>20</v>
      </c>
      <c r="N87" s="46">
        <v>80</v>
      </c>
      <c r="O87" s="46">
        <f>$D$87*100/2+M87+N87</f>
        <v>400</v>
      </c>
      <c r="P87" s="46">
        <f t="shared" ref="P87:P93" si="45">N87-Q87</f>
        <v>50</v>
      </c>
      <c r="Q87" s="46">
        <v>30</v>
      </c>
      <c r="R87" s="46">
        <v>160</v>
      </c>
      <c r="S87" s="46">
        <v>150</v>
      </c>
      <c r="T87" s="48" t="s">
        <v>116</v>
      </c>
      <c r="U87" s="140">
        <v>25</v>
      </c>
      <c r="V87" s="117">
        <f t="shared" si="36"/>
        <v>7.9325000000000001</v>
      </c>
      <c r="W87" s="117">
        <f t="shared" si="34"/>
        <v>12.8</v>
      </c>
      <c r="X87" s="119">
        <f>($D$96*100+N87*2+10)/100*0.4*0.25</f>
        <v>0.77</v>
      </c>
      <c r="Y87" s="409">
        <f>(1*(K87/10)+K87/100*10)*1.15*0.617*2</f>
        <v>127.71899999999998</v>
      </c>
      <c r="AB87" s="122"/>
    </row>
    <row r="88" spans="3:28" ht="19.899999999999999" customHeight="1" x14ac:dyDescent="0.25">
      <c r="C88" s="293"/>
      <c r="D88" s="295"/>
      <c r="E88" s="295"/>
      <c r="F88" s="17" t="s">
        <v>168</v>
      </c>
      <c r="G88" s="46">
        <f>$C$96*100-4</f>
        <v>656</v>
      </c>
      <c r="H88" s="46">
        <v>80</v>
      </c>
      <c r="I88" s="46">
        <f t="shared" ref="I88:I95" si="46">H88+G88*J88/2</f>
        <v>80</v>
      </c>
      <c r="J88" s="167">
        <v>0</v>
      </c>
      <c r="K88" s="172">
        <v>450</v>
      </c>
      <c r="L88" s="46">
        <f t="shared" si="44"/>
        <v>81</v>
      </c>
      <c r="M88" s="46">
        <v>20</v>
      </c>
      <c r="N88" s="46">
        <v>80</v>
      </c>
      <c r="O88" s="46">
        <f t="shared" ref="O88:O95" si="47">$D$87*100/2+M88+N88</f>
        <v>400</v>
      </c>
      <c r="P88" s="46">
        <f t="shared" si="45"/>
        <v>50</v>
      </c>
      <c r="Q88" s="46">
        <v>30</v>
      </c>
      <c r="R88" s="46">
        <v>170</v>
      </c>
      <c r="S88" s="46">
        <v>150</v>
      </c>
      <c r="T88" s="48" t="s">
        <v>116</v>
      </c>
      <c r="U88" s="140">
        <v>25</v>
      </c>
      <c r="V88" s="117">
        <f>(K88*N88+L88*P88+0.5*35*35)*2/10000</f>
        <v>8.1325000000000003</v>
      </c>
      <c r="W88" s="117">
        <f t="shared" si="34"/>
        <v>13.6</v>
      </c>
      <c r="X88" s="119">
        <f t="shared" ref="X88:X95" si="48">($D$96*100+N88*2+10)/100*0.4*0.25</f>
        <v>0.77</v>
      </c>
      <c r="Y88" s="409"/>
    </row>
    <row r="89" spans="3:28" ht="19.899999999999999" customHeight="1" x14ac:dyDescent="0.25">
      <c r="C89" s="293"/>
      <c r="D89" s="295"/>
      <c r="E89" s="295"/>
      <c r="F89" s="17" t="s">
        <v>169</v>
      </c>
      <c r="G89" s="46">
        <f t="shared" ref="G89:G94" si="49">$C$96*100-4</f>
        <v>656</v>
      </c>
      <c r="H89" s="46">
        <v>80</v>
      </c>
      <c r="I89" s="46">
        <f t="shared" si="46"/>
        <v>80</v>
      </c>
      <c r="J89" s="167">
        <v>0</v>
      </c>
      <c r="K89" s="172">
        <v>450</v>
      </c>
      <c r="L89" s="46">
        <f t="shared" si="44"/>
        <v>81</v>
      </c>
      <c r="M89" s="46">
        <v>20</v>
      </c>
      <c r="N89" s="46">
        <v>80</v>
      </c>
      <c r="O89" s="46">
        <f t="shared" si="47"/>
        <v>400</v>
      </c>
      <c r="P89" s="46">
        <f t="shared" si="45"/>
        <v>50</v>
      </c>
      <c r="Q89" s="46">
        <v>30</v>
      </c>
      <c r="R89" s="46">
        <v>170</v>
      </c>
      <c r="S89" s="46">
        <v>150</v>
      </c>
      <c r="T89" s="48" t="s">
        <v>116</v>
      </c>
      <c r="U89" s="140">
        <v>28</v>
      </c>
      <c r="V89" s="117">
        <f t="shared" si="36"/>
        <v>8.1325000000000003</v>
      </c>
      <c r="W89" s="117">
        <f t="shared" si="34"/>
        <v>13.6</v>
      </c>
      <c r="X89" s="119">
        <f t="shared" si="48"/>
        <v>0.77</v>
      </c>
      <c r="Y89" s="409"/>
    </row>
    <row r="90" spans="3:28" ht="19.899999999999999" customHeight="1" x14ac:dyDescent="0.25">
      <c r="C90" s="293"/>
      <c r="D90" s="295"/>
      <c r="E90" s="295"/>
      <c r="F90" s="17" t="s">
        <v>182</v>
      </c>
      <c r="G90" s="46">
        <f t="shared" si="49"/>
        <v>656</v>
      </c>
      <c r="H90" s="46">
        <v>90</v>
      </c>
      <c r="I90" s="46">
        <f t="shared" si="46"/>
        <v>99.84</v>
      </c>
      <c r="J90" s="167">
        <v>0.03</v>
      </c>
      <c r="K90" s="172">
        <v>450</v>
      </c>
      <c r="L90" s="46">
        <f t="shared" si="44"/>
        <v>91</v>
      </c>
      <c r="M90" s="46">
        <v>20</v>
      </c>
      <c r="N90" s="46">
        <v>80</v>
      </c>
      <c r="O90" s="46">
        <f t="shared" si="47"/>
        <v>400</v>
      </c>
      <c r="P90" s="46">
        <f t="shared" si="45"/>
        <v>50</v>
      </c>
      <c r="Q90" s="46">
        <v>30</v>
      </c>
      <c r="R90" s="46">
        <v>170</v>
      </c>
      <c r="S90" s="46">
        <v>200</v>
      </c>
      <c r="T90" s="48" t="s">
        <v>116</v>
      </c>
      <c r="U90" s="140">
        <v>28</v>
      </c>
      <c r="V90" s="117">
        <f t="shared" si="36"/>
        <v>8.2324999999999999</v>
      </c>
      <c r="W90" s="117">
        <f t="shared" si="34"/>
        <v>13.6</v>
      </c>
      <c r="X90" s="119">
        <f t="shared" si="48"/>
        <v>0.77</v>
      </c>
      <c r="Y90" s="409"/>
    </row>
    <row r="91" spans="3:28" ht="19.899999999999999" customHeight="1" x14ac:dyDescent="0.25">
      <c r="C91" s="293"/>
      <c r="D91" s="295"/>
      <c r="E91" s="295"/>
      <c r="F91" s="17" t="s">
        <v>183</v>
      </c>
      <c r="G91" s="46">
        <f t="shared" si="49"/>
        <v>656</v>
      </c>
      <c r="H91" s="46">
        <v>90</v>
      </c>
      <c r="I91" s="46">
        <f t="shared" si="46"/>
        <v>99.84</v>
      </c>
      <c r="J91" s="167">
        <v>0.03</v>
      </c>
      <c r="K91" s="172">
        <v>450</v>
      </c>
      <c r="L91" s="46">
        <f t="shared" si="44"/>
        <v>91</v>
      </c>
      <c r="M91" s="46">
        <v>20</v>
      </c>
      <c r="N91" s="46">
        <v>80</v>
      </c>
      <c r="O91" s="46">
        <f t="shared" si="47"/>
        <v>400</v>
      </c>
      <c r="P91" s="46">
        <f t="shared" si="45"/>
        <v>50</v>
      </c>
      <c r="Q91" s="46">
        <v>30</v>
      </c>
      <c r="R91" s="46">
        <v>170</v>
      </c>
      <c r="S91" s="46">
        <v>250</v>
      </c>
      <c r="T91" s="48" t="s">
        <v>116</v>
      </c>
      <c r="U91" s="140">
        <v>28</v>
      </c>
      <c r="V91" s="117">
        <f t="shared" si="36"/>
        <v>8.2324999999999999</v>
      </c>
      <c r="W91" s="117">
        <f t="shared" si="34"/>
        <v>13.6</v>
      </c>
      <c r="X91" s="119">
        <f t="shared" si="48"/>
        <v>0.77</v>
      </c>
      <c r="Y91" s="409"/>
    </row>
    <row r="92" spans="3:28" ht="19.899999999999999" customHeight="1" x14ac:dyDescent="0.25">
      <c r="C92" s="293"/>
      <c r="D92" s="295"/>
      <c r="E92" s="295"/>
      <c r="F92" s="17" t="s">
        <v>184</v>
      </c>
      <c r="G92" s="46">
        <f t="shared" si="49"/>
        <v>656</v>
      </c>
      <c r="H92" s="46">
        <v>110</v>
      </c>
      <c r="I92" s="46">
        <f t="shared" si="46"/>
        <v>119.84</v>
      </c>
      <c r="J92" s="167">
        <v>0.03</v>
      </c>
      <c r="K92" s="172">
        <v>450</v>
      </c>
      <c r="L92" s="46">
        <f t="shared" si="44"/>
        <v>111</v>
      </c>
      <c r="M92" s="46">
        <v>20</v>
      </c>
      <c r="N92" s="46">
        <v>80</v>
      </c>
      <c r="O92" s="46">
        <f t="shared" si="47"/>
        <v>400</v>
      </c>
      <c r="P92" s="46">
        <f t="shared" si="45"/>
        <v>50</v>
      </c>
      <c r="Q92" s="46">
        <v>30</v>
      </c>
      <c r="R92" s="46">
        <v>170</v>
      </c>
      <c r="S92" s="46">
        <v>300</v>
      </c>
      <c r="T92" s="48" t="s">
        <v>116</v>
      </c>
      <c r="U92" s="140">
        <v>28</v>
      </c>
      <c r="V92" s="117">
        <f>(K92*N92+L92*P92+0.5*35*35)*2/10000</f>
        <v>8.4324999999999992</v>
      </c>
      <c r="W92" s="117">
        <f t="shared" si="34"/>
        <v>13.6</v>
      </c>
      <c r="X92" s="119">
        <f t="shared" si="48"/>
        <v>0.77</v>
      </c>
      <c r="Y92" s="409"/>
    </row>
    <row r="93" spans="3:28" ht="19.899999999999999" customHeight="1" x14ac:dyDescent="0.25">
      <c r="C93" s="293"/>
      <c r="D93" s="295"/>
      <c r="E93" s="295"/>
      <c r="F93" s="17" t="s">
        <v>185</v>
      </c>
      <c r="G93" s="46">
        <f t="shared" si="49"/>
        <v>656</v>
      </c>
      <c r="H93" s="46">
        <v>110</v>
      </c>
      <c r="I93" s="46">
        <f t="shared" si="46"/>
        <v>119.84</v>
      </c>
      <c r="J93" s="167">
        <v>0.03</v>
      </c>
      <c r="K93" s="172">
        <v>450</v>
      </c>
      <c r="L93" s="46">
        <f t="shared" si="44"/>
        <v>111</v>
      </c>
      <c r="M93" s="46">
        <v>20</v>
      </c>
      <c r="N93" s="46">
        <v>80</v>
      </c>
      <c r="O93" s="46">
        <f t="shared" si="47"/>
        <v>400</v>
      </c>
      <c r="P93" s="46">
        <f t="shared" si="45"/>
        <v>50</v>
      </c>
      <c r="Q93" s="46">
        <v>30</v>
      </c>
      <c r="R93" s="46">
        <v>170</v>
      </c>
      <c r="S93" s="46">
        <v>380</v>
      </c>
      <c r="T93" s="48" t="s">
        <v>116</v>
      </c>
      <c r="U93" s="140">
        <v>28</v>
      </c>
      <c r="V93" s="117">
        <f t="shared" si="36"/>
        <v>8.4324999999999992</v>
      </c>
      <c r="W93" s="117">
        <f t="shared" si="34"/>
        <v>13.6</v>
      </c>
      <c r="X93" s="119">
        <f t="shared" si="48"/>
        <v>0.77</v>
      </c>
      <c r="Y93" s="409"/>
    </row>
    <row r="94" spans="3:28" ht="19.899999999999999" customHeight="1" x14ac:dyDescent="0.25">
      <c r="C94" s="293"/>
      <c r="D94" s="295"/>
      <c r="E94" s="295"/>
      <c r="F94" s="17" t="s">
        <v>186</v>
      </c>
      <c r="G94" s="46">
        <f t="shared" si="49"/>
        <v>656</v>
      </c>
      <c r="H94" s="46">
        <v>120</v>
      </c>
      <c r="I94" s="46">
        <f t="shared" si="46"/>
        <v>129.84</v>
      </c>
      <c r="J94" s="167">
        <v>0.03</v>
      </c>
      <c r="K94" s="172">
        <v>450</v>
      </c>
      <c r="L94" s="46">
        <f>H94+1</f>
        <v>121</v>
      </c>
      <c r="M94" s="46">
        <v>20</v>
      </c>
      <c r="N94" s="46">
        <v>80</v>
      </c>
      <c r="O94" s="46">
        <f t="shared" si="47"/>
        <v>400</v>
      </c>
      <c r="P94" s="46">
        <f>N94-Q94</f>
        <v>50</v>
      </c>
      <c r="Q94" s="46">
        <v>30</v>
      </c>
      <c r="R94" s="46">
        <v>180</v>
      </c>
      <c r="S94" s="46">
        <v>450</v>
      </c>
      <c r="T94" s="48" t="s">
        <v>116</v>
      </c>
      <c r="U94" s="140">
        <v>28</v>
      </c>
      <c r="V94" s="117">
        <f t="shared" si="36"/>
        <v>8.5325000000000006</v>
      </c>
      <c r="W94" s="117">
        <f t="shared" si="34"/>
        <v>14.4</v>
      </c>
      <c r="X94" s="119">
        <f t="shared" si="48"/>
        <v>0.77</v>
      </c>
      <c r="Y94" s="409"/>
    </row>
    <row r="95" spans="3:28" ht="19.899999999999999" customHeight="1" x14ac:dyDescent="0.25">
      <c r="C95" s="293"/>
      <c r="D95" s="295"/>
      <c r="E95" s="295"/>
      <c r="F95" s="17" t="s">
        <v>187</v>
      </c>
      <c r="G95" s="46">
        <f>$C$96*100-4</f>
        <v>656</v>
      </c>
      <c r="H95" s="46">
        <v>120</v>
      </c>
      <c r="I95" s="46">
        <f t="shared" si="46"/>
        <v>129.84</v>
      </c>
      <c r="J95" s="167">
        <v>0.03</v>
      </c>
      <c r="K95" s="172">
        <v>450</v>
      </c>
      <c r="L95" s="46">
        <f>H95+1</f>
        <v>121</v>
      </c>
      <c r="M95" s="46">
        <v>20</v>
      </c>
      <c r="N95" s="46">
        <v>80</v>
      </c>
      <c r="O95" s="46">
        <f t="shared" si="47"/>
        <v>400</v>
      </c>
      <c r="P95" s="46">
        <f>N95-Q95</f>
        <v>50</v>
      </c>
      <c r="Q95" s="46">
        <v>30</v>
      </c>
      <c r="R95" s="46">
        <v>180</v>
      </c>
      <c r="S95" s="46">
        <v>480</v>
      </c>
      <c r="T95" s="48" t="s">
        <v>116</v>
      </c>
      <c r="U95" s="140">
        <v>28</v>
      </c>
      <c r="V95" s="117">
        <f t="shared" si="36"/>
        <v>8.5325000000000006</v>
      </c>
      <c r="W95" s="117">
        <f t="shared" si="34"/>
        <v>14.4</v>
      </c>
      <c r="X95" s="119">
        <f t="shared" si="48"/>
        <v>0.77</v>
      </c>
      <c r="Y95" s="409"/>
    </row>
    <row r="96" spans="3:28" ht="19.899999999999999" customHeight="1" x14ac:dyDescent="0.25">
      <c r="C96" s="293">
        <f>D96+Q96/100*2</f>
        <v>6.6</v>
      </c>
      <c r="D96" s="295">
        <v>6</v>
      </c>
      <c r="E96" s="295">
        <v>5</v>
      </c>
      <c r="F96" s="17" t="s">
        <v>181</v>
      </c>
      <c r="G96" s="46">
        <f>$C$96*100-4</f>
        <v>656</v>
      </c>
      <c r="H96" s="46">
        <v>60</v>
      </c>
      <c r="I96" s="46">
        <f>H96+G96*J96/2</f>
        <v>60</v>
      </c>
      <c r="J96" s="167">
        <v>0</v>
      </c>
      <c r="K96" s="172">
        <v>500</v>
      </c>
      <c r="L96" s="46">
        <f t="shared" si="32"/>
        <v>61</v>
      </c>
      <c r="M96" s="46">
        <v>20</v>
      </c>
      <c r="N96" s="46">
        <v>90</v>
      </c>
      <c r="O96" s="46">
        <f>$D$96*100/2+M96+N96</f>
        <v>410</v>
      </c>
      <c r="P96" s="46">
        <f t="shared" si="33"/>
        <v>60</v>
      </c>
      <c r="Q96" s="46">
        <v>30</v>
      </c>
      <c r="R96" s="46">
        <v>170</v>
      </c>
      <c r="S96" s="46">
        <v>150</v>
      </c>
      <c r="T96" s="48" t="s">
        <v>116</v>
      </c>
      <c r="U96" s="140">
        <v>25</v>
      </c>
      <c r="V96" s="117">
        <f t="shared" si="36"/>
        <v>9.8544999999999998</v>
      </c>
      <c r="W96" s="117">
        <f t="shared" si="34"/>
        <v>13.94</v>
      </c>
      <c r="X96" s="119">
        <f>($D$96*100+N96*2+10)/100*0.4*0.25</f>
        <v>0.79</v>
      </c>
      <c r="Y96" s="409">
        <f>(1*(K96/10)+K96/100*10)*1.15*0.617*2</f>
        <v>141.90999999999997</v>
      </c>
    </row>
    <row r="97" spans="3:25" ht="19.899999999999999" customHeight="1" x14ac:dyDescent="0.25">
      <c r="C97" s="293"/>
      <c r="D97" s="295"/>
      <c r="E97" s="295"/>
      <c r="F97" s="17" t="s">
        <v>168</v>
      </c>
      <c r="G97" s="46">
        <f>$C$96*100-4</f>
        <v>656</v>
      </c>
      <c r="H97" s="46">
        <v>80</v>
      </c>
      <c r="I97" s="46">
        <f t="shared" ref="I97:I104" si="50">H97+G97*J97/2</f>
        <v>80</v>
      </c>
      <c r="J97" s="167">
        <v>0</v>
      </c>
      <c r="K97" s="172">
        <v>500</v>
      </c>
      <c r="L97" s="46">
        <f t="shared" si="32"/>
        <v>81</v>
      </c>
      <c r="M97" s="46">
        <v>20</v>
      </c>
      <c r="N97" s="46">
        <v>90</v>
      </c>
      <c r="O97" s="46">
        <f>$D$96*100/2+M97+N97</f>
        <v>410</v>
      </c>
      <c r="P97" s="46">
        <f t="shared" si="33"/>
        <v>60</v>
      </c>
      <c r="Q97" s="46">
        <v>30</v>
      </c>
      <c r="R97" s="46">
        <v>170</v>
      </c>
      <c r="S97" s="46">
        <v>150</v>
      </c>
      <c r="T97" s="48" t="s">
        <v>116</v>
      </c>
      <c r="U97" s="140">
        <v>25</v>
      </c>
      <c r="V97" s="117">
        <f t="shared" si="36"/>
        <v>10.0945</v>
      </c>
      <c r="W97" s="117">
        <f t="shared" si="34"/>
        <v>13.94</v>
      </c>
      <c r="X97" s="119">
        <f t="shared" ref="X97:X104" si="51">($D$96*100+N97*2+10)/100*0.4*0.25</f>
        <v>0.79</v>
      </c>
      <c r="Y97" s="409"/>
    </row>
    <row r="98" spans="3:25" ht="19.899999999999999" customHeight="1" x14ac:dyDescent="0.25">
      <c r="C98" s="293"/>
      <c r="D98" s="295"/>
      <c r="E98" s="295"/>
      <c r="F98" s="17" t="s">
        <v>169</v>
      </c>
      <c r="G98" s="46">
        <f t="shared" ref="G98:G103" si="52">$C$96*100-4</f>
        <v>656</v>
      </c>
      <c r="H98" s="46">
        <v>80</v>
      </c>
      <c r="I98" s="46">
        <f t="shared" si="50"/>
        <v>80</v>
      </c>
      <c r="J98" s="167">
        <v>0</v>
      </c>
      <c r="K98" s="172">
        <v>500</v>
      </c>
      <c r="L98" s="46">
        <f t="shared" si="32"/>
        <v>81</v>
      </c>
      <c r="M98" s="46">
        <v>20</v>
      </c>
      <c r="N98" s="46">
        <v>90</v>
      </c>
      <c r="O98" s="46">
        <f t="shared" ref="O98:O103" si="53">$D$96*100/2+M98+N98</f>
        <v>410</v>
      </c>
      <c r="P98" s="46">
        <f t="shared" si="33"/>
        <v>60</v>
      </c>
      <c r="Q98" s="46">
        <v>30</v>
      </c>
      <c r="R98" s="46">
        <v>170</v>
      </c>
      <c r="S98" s="46">
        <v>150</v>
      </c>
      <c r="T98" s="48" t="s">
        <v>116</v>
      </c>
      <c r="U98" s="140">
        <v>28</v>
      </c>
      <c r="V98" s="117">
        <f t="shared" si="36"/>
        <v>10.0945</v>
      </c>
      <c r="W98" s="117">
        <f t="shared" si="34"/>
        <v>13.94</v>
      </c>
      <c r="X98" s="119">
        <f t="shared" si="51"/>
        <v>0.79</v>
      </c>
      <c r="Y98" s="409"/>
    </row>
    <row r="99" spans="3:25" ht="19.899999999999999" customHeight="1" x14ac:dyDescent="0.25">
      <c r="C99" s="293"/>
      <c r="D99" s="295"/>
      <c r="E99" s="295"/>
      <c r="F99" s="17" t="s">
        <v>182</v>
      </c>
      <c r="G99" s="46">
        <f t="shared" si="52"/>
        <v>656</v>
      </c>
      <c r="H99" s="46">
        <v>90</v>
      </c>
      <c r="I99" s="46">
        <f t="shared" si="50"/>
        <v>99.84</v>
      </c>
      <c r="J99" s="167">
        <v>0.03</v>
      </c>
      <c r="K99" s="172">
        <v>500</v>
      </c>
      <c r="L99" s="46">
        <f t="shared" si="32"/>
        <v>91</v>
      </c>
      <c r="M99" s="46">
        <v>20</v>
      </c>
      <c r="N99" s="46">
        <v>90</v>
      </c>
      <c r="O99" s="46">
        <f t="shared" si="53"/>
        <v>410</v>
      </c>
      <c r="P99" s="46">
        <f t="shared" si="33"/>
        <v>60</v>
      </c>
      <c r="Q99" s="46">
        <v>30</v>
      </c>
      <c r="R99" s="46">
        <v>170</v>
      </c>
      <c r="S99" s="46">
        <v>200</v>
      </c>
      <c r="T99" s="48" t="s">
        <v>116</v>
      </c>
      <c r="U99" s="140">
        <v>28</v>
      </c>
      <c r="V99" s="117">
        <f t="shared" si="36"/>
        <v>10.214499999999999</v>
      </c>
      <c r="W99" s="117">
        <f t="shared" si="34"/>
        <v>13.94</v>
      </c>
      <c r="X99" s="119">
        <f t="shared" si="51"/>
        <v>0.79</v>
      </c>
      <c r="Y99" s="409"/>
    </row>
    <row r="100" spans="3:25" ht="19.899999999999999" customHeight="1" x14ac:dyDescent="0.25">
      <c r="C100" s="293"/>
      <c r="D100" s="295"/>
      <c r="E100" s="295"/>
      <c r="F100" s="17" t="s">
        <v>183</v>
      </c>
      <c r="G100" s="46">
        <f t="shared" si="52"/>
        <v>656</v>
      </c>
      <c r="H100" s="46">
        <v>90</v>
      </c>
      <c r="I100" s="46">
        <f t="shared" si="50"/>
        <v>99.84</v>
      </c>
      <c r="J100" s="167">
        <v>0.03</v>
      </c>
      <c r="K100" s="172">
        <v>500</v>
      </c>
      <c r="L100" s="46">
        <f t="shared" si="32"/>
        <v>91</v>
      </c>
      <c r="M100" s="46">
        <v>20</v>
      </c>
      <c r="N100" s="46">
        <v>90</v>
      </c>
      <c r="O100" s="46">
        <f t="shared" si="53"/>
        <v>410</v>
      </c>
      <c r="P100" s="46">
        <f t="shared" si="33"/>
        <v>60</v>
      </c>
      <c r="Q100" s="46">
        <v>30</v>
      </c>
      <c r="R100" s="46">
        <v>170</v>
      </c>
      <c r="S100" s="46">
        <v>250</v>
      </c>
      <c r="T100" s="48" t="s">
        <v>116</v>
      </c>
      <c r="U100" s="140">
        <v>28</v>
      </c>
      <c r="V100" s="117">
        <f t="shared" si="36"/>
        <v>10.214499999999999</v>
      </c>
      <c r="W100" s="117">
        <f t="shared" si="34"/>
        <v>13.94</v>
      </c>
      <c r="X100" s="119">
        <f t="shared" si="51"/>
        <v>0.79</v>
      </c>
      <c r="Y100" s="409"/>
    </row>
    <row r="101" spans="3:25" ht="19.899999999999999" customHeight="1" x14ac:dyDescent="0.25">
      <c r="C101" s="293"/>
      <c r="D101" s="295"/>
      <c r="E101" s="295"/>
      <c r="F101" s="17" t="s">
        <v>184</v>
      </c>
      <c r="G101" s="46">
        <f t="shared" si="52"/>
        <v>656</v>
      </c>
      <c r="H101" s="46">
        <v>110</v>
      </c>
      <c r="I101" s="46">
        <f t="shared" si="50"/>
        <v>119.84</v>
      </c>
      <c r="J101" s="167">
        <v>0.03</v>
      </c>
      <c r="K101" s="172">
        <v>500</v>
      </c>
      <c r="L101" s="46">
        <f t="shared" si="32"/>
        <v>111</v>
      </c>
      <c r="M101" s="46">
        <v>20</v>
      </c>
      <c r="N101" s="46">
        <v>90</v>
      </c>
      <c r="O101" s="46">
        <f t="shared" si="53"/>
        <v>410</v>
      </c>
      <c r="P101" s="46">
        <f t="shared" si="33"/>
        <v>60</v>
      </c>
      <c r="Q101" s="46">
        <v>30</v>
      </c>
      <c r="R101" s="46">
        <v>180</v>
      </c>
      <c r="S101" s="46">
        <v>300</v>
      </c>
      <c r="T101" s="48" t="s">
        <v>116</v>
      </c>
      <c r="U101" s="140">
        <v>28</v>
      </c>
      <c r="V101" s="117">
        <f t="shared" si="36"/>
        <v>10.454499999999999</v>
      </c>
      <c r="W101" s="117">
        <f t="shared" si="34"/>
        <v>14.76</v>
      </c>
      <c r="X101" s="119">
        <f t="shared" si="51"/>
        <v>0.79</v>
      </c>
      <c r="Y101" s="409"/>
    </row>
    <row r="102" spans="3:25" ht="19.899999999999999" customHeight="1" x14ac:dyDescent="0.25">
      <c r="C102" s="293"/>
      <c r="D102" s="295"/>
      <c r="E102" s="295"/>
      <c r="F102" s="17" t="s">
        <v>185</v>
      </c>
      <c r="G102" s="46">
        <f t="shared" si="52"/>
        <v>656</v>
      </c>
      <c r="H102" s="46">
        <v>110</v>
      </c>
      <c r="I102" s="46">
        <f t="shared" si="50"/>
        <v>119.84</v>
      </c>
      <c r="J102" s="167">
        <v>0.03</v>
      </c>
      <c r="K102" s="172">
        <v>500</v>
      </c>
      <c r="L102" s="46">
        <f t="shared" si="32"/>
        <v>111</v>
      </c>
      <c r="M102" s="46">
        <v>20</v>
      </c>
      <c r="N102" s="46">
        <v>90</v>
      </c>
      <c r="O102" s="46">
        <f t="shared" si="53"/>
        <v>410</v>
      </c>
      <c r="P102" s="46">
        <f t="shared" si="33"/>
        <v>60</v>
      </c>
      <c r="Q102" s="46">
        <v>30</v>
      </c>
      <c r="R102" s="46">
        <v>180</v>
      </c>
      <c r="S102" s="46">
        <v>400</v>
      </c>
      <c r="T102" s="48" t="s">
        <v>116</v>
      </c>
      <c r="U102" s="140">
        <v>28</v>
      </c>
      <c r="V102" s="117">
        <f t="shared" si="36"/>
        <v>10.454499999999999</v>
      </c>
      <c r="W102" s="117">
        <f t="shared" si="34"/>
        <v>14.76</v>
      </c>
      <c r="X102" s="119">
        <f t="shared" si="51"/>
        <v>0.79</v>
      </c>
      <c r="Y102" s="409"/>
    </row>
    <row r="103" spans="3:25" ht="19.899999999999999" customHeight="1" x14ac:dyDescent="0.25">
      <c r="C103" s="293"/>
      <c r="D103" s="295"/>
      <c r="E103" s="295"/>
      <c r="F103" s="17" t="s">
        <v>186</v>
      </c>
      <c r="G103" s="46">
        <f t="shared" si="52"/>
        <v>656</v>
      </c>
      <c r="H103" s="46">
        <v>120</v>
      </c>
      <c r="I103" s="46">
        <f t="shared" si="50"/>
        <v>129.84</v>
      </c>
      <c r="J103" s="167">
        <v>0.03</v>
      </c>
      <c r="K103" s="172">
        <v>500</v>
      </c>
      <c r="L103" s="46">
        <f>H103+1</f>
        <v>121</v>
      </c>
      <c r="M103" s="46">
        <v>20</v>
      </c>
      <c r="N103" s="46">
        <v>90</v>
      </c>
      <c r="O103" s="46">
        <f t="shared" si="53"/>
        <v>410</v>
      </c>
      <c r="P103" s="46">
        <f>N103-Q103</f>
        <v>60</v>
      </c>
      <c r="Q103" s="46">
        <v>30</v>
      </c>
      <c r="R103" s="46">
        <v>190</v>
      </c>
      <c r="S103" s="46">
        <v>450</v>
      </c>
      <c r="T103" s="48" t="s">
        <v>116</v>
      </c>
      <c r="U103" s="140">
        <v>28</v>
      </c>
      <c r="V103" s="117">
        <f>(K103*N103+L103*P103+0.5*35*35)*2/10000</f>
        <v>10.5745</v>
      </c>
      <c r="W103" s="117">
        <f t="shared" si="34"/>
        <v>15.58</v>
      </c>
      <c r="X103" s="119">
        <f t="shared" si="51"/>
        <v>0.79</v>
      </c>
      <c r="Y103" s="409"/>
    </row>
    <row r="104" spans="3:25" ht="19.899999999999999" customHeight="1" thickBot="1" x14ac:dyDescent="0.3">
      <c r="C104" s="294"/>
      <c r="D104" s="296"/>
      <c r="E104" s="296"/>
      <c r="F104" s="18" t="s">
        <v>187</v>
      </c>
      <c r="G104" s="51">
        <f>$C$96*100-4</f>
        <v>656</v>
      </c>
      <c r="H104" s="51">
        <v>120</v>
      </c>
      <c r="I104" s="51">
        <f t="shared" si="50"/>
        <v>129.84</v>
      </c>
      <c r="J104" s="168">
        <v>0.03</v>
      </c>
      <c r="K104" s="173">
        <v>500</v>
      </c>
      <c r="L104" s="51">
        <f t="shared" si="32"/>
        <v>121</v>
      </c>
      <c r="M104" s="51">
        <v>20</v>
      </c>
      <c r="N104" s="51">
        <v>90</v>
      </c>
      <c r="O104" s="51">
        <f>$D$96*100/2+M104+N104</f>
        <v>410</v>
      </c>
      <c r="P104" s="51">
        <f t="shared" si="33"/>
        <v>60</v>
      </c>
      <c r="Q104" s="51">
        <v>30</v>
      </c>
      <c r="R104" s="51">
        <v>190</v>
      </c>
      <c r="S104" s="51">
        <v>500</v>
      </c>
      <c r="T104" s="53" t="s">
        <v>116</v>
      </c>
      <c r="U104" s="141">
        <v>28</v>
      </c>
      <c r="V104" s="118">
        <f>(K104*N104+L104*P104+0.5*35*35)*2/10000</f>
        <v>10.5745</v>
      </c>
      <c r="W104" s="118">
        <f t="shared" si="34"/>
        <v>15.58</v>
      </c>
      <c r="X104" s="123">
        <f t="shared" si="51"/>
        <v>0.79</v>
      </c>
      <c r="Y104" s="410"/>
    </row>
    <row r="105" spans="3:25" ht="19.899999999999999" customHeight="1" x14ac:dyDescent="0.25">
      <c r="F105" s="72"/>
      <c r="G105" s="73"/>
      <c r="M105" s="72"/>
      <c r="R105" s="74"/>
      <c r="T105" s="74"/>
      <c r="U105" s="142"/>
    </row>
    <row r="106" spans="3:25" ht="19.899999999999999" customHeight="1" x14ac:dyDescent="0.25">
      <c r="F106" s="72"/>
      <c r="G106" s="73"/>
      <c r="M106" s="72"/>
      <c r="R106" s="74"/>
      <c r="T106" s="74"/>
      <c r="U106" s="142"/>
    </row>
    <row r="107" spans="3:25" ht="19.899999999999999" customHeight="1" x14ac:dyDescent="0.25">
      <c r="F107" s="72"/>
      <c r="G107" s="73"/>
      <c r="M107" s="72"/>
      <c r="R107" s="74"/>
      <c r="T107" s="74"/>
      <c r="U107" s="142"/>
    </row>
    <row r="108" spans="3:25" ht="19.899999999999999" customHeight="1" x14ac:dyDescent="0.25">
      <c r="F108" s="72"/>
      <c r="G108" s="73"/>
      <c r="M108" s="72"/>
      <c r="R108" s="74"/>
      <c r="T108" s="74"/>
      <c r="U108" s="142"/>
    </row>
    <row r="109" spans="3:25" ht="19.899999999999999" customHeight="1" x14ac:dyDescent="0.25">
      <c r="F109" s="72"/>
      <c r="G109" s="73"/>
      <c r="M109" s="72"/>
      <c r="R109" s="74"/>
      <c r="T109" s="74"/>
      <c r="U109" s="142"/>
    </row>
    <row r="110" spans="3:25" ht="19.899999999999999" customHeight="1" x14ac:dyDescent="0.25">
      <c r="F110" s="72"/>
      <c r="G110" s="73"/>
      <c r="M110" s="72"/>
      <c r="R110" s="74"/>
      <c r="T110" s="74"/>
      <c r="U110" s="142"/>
    </row>
    <row r="111" spans="3:25" ht="19.899999999999999" customHeight="1" x14ac:dyDescent="0.25">
      <c r="F111" s="72"/>
      <c r="G111" s="73"/>
      <c r="M111" s="72"/>
      <c r="R111" s="74"/>
      <c r="T111" s="74"/>
      <c r="U111" s="142"/>
    </row>
    <row r="112" spans="3:25" ht="19.899999999999999" customHeight="1" x14ac:dyDescent="0.25">
      <c r="F112" s="72"/>
      <c r="G112" s="73"/>
      <c r="M112" s="72"/>
      <c r="R112" s="74"/>
      <c r="T112" s="74"/>
      <c r="U112" s="142"/>
    </row>
    <row r="113" spans="6:21" ht="19.899999999999999" customHeight="1" x14ac:dyDescent="0.25">
      <c r="F113" s="72"/>
      <c r="G113" s="73"/>
      <c r="M113" s="72"/>
      <c r="R113" s="74"/>
      <c r="T113" s="74"/>
      <c r="U113" s="142"/>
    </row>
    <row r="114" spans="6:21" ht="19.899999999999999" customHeight="1" x14ac:dyDescent="0.25">
      <c r="F114" s="72"/>
      <c r="G114" s="73"/>
      <c r="M114" s="72"/>
      <c r="R114" s="74"/>
      <c r="T114" s="74"/>
      <c r="U114" s="142"/>
    </row>
    <row r="115" spans="6:21" ht="19.899999999999999" customHeight="1" x14ac:dyDescent="0.25">
      <c r="F115" s="72"/>
      <c r="G115" s="73"/>
      <c r="M115" s="72"/>
      <c r="R115" s="74"/>
      <c r="T115" s="74"/>
      <c r="U115" s="142"/>
    </row>
    <row r="116" spans="6:21" ht="19.899999999999999" customHeight="1" x14ac:dyDescent="0.25">
      <c r="F116" s="72"/>
      <c r="G116" s="73"/>
      <c r="M116" s="72"/>
      <c r="R116" s="74"/>
      <c r="T116" s="74"/>
      <c r="U116" s="142"/>
    </row>
    <row r="117" spans="6:21" ht="19.899999999999999" customHeight="1" x14ac:dyDescent="0.25">
      <c r="F117" s="72"/>
      <c r="G117" s="73"/>
      <c r="M117" s="72"/>
      <c r="R117" s="74"/>
      <c r="T117" s="74"/>
      <c r="U117" s="142"/>
    </row>
    <row r="118" spans="6:21" ht="19.899999999999999" customHeight="1" x14ac:dyDescent="0.25">
      <c r="F118" s="72"/>
      <c r="G118" s="73"/>
      <c r="M118" s="72"/>
      <c r="R118" s="74"/>
      <c r="T118" s="74"/>
      <c r="U118" s="142"/>
    </row>
    <row r="119" spans="6:21" ht="19.899999999999999" customHeight="1" x14ac:dyDescent="0.25">
      <c r="F119" s="72"/>
      <c r="G119" s="73"/>
      <c r="M119" s="72"/>
      <c r="R119" s="74"/>
      <c r="T119" s="74"/>
      <c r="U119" s="142"/>
    </row>
    <row r="120" spans="6:21" ht="19.899999999999999" customHeight="1" x14ac:dyDescent="0.25">
      <c r="F120" s="72"/>
      <c r="G120" s="73"/>
      <c r="M120" s="72"/>
      <c r="R120" s="74"/>
      <c r="T120" s="74"/>
      <c r="U120" s="142"/>
    </row>
    <row r="121" spans="6:21" ht="19.899999999999999" customHeight="1" x14ac:dyDescent="0.25">
      <c r="F121" s="72"/>
      <c r="G121" s="73"/>
      <c r="M121" s="72"/>
      <c r="R121" s="74"/>
      <c r="T121" s="74"/>
      <c r="U121" s="142"/>
    </row>
    <row r="122" spans="6:21" ht="19.899999999999999" customHeight="1" x14ac:dyDescent="0.25">
      <c r="F122" s="72"/>
      <c r="G122" s="73"/>
      <c r="M122" s="72"/>
      <c r="R122" s="74"/>
      <c r="T122" s="74"/>
      <c r="U122" s="142"/>
    </row>
    <row r="123" spans="6:21" ht="19.899999999999999" customHeight="1" x14ac:dyDescent="0.25">
      <c r="F123" s="72"/>
      <c r="G123" s="73"/>
      <c r="M123" s="72"/>
      <c r="R123" s="74"/>
      <c r="T123" s="74"/>
      <c r="U123" s="142"/>
    </row>
    <row r="124" spans="6:21" ht="19.899999999999999" customHeight="1" x14ac:dyDescent="0.25">
      <c r="F124" s="72"/>
      <c r="G124" s="73"/>
      <c r="M124" s="72"/>
      <c r="R124" s="74"/>
      <c r="T124" s="74"/>
      <c r="U124" s="142"/>
    </row>
    <row r="125" spans="6:21" ht="19.899999999999999" customHeight="1" x14ac:dyDescent="0.25">
      <c r="F125" s="72"/>
      <c r="G125" s="73"/>
      <c r="M125" s="72"/>
      <c r="R125" s="74"/>
      <c r="T125" s="74"/>
      <c r="U125" s="142"/>
    </row>
    <row r="126" spans="6:21" ht="19.899999999999999" customHeight="1" x14ac:dyDescent="0.25">
      <c r="F126" s="72"/>
      <c r="G126" s="73"/>
      <c r="M126" s="72"/>
      <c r="R126" s="74"/>
      <c r="T126" s="74"/>
      <c r="U126" s="142"/>
    </row>
    <row r="127" spans="6:21" ht="19.899999999999999" customHeight="1" x14ac:dyDescent="0.25">
      <c r="F127" s="72"/>
      <c r="G127" s="73"/>
      <c r="M127" s="72"/>
      <c r="R127" s="74"/>
      <c r="T127" s="74"/>
      <c r="U127" s="142"/>
    </row>
    <row r="128" spans="6:21" ht="19.899999999999999" customHeight="1" x14ac:dyDescent="0.25">
      <c r="F128" s="72"/>
      <c r="G128" s="73"/>
      <c r="M128" s="72"/>
      <c r="R128" s="74"/>
      <c r="T128" s="74"/>
      <c r="U128" s="142"/>
    </row>
    <row r="129" spans="6:21" ht="19.899999999999999" customHeight="1" x14ac:dyDescent="0.25">
      <c r="F129" s="72"/>
      <c r="G129" s="73"/>
      <c r="M129" s="72"/>
      <c r="R129" s="74"/>
      <c r="T129" s="74"/>
      <c r="U129" s="142"/>
    </row>
    <row r="130" spans="6:21" ht="19.899999999999999" customHeight="1" x14ac:dyDescent="0.25">
      <c r="F130" s="72"/>
      <c r="G130" s="73"/>
      <c r="M130" s="72"/>
      <c r="R130" s="74"/>
      <c r="T130" s="74"/>
      <c r="U130" s="142"/>
    </row>
    <row r="131" spans="6:21" ht="19.899999999999999" customHeight="1" x14ac:dyDescent="0.25">
      <c r="F131" s="72"/>
      <c r="G131" s="73"/>
      <c r="M131" s="72"/>
      <c r="R131" s="74"/>
      <c r="T131" s="74"/>
      <c r="U131" s="142"/>
    </row>
    <row r="132" spans="6:21" ht="19.899999999999999" customHeight="1" x14ac:dyDescent="0.25">
      <c r="F132" s="72"/>
      <c r="G132" s="73"/>
      <c r="M132" s="72"/>
      <c r="R132" s="74"/>
      <c r="T132" s="74"/>
      <c r="U132" s="142"/>
    </row>
    <row r="133" spans="6:21" ht="19.899999999999999" customHeight="1" x14ac:dyDescent="0.25">
      <c r="F133" s="72"/>
      <c r="G133" s="73"/>
      <c r="M133" s="72"/>
      <c r="R133" s="74"/>
      <c r="T133" s="74"/>
      <c r="U133" s="142"/>
    </row>
    <row r="134" spans="6:21" ht="19.899999999999999" customHeight="1" x14ac:dyDescent="0.25">
      <c r="F134" s="72"/>
      <c r="G134" s="73"/>
      <c r="M134" s="72"/>
      <c r="R134" s="74"/>
      <c r="T134" s="74"/>
      <c r="U134" s="142"/>
    </row>
    <row r="135" spans="6:21" ht="19.899999999999999" customHeight="1" x14ac:dyDescent="0.25">
      <c r="F135" s="72"/>
      <c r="G135" s="73"/>
      <c r="M135" s="72"/>
      <c r="R135" s="74"/>
      <c r="T135" s="74"/>
      <c r="U135" s="142"/>
    </row>
    <row r="136" spans="6:21" ht="19.899999999999999" customHeight="1" x14ac:dyDescent="0.25">
      <c r="F136" s="72"/>
      <c r="G136" s="73"/>
      <c r="M136" s="72"/>
      <c r="R136" s="74"/>
      <c r="T136" s="74"/>
      <c r="U136" s="142"/>
    </row>
    <row r="137" spans="6:21" ht="19.899999999999999" customHeight="1" x14ac:dyDescent="0.25">
      <c r="F137" s="72"/>
      <c r="G137" s="73"/>
      <c r="M137" s="72"/>
      <c r="R137" s="74"/>
      <c r="T137" s="74"/>
      <c r="U137" s="142"/>
    </row>
    <row r="138" spans="6:21" ht="19.899999999999999" customHeight="1" x14ac:dyDescent="0.25">
      <c r="F138" s="72"/>
      <c r="G138" s="73"/>
      <c r="M138" s="72"/>
      <c r="R138" s="74"/>
      <c r="T138" s="74"/>
      <c r="U138" s="142"/>
    </row>
    <row r="139" spans="6:21" ht="19.899999999999999" customHeight="1" x14ac:dyDescent="0.25">
      <c r="F139" s="72"/>
      <c r="G139" s="73"/>
      <c r="M139" s="72"/>
      <c r="R139" s="74"/>
      <c r="T139" s="74"/>
      <c r="U139" s="142"/>
    </row>
    <row r="140" spans="6:21" ht="19.899999999999999" customHeight="1" x14ac:dyDescent="0.25">
      <c r="F140" s="72"/>
      <c r="G140" s="73"/>
      <c r="M140" s="72"/>
      <c r="R140" s="74"/>
      <c r="T140" s="74"/>
      <c r="U140" s="142"/>
    </row>
    <row r="141" spans="6:21" ht="19.899999999999999" customHeight="1" x14ac:dyDescent="0.25">
      <c r="F141" s="72"/>
      <c r="G141" s="73"/>
      <c r="M141" s="72"/>
      <c r="R141" s="74"/>
      <c r="T141" s="74"/>
      <c r="U141" s="142"/>
    </row>
    <row r="142" spans="6:21" ht="19.899999999999999" customHeight="1" x14ac:dyDescent="0.25">
      <c r="F142" s="72"/>
      <c r="G142" s="73"/>
      <c r="M142" s="72"/>
      <c r="R142" s="74"/>
      <c r="T142" s="74"/>
      <c r="U142" s="142"/>
    </row>
    <row r="143" spans="6:21" ht="19.899999999999999" customHeight="1" x14ac:dyDescent="0.25">
      <c r="F143" s="72"/>
      <c r="G143" s="73"/>
      <c r="M143" s="72"/>
      <c r="R143" s="74"/>
      <c r="T143" s="74"/>
      <c r="U143" s="142"/>
    </row>
    <row r="144" spans="6:21" ht="19.899999999999999" customHeight="1" x14ac:dyDescent="0.25">
      <c r="F144" s="72"/>
      <c r="G144" s="73"/>
      <c r="M144" s="72"/>
      <c r="R144" s="74"/>
      <c r="T144" s="74"/>
      <c r="U144" s="142"/>
    </row>
    <row r="145" spans="6:21" ht="19.899999999999999" customHeight="1" x14ac:dyDescent="0.25">
      <c r="F145" s="72"/>
      <c r="G145" s="73"/>
      <c r="M145" s="72"/>
      <c r="R145" s="74"/>
      <c r="T145" s="74"/>
      <c r="U145" s="142"/>
    </row>
    <row r="146" spans="6:21" ht="19.899999999999999" customHeight="1" x14ac:dyDescent="0.25">
      <c r="F146" s="72"/>
      <c r="G146" s="73"/>
      <c r="M146" s="72"/>
      <c r="R146" s="74"/>
      <c r="T146" s="74"/>
      <c r="U146" s="142"/>
    </row>
    <row r="147" spans="6:21" ht="19.899999999999999" customHeight="1" x14ac:dyDescent="0.25">
      <c r="F147" s="72"/>
      <c r="G147" s="73"/>
      <c r="M147" s="72"/>
      <c r="R147" s="74"/>
      <c r="T147" s="74"/>
      <c r="U147" s="142"/>
    </row>
    <row r="148" spans="6:21" ht="19.899999999999999" customHeight="1" x14ac:dyDescent="0.25">
      <c r="F148" s="72"/>
      <c r="G148" s="73"/>
      <c r="M148" s="72"/>
      <c r="R148" s="74"/>
      <c r="T148" s="74"/>
      <c r="U148" s="142"/>
    </row>
    <row r="149" spans="6:21" ht="19.899999999999999" customHeight="1" x14ac:dyDescent="0.25">
      <c r="F149" s="72"/>
      <c r="G149" s="73"/>
      <c r="M149" s="72"/>
      <c r="R149" s="74"/>
      <c r="T149" s="74"/>
      <c r="U149" s="142"/>
    </row>
    <row r="150" spans="6:21" ht="19.899999999999999" customHeight="1" x14ac:dyDescent="0.25">
      <c r="F150" s="72"/>
      <c r="G150" s="73"/>
      <c r="M150" s="72"/>
      <c r="R150" s="74"/>
      <c r="T150" s="74"/>
      <c r="U150" s="142"/>
    </row>
    <row r="151" spans="6:21" ht="19.899999999999999" customHeight="1" x14ac:dyDescent="0.25">
      <c r="F151" s="72"/>
      <c r="G151" s="73"/>
      <c r="M151" s="72"/>
      <c r="R151" s="74"/>
      <c r="T151" s="74"/>
      <c r="U151" s="142"/>
    </row>
    <row r="152" spans="6:21" ht="19.899999999999999" customHeight="1" x14ac:dyDescent="0.25">
      <c r="F152" s="72"/>
      <c r="G152" s="73"/>
      <c r="M152" s="72"/>
      <c r="R152" s="74"/>
      <c r="T152" s="74"/>
      <c r="U152" s="142"/>
    </row>
    <row r="153" spans="6:21" ht="19.899999999999999" customHeight="1" x14ac:dyDescent="0.25">
      <c r="F153" s="72"/>
      <c r="G153" s="73"/>
      <c r="M153" s="72"/>
      <c r="R153" s="74"/>
      <c r="T153" s="74"/>
      <c r="U153" s="142"/>
    </row>
    <row r="154" spans="6:21" ht="19.899999999999999" customHeight="1" x14ac:dyDescent="0.25">
      <c r="F154" s="72"/>
      <c r="G154" s="73"/>
      <c r="M154" s="72"/>
      <c r="R154" s="74"/>
      <c r="T154" s="74"/>
      <c r="U154" s="142"/>
    </row>
    <row r="155" spans="6:21" ht="19.899999999999999" customHeight="1" x14ac:dyDescent="0.25">
      <c r="F155" s="72"/>
      <c r="G155" s="73"/>
      <c r="M155" s="72"/>
      <c r="R155" s="74"/>
      <c r="T155" s="74"/>
      <c r="U155" s="142"/>
    </row>
    <row r="156" spans="6:21" ht="19.899999999999999" customHeight="1" x14ac:dyDescent="0.25">
      <c r="F156" s="72"/>
      <c r="G156" s="73"/>
      <c r="M156" s="72"/>
      <c r="R156" s="74"/>
      <c r="T156" s="74"/>
      <c r="U156" s="142"/>
    </row>
    <row r="157" spans="6:21" ht="19.899999999999999" customHeight="1" x14ac:dyDescent="0.25">
      <c r="F157" s="72"/>
      <c r="G157" s="73"/>
      <c r="M157" s="72"/>
      <c r="R157" s="74"/>
      <c r="T157" s="74"/>
      <c r="U157" s="142"/>
    </row>
    <row r="158" spans="6:21" ht="19.899999999999999" customHeight="1" x14ac:dyDescent="0.25">
      <c r="F158" s="72"/>
      <c r="G158" s="73"/>
      <c r="M158" s="72"/>
      <c r="R158" s="74"/>
      <c r="T158" s="74"/>
      <c r="U158" s="142"/>
    </row>
    <row r="159" spans="6:21" ht="19.899999999999999" customHeight="1" x14ac:dyDescent="0.25">
      <c r="F159" s="72"/>
      <c r="G159" s="73"/>
      <c r="M159" s="72"/>
      <c r="R159" s="74"/>
      <c r="T159" s="74"/>
      <c r="U159" s="142"/>
    </row>
    <row r="160" spans="6:21" ht="19.899999999999999" customHeight="1" x14ac:dyDescent="0.25">
      <c r="F160" s="72"/>
      <c r="G160" s="73"/>
      <c r="M160" s="72"/>
      <c r="R160" s="74"/>
      <c r="T160" s="74"/>
      <c r="U160" s="142"/>
    </row>
    <row r="161" spans="6:21" ht="19.899999999999999" customHeight="1" x14ac:dyDescent="0.25">
      <c r="F161" s="72"/>
      <c r="G161" s="73"/>
      <c r="M161" s="72"/>
      <c r="R161" s="74"/>
      <c r="T161" s="74"/>
      <c r="U161" s="142"/>
    </row>
    <row r="162" spans="6:21" ht="19.899999999999999" customHeight="1" x14ac:dyDescent="0.25">
      <c r="F162" s="72"/>
      <c r="G162" s="73"/>
      <c r="M162" s="72"/>
      <c r="R162" s="74"/>
      <c r="T162" s="74"/>
      <c r="U162" s="142"/>
    </row>
    <row r="163" spans="6:21" ht="19.899999999999999" customHeight="1" x14ac:dyDescent="0.25">
      <c r="F163" s="72"/>
      <c r="G163" s="73"/>
      <c r="M163" s="72"/>
      <c r="R163" s="74"/>
      <c r="T163" s="74"/>
      <c r="U163" s="142"/>
    </row>
    <row r="164" spans="6:21" ht="19.899999999999999" customHeight="1" x14ac:dyDescent="0.25">
      <c r="F164" s="72"/>
      <c r="G164" s="73"/>
      <c r="M164" s="72"/>
      <c r="R164" s="74"/>
      <c r="T164" s="74"/>
      <c r="U164" s="142"/>
    </row>
    <row r="165" spans="6:21" ht="19.899999999999999" customHeight="1" x14ac:dyDescent="0.25">
      <c r="F165" s="72"/>
      <c r="G165" s="73"/>
      <c r="M165" s="72"/>
      <c r="R165" s="74"/>
      <c r="T165" s="74"/>
      <c r="U165" s="142"/>
    </row>
    <row r="166" spans="6:21" ht="19.899999999999999" customHeight="1" x14ac:dyDescent="0.25">
      <c r="F166" s="72"/>
      <c r="G166" s="73"/>
      <c r="M166" s="72"/>
      <c r="R166" s="74"/>
      <c r="T166" s="74"/>
      <c r="U166" s="142"/>
    </row>
    <row r="167" spans="6:21" ht="19.899999999999999" customHeight="1" x14ac:dyDescent="0.25">
      <c r="F167" s="72"/>
      <c r="G167" s="73"/>
      <c r="M167" s="72"/>
      <c r="R167" s="74"/>
      <c r="T167" s="74"/>
      <c r="U167" s="142"/>
    </row>
    <row r="168" spans="6:21" ht="19.899999999999999" customHeight="1" x14ac:dyDescent="0.25">
      <c r="F168" s="72"/>
      <c r="G168" s="73"/>
      <c r="M168" s="72"/>
      <c r="R168" s="74"/>
      <c r="T168" s="74"/>
      <c r="U168" s="142"/>
    </row>
    <row r="169" spans="6:21" ht="19.899999999999999" customHeight="1" x14ac:dyDescent="0.25">
      <c r="F169" s="72"/>
      <c r="G169" s="73"/>
      <c r="M169" s="72"/>
      <c r="R169" s="74"/>
      <c r="T169" s="74"/>
      <c r="U169" s="142"/>
    </row>
    <row r="170" spans="6:21" ht="19.899999999999999" customHeight="1" x14ac:dyDescent="0.25">
      <c r="F170" s="72"/>
      <c r="G170" s="73"/>
      <c r="M170" s="72"/>
      <c r="R170" s="74"/>
      <c r="T170" s="74"/>
      <c r="U170" s="142"/>
    </row>
    <row r="171" spans="6:21" ht="19.899999999999999" customHeight="1" x14ac:dyDescent="0.25">
      <c r="F171" s="72"/>
      <c r="G171" s="73"/>
      <c r="M171" s="72"/>
      <c r="R171" s="74"/>
      <c r="T171" s="74"/>
      <c r="U171" s="142"/>
    </row>
    <row r="172" spans="6:21" ht="19.899999999999999" customHeight="1" x14ac:dyDescent="0.25">
      <c r="F172" s="72"/>
      <c r="G172" s="73"/>
      <c r="M172" s="72"/>
      <c r="R172" s="74"/>
      <c r="T172" s="74"/>
      <c r="U172" s="142"/>
    </row>
    <row r="173" spans="6:21" ht="19.899999999999999" customHeight="1" x14ac:dyDescent="0.25">
      <c r="F173" s="72"/>
      <c r="G173" s="73"/>
      <c r="M173" s="72"/>
      <c r="R173" s="74"/>
      <c r="T173" s="74"/>
      <c r="U173" s="142"/>
    </row>
    <row r="174" spans="6:21" ht="19.899999999999999" customHeight="1" x14ac:dyDescent="0.25">
      <c r="F174" s="72"/>
      <c r="G174" s="73"/>
      <c r="M174" s="72"/>
      <c r="R174" s="74"/>
      <c r="T174" s="74"/>
      <c r="U174" s="142"/>
    </row>
    <row r="175" spans="6:21" ht="19.899999999999999" customHeight="1" x14ac:dyDescent="0.25">
      <c r="F175" s="72"/>
      <c r="G175" s="73"/>
      <c r="M175" s="72"/>
      <c r="R175" s="74"/>
      <c r="T175" s="74"/>
      <c r="U175" s="142"/>
    </row>
    <row r="176" spans="6:21" ht="19.899999999999999" customHeight="1" x14ac:dyDescent="0.25">
      <c r="F176" s="72"/>
      <c r="G176" s="73"/>
      <c r="M176" s="72"/>
      <c r="R176" s="74"/>
      <c r="T176" s="74"/>
      <c r="U176" s="142"/>
    </row>
    <row r="177" spans="6:21" ht="19.899999999999999" customHeight="1" x14ac:dyDescent="0.25">
      <c r="F177" s="72"/>
      <c r="G177" s="73"/>
      <c r="M177" s="72"/>
      <c r="R177" s="74"/>
      <c r="T177" s="74"/>
      <c r="U177" s="142"/>
    </row>
    <row r="178" spans="6:21" ht="19.899999999999999" customHeight="1" x14ac:dyDescent="0.25">
      <c r="F178" s="72"/>
      <c r="G178" s="73"/>
      <c r="M178" s="72"/>
      <c r="R178" s="74"/>
      <c r="T178" s="74"/>
      <c r="U178" s="142"/>
    </row>
    <row r="179" spans="6:21" ht="19.899999999999999" customHeight="1" x14ac:dyDescent="0.25">
      <c r="F179" s="72"/>
      <c r="G179" s="73"/>
      <c r="M179" s="72"/>
      <c r="R179" s="74"/>
      <c r="T179" s="74"/>
      <c r="U179" s="142"/>
    </row>
    <row r="180" spans="6:21" ht="19.899999999999999" customHeight="1" x14ac:dyDescent="0.25">
      <c r="F180" s="72"/>
      <c r="G180" s="73"/>
      <c r="M180" s="72"/>
      <c r="R180" s="74"/>
      <c r="T180" s="74"/>
      <c r="U180" s="142"/>
    </row>
    <row r="181" spans="6:21" ht="19.899999999999999" customHeight="1" x14ac:dyDescent="0.25">
      <c r="F181" s="72"/>
      <c r="G181" s="73"/>
      <c r="M181" s="72"/>
      <c r="R181" s="74"/>
      <c r="T181" s="74"/>
      <c r="U181" s="142"/>
    </row>
    <row r="182" spans="6:21" ht="19.899999999999999" customHeight="1" x14ac:dyDescent="0.25">
      <c r="F182" s="72"/>
      <c r="G182" s="73"/>
      <c r="M182" s="72"/>
      <c r="R182" s="74"/>
      <c r="T182" s="74"/>
      <c r="U182" s="142"/>
    </row>
    <row r="183" spans="6:21" ht="19.899999999999999" customHeight="1" x14ac:dyDescent="0.25">
      <c r="F183" s="72"/>
      <c r="G183" s="73"/>
      <c r="M183" s="72"/>
      <c r="R183" s="74"/>
      <c r="T183" s="74"/>
      <c r="U183" s="142"/>
    </row>
    <row r="184" spans="6:21" ht="19.899999999999999" customHeight="1" x14ac:dyDescent="0.25">
      <c r="F184" s="72"/>
      <c r="G184" s="73"/>
      <c r="M184" s="72"/>
      <c r="R184" s="74"/>
      <c r="T184" s="74"/>
      <c r="U184" s="142"/>
    </row>
    <row r="185" spans="6:21" ht="19.899999999999999" customHeight="1" x14ac:dyDescent="0.25">
      <c r="F185" s="72"/>
      <c r="G185" s="73"/>
      <c r="M185" s="72"/>
      <c r="R185" s="74"/>
      <c r="T185" s="74"/>
      <c r="U185" s="142"/>
    </row>
    <row r="186" spans="6:21" ht="19.899999999999999" customHeight="1" x14ac:dyDescent="0.25">
      <c r="F186" s="72"/>
      <c r="G186" s="73"/>
      <c r="M186" s="72"/>
      <c r="R186" s="74"/>
      <c r="T186" s="74"/>
      <c r="U186" s="142"/>
    </row>
    <row r="187" spans="6:21" ht="19.899999999999999" customHeight="1" x14ac:dyDescent="0.25">
      <c r="F187" s="72"/>
      <c r="G187" s="73"/>
      <c r="M187" s="72"/>
      <c r="R187" s="74"/>
      <c r="T187" s="74"/>
      <c r="U187" s="142"/>
    </row>
    <row r="188" spans="6:21" ht="19.899999999999999" customHeight="1" x14ac:dyDescent="0.25">
      <c r="F188" s="72"/>
      <c r="G188" s="73"/>
      <c r="M188" s="72"/>
      <c r="R188" s="74"/>
      <c r="T188" s="74"/>
      <c r="U188" s="142"/>
    </row>
    <row r="189" spans="6:21" ht="19.899999999999999" customHeight="1" x14ac:dyDescent="0.25">
      <c r="F189" s="72"/>
      <c r="G189" s="73"/>
      <c r="M189" s="72"/>
      <c r="R189" s="74"/>
      <c r="T189" s="74"/>
      <c r="U189" s="142"/>
    </row>
    <row r="190" spans="6:21" ht="19.899999999999999" customHeight="1" x14ac:dyDescent="0.25">
      <c r="F190" s="72"/>
      <c r="G190" s="73"/>
      <c r="M190" s="72"/>
      <c r="R190" s="74"/>
      <c r="T190" s="74"/>
      <c r="U190" s="142"/>
    </row>
    <row r="191" spans="6:21" ht="19.899999999999999" customHeight="1" x14ac:dyDescent="0.25">
      <c r="F191" s="72"/>
      <c r="G191" s="73"/>
      <c r="M191" s="72"/>
      <c r="R191" s="74"/>
      <c r="T191" s="74"/>
      <c r="U191" s="142"/>
    </row>
    <row r="192" spans="6:21" ht="19.899999999999999" customHeight="1" x14ac:dyDescent="0.25">
      <c r="F192" s="72"/>
      <c r="G192" s="73"/>
      <c r="M192" s="72"/>
      <c r="R192" s="74"/>
      <c r="T192" s="74"/>
      <c r="U192" s="142"/>
    </row>
    <row r="193" spans="6:21" ht="19.899999999999999" customHeight="1" x14ac:dyDescent="0.25">
      <c r="F193" s="72"/>
      <c r="G193" s="73"/>
      <c r="M193" s="72"/>
      <c r="R193" s="74"/>
      <c r="T193" s="74"/>
      <c r="U193" s="142"/>
    </row>
    <row r="194" spans="6:21" ht="19.899999999999999" customHeight="1" x14ac:dyDescent="0.25">
      <c r="F194" s="72"/>
      <c r="G194" s="73"/>
      <c r="M194" s="72"/>
      <c r="R194" s="74"/>
      <c r="T194" s="74"/>
      <c r="U194" s="142"/>
    </row>
    <row r="195" spans="6:21" ht="19.899999999999999" customHeight="1" x14ac:dyDescent="0.25">
      <c r="F195" s="72"/>
      <c r="G195" s="73"/>
      <c r="M195" s="72"/>
      <c r="R195" s="74"/>
      <c r="T195" s="74"/>
      <c r="U195" s="142"/>
    </row>
    <row r="196" spans="6:21" ht="19.899999999999999" customHeight="1" x14ac:dyDescent="0.25">
      <c r="F196" s="72"/>
      <c r="G196" s="73"/>
      <c r="M196" s="72"/>
      <c r="R196" s="74"/>
      <c r="T196" s="74"/>
      <c r="U196" s="142"/>
    </row>
    <row r="197" spans="6:21" ht="19.899999999999999" customHeight="1" x14ac:dyDescent="0.25">
      <c r="F197" s="72"/>
      <c r="G197" s="73"/>
      <c r="M197" s="72"/>
      <c r="R197" s="74"/>
      <c r="T197" s="74"/>
      <c r="U197" s="142"/>
    </row>
    <row r="198" spans="6:21" ht="19.899999999999999" customHeight="1" x14ac:dyDescent="0.25">
      <c r="F198" s="72"/>
      <c r="G198" s="73"/>
      <c r="M198" s="72"/>
      <c r="R198" s="74"/>
      <c r="T198" s="74"/>
      <c r="U198" s="142"/>
    </row>
    <row r="199" spans="6:21" ht="19.899999999999999" customHeight="1" x14ac:dyDescent="0.25">
      <c r="F199" s="72"/>
      <c r="G199" s="73"/>
      <c r="M199" s="72"/>
      <c r="R199" s="74"/>
      <c r="T199" s="74"/>
      <c r="U199" s="142"/>
    </row>
    <row r="200" spans="6:21" ht="19.899999999999999" customHeight="1" x14ac:dyDescent="0.25">
      <c r="F200" s="72"/>
      <c r="G200" s="73"/>
      <c r="M200" s="72"/>
      <c r="R200" s="74"/>
      <c r="T200" s="74"/>
      <c r="U200" s="142"/>
    </row>
    <row r="201" spans="6:21" ht="19.899999999999999" customHeight="1" x14ac:dyDescent="0.25">
      <c r="F201" s="72"/>
      <c r="G201" s="73"/>
      <c r="M201" s="72"/>
      <c r="R201" s="74"/>
      <c r="T201" s="74"/>
      <c r="U201" s="142"/>
    </row>
    <row r="202" spans="6:21" ht="19.899999999999999" customHeight="1" x14ac:dyDescent="0.25">
      <c r="F202" s="72"/>
      <c r="G202" s="73"/>
      <c r="M202" s="72"/>
      <c r="R202" s="74"/>
      <c r="T202" s="74"/>
      <c r="U202" s="142"/>
    </row>
    <row r="203" spans="6:21" ht="19.899999999999999" customHeight="1" x14ac:dyDescent="0.25">
      <c r="F203" s="72"/>
      <c r="G203" s="73"/>
      <c r="M203" s="72"/>
      <c r="R203" s="74"/>
      <c r="T203" s="74"/>
      <c r="U203" s="142"/>
    </row>
    <row r="204" spans="6:21" ht="19.899999999999999" customHeight="1" x14ac:dyDescent="0.25">
      <c r="F204" s="72"/>
      <c r="G204" s="73"/>
      <c r="M204" s="72"/>
      <c r="R204" s="74"/>
      <c r="T204" s="74"/>
      <c r="U204" s="142"/>
    </row>
    <row r="205" spans="6:21" ht="19.899999999999999" customHeight="1" x14ac:dyDescent="0.25">
      <c r="F205" s="72"/>
      <c r="G205" s="73"/>
      <c r="M205" s="72"/>
      <c r="R205" s="74"/>
      <c r="T205" s="74"/>
      <c r="U205" s="142"/>
    </row>
    <row r="206" spans="6:21" ht="19.899999999999999" customHeight="1" x14ac:dyDescent="0.25">
      <c r="F206" s="72"/>
      <c r="G206" s="73"/>
      <c r="M206" s="72"/>
      <c r="R206" s="74"/>
      <c r="T206" s="74"/>
      <c r="U206" s="142"/>
    </row>
    <row r="207" spans="6:21" ht="19.899999999999999" customHeight="1" x14ac:dyDescent="0.25">
      <c r="F207" s="72"/>
      <c r="G207" s="73"/>
      <c r="M207" s="72"/>
      <c r="R207" s="74"/>
      <c r="T207" s="74"/>
      <c r="U207" s="142"/>
    </row>
    <row r="208" spans="6:21" ht="19.899999999999999" customHeight="1" x14ac:dyDescent="0.25">
      <c r="F208" s="72"/>
      <c r="G208" s="73"/>
      <c r="M208" s="72"/>
      <c r="R208" s="74"/>
      <c r="T208" s="74"/>
      <c r="U208" s="142"/>
    </row>
    <row r="209" spans="6:21" ht="19.899999999999999" customHeight="1" x14ac:dyDescent="0.25">
      <c r="F209" s="72"/>
      <c r="G209" s="73"/>
      <c r="M209" s="72"/>
      <c r="R209" s="74"/>
      <c r="T209" s="74"/>
      <c r="U209" s="142"/>
    </row>
    <row r="210" spans="6:21" ht="19.899999999999999" customHeight="1" x14ac:dyDescent="0.25">
      <c r="F210" s="72"/>
      <c r="G210" s="73"/>
      <c r="M210" s="72"/>
      <c r="R210" s="74"/>
      <c r="T210" s="74"/>
      <c r="U210" s="142"/>
    </row>
    <row r="211" spans="6:21" ht="19.899999999999999" customHeight="1" x14ac:dyDescent="0.25">
      <c r="F211" s="72"/>
      <c r="G211" s="73"/>
      <c r="M211" s="72"/>
      <c r="R211" s="74"/>
      <c r="T211" s="74"/>
      <c r="U211" s="142"/>
    </row>
    <row r="212" spans="6:21" ht="19.899999999999999" customHeight="1" x14ac:dyDescent="0.25">
      <c r="F212" s="72"/>
      <c r="G212" s="73"/>
      <c r="M212" s="72"/>
      <c r="R212" s="74"/>
      <c r="T212" s="74"/>
      <c r="U212" s="142"/>
    </row>
    <row r="213" spans="6:21" ht="19.899999999999999" customHeight="1" x14ac:dyDescent="0.25">
      <c r="F213" s="72"/>
      <c r="G213" s="73"/>
      <c r="M213" s="72"/>
      <c r="R213" s="74"/>
      <c r="T213" s="74"/>
      <c r="U213" s="142"/>
    </row>
    <row r="214" spans="6:21" ht="19.899999999999999" customHeight="1" x14ac:dyDescent="0.25">
      <c r="F214" s="72"/>
      <c r="G214" s="73"/>
      <c r="M214" s="72"/>
      <c r="R214" s="74"/>
      <c r="T214" s="74"/>
      <c r="U214" s="142"/>
    </row>
    <row r="215" spans="6:21" ht="19.899999999999999" customHeight="1" x14ac:dyDescent="0.25">
      <c r="F215" s="72"/>
      <c r="G215" s="73"/>
      <c r="M215" s="72"/>
      <c r="R215" s="74"/>
      <c r="T215" s="74"/>
      <c r="U215" s="142"/>
    </row>
    <row r="216" spans="6:21" ht="19.899999999999999" customHeight="1" x14ac:dyDescent="0.25">
      <c r="F216" s="72"/>
      <c r="G216" s="73"/>
      <c r="M216" s="72"/>
      <c r="R216" s="74"/>
      <c r="T216" s="74"/>
      <c r="U216" s="142"/>
    </row>
    <row r="217" spans="6:21" ht="19.899999999999999" customHeight="1" x14ac:dyDescent="0.25">
      <c r="F217" s="72"/>
      <c r="G217" s="73"/>
      <c r="M217" s="72"/>
      <c r="R217" s="74"/>
      <c r="T217" s="74"/>
      <c r="U217" s="142"/>
    </row>
    <row r="218" spans="6:21" ht="19.899999999999999" customHeight="1" x14ac:dyDescent="0.25">
      <c r="F218" s="72"/>
      <c r="G218" s="73"/>
      <c r="M218" s="72"/>
      <c r="R218" s="74"/>
      <c r="T218" s="74"/>
      <c r="U218" s="142"/>
    </row>
    <row r="219" spans="6:21" ht="19.899999999999999" customHeight="1" x14ac:dyDescent="0.25">
      <c r="F219" s="72"/>
      <c r="G219" s="73"/>
      <c r="M219" s="72"/>
      <c r="R219" s="74"/>
      <c r="T219" s="74"/>
      <c r="U219" s="142"/>
    </row>
    <row r="220" spans="6:21" ht="19.899999999999999" customHeight="1" x14ac:dyDescent="0.25">
      <c r="F220" s="72"/>
      <c r="G220" s="73"/>
      <c r="M220" s="72"/>
      <c r="R220" s="74"/>
      <c r="T220" s="74"/>
      <c r="U220" s="142"/>
    </row>
    <row r="221" spans="6:21" ht="19.899999999999999" customHeight="1" x14ac:dyDescent="0.25">
      <c r="F221" s="72"/>
      <c r="G221" s="73"/>
      <c r="M221" s="72"/>
      <c r="R221" s="74"/>
      <c r="T221" s="74"/>
      <c r="U221" s="142"/>
    </row>
    <row r="222" spans="6:21" ht="19.899999999999999" customHeight="1" x14ac:dyDescent="0.25">
      <c r="F222" s="72"/>
      <c r="G222" s="73"/>
      <c r="M222" s="72"/>
      <c r="R222" s="74"/>
      <c r="T222" s="74"/>
      <c r="U222" s="142"/>
    </row>
    <row r="223" spans="6:21" ht="19.899999999999999" customHeight="1" x14ac:dyDescent="0.25">
      <c r="F223" s="72"/>
      <c r="G223" s="73"/>
      <c r="M223" s="72"/>
      <c r="R223" s="74"/>
      <c r="T223" s="74"/>
      <c r="U223" s="142"/>
    </row>
    <row r="224" spans="6:21" ht="19.899999999999999" customHeight="1" x14ac:dyDescent="0.25">
      <c r="F224" s="72"/>
      <c r="G224" s="73"/>
      <c r="M224" s="72"/>
      <c r="R224" s="74"/>
      <c r="T224" s="74"/>
      <c r="U224" s="142"/>
    </row>
    <row r="225" spans="6:21" ht="19.899999999999999" customHeight="1" x14ac:dyDescent="0.25">
      <c r="F225" s="72"/>
      <c r="G225" s="73"/>
      <c r="M225" s="72"/>
      <c r="R225" s="74"/>
      <c r="T225" s="74"/>
      <c r="U225" s="142"/>
    </row>
    <row r="226" spans="6:21" ht="19.899999999999999" customHeight="1" x14ac:dyDescent="0.25">
      <c r="F226" s="72"/>
      <c r="G226" s="73"/>
      <c r="M226" s="72"/>
      <c r="R226" s="74"/>
      <c r="T226" s="74"/>
      <c r="U226" s="142"/>
    </row>
    <row r="227" spans="6:21" ht="19.899999999999999" customHeight="1" x14ac:dyDescent="0.25">
      <c r="F227" s="72"/>
      <c r="G227" s="73"/>
      <c r="M227" s="72"/>
      <c r="R227" s="74"/>
      <c r="T227" s="74"/>
      <c r="U227" s="142"/>
    </row>
    <row r="228" spans="6:21" ht="19.899999999999999" customHeight="1" x14ac:dyDescent="0.25">
      <c r="F228" s="72"/>
      <c r="G228" s="73"/>
      <c r="M228" s="72"/>
      <c r="R228" s="74"/>
      <c r="T228" s="74"/>
      <c r="U228" s="142"/>
    </row>
    <row r="229" spans="6:21" ht="19.899999999999999" customHeight="1" x14ac:dyDescent="0.25">
      <c r="F229" s="72"/>
      <c r="G229" s="73"/>
      <c r="M229" s="72"/>
      <c r="R229" s="74"/>
      <c r="T229" s="74"/>
      <c r="U229" s="142"/>
    </row>
    <row r="230" spans="6:21" ht="19.899999999999999" customHeight="1" x14ac:dyDescent="0.25">
      <c r="F230" s="72"/>
      <c r="G230" s="73"/>
      <c r="M230" s="72"/>
      <c r="R230" s="74"/>
      <c r="T230" s="74"/>
      <c r="U230" s="142"/>
    </row>
    <row r="231" spans="6:21" ht="19.899999999999999" customHeight="1" x14ac:dyDescent="0.25">
      <c r="F231" s="72"/>
      <c r="G231" s="73"/>
      <c r="M231" s="72"/>
      <c r="R231" s="74"/>
      <c r="T231" s="74"/>
      <c r="U231" s="142"/>
    </row>
    <row r="232" spans="6:21" ht="19.899999999999999" customHeight="1" x14ac:dyDescent="0.25">
      <c r="F232" s="72"/>
      <c r="G232" s="73"/>
      <c r="M232" s="72"/>
      <c r="R232" s="74"/>
      <c r="T232" s="74"/>
      <c r="U232" s="142"/>
    </row>
    <row r="233" spans="6:21" ht="19.899999999999999" customHeight="1" x14ac:dyDescent="0.25">
      <c r="F233" s="72"/>
      <c r="G233" s="73"/>
      <c r="M233" s="72"/>
      <c r="R233" s="74"/>
      <c r="T233" s="74"/>
      <c r="U233" s="142"/>
    </row>
    <row r="234" spans="6:21" ht="19.899999999999999" customHeight="1" x14ac:dyDescent="0.25">
      <c r="F234" s="72"/>
      <c r="G234" s="73"/>
      <c r="M234" s="72"/>
      <c r="R234" s="74"/>
      <c r="T234" s="74"/>
      <c r="U234" s="142"/>
    </row>
    <row r="235" spans="6:21" ht="19.899999999999999" customHeight="1" x14ac:dyDescent="0.25">
      <c r="F235" s="72"/>
      <c r="G235" s="73"/>
      <c r="M235" s="72"/>
      <c r="R235" s="74"/>
      <c r="T235" s="74"/>
      <c r="U235" s="142"/>
    </row>
    <row r="236" spans="6:21" ht="19.899999999999999" customHeight="1" x14ac:dyDescent="0.25">
      <c r="F236" s="72"/>
      <c r="G236" s="73"/>
      <c r="M236" s="72"/>
      <c r="R236" s="74"/>
      <c r="T236" s="74"/>
      <c r="U236" s="142"/>
    </row>
    <row r="237" spans="6:21" ht="19.899999999999999" customHeight="1" x14ac:dyDescent="0.25">
      <c r="F237" s="72"/>
      <c r="G237" s="73"/>
      <c r="M237" s="72"/>
      <c r="R237" s="74"/>
      <c r="T237" s="74"/>
      <c r="U237" s="142"/>
    </row>
    <row r="238" spans="6:21" ht="19.899999999999999" customHeight="1" x14ac:dyDescent="0.25">
      <c r="F238" s="72"/>
      <c r="G238" s="73"/>
      <c r="M238" s="72"/>
      <c r="R238" s="74"/>
      <c r="T238" s="74"/>
      <c r="U238" s="142"/>
    </row>
    <row r="239" spans="6:21" ht="19.899999999999999" customHeight="1" x14ac:dyDescent="0.25">
      <c r="F239" s="72"/>
      <c r="G239" s="73"/>
      <c r="M239" s="72"/>
      <c r="R239" s="74"/>
      <c r="T239" s="74"/>
      <c r="U239" s="142"/>
    </row>
    <row r="240" spans="6:21" ht="19.899999999999999" customHeight="1" x14ac:dyDescent="0.25">
      <c r="F240" s="72"/>
      <c r="G240" s="73"/>
      <c r="M240" s="72"/>
      <c r="R240" s="74"/>
      <c r="T240" s="74"/>
      <c r="U240" s="142"/>
    </row>
    <row r="241" spans="6:21" ht="19.899999999999999" customHeight="1" x14ac:dyDescent="0.25">
      <c r="F241" s="72"/>
      <c r="G241" s="73"/>
      <c r="M241" s="72"/>
      <c r="R241" s="74"/>
      <c r="T241" s="74"/>
      <c r="U241" s="142"/>
    </row>
    <row r="242" spans="6:21" ht="19.899999999999999" customHeight="1" x14ac:dyDescent="0.25">
      <c r="F242" s="72"/>
      <c r="G242" s="73"/>
      <c r="M242" s="72"/>
      <c r="R242" s="74"/>
      <c r="T242" s="74"/>
      <c r="U242" s="142"/>
    </row>
    <row r="243" spans="6:21" ht="19.899999999999999" customHeight="1" x14ac:dyDescent="0.25">
      <c r="F243" s="72"/>
      <c r="G243" s="73"/>
      <c r="M243" s="72"/>
      <c r="R243" s="74"/>
      <c r="T243" s="74"/>
      <c r="U243" s="142"/>
    </row>
    <row r="244" spans="6:21" ht="19.899999999999999" customHeight="1" x14ac:dyDescent="0.25">
      <c r="F244" s="72"/>
      <c r="G244" s="73"/>
      <c r="M244" s="72"/>
      <c r="R244" s="74"/>
      <c r="T244" s="74"/>
      <c r="U244" s="142"/>
    </row>
    <row r="245" spans="6:21" ht="19.899999999999999" customHeight="1" x14ac:dyDescent="0.25">
      <c r="F245" s="72"/>
      <c r="G245" s="73"/>
      <c r="M245" s="72"/>
      <c r="R245" s="74"/>
      <c r="T245" s="74"/>
      <c r="U245" s="142"/>
    </row>
    <row r="246" spans="6:21" ht="19.899999999999999" customHeight="1" x14ac:dyDescent="0.25">
      <c r="F246" s="72"/>
      <c r="G246" s="73"/>
      <c r="M246" s="72"/>
      <c r="R246" s="74"/>
      <c r="T246" s="74"/>
      <c r="U246" s="142"/>
    </row>
    <row r="247" spans="6:21" ht="19.899999999999999" customHeight="1" x14ac:dyDescent="0.25">
      <c r="F247" s="72"/>
      <c r="G247" s="73"/>
      <c r="M247" s="72"/>
      <c r="R247" s="74"/>
      <c r="T247" s="74"/>
      <c r="U247" s="142"/>
    </row>
    <row r="248" spans="6:21" ht="19.899999999999999" customHeight="1" x14ac:dyDescent="0.25">
      <c r="F248" s="72"/>
      <c r="G248" s="73"/>
      <c r="M248" s="72"/>
      <c r="R248" s="74"/>
      <c r="T248" s="74"/>
      <c r="U248" s="142"/>
    </row>
    <row r="249" spans="6:21" ht="19.899999999999999" customHeight="1" x14ac:dyDescent="0.25">
      <c r="F249" s="72"/>
      <c r="G249" s="73"/>
      <c r="M249" s="72"/>
      <c r="R249" s="74"/>
      <c r="T249" s="74"/>
      <c r="U249" s="142"/>
    </row>
    <row r="250" spans="6:21" ht="19.899999999999999" customHeight="1" x14ac:dyDescent="0.25">
      <c r="F250" s="72"/>
      <c r="G250" s="73"/>
      <c r="M250" s="72"/>
      <c r="R250" s="74"/>
      <c r="T250" s="74"/>
      <c r="U250" s="142"/>
    </row>
    <row r="251" spans="6:21" ht="19.899999999999999" customHeight="1" x14ac:dyDescent="0.25">
      <c r="F251" s="72"/>
      <c r="G251" s="73"/>
      <c r="M251" s="72"/>
      <c r="R251" s="74"/>
      <c r="T251" s="74"/>
      <c r="U251" s="142"/>
    </row>
    <row r="252" spans="6:21" ht="19.899999999999999" customHeight="1" x14ac:dyDescent="0.25">
      <c r="F252" s="72"/>
      <c r="G252" s="73"/>
      <c r="M252" s="72"/>
      <c r="R252" s="74"/>
      <c r="T252" s="74"/>
      <c r="U252" s="142"/>
    </row>
    <row r="253" spans="6:21" ht="19.899999999999999" customHeight="1" x14ac:dyDescent="0.25">
      <c r="F253" s="72"/>
      <c r="G253" s="73"/>
      <c r="M253" s="72"/>
      <c r="R253" s="74"/>
      <c r="T253" s="74"/>
      <c r="U253" s="142"/>
    </row>
    <row r="254" spans="6:21" ht="19.899999999999999" customHeight="1" x14ac:dyDescent="0.25">
      <c r="F254" s="72"/>
      <c r="G254" s="73"/>
      <c r="M254" s="72"/>
      <c r="R254" s="74"/>
      <c r="T254" s="74"/>
      <c r="U254" s="142"/>
    </row>
    <row r="255" spans="6:21" ht="19.899999999999999" customHeight="1" x14ac:dyDescent="0.25">
      <c r="F255" s="72"/>
      <c r="G255" s="73"/>
      <c r="M255" s="72"/>
      <c r="R255" s="74"/>
      <c r="T255" s="74"/>
      <c r="U255" s="142"/>
    </row>
    <row r="256" spans="6:21" ht="19.899999999999999" customHeight="1" x14ac:dyDescent="0.25">
      <c r="F256" s="72"/>
      <c r="G256" s="73"/>
      <c r="M256" s="72"/>
      <c r="R256" s="74"/>
      <c r="T256" s="74"/>
      <c r="U256" s="142"/>
    </row>
    <row r="257" spans="6:21" ht="19.899999999999999" customHeight="1" x14ac:dyDescent="0.25">
      <c r="F257" s="72"/>
      <c r="G257" s="73"/>
      <c r="M257" s="72"/>
      <c r="R257" s="74"/>
      <c r="T257" s="74"/>
      <c r="U257" s="142"/>
    </row>
    <row r="258" spans="6:21" ht="19.899999999999999" customHeight="1" x14ac:dyDescent="0.25">
      <c r="F258" s="72"/>
      <c r="G258" s="73"/>
      <c r="M258" s="72"/>
      <c r="R258" s="74"/>
      <c r="T258" s="74"/>
      <c r="U258" s="142"/>
    </row>
    <row r="259" spans="6:21" ht="19.899999999999999" customHeight="1" x14ac:dyDescent="0.25">
      <c r="F259" s="72"/>
      <c r="G259" s="73"/>
      <c r="M259" s="72"/>
      <c r="R259" s="74"/>
      <c r="T259" s="74"/>
      <c r="U259" s="142"/>
    </row>
    <row r="260" spans="6:21" ht="19.899999999999999" customHeight="1" x14ac:dyDescent="0.25">
      <c r="F260" s="72"/>
      <c r="G260" s="73"/>
      <c r="M260" s="72"/>
      <c r="R260" s="74"/>
      <c r="T260" s="74"/>
      <c r="U260" s="142"/>
    </row>
    <row r="261" spans="6:21" ht="19.899999999999999" customHeight="1" x14ac:dyDescent="0.25">
      <c r="F261" s="72"/>
      <c r="G261" s="73"/>
      <c r="M261" s="72"/>
      <c r="R261" s="74"/>
      <c r="T261" s="74"/>
      <c r="U261" s="142"/>
    </row>
    <row r="262" spans="6:21" ht="19.899999999999999" customHeight="1" x14ac:dyDescent="0.25">
      <c r="F262" s="72"/>
      <c r="G262" s="73"/>
      <c r="M262" s="72"/>
      <c r="R262" s="74"/>
      <c r="T262" s="74"/>
      <c r="U262" s="142"/>
    </row>
    <row r="263" spans="6:21" ht="19.899999999999999" customHeight="1" x14ac:dyDescent="0.25">
      <c r="F263" s="72"/>
      <c r="G263" s="73"/>
      <c r="M263" s="72"/>
      <c r="R263" s="74"/>
      <c r="T263" s="74"/>
      <c r="U263" s="142"/>
    </row>
    <row r="264" spans="6:21" ht="19.899999999999999" customHeight="1" x14ac:dyDescent="0.25">
      <c r="F264" s="72"/>
      <c r="G264" s="73"/>
      <c r="M264" s="72"/>
      <c r="R264" s="74"/>
      <c r="T264" s="74"/>
      <c r="U264" s="142"/>
    </row>
    <row r="265" spans="6:21" ht="19.899999999999999" customHeight="1" x14ac:dyDescent="0.25">
      <c r="F265" s="72"/>
      <c r="G265" s="73"/>
      <c r="M265" s="72"/>
      <c r="R265" s="74"/>
      <c r="T265" s="74"/>
      <c r="U265" s="142"/>
    </row>
    <row r="266" spans="6:21" ht="19.899999999999999" customHeight="1" x14ac:dyDescent="0.25">
      <c r="F266" s="72"/>
      <c r="G266" s="73"/>
      <c r="M266" s="72"/>
      <c r="R266" s="74"/>
      <c r="T266" s="74"/>
      <c r="U266" s="142"/>
    </row>
    <row r="267" spans="6:21" ht="19.899999999999999" customHeight="1" x14ac:dyDescent="0.25">
      <c r="F267" s="72"/>
      <c r="G267" s="73"/>
      <c r="M267" s="72"/>
      <c r="R267" s="74"/>
      <c r="T267" s="74"/>
      <c r="U267" s="142"/>
    </row>
    <row r="268" spans="6:21" ht="19.899999999999999" customHeight="1" x14ac:dyDescent="0.25">
      <c r="F268" s="72"/>
      <c r="G268" s="73"/>
      <c r="M268" s="72"/>
      <c r="R268" s="74"/>
      <c r="T268" s="74"/>
      <c r="U268" s="142"/>
    </row>
    <row r="269" spans="6:21" ht="19.899999999999999" customHeight="1" x14ac:dyDescent="0.25">
      <c r="F269" s="72"/>
      <c r="G269" s="73"/>
      <c r="M269" s="72"/>
      <c r="R269" s="74"/>
      <c r="T269" s="74"/>
      <c r="U269" s="142"/>
    </row>
    <row r="270" spans="6:21" ht="19.899999999999999" customHeight="1" x14ac:dyDescent="0.25">
      <c r="F270" s="72"/>
      <c r="G270" s="73"/>
      <c r="M270" s="72"/>
      <c r="R270" s="74"/>
      <c r="T270" s="74"/>
      <c r="U270" s="142"/>
    </row>
    <row r="271" spans="6:21" ht="19.899999999999999" customHeight="1" x14ac:dyDescent="0.25">
      <c r="F271" s="72"/>
      <c r="G271" s="73"/>
      <c r="M271" s="72"/>
      <c r="R271" s="74"/>
      <c r="T271" s="74"/>
      <c r="U271" s="142"/>
    </row>
    <row r="272" spans="6:21" ht="19.899999999999999" customHeight="1" x14ac:dyDescent="0.25">
      <c r="F272" s="72"/>
      <c r="G272" s="73"/>
      <c r="M272" s="72"/>
      <c r="R272" s="74"/>
      <c r="T272" s="74"/>
      <c r="U272" s="142"/>
    </row>
    <row r="273" spans="6:21" ht="19.899999999999999" customHeight="1" x14ac:dyDescent="0.25">
      <c r="F273" s="72"/>
      <c r="G273" s="73"/>
      <c r="M273" s="72"/>
      <c r="R273" s="74"/>
      <c r="T273" s="74"/>
      <c r="U273" s="142"/>
    </row>
    <row r="274" spans="6:21" ht="19.899999999999999" customHeight="1" x14ac:dyDescent="0.25">
      <c r="F274" s="72"/>
      <c r="G274" s="73"/>
      <c r="M274" s="72"/>
      <c r="R274" s="74"/>
      <c r="T274" s="74"/>
      <c r="U274" s="142"/>
    </row>
    <row r="275" spans="6:21" ht="19.899999999999999" customHeight="1" x14ac:dyDescent="0.25">
      <c r="F275" s="72"/>
      <c r="G275" s="73"/>
      <c r="M275" s="72"/>
      <c r="R275" s="74"/>
      <c r="T275" s="74"/>
      <c r="U275" s="142"/>
    </row>
    <row r="276" spans="6:21" ht="19.899999999999999" customHeight="1" x14ac:dyDescent="0.25">
      <c r="F276" s="72"/>
      <c r="G276" s="73"/>
      <c r="M276" s="72"/>
      <c r="R276" s="74"/>
      <c r="T276" s="74"/>
      <c r="U276" s="142"/>
    </row>
    <row r="277" spans="6:21" ht="19.899999999999999" customHeight="1" x14ac:dyDescent="0.25">
      <c r="F277" s="72"/>
      <c r="G277" s="73"/>
      <c r="M277" s="72"/>
      <c r="R277" s="74"/>
      <c r="T277" s="74"/>
      <c r="U277" s="142"/>
    </row>
    <row r="278" spans="6:21" ht="19.899999999999999" customHeight="1" x14ac:dyDescent="0.25">
      <c r="F278" s="72"/>
      <c r="G278" s="73"/>
      <c r="M278" s="72"/>
      <c r="R278" s="74"/>
      <c r="T278" s="74"/>
      <c r="U278" s="142"/>
    </row>
    <row r="279" spans="6:21" ht="19.899999999999999" customHeight="1" x14ac:dyDescent="0.25">
      <c r="F279" s="72"/>
      <c r="G279" s="73"/>
      <c r="M279" s="72"/>
      <c r="R279" s="74"/>
      <c r="T279" s="74"/>
      <c r="U279" s="142"/>
    </row>
    <row r="280" spans="6:21" ht="19.899999999999999" customHeight="1" x14ac:dyDescent="0.25">
      <c r="F280" s="72"/>
      <c r="G280" s="73"/>
      <c r="M280" s="72"/>
      <c r="R280" s="74"/>
      <c r="T280" s="74"/>
      <c r="U280" s="142"/>
    </row>
    <row r="281" spans="6:21" ht="19.899999999999999" customHeight="1" x14ac:dyDescent="0.25">
      <c r="F281" s="72"/>
      <c r="G281" s="73"/>
      <c r="M281" s="72"/>
      <c r="R281" s="74"/>
      <c r="T281" s="74"/>
      <c r="U281" s="142"/>
    </row>
    <row r="282" spans="6:21" ht="19.899999999999999" customHeight="1" x14ac:dyDescent="0.25">
      <c r="F282" s="72"/>
      <c r="G282" s="73"/>
      <c r="M282" s="72"/>
      <c r="R282" s="74"/>
      <c r="T282" s="74"/>
      <c r="U282" s="142"/>
    </row>
    <row r="283" spans="6:21" ht="19.899999999999999" customHeight="1" x14ac:dyDescent="0.25">
      <c r="F283" s="72"/>
      <c r="G283" s="73"/>
      <c r="M283" s="72"/>
      <c r="R283" s="74"/>
      <c r="T283" s="74"/>
      <c r="U283" s="142"/>
    </row>
    <row r="284" spans="6:21" ht="19.899999999999999" customHeight="1" x14ac:dyDescent="0.25">
      <c r="F284" s="72"/>
      <c r="G284" s="73"/>
      <c r="M284" s="72"/>
      <c r="R284" s="74"/>
      <c r="T284" s="74"/>
      <c r="U284" s="142"/>
    </row>
    <row r="285" spans="6:21" ht="19.899999999999999" customHeight="1" x14ac:dyDescent="0.25">
      <c r="F285" s="72"/>
      <c r="G285" s="73"/>
      <c r="M285" s="72"/>
      <c r="R285" s="74"/>
      <c r="T285" s="74"/>
      <c r="U285" s="142"/>
    </row>
    <row r="286" spans="6:21" ht="19.899999999999999" customHeight="1" x14ac:dyDescent="0.25">
      <c r="F286" s="72"/>
      <c r="G286" s="73"/>
      <c r="M286" s="72"/>
      <c r="R286" s="74"/>
      <c r="T286" s="74"/>
      <c r="U286" s="142"/>
    </row>
    <row r="287" spans="6:21" ht="19.899999999999999" customHeight="1" x14ac:dyDescent="0.25">
      <c r="F287" s="72"/>
      <c r="G287" s="73"/>
      <c r="M287" s="72"/>
      <c r="R287" s="74"/>
      <c r="T287" s="74"/>
      <c r="U287" s="142"/>
    </row>
    <row r="288" spans="6:21" ht="19.899999999999999" customHeight="1" x14ac:dyDescent="0.25">
      <c r="F288" s="72"/>
      <c r="G288" s="73"/>
      <c r="M288" s="72"/>
      <c r="R288" s="74"/>
      <c r="T288" s="74"/>
      <c r="U288" s="142"/>
    </row>
    <row r="289" spans="6:21" ht="19.899999999999999" customHeight="1" x14ac:dyDescent="0.25">
      <c r="F289" s="72"/>
      <c r="G289" s="73"/>
      <c r="M289" s="72"/>
      <c r="R289" s="74"/>
      <c r="T289" s="74"/>
      <c r="U289" s="142"/>
    </row>
    <row r="290" spans="6:21" ht="19.899999999999999" customHeight="1" x14ac:dyDescent="0.25">
      <c r="F290" s="72"/>
      <c r="G290" s="73"/>
      <c r="M290" s="72"/>
      <c r="R290" s="74"/>
      <c r="T290" s="74"/>
      <c r="U290" s="142"/>
    </row>
    <row r="291" spans="6:21" ht="19.899999999999999" customHeight="1" x14ac:dyDescent="0.25">
      <c r="F291" s="72"/>
      <c r="G291" s="73"/>
      <c r="M291" s="72"/>
      <c r="R291" s="74"/>
      <c r="T291" s="74"/>
      <c r="U291" s="142"/>
    </row>
    <row r="292" spans="6:21" ht="19.899999999999999" customHeight="1" x14ac:dyDescent="0.25">
      <c r="F292" s="72"/>
      <c r="G292" s="73"/>
      <c r="M292" s="72"/>
      <c r="R292" s="74"/>
      <c r="T292" s="74"/>
      <c r="U292" s="142"/>
    </row>
    <row r="293" spans="6:21" ht="19.899999999999999" customHeight="1" x14ac:dyDescent="0.25">
      <c r="F293" s="72"/>
      <c r="G293" s="73"/>
      <c r="M293" s="72"/>
      <c r="R293" s="74"/>
      <c r="T293" s="74"/>
      <c r="U293" s="142"/>
    </row>
    <row r="294" spans="6:21" ht="19.899999999999999" customHeight="1" x14ac:dyDescent="0.25">
      <c r="F294" s="72"/>
      <c r="G294" s="73"/>
      <c r="M294" s="72"/>
      <c r="R294" s="74"/>
      <c r="T294" s="74"/>
      <c r="U294" s="142"/>
    </row>
    <row r="295" spans="6:21" ht="19.899999999999999" customHeight="1" x14ac:dyDescent="0.25">
      <c r="F295" s="72"/>
      <c r="G295" s="73"/>
      <c r="M295" s="72"/>
      <c r="R295" s="74"/>
      <c r="T295" s="74"/>
      <c r="U295" s="142"/>
    </row>
    <row r="296" spans="6:21" ht="19.899999999999999" customHeight="1" x14ac:dyDescent="0.25">
      <c r="F296" s="72"/>
      <c r="G296" s="73"/>
      <c r="M296" s="72"/>
      <c r="R296" s="74"/>
      <c r="T296" s="74"/>
      <c r="U296" s="142"/>
    </row>
    <row r="297" spans="6:21" ht="19.899999999999999" customHeight="1" x14ac:dyDescent="0.25">
      <c r="F297" s="72"/>
      <c r="G297" s="73"/>
      <c r="M297" s="72"/>
      <c r="R297" s="74"/>
      <c r="T297" s="74"/>
      <c r="U297" s="142"/>
    </row>
    <row r="298" spans="6:21" ht="19.899999999999999" customHeight="1" x14ac:dyDescent="0.25">
      <c r="F298" s="72"/>
      <c r="G298" s="73"/>
      <c r="M298" s="72"/>
      <c r="R298" s="74"/>
      <c r="T298" s="74"/>
      <c r="U298" s="142"/>
    </row>
    <row r="299" spans="6:21" ht="19.899999999999999" customHeight="1" x14ac:dyDescent="0.25">
      <c r="F299" s="72"/>
      <c r="G299" s="73"/>
      <c r="M299" s="72"/>
      <c r="R299" s="74"/>
      <c r="T299" s="74"/>
      <c r="U299" s="142"/>
    </row>
    <row r="300" spans="6:21" ht="19.899999999999999" customHeight="1" x14ac:dyDescent="0.25">
      <c r="F300" s="72"/>
      <c r="G300" s="73"/>
      <c r="M300" s="72"/>
      <c r="R300" s="74"/>
      <c r="T300" s="74"/>
      <c r="U300" s="142"/>
    </row>
    <row r="301" spans="6:21" ht="19.899999999999999" customHeight="1" x14ac:dyDescent="0.25">
      <c r="F301" s="72"/>
      <c r="G301" s="73"/>
      <c r="M301" s="72"/>
      <c r="R301" s="74"/>
      <c r="T301" s="74"/>
      <c r="U301" s="142"/>
    </row>
    <row r="302" spans="6:21" ht="19.899999999999999" customHeight="1" x14ac:dyDescent="0.25">
      <c r="F302" s="72"/>
      <c r="G302" s="73"/>
      <c r="M302" s="72"/>
      <c r="R302" s="74"/>
      <c r="T302" s="74"/>
      <c r="U302" s="142"/>
    </row>
    <row r="303" spans="6:21" ht="19.899999999999999" customHeight="1" x14ac:dyDescent="0.25">
      <c r="F303" s="72"/>
      <c r="G303" s="73"/>
      <c r="M303" s="72"/>
      <c r="R303" s="74"/>
      <c r="T303" s="74"/>
      <c r="U303" s="142"/>
    </row>
    <row r="304" spans="6:21" ht="19.899999999999999" customHeight="1" x14ac:dyDescent="0.25">
      <c r="F304" s="72"/>
      <c r="G304" s="73"/>
      <c r="M304" s="72"/>
      <c r="R304" s="74"/>
      <c r="T304" s="74"/>
      <c r="U304" s="142"/>
    </row>
    <row r="305" spans="6:21" ht="19.899999999999999" customHeight="1" x14ac:dyDescent="0.25">
      <c r="F305" s="72"/>
      <c r="G305" s="73"/>
      <c r="M305" s="72"/>
      <c r="R305" s="74"/>
      <c r="T305" s="74"/>
      <c r="U305" s="142"/>
    </row>
    <row r="306" spans="6:21" ht="19.899999999999999" customHeight="1" x14ac:dyDescent="0.25">
      <c r="F306" s="72"/>
      <c r="G306" s="73"/>
      <c r="M306" s="72"/>
      <c r="R306" s="74"/>
      <c r="T306" s="74"/>
      <c r="U306" s="142"/>
    </row>
    <row r="307" spans="6:21" ht="19.899999999999999" customHeight="1" x14ac:dyDescent="0.25">
      <c r="F307" s="72"/>
      <c r="G307" s="73"/>
      <c r="M307" s="72"/>
      <c r="R307" s="74"/>
      <c r="T307" s="74"/>
      <c r="U307" s="142"/>
    </row>
    <row r="308" spans="6:21" ht="19.899999999999999" customHeight="1" x14ac:dyDescent="0.25">
      <c r="F308" s="72"/>
      <c r="G308" s="73"/>
      <c r="M308" s="72"/>
      <c r="R308" s="74"/>
      <c r="T308" s="74"/>
      <c r="U308" s="142"/>
    </row>
    <row r="309" spans="6:21" ht="19.899999999999999" customHeight="1" x14ac:dyDescent="0.25">
      <c r="F309" s="72"/>
      <c r="G309" s="73"/>
      <c r="M309" s="72"/>
      <c r="R309" s="74"/>
      <c r="T309" s="74"/>
      <c r="U309" s="142"/>
    </row>
    <row r="310" spans="6:21" ht="19.899999999999999" customHeight="1" x14ac:dyDescent="0.25">
      <c r="F310" s="72"/>
      <c r="G310" s="73"/>
      <c r="M310" s="72"/>
      <c r="R310" s="74"/>
      <c r="T310" s="74"/>
      <c r="U310" s="142"/>
    </row>
    <row r="311" spans="6:21" ht="19.899999999999999" customHeight="1" x14ac:dyDescent="0.25">
      <c r="F311" s="72"/>
      <c r="G311" s="73"/>
      <c r="M311" s="72"/>
      <c r="R311" s="74"/>
      <c r="T311" s="74"/>
      <c r="U311" s="142"/>
    </row>
    <row r="312" spans="6:21" ht="19.899999999999999" customHeight="1" x14ac:dyDescent="0.25">
      <c r="F312" s="72"/>
      <c r="G312" s="73"/>
      <c r="M312" s="72"/>
      <c r="R312" s="74"/>
      <c r="T312" s="74"/>
      <c r="U312" s="142"/>
    </row>
    <row r="313" spans="6:21" ht="19.899999999999999" customHeight="1" x14ac:dyDescent="0.25">
      <c r="F313" s="72"/>
      <c r="G313" s="73"/>
      <c r="M313" s="72"/>
      <c r="R313" s="74"/>
      <c r="T313" s="74"/>
      <c r="U313" s="142"/>
    </row>
    <row r="314" spans="6:21" ht="19.899999999999999" customHeight="1" x14ac:dyDescent="0.25">
      <c r="F314" s="72"/>
      <c r="G314" s="73"/>
      <c r="M314" s="72"/>
      <c r="R314" s="74"/>
      <c r="T314" s="74"/>
      <c r="U314" s="142"/>
    </row>
    <row r="315" spans="6:21" ht="19.899999999999999" customHeight="1" x14ac:dyDescent="0.25">
      <c r="F315" s="72"/>
      <c r="G315" s="73"/>
      <c r="M315" s="72"/>
      <c r="R315" s="74"/>
      <c r="T315" s="74"/>
      <c r="U315" s="142"/>
    </row>
    <row r="316" spans="6:21" ht="19.899999999999999" customHeight="1" x14ac:dyDescent="0.25">
      <c r="F316" s="72"/>
      <c r="G316" s="73"/>
      <c r="M316" s="72"/>
      <c r="R316" s="74"/>
      <c r="T316" s="74"/>
      <c r="U316" s="142"/>
    </row>
    <row r="317" spans="6:21" x14ac:dyDescent="0.25">
      <c r="F317" s="72"/>
      <c r="G317" s="73"/>
      <c r="M317" s="72"/>
      <c r="R317" s="74"/>
      <c r="T317" s="74"/>
      <c r="U317" s="142"/>
    </row>
    <row r="318" spans="6:21" x14ac:dyDescent="0.25">
      <c r="F318" s="72"/>
      <c r="G318" s="73"/>
      <c r="M318" s="72"/>
      <c r="R318" s="74"/>
      <c r="T318" s="74"/>
      <c r="U318" s="142"/>
    </row>
    <row r="319" spans="6:21" x14ac:dyDescent="0.25">
      <c r="F319" s="72"/>
      <c r="G319" s="73"/>
      <c r="M319" s="72"/>
      <c r="R319" s="74"/>
      <c r="T319" s="74"/>
      <c r="U319" s="142"/>
    </row>
    <row r="320" spans="6:21" x14ac:dyDescent="0.25">
      <c r="F320" s="72"/>
      <c r="G320" s="73"/>
      <c r="M320" s="72"/>
      <c r="R320" s="74"/>
      <c r="T320" s="74"/>
      <c r="U320" s="142"/>
    </row>
    <row r="321" spans="6:21" x14ac:dyDescent="0.25">
      <c r="F321" s="72"/>
      <c r="G321" s="73"/>
      <c r="M321" s="72"/>
      <c r="R321" s="74"/>
      <c r="T321" s="74"/>
      <c r="U321" s="142"/>
    </row>
    <row r="322" spans="6:21" x14ac:dyDescent="0.25">
      <c r="F322" s="72"/>
      <c r="G322" s="73"/>
      <c r="M322" s="72"/>
      <c r="R322" s="74"/>
      <c r="T322" s="74"/>
      <c r="U322" s="142"/>
    </row>
    <row r="323" spans="6:21" x14ac:dyDescent="0.25">
      <c r="F323" s="72"/>
      <c r="G323" s="73"/>
      <c r="M323" s="72"/>
      <c r="R323" s="74"/>
      <c r="T323" s="74"/>
      <c r="U323" s="142"/>
    </row>
    <row r="324" spans="6:21" x14ac:dyDescent="0.25">
      <c r="F324" s="72"/>
      <c r="G324" s="73"/>
      <c r="M324" s="72"/>
      <c r="R324" s="74"/>
      <c r="T324" s="74"/>
      <c r="U324" s="142"/>
    </row>
    <row r="325" spans="6:21" x14ac:dyDescent="0.25">
      <c r="F325" s="72"/>
      <c r="G325" s="73"/>
      <c r="M325" s="72"/>
      <c r="R325" s="74"/>
      <c r="T325" s="74"/>
      <c r="U325" s="142"/>
    </row>
    <row r="326" spans="6:21" x14ac:dyDescent="0.25">
      <c r="F326" s="72"/>
      <c r="G326" s="73"/>
      <c r="M326" s="72"/>
      <c r="R326" s="74"/>
      <c r="T326" s="74"/>
      <c r="U326" s="142"/>
    </row>
    <row r="327" spans="6:21" x14ac:dyDescent="0.25">
      <c r="F327" s="72"/>
      <c r="G327" s="73"/>
      <c r="M327" s="72"/>
      <c r="R327" s="74"/>
      <c r="T327" s="74"/>
      <c r="U327" s="142"/>
    </row>
    <row r="328" spans="6:21" x14ac:dyDescent="0.25">
      <c r="F328" s="72"/>
      <c r="G328" s="73"/>
      <c r="M328" s="72"/>
      <c r="R328" s="74"/>
      <c r="T328" s="74"/>
      <c r="U328" s="142"/>
    </row>
    <row r="329" spans="6:21" x14ac:dyDescent="0.25">
      <c r="F329" s="72"/>
      <c r="G329" s="73"/>
      <c r="M329" s="72"/>
      <c r="R329" s="74"/>
      <c r="T329" s="74"/>
      <c r="U329" s="142"/>
    </row>
    <row r="330" spans="6:21" x14ac:dyDescent="0.25">
      <c r="F330" s="72"/>
      <c r="G330" s="73"/>
      <c r="M330" s="72"/>
      <c r="R330" s="74"/>
      <c r="T330" s="74"/>
      <c r="U330" s="142"/>
    </row>
    <row r="331" spans="6:21" x14ac:dyDescent="0.25">
      <c r="F331" s="72"/>
      <c r="G331" s="73"/>
      <c r="M331" s="72"/>
      <c r="R331" s="74"/>
      <c r="T331" s="74"/>
      <c r="U331" s="142"/>
    </row>
    <row r="332" spans="6:21" x14ac:dyDescent="0.25">
      <c r="F332" s="72"/>
      <c r="G332" s="73"/>
      <c r="M332" s="72"/>
      <c r="R332" s="74"/>
      <c r="T332" s="74"/>
      <c r="U332" s="142"/>
    </row>
    <row r="333" spans="6:21" x14ac:dyDescent="0.25">
      <c r="F333" s="72"/>
      <c r="G333" s="73"/>
      <c r="M333" s="72"/>
      <c r="R333" s="74"/>
      <c r="T333" s="74"/>
      <c r="U333" s="142"/>
    </row>
    <row r="334" spans="6:21" x14ac:dyDescent="0.25">
      <c r="F334" s="72"/>
      <c r="G334" s="73"/>
      <c r="M334" s="72"/>
      <c r="R334" s="74"/>
      <c r="T334" s="74"/>
      <c r="U334" s="142"/>
    </row>
    <row r="335" spans="6:21" x14ac:dyDescent="0.25">
      <c r="F335" s="72"/>
      <c r="G335" s="73"/>
      <c r="M335" s="72"/>
      <c r="R335" s="74"/>
      <c r="T335" s="74"/>
      <c r="U335" s="142"/>
    </row>
    <row r="336" spans="6:21" x14ac:dyDescent="0.25">
      <c r="F336" s="72"/>
      <c r="G336" s="73"/>
      <c r="M336" s="72"/>
      <c r="R336" s="74"/>
      <c r="T336" s="74"/>
      <c r="U336" s="142"/>
    </row>
    <row r="337" spans="6:21" x14ac:dyDescent="0.25">
      <c r="F337" s="72"/>
      <c r="G337" s="73"/>
      <c r="M337" s="72"/>
      <c r="R337" s="74"/>
      <c r="T337" s="74"/>
      <c r="U337" s="142"/>
    </row>
    <row r="338" spans="6:21" x14ac:dyDescent="0.25">
      <c r="F338" s="72"/>
      <c r="G338" s="73"/>
      <c r="M338" s="72"/>
      <c r="R338" s="74"/>
      <c r="T338" s="74"/>
      <c r="U338" s="142"/>
    </row>
    <row r="339" spans="6:21" x14ac:dyDescent="0.25">
      <c r="F339" s="72"/>
      <c r="G339" s="73"/>
      <c r="M339" s="72"/>
      <c r="R339" s="74"/>
      <c r="T339" s="74"/>
      <c r="U339" s="142"/>
    </row>
    <row r="340" spans="6:21" x14ac:dyDescent="0.25">
      <c r="F340" s="72"/>
      <c r="G340" s="73"/>
      <c r="M340" s="72"/>
      <c r="R340" s="74"/>
      <c r="T340" s="74"/>
      <c r="U340" s="142"/>
    </row>
    <row r="341" spans="6:21" x14ac:dyDescent="0.25">
      <c r="F341" s="72"/>
      <c r="G341" s="73"/>
      <c r="M341" s="72"/>
      <c r="R341" s="74"/>
      <c r="T341" s="74"/>
      <c r="U341" s="142"/>
    </row>
    <row r="342" spans="6:21" x14ac:dyDescent="0.25">
      <c r="F342" s="72"/>
      <c r="G342" s="73"/>
      <c r="M342" s="72"/>
      <c r="R342" s="74"/>
      <c r="T342" s="74"/>
      <c r="U342" s="142"/>
    </row>
    <row r="343" spans="6:21" x14ac:dyDescent="0.25">
      <c r="F343" s="72"/>
      <c r="G343" s="73"/>
      <c r="M343" s="72"/>
      <c r="R343" s="74"/>
      <c r="T343" s="74"/>
      <c r="U343" s="142"/>
    </row>
    <row r="344" spans="6:21" x14ac:dyDescent="0.25">
      <c r="F344" s="72"/>
      <c r="G344" s="73"/>
      <c r="M344" s="72"/>
      <c r="R344" s="74"/>
      <c r="T344" s="74"/>
      <c r="U344" s="142"/>
    </row>
    <row r="345" spans="6:21" x14ac:dyDescent="0.25">
      <c r="F345" s="72"/>
      <c r="G345" s="73"/>
      <c r="M345" s="72"/>
    </row>
    <row r="346" spans="6:21" x14ac:dyDescent="0.25">
      <c r="F346" s="72"/>
      <c r="G346" s="73"/>
      <c r="M346" s="72"/>
    </row>
    <row r="347" spans="6:21" x14ac:dyDescent="0.25">
      <c r="F347" s="72"/>
      <c r="G347" s="73"/>
      <c r="M347" s="72"/>
    </row>
    <row r="348" spans="6:21" x14ac:dyDescent="0.25">
      <c r="F348" s="72"/>
      <c r="G348" s="73"/>
      <c r="M348" s="72"/>
    </row>
    <row r="349" spans="6:21" x14ac:dyDescent="0.25">
      <c r="F349" s="72"/>
      <c r="G349" s="73"/>
      <c r="M349" s="72"/>
    </row>
    <row r="350" spans="6:21" x14ac:dyDescent="0.25">
      <c r="F350" s="72"/>
      <c r="G350" s="73"/>
      <c r="M350" s="72"/>
    </row>
    <row r="351" spans="6:21" x14ac:dyDescent="0.25">
      <c r="F351" s="72"/>
      <c r="G351" s="73"/>
      <c r="M351" s="72"/>
    </row>
    <row r="352" spans="6:21" x14ac:dyDescent="0.25">
      <c r="F352" s="72"/>
      <c r="G352" s="73"/>
      <c r="M352" s="72"/>
    </row>
    <row r="353" spans="6:13" x14ac:dyDescent="0.25">
      <c r="F353" s="72"/>
      <c r="G353" s="73"/>
      <c r="M353" s="72"/>
    </row>
    <row r="354" spans="6:13" x14ac:dyDescent="0.25">
      <c r="F354" s="72"/>
      <c r="G354" s="73"/>
      <c r="M354" s="72"/>
    </row>
    <row r="355" spans="6:13" x14ac:dyDescent="0.25">
      <c r="F355" s="72"/>
      <c r="G355" s="73"/>
      <c r="M355" s="72"/>
    </row>
    <row r="356" spans="6:13" x14ac:dyDescent="0.25">
      <c r="F356" s="72"/>
      <c r="G356" s="73"/>
      <c r="M356" s="72"/>
    </row>
    <row r="357" spans="6:13" x14ac:dyDescent="0.25">
      <c r="F357" s="72"/>
      <c r="G357" s="73"/>
      <c r="M357" s="72"/>
    </row>
    <row r="358" spans="6:13" x14ac:dyDescent="0.25">
      <c r="F358" s="72"/>
      <c r="G358" s="73"/>
      <c r="M358" s="72"/>
    </row>
    <row r="359" spans="6:13" x14ac:dyDescent="0.25">
      <c r="F359" s="72"/>
      <c r="G359" s="73"/>
      <c r="M359" s="72"/>
    </row>
    <row r="360" spans="6:13" x14ac:dyDescent="0.25">
      <c r="F360" s="72"/>
      <c r="G360" s="73"/>
      <c r="M360" s="72"/>
    </row>
    <row r="361" spans="6:13" x14ac:dyDescent="0.25">
      <c r="F361" s="72"/>
      <c r="G361" s="73"/>
      <c r="M361" s="72"/>
    </row>
    <row r="362" spans="6:13" x14ac:dyDescent="0.25">
      <c r="F362" s="72"/>
      <c r="G362" s="73"/>
      <c r="M362" s="72"/>
    </row>
    <row r="363" spans="6:13" x14ac:dyDescent="0.25">
      <c r="F363" s="72"/>
      <c r="G363" s="73"/>
      <c r="M363" s="72"/>
    </row>
    <row r="364" spans="6:13" x14ac:dyDescent="0.25">
      <c r="F364" s="72"/>
      <c r="G364" s="73"/>
      <c r="M364" s="72"/>
    </row>
    <row r="365" spans="6:13" x14ac:dyDescent="0.25">
      <c r="F365" s="72"/>
      <c r="G365" s="73"/>
      <c r="M365" s="72"/>
    </row>
    <row r="366" spans="6:13" x14ac:dyDescent="0.25">
      <c r="F366" s="72"/>
      <c r="G366" s="73"/>
      <c r="M366" s="72"/>
    </row>
    <row r="367" spans="6:13" x14ac:dyDescent="0.25">
      <c r="F367" s="72"/>
      <c r="G367" s="73"/>
      <c r="M367" s="72"/>
    </row>
    <row r="368" spans="6:13" x14ac:dyDescent="0.25">
      <c r="F368" s="72"/>
      <c r="G368" s="73"/>
      <c r="M368" s="72"/>
    </row>
    <row r="369" spans="6:13" x14ac:dyDescent="0.25">
      <c r="F369" s="72"/>
      <c r="G369" s="73"/>
      <c r="M369" s="72"/>
    </row>
    <row r="370" spans="6:13" x14ac:dyDescent="0.25">
      <c r="F370" s="72"/>
      <c r="G370" s="73"/>
      <c r="M370" s="72"/>
    </row>
    <row r="371" spans="6:13" x14ac:dyDescent="0.25">
      <c r="F371" s="72"/>
      <c r="G371" s="73"/>
      <c r="M371" s="72"/>
    </row>
    <row r="372" spans="6:13" x14ac:dyDescent="0.25">
      <c r="F372" s="72"/>
      <c r="G372" s="73"/>
      <c r="M372" s="72"/>
    </row>
    <row r="373" spans="6:13" x14ac:dyDescent="0.25">
      <c r="F373" s="72"/>
      <c r="G373" s="73"/>
      <c r="M373" s="72"/>
    </row>
    <row r="374" spans="6:13" x14ac:dyDescent="0.25">
      <c r="F374" s="72"/>
      <c r="G374" s="73"/>
      <c r="M374" s="72"/>
    </row>
    <row r="375" spans="6:13" x14ac:dyDescent="0.25">
      <c r="F375" s="72"/>
      <c r="G375" s="73"/>
      <c r="M375" s="72"/>
    </row>
    <row r="376" spans="6:13" x14ac:dyDescent="0.25">
      <c r="F376" s="72"/>
      <c r="G376" s="73"/>
      <c r="M376" s="72"/>
    </row>
    <row r="377" spans="6:13" x14ac:dyDescent="0.25">
      <c r="F377" s="72"/>
      <c r="G377" s="73"/>
      <c r="M377" s="72"/>
    </row>
    <row r="378" spans="6:13" x14ac:dyDescent="0.25">
      <c r="F378" s="72"/>
      <c r="G378" s="73"/>
      <c r="M378" s="72"/>
    </row>
    <row r="379" spans="6:13" x14ac:dyDescent="0.25">
      <c r="F379" s="72"/>
      <c r="G379" s="73"/>
      <c r="M379" s="72"/>
    </row>
    <row r="380" spans="6:13" x14ac:dyDescent="0.25">
      <c r="F380" s="72"/>
      <c r="G380" s="73"/>
      <c r="M380" s="72"/>
    </row>
    <row r="381" spans="6:13" x14ac:dyDescent="0.25">
      <c r="F381" s="72"/>
      <c r="G381" s="73"/>
      <c r="M381" s="72"/>
    </row>
    <row r="382" spans="6:13" x14ac:dyDescent="0.25">
      <c r="F382" s="72"/>
      <c r="G382" s="73"/>
      <c r="M382" s="72"/>
    </row>
    <row r="383" spans="6:13" x14ac:dyDescent="0.25">
      <c r="F383" s="72"/>
      <c r="G383" s="73"/>
      <c r="M383" s="72"/>
    </row>
    <row r="384" spans="6:13" x14ac:dyDescent="0.25">
      <c r="F384" s="72"/>
      <c r="G384" s="73"/>
      <c r="M384" s="72"/>
    </row>
    <row r="385" spans="6:13" x14ac:dyDescent="0.25">
      <c r="F385" s="72"/>
      <c r="G385" s="73"/>
      <c r="M385" s="72"/>
    </row>
    <row r="386" spans="6:13" x14ac:dyDescent="0.25">
      <c r="F386" s="72"/>
      <c r="G386" s="73"/>
      <c r="M386" s="72"/>
    </row>
    <row r="387" spans="6:13" x14ac:dyDescent="0.25">
      <c r="F387" s="72"/>
      <c r="G387" s="73"/>
      <c r="M387" s="72"/>
    </row>
    <row r="388" spans="6:13" x14ac:dyDescent="0.25">
      <c r="F388" s="72"/>
      <c r="G388" s="73"/>
      <c r="M388" s="72"/>
    </row>
    <row r="389" spans="6:13" x14ac:dyDescent="0.25">
      <c r="F389" s="72"/>
      <c r="G389" s="73"/>
      <c r="M389" s="72"/>
    </row>
    <row r="390" spans="6:13" x14ac:dyDescent="0.25">
      <c r="F390" s="72"/>
      <c r="G390" s="73"/>
      <c r="M390" s="72"/>
    </row>
    <row r="391" spans="6:13" x14ac:dyDescent="0.25">
      <c r="F391" s="72"/>
      <c r="G391" s="73"/>
      <c r="M391" s="72"/>
    </row>
    <row r="392" spans="6:13" x14ac:dyDescent="0.25">
      <c r="F392" s="72"/>
      <c r="G392" s="73"/>
      <c r="M392" s="72"/>
    </row>
    <row r="393" spans="6:13" x14ac:dyDescent="0.25">
      <c r="F393" s="72"/>
      <c r="G393" s="73"/>
      <c r="M393" s="72"/>
    </row>
    <row r="394" spans="6:13" x14ac:dyDescent="0.25">
      <c r="F394" s="72"/>
      <c r="G394" s="73"/>
      <c r="M394" s="72"/>
    </row>
    <row r="395" spans="6:13" x14ac:dyDescent="0.25">
      <c r="F395" s="72"/>
      <c r="G395" s="73"/>
      <c r="M395" s="72"/>
    </row>
    <row r="396" spans="6:13" x14ac:dyDescent="0.25">
      <c r="F396" s="72"/>
      <c r="G396" s="73"/>
      <c r="M396" s="72"/>
    </row>
    <row r="397" spans="6:13" x14ac:dyDescent="0.25">
      <c r="F397" s="72"/>
      <c r="G397" s="73"/>
      <c r="M397" s="72"/>
    </row>
    <row r="398" spans="6:13" x14ac:dyDescent="0.25">
      <c r="F398" s="72"/>
      <c r="G398" s="73"/>
      <c r="M398" s="72"/>
    </row>
    <row r="399" spans="6:13" x14ac:dyDescent="0.25">
      <c r="F399" s="72"/>
      <c r="G399" s="73"/>
      <c r="M399" s="72"/>
    </row>
    <row r="400" spans="6:13" x14ac:dyDescent="0.25">
      <c r="F400" s="72"/>
      <c r="G400" s="73"/>
      <c r="M400" s="72"/>
    </row>
    <row r="401" spans="6:13" x14ac:dyDescent="0.25">
      <c r="F401" s="72"/>
      <c r="G401" s="73"/>
      <c r="M401" s="72"/>
    </row>
    <row r="402" spans="6:13" x14ac:dyDescent="0.25">
      <c r="F402" s="72"/>
      <c r="G402" s="73"/>
      <c r="M402" s="72"/>
    </row>
    <row r="403" spans="6:13" x14ac:dyDescent="0.25">
      <c r="F403" s="72"/>
      <c r="G403" s="73"/>
      <c r="M403" s="72"/>
    </row>
    <row r="404" spans="6:13" x14ac:dyDescent="0.25">
      <c r="F404" s="72"/>
      <c r="G404" s="73"/>
      <c r="M404" s="72"/>
    </row>
    <row r="405" spans="6:13" x14ac:dyDescent="0.25">
      <c r="F405" s="72"/>
      <c r="G405" s="73"/>
      <c r="M405" s="72"/>
    </row>
    <row r="406" spans="6:13" x14ac:dyDescent="0.25">
      <c r="F406" s="72"/>
      <c r="G406" s="73"/>
      <c r="M406" s="72"/>
    </row>
    <row r="407" spans="6:13" x14ac:dyDescent="0.25">
      <c r="F407" s="72"/>
      <c r="G407" s="73"/>
      <c r="M407" s="72"/>
    </row>
    <row r="408" spans="6:13" x14ac:dyDescent="0.25">
      <c r="F408" s="72"/>
      <c r="G408" s="73"/>
      <c r="M408" s="72"/>
    </row>
    <row r="409" spans="6:13" x14ac:dyDescent="0.25">
      <c r="F409" s="72"/>
      <c r="G409" s="73"/>
      <c r="M409" s="72"/>
    </row>
    <row r="410" spans="6:13" x14ac:dyDescent="0.25">
      <c r="F410" s="72"/>
      <c r="G410" s="73"/>
      <c r="M410" s="72"/>
    </row>
    <row r="411" spans="6:13" x14ac:dyDescent="0.25">
      <c r="F411" s="72"/>
      <c r="G411" s="73"/>
      <c r="M411" s="72"/>
    </row>
    <row r="412" spans="6:13" x14ac:dyDescent="0.25">
      <c r="F412" s="72"/>
      <c r="G412" s="73"/>
      <c r="M412" s="72"/>
    </row>
    <row r="413" spans="6:13" x14ac:dyDescent="0.25">
      <c r="F413" s="72"/>
      <c r="G413" s="73"/>
      <c r="M413" s="72"/>
    </row>
    <row r="414" spans="6:13" x14ac:dyDescent="0.25">
      <c r="F414" s="72"/>
      <c r="G414" s="73"/>
      <c r="M414" s="72"/>
    </row>
    <row r="415" spans="6:13" x14ac:dyDescent="0.25">
      <c r="F415" s="72"/>
      <c r="G415" s="73"/>
      <c r="M415" s="72"/>
    </row>
    <row r="416" spans="6:13" x14ac:dyDescent="0.25">
      <c r="F416" s="72"/>
      <c r="G416" s="73"/>
      <c r="M416" s="72"/>
    </row>
    <row r="417" spans="6:13" x14ac:dyDescent="0.25">
      <c r="F417" s="72"/>
      <c r="G417" s="73"/>
      <c r="M417" s="72"/>
    </row>
    <row r="418" spans="6:13" x14ac:dyDescent="0.25">
      <c r="F418" s="72"/>
      <c r="G418" s="73"/>
      <c r="M418" s="72"/>
    </row>
    <row r="419" spans="6:13" x14ac:dyDescent="0.25">
      <c r="F419" s="72"/>
      <c r="G419" s="73"/>
      <c r="M419" s="72"/>
    </row>
    <row r="420" spans="6:13" x14ac:dyDescent="0.25">
      <c r="F420" s="72"/>
      <c r="G420" s="73"/>
      <c r="M420" s="72"/>
    </row>
    <row r="421" spans="6:13" x14ac:dyDescent="0.25">
      <c r="F421" s="72"/>
      <c r="G421" s="73"/>
      <c r="M421" s="72"/>
    </row>
    <row r="422" spans="6:13" x14ac:dyDescent="0.25">
      <c r="F422" s="72"/>
      <c r="G422" s="73"/>
      <c r="M422" s="72"/>
    </row>
    <row r="423" spans="6:13" x14ac:dyDescent="0.25">
      <c r="F423" s="72"/>
      <c r="G423" s="73"/>
      <c r="M423" s="72"/>
    </row>
    <row r="424" spans="6:13" x14ac:dyDescent="0.25">
      <c r="F424" s="72"/>
      <c r="G424" s="73"/>
      <c r="M424" s="72"/>
    </row>
    <row r="425" spans="6:13" x14ac:dyDescent="0.25">
      <c r="F425" s="72"/>
      <c r="G425" s="73"/>
      <c r="M425" s="72"/>
    </row>
    <row r="426" spans="6:13" x14ac:dyDescent="0.25">
      <c r="F426" s="72"/>
      <c r="G426" s="73"/>
      <c r="M426" s="72"/>
    </row>
    <row r="427" spans="6:13" x14ac:dyDescent="0.25">
      <c r="F427" s="72"/>
      <c r="G427" s="73"/>
      <c r="M427" s="72"/>
    </row>
    <row r="428" spans="6:13" x14ac:dyDescent="0.25">
      <c r="F428" s="72"/>
      <c r="G428" s="73"/>
      <c r="M428" s="72"/>
    </row>
    <row r="429" spans="6:13" x14ac:dyDescent="0.25">
      <c r="F429" s="72"/>
      <c r="G429" s="73"/>
      <c r="M429" s="72"/>
    </row>
    <row r="430" spans="6:13" x14ac:dyDescent="0.25">
      <c r="F430" s="72"/>
      <c r="G430" s="73"/>
      <c r="M430" s="72"/>
    </row>
    <row r="431" spans="6:13" x14ac:dyDescent="0.25">
      <c r="F431" s="72"/>
      <c r="G431" s="73"/>
      <c r="M431" s="72"/>
    </row>
    <row r="432" spans="6:13" x14ac:dyDescent="0.25">
      <c r="F432" s="72"/>
      <c r="G432" s="73"/>
      <c r="M432" s="72"/>
    </row>
    <row r="433" spans="6:13" x14ac:dyDescent="0.25">
      <c r="F433" s="72"/>
      <c r="G433" s="73"/>
      <c r="M433" s="72"/>
    </row>
    <row r="434" spans="6:13" x14ac:dyDescent="0.25">
      <c r="F434" s="72"/>
      <c r="G434" s="73"/>
      <c r="M434" s="72"/>
    </row>
    <row r="435" spans="6:13" x14ac:dyDescent="0.25">
      <c r="F435" s="72"/>
      <c r="G435" s="73"/>
      <c r="M435" s="72"/>
    </row>
    <row r="436" spans="6:13" x14ac:dyDescent="0.25">
      <c r="F436" s="72"/>
      <c r="G436" s="73"/>
      <c r="M436" s="72"/>
    </row>
    <row r="437" spans="6:13" x14ac:dyDescent="0.25">
      <c r="F437" s="72"/>
      <c r="G437" s="73"/>
      <c r="M437" s="72"/>
    </row>
    <row r="438" spans="6:13" x14ac:dyDescent="0.25">
      <c r="F438" s="72"/>
      <c r="G438" s="73"/>
      <c r="M438" s="72"/>
    </row>
    <row r="439" spans="6:13" x14ac:dyDescent="0.25">
      <c r="F439" s="72"/>
      <c r="G439" s="73"/>
      <c r="M439" s="72"/>
    </row>
    <row r="440" spans="6:13" x14ac:dyDescent="0.25">
      <c r="F440" s="72"/>
      <c r="G440" s="73"/>
      <c r="M440" s="72"/>
    </row>
    <row r="441" spans="6:13" x14ac:dyDescent="0.25">
      <c r="F441" s="72"/>
      <c r="G441" s="73"/>
      <c r="M441" s="72"/>
    </row>
    <row r="442" spans="6:13" x14ac:dyDescent="0.25">
      <c r="F442" s="72"/>
      <c r="G442" s="73"/>
      <c r="M442" s="72"/>
    </row>
    <row r="443" spans="6:13" x14ac:dyDescent="0.25">
      <c r="F443" s="72"/>
      <c r="G443" s="73"/>
      <c r="M443" s="72"/>
    </row>
    <row r="444" spans="6:13" x14ac:dyDescent="0.25">
      <c r="F444" s="72"/>
      <c r="G444" s="73"/>
      <c r="M444" s="72"/>
    </row>
    <row r="445" spans="6:13" x14ac:dyDescent="0.25">
      <c r="F445" s="72"/>
      <c r="G445" s="73"/>
      <c r="M445" s="72"/>
    </row>
    <row r="446" spans="6:13" x14ac:dyDescent="0.25">
      <c r="F446" s="72"/>
      <c r="G446" s="73"/>
      <c r="M446" s="72"/>
    </row>
    <row r="447" spans="6:13" x14ac:dyDescent="0.25">
      <c r="F447" s="72"/>
      <c r="G447" s="73"/>
      <c r="M447" s="72"/>
    </row>
    <row r="448" spans="6:13" x14ac:dyDescent="0.25">
      <c r="F448" s="72"/>
      <c r="G448" s="73"/>
      <c r="M448" s="72"/>
    </row>
    <row r="449" spans="6:13" x14ac:dyDescent="0.25">
      <c r="F449" s="72"/>
      <c r="G449" s="73"/>
      <c r="M449" s="72"/>
    </row>
    <row r="450" spans="6:13" x14ac:dyDescent="0.25">
      <c r="F450" s="72"/>
      <c r="G450" s="73"/>
      <c r="M450" s="72"/>
    </row>
    <row r="451" spans="6:13" x14ac:dyDescent="0.25">
      <c r="F451" s="72"/>
      <c r="G451" s="73"/>
      <c r="M451" s="72"/>
    </row>
    <row r="452" spans="6:13" x14ac:dyDescent="0.25">
      <c r="F452" s="72"/>
      <c r="G452" s="73"/>
      <c r="M452" s="72"/>
    </row>
    <row r="453" spans="6:13" x14ac:dyDescent="0.25">
      <c r="F453" s="72"/>
      <c r="G453" s="73"/>
      <c r="M453" s="72"/>
    </row>
    <row r="454" spans="6:13" x14ac:dyDescent="0.25">
      <c r="F454" s="72"/>
      <c r="G454" s="73"/>
      <c r="M454" s="72"/>
    </row>
    <row r="455" spans="6:13" x14ac:dyDescent="0.25">
      <c r="F455" s="72"/>
      <c r="G455" s="73"/>
      <c r="M455" s="72"/>
    </row>
    <row r="456" spans="6:13" x14ac:dyDescent="0.25">
      <c r="F456" s="72"/>
      <c r="G456" s="73"/>
      <c r="M456" s="72"/>
    </row>
    <row r="457" spans="6:13" x14ac:dyDescent="0.25">
      <c r="F457" s="72"/>
      <c r="G457" s="73"/>
      <c r="M457" s="72"/>
    </row>
    <row r="458" spans="6:13" x14ac:dyDescent="0.25">
      <c r="F458" s="72"/>
      <c r="G458" s="73"/>
      <c r="M458" s="72"/>
    </row>
    <row r="459" spans="6:13" x14ac:dyDescent="0.25">
      <c r="F459" s="72"/>
      <c r="G459" s="73"/>
      <c r="M459" s="72"/>
    </row>
    <row r="460" spans="6:13" x14ac:dyDescent="0.25">
      <c r="F460" s="72"/>
      <c r="G460" s="73"/>
      <c r="M460" s="72"/>
    </row>
    <row r="461" spans="6:13" x14ac:dyDescent="0.25">
      <c r="F461" s="72"/>
      <c r="G461" s="73"/>
      <c r="M461" s="72"/>
    </row>
    <row r="462" spans="6:13" x14ac:dyDescent="0.25">
      <c r="F462" s="72"/>
      <c r="G462" s="73"/>
      <c r="M462" s="72"/>
    </row>
    <row r="463" spans="6:13" x14ac:dyDescent="0.25">
      <c r="F463" s="72"/>
      <c r="G463" s="73"/>
      <c r="M463" s="72"/>
    </row>
    <row r="464" spans="6:13" x14ac:dyDescent="0.25">
      <c r="F464" s="72"/>
      <c r="G464" s="73"/>
      <c r="M464" s="72"/>
    </row>
    <row r="465" spans="6:13" x14ac:dyDescent="0.25">
      <c r="F465" s="72"/>
      <c r="G465" s="73"/>
      <c r="M465" s="72"/>
    </row>
    <row r="466" spans="6:13" x14ac:dyDescent="0.25">
      <c r="F466" s="72"/>
      <c r="G466" s="73"/>
      <c r="M466" s="72"/>
    </row>
    <row r="467" spans="6:13" x14ac:dyDescent="0.25">
      <c r="F467" s="72"/>
      <c r="G467" s="73"/>
      <c r="M467" s="72"/>
    </row>
    <row r="468" spans="6:13" x14ac:dyDescent="0.25">
      <c r="F468" s="72"/>
      <c r="G468" s="73"/>
      <c r="M468" s="72"/>
    </row>
    <row r="469" spans="6:13" x14ac:dyDescent="0.25">
      <c r="F469" s="72"/>
      <c r="G469" s="73"/>
      <c r="M469" s="72"/>
    </row>
    <row r="470" spans="6:13" x14ac:dyDescent="0.25">
      <c r="F470" s="72"/>
      <c r="G470" s="73"/>
      <c r="M470" s="72"/>
    </row>
    <row r="471" spans="6:13" x14ac:dyDescent="0.25">
      <c r="F471" s="72"/>
      <c r="G471" s="73"/>
      <c r="M471" s="72"/>
    </row>
    <row r="472" spans="6:13" x14ac:dyDescent="0.25">
      <c r="F472" s="72"/>
      <c r="G472" s="73"/>
      <c r="M472" s="72"/>
    </row>
    <row r="473" spans="6:13" x14ac:dyDescent="0.25">
      <c r="F473" s="72"/>
      <c r="G473" s="73"/>
      <c r="M473" s="72"/>
    </row>
    <row r="474" spans="6:13" x14ac:dyDescent="0.25">
      <c r="F474" s="72"/>
      <c r="G474" s="73"/>
      <c r="M474" s="72"/>
    </row>
    <row r="475" spans="6:13" x14ac:dyDescent="0.25">
      <c r="F475" s="72"/>
      <c r="G475" s="73"/>
      <c r="M475" s="72"/>
    </row>
    <row r="476" spans="6:13" x14ac:dyDescent="0.25">
      <c r="F476" s="72"/>
      <c r="G476" s="73"/>
      <c r="M476" s="72"/>
    </row>
    <row r="477" spans="6:13" x14ac:dyDescent="0.25">
      <c r="F477" s="72"/>
      <c r="G477" s="73"/>
      <c r="M477" s="72"/>
    </row>
    <row r="478" spans="6:13" x14ac:dyDescent="0.25">
      <c r="F478" s="72"/>
      <c r="G478" s="73"/>
      <c r="M478" s="72"/>
    </row>
    <row r="479" spans="6:13" x14ac:dyDescent="0.25">
      <c r="F479" s="72"/>
      <c r="G479" s="73"/>
      <c r="M479" s="72"/>
    </row>
    <row r="480" spans="6:13" x14ac:dyDescent="0.25">
      <c r="F480" s="72"/>
      <c r="G480" s="73"/>
      <c r="M480" s="72"/>
    </row>
    <row r="481" spans="6:13" x14ac:dyDescent="0.25">
      <c r="F481" s="72"/>
      <c r="G481" s="73"/>
      <c r="M481" s="72"/>
    </row>
    <row r="482" spans="6:13" x14ac:dyDescent="0.25">
      <c r="F482" s="72"/>
      <c r="G482" s="73"/>
      <c r="M482" s="72"/>
    </row>
    <row r="483" spans="6:13" x14ac:dyDescent="0.25">
      <c r="F483" s="72"/>
      <c r="G483" s="73"/>
      <c r="M483" s="72"/>
    </row>
    <row r="484" spans="6:13" x14ac:dyDescent="0.25">
      <c r="F484" s="72"/>
      <c r="G484" s="73"/>
      <c r="M484" s="72"/>
    </row>
    <row r="485" spans="6:13" x14ac:dyDescent="0.25">
      <c r="F485" s="72"/>
      <c r="G485" s="73"/>
      <c r="M485" s="72"/>
    </row>
    <row r="486" spans="6:13" x14ac:dyDescent="0.25">
      <c r="F486" s="72"/>
      <c r="G486" s="73"/>
      <c r="M486" s="72"/>
    </row>
    <row r="487" spans="6:13" x14ac:dyDescent="0.25">
      <c r="F487" s="72"/>
      <c r="G487" s="73"/>
      <c r="M487" s="72"/>
    </row>
    <row r="488" spans="6:13" x14ac:dyDescent="0.25">
      <c r="F488" s="72"/>
      <c r="G488" s="73"/>
      <c r="M488" s="72"/>
    </row>
    <row r="489" spans="6:13" x14ac:dyDescent="0.25">
      <c r="F489" s="72"/>
      <c r="G489" s="73"/>
      <c r="M489" s="72"/>
    </row>
    <row r="490" spans="6:13" x14ac:dyDescent="0.25">
      <c r="F490" s="72"/>
      <c r="G490" s="73"/>
      <c r="M490" s="72"/>
    </row>
    <row r="491" spans="6:13" x14ac:dyDescent="0.25">
      <c r="F491" s="72"/>
      <c r="G491" s="73"/>
      <c r="M491" s="72"/>
    </row>
    <row r="492" spans="6:13" x14ac:dyDescent="0.25">
      <c r="F492" s="72"/>
      <c r="G492" s="73"/>
      <c r="M492" s="72"/>
    </row>
    <row r="493" spans="6:13" x14ac:dyDescent="0.25">
      <c r="F493" s="72"/>
      <c r="G493" s="73"/>
      <c r="M493" s="72"/>
    </row>
    <row r="494" spans="6:13" x14ac:dyDescent="0.25">
      <c r="F494" s="72"/>
      <c r="G494" s="73"/>
      <c r="M494" s="72"/>
    </row>
    <row r="495" spans="6:13" x14ac:dyDescent="0.25">
      <c r="F495" s="72"/>
      <c r="G495" s="73"/>
      <c r="M495" s="72"/>
    </row>
    <row r="496" spans="6:13" x14ac:dyDescent="0.25">
      <c r="F496" s="72"/>
      <c r="G496" s="73"/>
      <c r="M496" s="72"/>
    </row>
    <row r="497" spans="6:13" x14ac:dyDescent="0.25">
      <c r="F497" s="72"/>
      <c r="G497" s="73"/>
      <c r="M497" s="72"/>
    </row>
    <row r="498" spans="6:13" x14ac:dyDescent="0.25">
      <c r="F498" s="72"/>
      <c r="G498" s="73"/>
      <c r="M498" s="72"/>
    </row>
    <row r="499" spans="6:13" x14ac:dyDescent="0.25">
      <c r="F499" s="72"/>
      <c r="G499" s="73"/>
      <c r="M499" s="72"/>
    </row>
    <row r="500" spans="6:13" x14ac:dyDescent="0.25">
      <c r="F500" s="72"/>
      <c r="G500" s="73"/>
      <c r="M500" s="72"/>
    </row>
    <row r="501" spans="6:13" x14ac:dyDescent="0.25">
      <c r="F501" s="72"/>
      <c r="G501" s="73"/>
      <c r="M501" s="72"/>
    </row>
    <row r="502" spans="6:13" x14ac:dyDescent="0.25">
      <c r="F502" s="72"/>
      <c r="G502" s="73"/>
      <c r="M502" s="72"/>
    </row>
    <row r="503" spans="6:13" x14ac:dyDescent="0.25">
      <c r="F503" s="72"/>
      <c r="G503" s="73"/>
      <c r="M503" s="72"/>
    </row>
    <row r="504" spans="6:13" x14ac:dyDescent="0.25">
      <c r="F504" s="72"/>
      <c r="G504" s="73"/>
      <c r="M504" s="72"/>
    </row>
    <row r="505" spans="6:13" x14ac:dyDescent="0.25">
      <c r="F505" s="72"/>
      <c r="G505" s="73"/>
      <c r="M505" s="72"/>
    </row>
    <row r="506" spans="6:13" x14ac:dyDescent="0.25">
      <c r="F506" s="72"/>
      <c r="G506" s="73"/>
      <c r="M506" s="72"/>
    </row>
    <row r="507" spans="6:13" x14ac:dyDescent="0.25">
      <c r="F507" s="72"/>
      <c r="G507" s="73"/>
      <c r="M507" s="72"/>
    </row>
    <row r="508" spans="6:13" x14ac:dyDescent="0.25">
      <c r="F508" s="72"/>
      <c r="G508" s="73"/>
      <c r="M508" s="72"/>
    </row>
    <row r="509" spans="6:13" x14ac:dyDescent="0.25">
      <c r="F509" s="72"/>
      <c r="G509" s="73"/>
      <c r="M509" s="72"/>
    </row>
    <row r="510" spans="6:13" x14ac:dyDescent="0.25">
      <c r="F510" s="72"/>
      <c r="G510" s="73"/>
      <c r="M510" s="72"/>
    </row>
    <row r="511" spans="6:13" x14ac:dyDescent="0.25">
      <c r="F511" s="72"/>
      <c r="G511" s="73"/>
      <c r="M511" s="72"/>
    </row>
    <row r="512" spans="6:13" x14ac:dyDescent="0.25">
      <c r="F512" s="72"/>
      <c r="G512" s="73"/>
      <c r="M512" s="72"/>
    </row>
    <row r="513" spans="6:13" x14ac:dyDescent="0.25">
      <c r="F513" s="72"/>
      <c r="G513" s="73"/>
      <c r="M513" s="72"/>
    </row>
    <row r="514" spans="6:13" x14ac:dyDescent="0.25">
      <c r="F514" s="72"/>
      <c r="G514" s="73"/>
      <c r="M514" s="72"/>
    </row>
    <row r="515" spans="6:13" x14ac:dyDescent="0.25">
      <c r="F515" s="72"/>
      <c r="G515" s="73"/>
      <c r="M515" s="72"/>
    </row>
    <row r="516" spans="6:13" x14ac:dyDescent="0.25">
      <c r="F516" s="72"/>
      <c r="G516" s="73"/>
      <c r="M516" s="72"/>
    </row>
    <row r="517" spans="6:13" x14ac:dyDescent="0.25">
      <c r="F517" s="72"/>
      <c r="G517" s="73"/>
      <c r="M517" s="72"/>
    </row>
    <row r="518" spans="6:13" x14ac:dyDescent="0.25">
      <c r="F518" s="72"/>
      <c r="G518" s="73"/>
      <c r="M518" s="72"/>
    </row>
    <row r="519" spans="6:13" x14ac:dyDescent="0.25">
      <c r="F519" s="72"/>
      <c r="G519" s="73"/>
      <c r="M519" s="72"/>
    </row>
    <row r="520" spans="6:13" x14ac:dyDescent="0.25">
      <c r="F520" s="72"/>
      <c r="G520" s="73"/>
      <c r="M520" s="72"/>
    </row>
    <row r="521" spans="6:13" x14ac:dyDescent="0.25">
      <c r="F521" s="72"/>
      <c r="G521" s="73"/>
      <c r="M521" s="72"/>
    </row>
    <row r="522" spans="6:13" x14ac:dyDescent="0.25">
      <c r="F522" s="72"/>
      <c r="G522" s="73"/>
      <c r="M522" s="72"/>
    </row>
    <row r="523" spans="6:13" x14ac:dyDescent="0.25">
      <c r="F523" s="72"/>
      <c r="G523" s="73"/>
      <c r="M523" s="72"/>
    </row>
    <row r="524" spans="6:13" x14ac:dyDescent="0.25">
      <c r="F524" s="72"/>
      <c r="G524" s="73"/>
      <c r="M524" s="72"/>
    </row>
    <row r="525" spans="6:13" x14ac:dyDescent="0.25">
      <c r="F525" s="72"/>
      <c r="G525" s="73"/>
      <c r="M525" s="72"/>
    </row>
    <row r="526" spans="6:13" x14ac:dyDescent="0.25">
      <c r="F526" s="72"/>
      <c r="G526" s="73"/>
      <c r="M526" s="72"/>
    </row>
    <row r="527" spans="6:13" x14ac:dyDescent="0.25">
      <c r="F527" s="72"/>
      <c r="G527" s="73"/>
      <c r="M527" s="72"/>
    </row>
    <row r="528" spans="6:13" x14ac:dyDescent="0.25">
      <c r="F528" s="72"/>
      <c r="G528" s="73"/>
      <c r="M528" s="72"/>
    </row>
    <row r="529" spans="6:13" x14ac:dyDescent="0.25">
      <c r="F529" s="72"/>
      <c r="G529" s="73"/>
      <c r="M529" s="72"/>
    </row>
    <row r="530" spans="6:13" x14ac:dyDescent="0.25">
      <c r="F530" s="72"/>
      <c r="G530" s="73"/>
      <c r="M530" s="72"/>
    </row>
    <row r="531" spans="6:13" x14ac:dyDescent="0.25">
      <c r="F531" s="72"/>
      <c r="G531" s="73"/>
      <c r="M531" s="72"/>
    </row>
    <row r="532" spans="6:13" x14ac:dyDescent="0.25">
      <c r="F532" s="72"/>
      <c r="G532" s="73"/>
      <c r="M532" s="72"/>
    </row>
    <row r="533" spans="6:13" x14ac:dyDescent="0.25">
      <c r="F533" s="72"/>
      <c r="G533" s="73"/>
      <c r="M533" s="72"/>
    </row>
    <row r="534" spans="6:13" x14ac:dyDescent="0.25">
      <c r="F534" s="72"/>
      <c r="G534" s="73"/>
      <c r="M534" s="72"/>
    </row>
    <row r="535" spans="6:13" x14ac:dyDescent="0.25">
      <c r="F535" s="72"/>
      <c r="G535" s="73"/>
      <c r="M535" s="72"/>
    </row>
    <row r="536" spans="6:13" x14ac:dyDescent="0.25">
      <c r="F536" s="72"/>
      <c r="G536" s="73"/>
      <c r="M536" s="72"/>
    </row>
    <row r="537" spans="6:13" x14ac:dyDescent="0.25">
      <c r="F537" s="72"/>
      <c r="G537" s="73"/>
      <c r="M537" s="72"/>
    </row>
    <row r="538" spans="6:13" x14ac:dyDescent="0.25">
      <c r="F538" s="72"/>
      <c r="G538" s="73"/>
      <c r="M538" s="72"/>
    </row>
    <row r="539" spans="6:13" x14ac:dyDescent="0.25">
      <c r="F539" s="72"/>
      <c r="G539" s="73"/>
      <c r="M539" s="72"/>
    </row>
    <row r="540" spans="6:13" x14ac:dyDescent="0.25">
      <c r="F540" s="72"/>
      <c r="G540" s="73"/>
      <c r="M540" s="72"/>
    </row>
    <row r="541" spans="6:13" x14ac:dyDescent="0.25">
      <c r="F541" s="72"/>
      <c r="G541" s="73"/>
      <c r="M541" s="72"/>
    </row>
    <row r="542" spans="6:13" x14ac:dyDescent="0.25">
      <c r="F542" s="72"/>
      <c r="G542" s="73"/>
      <c r="M542" s="72"/>
    </row>
    <row r="543" spans="6:13" x14ac:dyDescent="0.25">
      <c r="F543" s="72"/>
      <c r="G543" s="73"/>
      <c r="M543" s="72"/>
    </row>
    <row r="544" spans="6:13" x14ac:dyDescent="0.25">
      <c r="F544" s="72"/>
      <c r="G544" s="73"/>
      <c r="M544" s="72"/>
    </row>
    <row r="545" spans="6:13" x14ac:dyDescent="0.25">
      <c r="F545" s="72"/>
      <c r="G545" s="73"/>
      <c r="M545" s="72"/>
    </row>
    <row r="546" spans="6:13" x14ac:dyDescent="0.25">
      <c r="F546" s="72"/>
      <c r="G546" s="73"/>
      <c r="M546" s="72"/>
    </row>
    <row r="547" spans="6:13" x14ac:dyDescent="0.25">
      <c r="F547" s="72"/>
      <c r="G547" s="73"/>
      <c r="M547" s="72"/>
    </row>
    <row r="548" spans="6:13" x14ac:dyDescent="0.25">
      <c r="F548" s="72"/>
      <c r="G548" s="73"/>
      <c r="M548" s="72"/>
    </row>
    <row r="549" spans="6:13" x14ac:dyDescent="0.25">
      <c r="F549" s="72"/>
      <c r="G549" s="73"/>
      <c r="M549" s="72"/>
    </row>
    <row r="550" spans="6:13" x14ac:dyDescent="0.25">
      <c r="F550" s="72"/>
      <c r="G550" s="73"/>
      <c r="M550" s="72"/>
    </row>
    <row r="551" spans="6:13" x14ac:dyDescent="0.25">
      <c r="F551" s="72"/>
      <c r="G551" s="73"/>
      <c r="M551" s="72"/>
    </row>
    <row r="552" spans="6:13" x14ac:dyDescent="0.25">
      <c r="F552" s="72"/>
      <c r="G552" s="73"/>
      <c r="M552" s="72"/>
    </row>
    <row r="553" spans="6:13" x14ac:dyDescent="0.25">
      <c r="F553" s="72"/>
      <c r="G553" s="73"/>
      <c r="M553" s="72"/>
    </row>
    <row r="554" spans="6:13" x14ac:dyDescent="0.25">
      <c r="F554" s="72"/>
      <c r="G554" s="73"/>
      <c r="M554" s="72"/>
    </row>
    <row r="555" spans="6:13" x14ac:dyDescent="0.25">
      <c r="F555" s="72"/>
      <c r="G555" s="73"/>
      <c r="M555" s="72"/>
    </row>
    <row r="556" spans="6:13" x14ac:dyDescent="0.25">
      <c r="F556" s="72"/>
      <c r="G556" s="73"/>
      <c r="M556" s="72"/>
    </row>
    <row r="557" spans="6:13" x14ac:dyDescent="0.25">
      <c r="F557" s="72"/>
      <c r="G557" s="73"/>
      <c r="M557" s="72"/>
    </row>
    <row r="558" spans="6:13" x14ac:dyDescent="0.25">
      <c r="F558" s="72"/>
      <c r="G558" s="73"/>
      <c r="M558" s="72"/>
    </row>
  </sheetData>
  <mergeCells count="86">
    <mergeCell ref="C3:W3"/>
    <mergeCell ref="Y56:Y64"/>
    <mergeCell ref="C56:C64"/>
    <mergeCell ref="D56:D64"/>
    <mergeCell ref="E56:E64"/>
    <mergeCell ref="V32:Y32"/>
    <mergeCell ref="Y34:Y42"/>
    <mergeCell ref="K32:R32"/>
    <mergeCell ref="F45:F46"/>
    <mergeCell ref="G32:J32"/>
    <mergeCell ref="C2:Y2"/>
    <mergeCell ref="Y6:Y13"/>
    <mergeCell ref="Y14:Y21"/>
    <mergeCell ref="C6:C13"/>
    <mergeCell ref="D6:D13"/>
    <mergeCell ref="D14:D21"/>
    <mergeCell ref="T4:T5"/>
    <mergeCell ref="C4:C5"/>
    <mergeCell ref="D4:D5"/>
    <mergeCell ref="C14:C21"/>
    <mergeCell ref="E34:E42"/>
    <mergeCell ref="C32:C33"/>
    <mergeCell ref="D32:D33"/>
    <mergeCell ref="C30:Y30"/>
    <mergeCell ref="E22:E29"/>
    <mergeCell ref="C22:C29"/>
    <mergeCell ref="Y22:Y29"/>
    <mergeCell ref="D22:D29"/>
    <mergeCell ref="F32:F33"/>
    <mergeCell ref="E32:E33"/>
    <mergeCell ref="C47:C55"/>
    <mergeCell ref="C34:C42"/>
    <mergeCell ref="D34:D42"/>
    <mergeCell ref="C31:W31"/>
    <mergeCell ref="E45:E46"/>
    <mergeCell ref="G45:J45"/>
    <mergeCell ref="C44:Y44"/>
    <mergeCell ref="V45:Y45"/>
    <mergeCell ref="U32:U33"/>
    <mergeCell ref="T32:T33"/>
    <mergeCell ref="Y47:Y55"/>
    <mergeCell ref="G4:H4"/>
    <mergeCell ref="E4:E5"/>
    <mergeCell ref="V4:Y4"/>
    <mergeCell ref="E14:E21"/>
    <mergeCell ref="K4:R4"/>
    <mergeCell ref="E6:E13"/>
    <mergeCell ref="S32:S33"/>
    <mergeCell ref="E47:E55"/>
    <mergeCell ref="K45:R45"/>
    <mergeCell ref="C67:C68"/>
    <mergeCell ref="D67:D68"/>
    <mergeCell ref="E67:E68"/>
    <mergeCell ref="F67:F68"/>
    <mergeCell ref="T45:T46"/>
    <mergeCell ref="U45:U46"/>
    <mergeCell ref="S45:S46"/>
    <mergeCell ref="C45:C46"/>
    <mergeCell ref="D47:D55"/>
    <mergeCell ref="D45:D46"/>
    <mergeCell ref="C69:C77"/>
    <mergeCell ref="D69:D77"/>
    <mergeCell ref="E69:E77"/>
    <mergeCell ref="G67:J67"/>
    <mergeCell ref="S4:S5"/>
    <mergeCell ref="U4:U5"/>
    <mergeCell ref="F4:F5"/>
    <mergeCell ref="C66:Y66"/>
    <mergeCell ref="V67:Y67"/>
    <mergeCell ref="U67:U68"/>
    <mergeCell ref="Y96:Y104"/>
    <mergeCell ref="E96:E104"/>
    <mergeCell ref="Y78:Y86"/>
    <mergeCell ref="K67:R67"/>
    <mergeCell ref="T67:T68"/>
    <mergeCell ref="S67:S68"/>
    <mergeCell ref="C78:C86"/>
    <mergeCell ref="D78:D86"/>
    <mergeCell ref="E78:E86"/>
    <mergeCell ref="Y69:Y77"/>
    <mergeCell ref="C96:C104"/>
    <mergeCell ref="D96:D104"/>
    <mergeCell ref="E87:E95"/>
    <mergeCell ref="Y87:Y95"/>
    <mergeCell ref="D87:D95"/>
    <mergeCell ref="C87:C95"/>
  </mergeCells>
  <phoneticPr fontId="2" type="noConversion"/>
  <pageMargins left="0.74803149606299213" right="0.74803149606299213" top="0.59055118110236227" bottom="0.59055118110236227" header="0.51181102362204722" footer="0.51181102362204722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CE1738"/>
  <sheetViews>
    <sheetView showGridLines="0" topLeftCell="AH48" zoomScale="50" zoomScaleNormal="50" workbookViewId="0">
      <selection activeCell="BE149" sqref="BE149:BK149"/>
    </sheetView>
  </sheetViews>
  <sheetFormatPr defaultColWidth="8.75" defaultRowHeight="32.25" customHeight="1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6" width="9" style="42" customWidth="1"/>
    <col min="37" max="37" width="10.625" style="42" customWidth="1"/>
    <col min="38" max="38" width="10.125" style="42" customWidth="1"/>
    <col min="39" max="39" width="17.875" style="71" customWidth="1"/>
    <col min="40" max="40" width="8.125" style="71" customWidth="1"/>
    <col min="41" max="41" width="10.25" style="127" hidden="1" customWidth="1"/>
    <col min="42" max="42" width="11.75" style="71" customWidth="1"/>
    <col min="43" max="43" width="12.625" style="71" customWidth="1"/>
    <col min="44" max="44" width="10.375" style="42" customWidth="1"/>
    <col min="45" max="45" width="10" style="225" customWidth="1"/>
    <col min="46" max="46" width="5.75" style="208" customWidth="1"/>
    <col min="47" max="47" width="5.375" style="208" customWidth="1"/>
    <col min="48" max="48" width="6.875" style="42" customWidth="1"/>
    <col min="49" max="49" width="10.5" style="42" customWidth="1"/>
    <col min="50" max="50" width="11.625" style="42" customWidth="1"/>
    <col min="51" max="51" width="11.375" style="132" customWidth="1"/>
    <col min="52" max="52" width="10.875" style="42" customWidth="1"/>
    <col min="53" max="53" width="11.125" style="42" customWidth="1"/>
    <col min="54" max="54" width="7.875" style="42" hidden="1" customWidth="1"/>
    <col min="55" max="55" width="10.625" style="42" customWidth="1"/>
    <col min="56" max="56" width="10.125" style="42" customWidth="1"/>
    <col min="57" max="57" width="7.875" style="42" customWidth="1"/>
    <col min="58" max="58" width="11.625" style="42" customWidth="1"/>
    <col min="59" max="59" width="11.5" style="42" customWidth="1"/>
    <col min="60" max="60" width="10.375" style="42" customWidth="1"/>
    <col min="61" max="61" width="10.125" style="42" customWidth="1"/>
    <col min="62" max="62" width="7.5" style="42" customWidth="1"/>
    <col min="63" max="63" width="9.5" style="42" customWidth="1"/>
    <col min="64" max="64" width="7.125" style="42" customWidth="1"/>
    <col min="65" max="65" width="14.375" style="42" customWidth="1"/>
    <col min="66" max="67" width="11.5" style="42" customWidth="1"/>
    <col min="68" max="68" width="11.5" style="42" hidden="1" customWidth="1"/>
    <col min="69" max="69" width="11.5" style="42" customWidth="1"/>
    <col min="70" max="70" width="7.375" style="220" customWidth="1"/>
    <col min="71" max="71" width="10.375" style="42" customWidth="1"/>
    <col min="72" max="72" width="12.75" style="42" customWidth="1"/>
    <col min="73" max="73" width="14.25" style="42" customWidth="1"/>
    <col min="74" max="74" width="10.75" style="42" customWidth="1"/>
    <col min="75" max="75" width="8.125" style="42" customWidth="1"/>
    <col min="76" max="76" width="9.125" style="42" customWidth="1"/>
    <col min="77" max="77" width="14.75" style="42" customWidth="1"/>
    <col min="78" max="78" width="8.5" style="42" customWidth="1"/>
    <col min="79" max="79" width="10" style="42" customWidth="1"/>
    <col min="80" max="80" width="14.625" style="42" customWidth="1"/>
    <col min="81" max="81" width="12.37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32.25" customHeight="1" x14ac:dyDescent="0.25">
      <c r="A1" s="42" t="e">
        <f>#REF!</f>
        <v>#REF!</v>
      </c>
    </row>
    <row r="2" spans="1:80" ht="32.25" customHeight="1" x14ac:dyDescent="0.25">
      <c r="B2" s="271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410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22.5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43"/>
      <c r="AS3" s="226"/>
      <c r="AT3" s="209"/>
      <c r="AU3" s="209"/>
      <c r="AV3" s="43"/>
      <c r="AW3" s="43"/>
      <c r="AX3" s="43"/>
      <c r="AY3" s="13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221"/>
      <c r="BS3" s="43"/>
      <c r="BT3" s="43"/>
      <c r="BU3" s="43"/>
      <c r="BV3" s="43"/>
      <c r="BW3" s="43"/>
    </row>
    <row r="4" spans="1:80" ht="57" customHeight="1" x14ac:dyDescent="0.25">
      <c r="A4" s="43"/>
      <c r="B4" s="299" t="s">
        <v>139</v>
      </c>
      <c r="C4" s="299" t="s">
        <v>140</v>
      </c>
      <c r="D4" s="299" t="s">
        <v>141</v>
      </c>
      <c r="E4" s="299" t="s">
        <v>142</v>
      </c>
      <c r="F4" s="78" t="s">
        <v>21</v>
      </c>
      <c r="G4" s="300" t="s">
        <v>143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144</v>
      </c>
      <c r="S4" s="301"/>
      <c r="T4" s="301"/>
      <c r="U4" s="301"/>
      <c r="V4" s="301"/>
      <c r="W4" s="302"/>
      <c r="X4" s="300" t="s">
        <v>145</v>
      </c>
      <c r="Y4" s="301"/>
      <c r="Z4" s="301"/>
      <c r="AA4" s="301"/>
      <c r="AB4" s="301"/>
      <c r="AC4" s="301"/>
      <c r="AD4" s="301"/>
      <c r="AE4" s="302"/>
      <c r="AF4" s="297" t="s">
        <v>146</v>
      </c>
      <c r="AG4" s="297" t="s">
        <v>147</v>
      </c>
      <c r="AH4" s="79"/>
      <c r="AI4" s="43"/>
      <c r="AJ4" s="272" t="s">
        <v>441</v>
      </c>
      <c r="AK4" s="274" t="s">
        <v>148</v>
      </c>
      <c r="AL4" s="274" t="s">
        <v>149</v>
      </c>
      <c r="AM4" s="274" t="s">
        <v>150</v>
      </c>
      <c r="AN4" s="262" t="s">
        <v>450</v>
      </c>
      <c r="AO4" s="200" t="s">
        <v>23</v>
      </c>
      <c r="AP4" s="262" t="s">
        <v>442</v>
      </c>
      <c r="AQ4" s="262" t="s">
        <v>443</v>
      </c>
      <c r="AR4" s="262" t="s">
        <v>444</v>
      </c>
      <c r="AS4" s="305" t="s">
        <v>201</v>
      </c>
      <c r="AT4" s="266" t="s">
        <v>407</v>
      </c>
      <c r="AU4" s="266" t="s">
        <v>408</v>
      </c>
      <c r="AV4" s="257" t="s">
        <v>437</v>
      </c>
      <c r="AW4" s="257"/>
      <c r="AX4" s="257"/>
      <c r="AY4" s="257"/>
      <c r="AZ4" s="257"/>
      <c r="BA4" s="257"/>
      <c r="BB4" s="257"/>
      <c r="BC4" s="257"/>
      <c r="BD4" s="257"/>
      <c r="BE4" s="257" t="s">
        <v>438</v>
      </c>
      <c r="BF4" s="257"/>
      <c r="BG4" s="257"/>
      <c r="BH4" s="257"/>
      <c r="BI4" s="257"/>
      <c r="BJ4" s="257"/>
      <c r="BK4" s="257"/>
      <c r="BL4" s="257" t="s">
        <v>449</v>
      </c>
      <c r="BM4" s="257"/>
      <c r="BN4" s="257"/>
      <c r="BO4" s="257"/>
      <c r="BP4" s="257"/>
      <c r="BQ4" s="257"/>
      <c r="BR4" s="257"/>
      <c r="BS4" s="257"/>
      <c r="BT4" s="258" t="s">
        <v>454</v>
      </c>
      <c r="BU4" s="260" t="s">
        <v>452</v>
      </c>
      <c r="BV4" s="43"/>
      <c r="BW4" s="43"/>
    </row>
    <row r="5" spans="1:80" ht="88.5" customHeight="1" x14ac:dyDescent="0.25">
      <c r="A5" s="43"/>
      <c r="B5" s="298"/>
      <c r="C5" s="298"/>
      <c r="D5" s="298"/>
      <c r="E5" s="298"/>
      <c r="F5" s="2" t="s">
        <v>38</v>
      </c>
      <c r="G5" s="2" t="s">
        <v>25</v>
      </c>
      <c r="H5" s="2" t="s">
        <v>26</v>
      </c>
      <c r="I5" s="80" t="s">
        <v>152</v>
      </c>
      <c r="J5" s="80" t="s">
        <v>153</v>
      </c>
      <c r="K5" s="80" t="s">
        <v>27</v>
      </c>
      <c r="L5" s="80" t="s">
        <v>154</v>
      </c>
      <c r="M5" s="80" t="s">
        <v>14</v>
      </c>
      <c r="N5" s="80" t="s">
        <v>155</v>
      </c>
      <c r="O5" s="80" t="s">
        <v>156</v>
      </c>
      <c r="P5" s="80" t="s">
        <v>157</v>
      </c>
      <c r="Q5" s="80" t="s">
        <v>13</v>
      </c>
      <c r="R5" s="2" t="s">
        <v>25</v>
      </c>
      <c r="S5" s="2" t="s">
        <v>26</v>
      </c>
      <c r="T5" s="80" t="s">
        <v>153</v>
      </c>
      <c r="U5" s="80" t="s">
        <v>154</v>
      </c>
      <c r="V5" s="80" t="s">
        <v>20</v>
      </c>
      <c r="W5" s="80" t="s">
        <v>157</v>
      </c>
      <c r="X5" s="2" t="s">
        <v>25</v>
      </c>
      <c r="Y5" s="2" t="s">
        <v>26</v>
      </c>
      <c r="Z5" s="80" t="s">
        <v>153</v>
      </c>
      <c r="AA5" s="80" t="s">
        <v>27</v>
      </c>
      <c r="AB5" s="80" t="s">
        <v>154</v>
      </c>
      <c r="AC5" s="80" t="s">
        <v>20</v>
      </c>
      <c r="AD5" s="80" t="s">
        <v>157</v>
      </c>
      <c r="AE5" s="80" t="s">
        <v>13</v>
      </c>
      <c r="AF5" s="298"/>
      <c r="AG5" s="298"/>
      <c r="AH5" s="79"/>
      <c r="AI5" s="43"/>
      <c r="AJ5" s="273"/>
      <c r="AK5" s="259"/>
      <c r="AL5" s="259"/>
      <c r="AM5" s="259"/>
      <c r="AN5" s="263"/>
      <c r="AO5" s="201" t="s">
        <v>202</v>
      </c>
      <c r="AP5" s="263"/>
      <c r="AQ5" s="263"/>
      <c r="AR5" s="263"/>
      <c r="AS5" s="306"/>
      <c r="AT5" s="267"/>
      <c r="AU5" s="267"/>
      <c r="AV5" s="25" t="s">
        <v>24</v>
      </c>
      <c r="AW5" s="25" t="s">
        <v>158</v>
      </c>
      <c r="AX5" s="81" t="s">
        <v>25</v>
      </c>
      <c r="AY5" s="187" t="s">
        <v>26</v>
      </c>
      <c r="AZ5" s="25" t="s">
        <v>440</v>
      </c>
      <c r="BA5" s="25" t="s">
        <v>409</v>
      </c>
      <c r="BB5" s="186" t="s">
        <v>27</v>
      </c>
      <c r="BC5" s="25" t="s">
        <v>159</v>
      </c>
      <c r="BD5" s="25" t="s">
        <v>160</v>
      </c>
      <c r="BE5" s="25" t="s">
        <v>24</v>
      </c>
      <c r="BF5" s="81" t="s">
        <v>25</v>
      </c>
      <c r="BG5" s="81" t="s">
        <v>26</v>
      </c>
      <c r="BH5" s="25" t="s">
        <v>158</v>
      </c>
      <c r="BI5" s="25" t="s">
        <v>159</v>
      </c>
      <c r="BJ5" s="25" t="s">
        <v>20</v>
      </c>
      <c r="BK5" s="25" t="s">
        <v>160</v>
      </c>
      <c r="BL5" s="25" t="s">
        <v>24</v>
      </c>
      <c r="BM5" s="81" t="s">
        <v>25</v>
      </c>
      <c r="BN5" s="81" t="s">
        <v>26</v>
      </c>
      <c r="BO5" s="25" t="s">
        <v>158</v>
      </c>
      <c r="BP5" s="186" t="s">
        <v>27</v>
      </c>
      <c r="BQ5" s="25" t="s">
        <v>159</v>
      </c>
      <c r="BR5" s="222" t="s">
        <v>20</v>
      </c>
      <c r="BS5" s="25" t="s">
        <v>160</v>
      </c>
      <c r="BT5" s="259"/>
      <c r="BU5" s="261"/>
      <c r="BV5" s="43"/>
      <c r="BW5" s="43"/>
      <c r="CB5" s="71"/>
    </row>
    <row r="6" spans="1:80" ht="32.25" customHeight="1" x14ac:dyDescent="0.25">
      <c r="A6" s="43"/>
      <c r="B6" s="293">
        <v>6.6</v>
      </c>
      <c r="C6" s="295">
        <v>6</v>
      </c>
      <c r="D6" s="46">
        <v>456</v>
      </c>
      <c r="E6" s="17" t="s">
        <v>56</v>
      </c>
      <c r="F6" s="61">
        <v>25</v>
      </c>
      <c r="G6" s="46"/>
      <c r="H6" s="83"/>
      <c r="I6" s="17"/>
      <c r="J6" s="99">
        <v>20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/>
      <c r="AA6" s="102"/>
      <c r="AB6" s="17"/>
      <c r="AC6" s="46"/>
      <c r="AD6" s="17"/>
      <c r="AE6" s="100"/>
      <c r="AF6" s="17"/>
      <c r="AG6" s="85"/>
      <c r="AH6" s="86"/>
      <c r="AI6" s="43"/>
      <c r="AJ6" s="278">
        <v>2.4</v>
      </c>
      <c r="AK6" s="242">
        <v>2</v>
      </c>
      <c r="AL6" s="238">
        <v>240</v>
      </c>
      <c r="AM6" s="248" t="s">
        <v>203</v>
      </c>
      <c r="AN6" s="238">
        <v>5</v>
      </c>
      <c r="AO6" s="250">
        <f>INT(AL6*TAN(RADIANS(AN6)))</f>
        <v>20</v>
      </c>
      <c r="AP6" s="242">
        <f>(INT((AO6-13)/AS6+1)*AS6+13)</f>
        <v>23</v>
      </c>
      <c r="AQ6" s="242">
        <f>AP6+INT(AL6*(TAN(AN6/180*PI())))</f>
        <v>43</v>
      </c>
      <c r="AR6" s="238">
        <f>F$6</f>
        <v>25</v>
      </c>
      <c r="AS6" s="304">
        <v>10</v>
      </c>
      <c r="AT6" s="241">
        <v>7</v>
      </c>
      <c r="AU6" s="241">
        <v>4</v>
      </c>
      <c r="AV6" s="88">
        <v>1</v>
      </c>
      <c r="AW6" s="219">
        <f>J$6</f>
        <v>20</v>
      </c>
      <c r="AX6" s="87">
        <f>AL6-11</f>
        <v>229</v>
      </c>
      <c r="AY6" s="184">
        <f>(AR6-7-BP6-BP7-1.16/2-BB6/2)</f>
        <v>13.734999999999999</v>
      </c>
      <c r="AZ6" s="130">
        <f>INT((AP6-13)/AS6)+1</f>
        <v>2</v>
      </c>
      <c r="BA6" s="103" t="s">
        <v>31</v>
      </c>
      <c r="BB6" s="105">
        <f>IF(AW6=16,1.84,IF(AW6=20,2.27,IF(AW6=22,2.51,IF(AW6=25,2.84,IF(AW6=28,3.16)))))</f>
        <v>2.27</v>
      </c>
      <c r="BC6" s="88">
        <f>AX6+2*AY6</f>
        <v>256.47000000000003</v>
      </c>
      <c r="BD6" s="87">
        <f>BC6*AZ6/100*((AW6/100)^2/4*PI()*7850/100)</f>
        <v>12.649871005498937</v>
      </c>
      <c r="BE6" s="88">
        <v>2</v>
      </c>
      <c r="BF6" s="87">
        <f>AL6-11</f>
        <v>229</v>
      </c>
      <c r="BG6" s="87">
        <v>10</v>
      </c>
      <c r="BH6" s="219">
        <v>10</v>
      </c>
      <c r="BI6" s="88">
        <f>BF6+2*BG6</f>
        <v>249</v>
      </c>
      <c r="BJ6" s="88">
        <f>AZ6</f>
        <v>2</v>
      </c>
      <c r="BK6" s="87">
        <f>BI6*BJ6/100*((BH6/100)^2/4*PI()*7850/100)</f>
        <v>3.0703570401696449</v>
      </c>
      <c r="BL6" s="88">
        <v>3</v>
      </c>
      <c r="BM6" s="110">
        <f>(AP6+AQ6)/2-2*4.5</f>
        <v>24</v>
      </c>
      <c r="BN6" s="87">
        <f>10</f>
        <v>10</v>
      </c>
      <c r="BO6" s="219">
        <v>10</v>
      </c>
      <c r="BP6" s="105">
        <f>IF(BO6=10,1.16,IF(BO6=12,1.39,IF(BO6=14,1.62,IF(BO6=28,3.1))))</f>
        <v>1.1599999999999999</v>
      </c>
      <c r="BQ6" s="110">
        <f>BM6+2*BN6</f>
        <v>44</v>
      </c>
      <c r="BR6" s="223">
        <f>AT6*2+2*AU6+1</f>
        <v>23</v>
      </c>
      <c r="BS6" s="87">
        <f>BQ6*BR6/100*((BO6/100)^2/4*PI()*7850/100)</f>
        <v>6.2393600896620089</v>
      </c>
      <c r="BT6" s="242">
        <f>BD6+BK6+BS6+BD7+BK7+BS7+BS8</f>
        <v>56.04874636073329</v>
      </c>
      <c r="BU6" s="284">
        <f>(AP6+AQ6)*AL6/2*AR6/1000000</f>
        <v>0.19800000000000001</v>
      </c>
      <c r="BV6" s="43"/>
      <c r="BW6" s="43"/>
      <c r="BX6" s="286">
        <f>BT6/BU6</f>
        <v>283.07447656936006</v>
      </c>
    </row>
    <row r="7" spans="1:80" ht="32.25" customHeight="1" x14ac:dyDescent="0.25">
      <c r="A7" s="43"/>
      <c r="B7" s="293"/>
      <c r="C7" s="295"/>
      <c r="D7" s="46">
        <v>456</v>
      </c>
      <c r="E7" s="17" t="s">
        <v>58</v>
      </c>
      <c r="F7" s="61">
        <v>25</v>
      </c>
      <c r="G7" s="46"/>
      <c r="H7" s="83"/>
      <c r="I7" s="17"/>
      <c r="J7" s="99">
        <v>20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/>
      <c r="AA7" s="102"/>
      <c r="AB7" s="17"/>
      <c r="AC7" s="46"/>
      <c r="AD7" s="17"/>
      <c r="AE7" s="100"/>
      <c r="AF7" s="17"/>
      <c r="AG7" s="85"/>
      <c r="AH7" s="86"/>
      <c r="AI7" s="43"/>
      <c r="AJ7" s="278"/>
      <c r="AK7" s="242"/>
      <c r="AL7" s="238"/>
      <c r="AM7" s="248"/>
      <c r="AN7" s="238"/>
      <c r="AO7" s="250"/>
      <c r="AP7" s="242"/>
      <c r="AQ7" s="242"/>
      <c r="AR7" s="238"/>
      <c r="AS7" s="304"/>
      <c r="AT7" s="241"/>
      <c r="AU7" s="241"/>
      <c r="AV7" s="88" t="s">
        <v>51</v>
      </c>
      <c r="AW7" s="219">
        <f>AW6</f>
        <v>20</v>
      </c>
      <c r="AX7" s="87">
        <f>AL6/COS(AN6/180*PI())-11</f>
        <v>229.91676101040338</v>
      </c>
      <c r="AY7" s="184">
        <f>AY6</f>
        <v>13.734999999999999</v>
      </c>
      <c r="AZ7" s="103" t="s">
        <v>31</v>
      </c>
      <c r="BA7" s="131">
        <f>INT((AQ6-AP6-3.5/COS(AN6*PI()/180))/AS6)+1</f>
        <v>2</v>
      </c>
      <c r="BB7" s="105">
        <f>IF(AW7=16,1.84,IF(AW7=20,2.27,IF(AW7=22,2.51,IF(AW7=25,2.84,IF(AW7=28,3.16)))))</f>
        <v>2.27</v>
      </c>
      <c r="BC7" s="88">
        <f>AX7+2*AY7</f>
        <v>257.38676101040335</v>
      </c>
      <c r="BD7" s="87">
        <f>BC7*BA7/100*((AW7/100)^2/4*PI()*7850/100)</f>
        <v>12.695088413088413</v>
      </c>
      <c r="BE7" s="88" t="s">
        <v>52</v>
      </c>
      <c r="BF7" s="87">
        <f>AL6/COS(AN6/180*PI())-11</f>
        <v>229.91676101040338</v>
      </c>
      <c r="BG7" s="87">
        <v>10</v>
      </c>
      <c r="BH7" s="219">
        <v>10</v>
      </c>
      <c r="BI7" s="88">
        <f>BF7+2*BG7</f>
        <v>249.91676101040338</v>
      </c>
      <c r="BJ7" s="88">
        <f>BA7</f>
        <v>2</v>
      </c>
      <c r="BK7" s="87">
        <f>BI7*BJ7/100*((BH7/100)^2/4*PI()*7850/100)</f>
        <v>3.0816613920670148</v>
      </c>
      <c r="BL7" s="88">
        <v>4</v>
      </c>
      <c r="BM7" s="110">
        <f>BM6</f>
        <v>24</v>
      </c>
      <c r="BN7" s="214">
        <f>AR6-7-BP6-BP7+BP7</f>
        <v>16.84</v>
      </c>
      <c r="BO7" s="219">
        <v>12</v>
      </c>
      <c r="BP7" s="105">
        <f t="shared" ref="BP7:BP26" si="0">IF(BO7=10,1.16,IF(BO7=12,1.39,IF(BO7=14,1.62,IF(BO7=28,3.1))))</f>
        <v>1.39</v>
      </c>
      <c r="BQ7" s="215">
        <f>BM7+2*BN7+32</f>
        <v>89.68</v>
      </c>
      <c r="BR7" s="223">
        <f>BR6</f>
        <v>23</v>
      </c>
      <c r="BS7" s="87">
        <f>BQ7*BR7/100*((BO7/100)^2/4*PI()*7850/100)</f>
        <v>18.312408420247277</v>
      </c>
      <c r="BT7" s="242"/>
      <c r="BU7" s="284"/>
      <c r="BV7" s="43"/>
      <c r="BW7" s="43"/>
      <c r="BX7" s="286"/>
    </row>
    <row r="8" spans="1:80" ht="32.25" customHeight="1" x14ac:dyDescent="0.25">
      <c r="A8" s="43"/>
      <c r="B8" s="293"/>
      <c r="C8" s="295"/>
      <c r="D8" s="46"/>
      <c r="E8" s="17"/>
      <c r="F8" s="61"/>
      <c r="G8" s="46"/>
      <c r="H8" s="83"/>
      <c r="I8" s="17"/>
      <c r="J8" s="99"/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/>
      <c r="AA8" s="102"/>
      <c r="AB8" s="17"/>
      <c r="AC8" s="46"/>
      <c r="AD8" s="17"/>
      <c r="AE8" s="100"/>
      <c r="AF8" s="17"/>
      <c r="AG8" s="85"/>
      <c r="AH8" s="86"/>
      <c r="AI8" s="43"/>
      <c r="AJ8" s="278"/>
      <c r="AK8" s="242"/>
      <c r="AL8" s="238"/>
      <c r="AM8" s="248"/>
      <c r="AN8" s="238"/>
      <c r="AO8" s="250"/>
      <c r="AP8" s="242"/>
      <c r="AQ8" s="242"/>
      <c r="AR8" s="238"/>
      <c r="AS8" s="304"/>
      <c r="AT8" s="241"/>
      <c r="AU8" s="241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88">
        <v>5</v>
      </c>
      <c r="BM8" s="210">
        <f>(3*AS6+BB6+BP8)</f>
        <v>33.660000000000004</v>
      </c>
      <c r="BN8" s="214">
        <f>AR6-7-BP6-BP7+BP8</f>
        <v>16.84</v>
      </c>
      <c r="BO8" s="219">
        <v>12</v>
      </c>
      <c r="BP8" s="211">
        <f t="shared" si="0"/>
        <v>1.39</v>
      </c>
      <c r="BQ8" s="214">
        <f>2*BM8+2*BN8+28</f>
        <v>129</v>
      </c>
      <c r="BR8" s="223">
        <f>INT(19*(INT(AZ6/3/2)+INT(BJ6/3/2+BJ7/3/2))/2)</f>
        <v>0</v>
      </c>
      <c r="BS8" s="87">
        <f>BQ8*BR8/100*((BO8/100)^2/4*PI()*7850/100)</f>
        <v>0</v>
      </c>
      <c r="BT8" s="242"/>
      <c r="BU8" s="284"/>
      <c r="BV8" s="43"/>
      <c r="BW8" s="43"/>
      <c r="BX8" s="71"/>
    </row>
    <row r="9" spans="1:80" ht="32.25" hidden="1" customHeight="1" x14ac:dyDescent="0.25">
      <c r="A9" s="43"/>
      <c r="B9" s="293"/>
      <c r="C9" s="295"/>
      <c r="D9" s="46">
        <v>456</v>
      </c>
      <c r="E9" s="17" t="s">
        <v>59</v>
      </c>
      <c r="F9" s="61">
        <v>35</v>
      </c>
      <c r="G9" s="46"/>
      <c r="H9" s="83"/>
      <c r="I9" s="17"/>
      <c r="J9" s="99">
        <v>20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/>
      <c r="AA9" s="102"/>
      <c r="AB9" s="17"/>
      <c r="AC9" s="46"/>
      <c r="AD9" s="17"/>
      <c r="AE9" s="100"/>
      <c r="AF9" s="17"/>
      <c r="AG9" s="85"/>
      <c r="AH9" s="86"/>
      <c r="AI9" s="43"/>
      <c r="AJ9" s="278"/>
      <c r="AK9" s="242"/>
      <c r="AL9" s="288">
        <v>240</v>
      </c>
      <c r="AM9" s="291" t="s">
        <v>204</v>
      </c>
      <c r="AN9" s="288">
        <v>5</v>
      </c>
      <c r="AO9" s="288">
        <f>INT(AL9*TAN(RADIANS(AN9)))</f>
        <v>20</v>
      </c>
      <c r="AP9" s="291">
        <f>INT((AO9-13)/AS9+1)*AS9+13</f>
        <v>25</v>
      </c>
      <c r="AQ9" s="291">
        <f>AP9+INT(AL9*(TAN(AN9/180*PI())))</f>
        <v>45</v>
      </c>
      <c r="AR9" s="288">
        <f>F$7</f>
        <v>25</v>
      </c>
      <c r="AS9" s="304">
        <v>12</v>
      </c>
      <c r="AT9" s="290">
        <v>7</v>
      </c>
      <c r="AU9" s="290">
        <v>4</v>
      </c>
      <c r="AV9" s="144">
        <v>1</v>
      </c>
      <c r="AW9" s="145">
        <f>J$6</f>
        <v>20</v>
      </c>
      <c r="AX9" s="146">
        <f>AL9-11</f>
        <v>229</v>
      </c>
      <c r="AY9" s="197">
        <f>(AR9-7-BP9-BP10-1.16/2-BB9/2)+5</f>
        <v>19.895000000000003</v>
      </c>
      <c r="AZ9" s="147">
        <f>INT((AP9-13)/AS9)+1</f>
        <v>2</v>
      </c>
      <c r="BA9" s="148" t="s">
        <v>31</v>
      </c>
      <c r="BB9" s="149">
        <f>IF(AW9=16,1.84,IF(AW9=20,2.27,IF(AW9=22,2.51,IF(AW9=25,2.84,IF(AW9=28,3.16)))))</f>
        <v>2.27</v>
      </c>
      <c r="BC9" s="144">
        <f>AX9+2*AY9</f>
        <v>268.79000000000002</v>
      </c>
      <c r="BD9" s="146">
        <f>BC9*AZ9/100*((AW9/100)^2/4*PI()*7850/100)</f>
        <v>13.257530422926891</v>
      </c>
      <c r="BE9" s="144">
        <v>2</v>
      </c>
      <c r="BF9" s="146">
        <f>AL9-11</f>
        <v>229</v>
      </c>
      <c r="BG9" s="146">
        <f>AY9</f>
        <v>19.895000000000003</v>
      </c>
      <c r="BH9" s="145">
        <v>10</v>
      </c>
      <c r="BI9" s="144">
        <f>BF9+2*BG9</f>
        <v>268.79000000000002</v>
      </c>
      <c r="BJ9" s="144">
        <f>AZ9</f>
        <v>2</v>
      </c>
      <c r="BK9" s="146">
        <f>BI9*BJ9/100*((BH9/100)^2/4*PI()*7850/100)</f>
        <v>3.3143826057317227</v>
      </c>
      <c r="BL9" s="144">
        <v>3</v>
      </c>
      <c r="BM9" s="198">
        <f>(AP9+AQ9)/2-2*4.5</f>
        <v>26</v>
      </c>
      <c r="BN9" s="146">
        <f>10</f>
        <v>10</v>
      </c>
      <c r="BO9" s="219">
        <f>Z$6</f>
        <v>0</v>
      </c>
      <c r="BP9" s="149" t="b">
        <f>IF(BO9=10,1.16,IF(BO9=12,1.39,IF(BO9=14,1.62,IF(BO9=28,3.1))))</f>
        <v>0</v>
      </c>
      <c r="BQ9" s="146">
        <f>BM9+2*BN9</f>
        <v>46</v>
      </c>
      <c r="BR9" s="223">
        <f>AT9*2+2*AU9+1</f>
        <v>23</v>
      </c>
      <c r="BS9" s="146">
        <f t="shared" ref="BS9:BS26" si="1">BQ9*BR9/100*((BO9/100)^2/4*PI()*7850/100)</f>
        <v>0</v>
      </c>
      <c r="BT9" s="291">
        <f>BD9+BK9+BS9+BD10+BK10+BS10+BS11</f>
        <v>64.595407014650917</v>
      </c>
      <c r="BU9" s="292">
        <f>(AP9+AQ9)*AL9/2*AR9/1000000</f>
        <v>0.21</v>
      </c>
      <c r="BV9" s="177"/>
      <c r="BW9" s="43"/>
      <c r="BX9" s="286">
        <f>BT9/BU9</f>
        <v>307.59717626024246</v>
      </c>
    </row>
    <row r="10" spans="1:80" ht="32.25" hidden="1" customHeight="1" x14ac:dyDescent="0.25">
      <c r="A10" s="43"/>
      <c r="B10" s="293"/>
      <c r="C10" s="295"/>
      <c r="D10" s="46">
        <v>456</v>
      </c>
      <c r="E10" s="17" t="s">
        <v>60</v>
      </c>
      <c r="F10" s="61">
        <v>35</v>
      </c>
      <c r="G10" s="46"/>
      <c r="H10" s="83"/>
      <c r="I10" s="17"/>
      <c r="J10" s="99">
        <v>20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/>
      <c r="AA10" s="102"/>
      <c r="AB10" s="17"/>
      <c r="AC10" s="46"/>
      <c r="AD10" s="17"/>
      <c r="AE10" s="100"/>
      <c r="AF10" s="17"/>
      <c r="AG10" s="85"/>
      <c r="AH10" s="86"/>
      <c r="AI10" s="43"/>
      <c r="AJ10" s="278"/>
      <c r="AK10" s="242"/>
      <c r="AL10" s="288"/>
      <c r="AM10" s="291"/>
      <c r="AN10" s="288"/>
      <c r="AO10" s="288"/>
      <c r="AP10" s="291"/>
      <c r="AQ10" s="291"/>
      <c r="AR10" s="288"/>
      <c r="AS10" s="304"/>
      <c r="AT10" s="290"/>
      <c r="AU10" s="290"/>
      <c r="AV10" s="144" t="s">
        <v>51</v>
      </c>
      <c r="AW10" s="145">
        <f>AW9</f>
        <v>20</v>
      </c>
      <c r="AX10" s="146">
        <f>AL9/COS(AN9/180*PI())-11</f>
        <v>229.91676101040338</v>
      </c>
      <c r="AY10" s="197">
        <f>AY9</f>
        <v>19.895000000000003</v>
      </c>
      <c r="AZ10" s="148" t="s">
        <v>31</v>
      </c>
      <c r="BA10" s="150">
        <f>INT((AQ9-AP9-3.5/COS(AN9*PI()/180))/AS9)+1</f>
        <v>2</v>
      </c>
      <c r="BB10" s="149">
        <f>IF(AW10=16,1.84,IF(AW10=20,2.27,IF(AW10=22,2.51,IF(AW10=25,2.84,IF(AW10=28,3.16)))))</f>
        <v>2.27</v>
      </c>
      <c r="BC10" s="144">
        <f>AX10+2*AY10</f>
        <v>269.7067610104034</v>
      </c>
      <c r="BD10" s="146">
        <f>BC10*BA10/100*((AW10/100)^2/4*PI()*7850/100)</f>
        <v>13.302747830516369</v>
      </c>
      <c r="BE10" s="144" t="s">
        <v>52</v>
      </c>
      <c r="BF10" s="146">
        <f>AL9/COS(AN9/180*PI())-11</f>
        <v>229.91676101040338</v>
      </c>
      <c r="BG10" s="146">
        <f>AY10</f>
        <v>19.895000000000003</v>
      </c>
      <c r="BH10" s="145">
        <v>10</v>
      </c>
      <c r="BI10" s="144">
        <f>BF10+2*BG10</f>
        <v>269.7067610104034</v>
      </c>
      <c r="BJ10" s="144">
        <f>BA10</f>
        <v>2</v>
      </c>
      <c r="BK10" s="146">
        <f>BI10*BJ10/100*((BH10/100)^2/4*PI()*7850/100)</f>
        <v>3.3256869576290922</v>
      </c>
      <c r="BL10" s="144">
        <v>4</v>
      </c>
      <c r="BM10" s="198">
        <f>BM9</f>
        <v>26</v>
      </c>
      <c r="BN10" s="146">
        <f>AR9-7-BP9-BP10/2-BB9/2</f>
        <v>16.169999999999998</v>
      </c>
      <c r="BO10" s="219">
        <v>12</v>
      </c>
      <c r="BP10" s="149">
        <f t="shared" si="0"/>
        <v>1.39</v>
      </c>
      <c r="BQ10" s="146">
        <f>BM10+2*BN10+28</f>
        <v>86.34</v>
      </c>
      <c r="BR10" s="223">
        <f>BR9</f>
        <v>23</v>
      </c>
      <c r="BS10" s="146">
        <f t="shared" si="1"/>
        <v>17.630389640991854</v>
      </c>
      <c r="BT10" s="291"/>
      <c r="BU10" s="292"/>
      <c r="BV10" s="177"/>
      <c r="BW10" s="43"/>
      <c r="BX10" s="286"/>
    </row>
    <row r="11" spans="1:80" ht="32.25" hidden="1" customHeight="1" x14ac:dyDescent="0.25">
      <c r="A11" s="43"/>
      <c r="B11" s="293"/>
      <c r="C11" s="295"/>
      <c r="D11" s="46">
        <v>456</v>
      </c>
      <c r="E11" s="17" t="s">
        <v>61</v>
      </c>
      <c r="F11" s="61">
        <v>40</v>
      </c>
      <c r="G11" s="46"/>
      <c r="H11" s="83"/>
      <c r="I11" s="17"/>
      <c r="J11" s="99">
        <v>20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/>
      <c r="AA11" s="102"/>
      <c r="AB11" s="17"/>
      <c r="AC11" s="46"/>
      <c r="AD11" s="17"/>
      <c r="AE11" s="100"/>
      <c r="AF11" s="17"/>
      <c r="AG11" s="85"/>
      <c r="AH11" s="86"/>
      <c r="AI11" s="43"/>
      <c r="AJ11" s="278"/>
      <c r="AK11" s="242"/>
      <c r="AL11" s="144"/>
      <c r="AM11" s="146"/>
      <c r="AN11" s="144"/>
      <c r="AO11" s="144"/>
      <c r="AP11" s="146"/>
      <c r="AQ11" s="146"/>
      <c r="AR11" s="144"/>
      <c r="AS11" s="227"/>
      <c r="AT11" s="290"/>
      <c r="AU11" s="290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88"/>
      <c r="BG11" s="288"/>
      <c r="BH11" s="288"/>
      <c r="BI11" s="288"/>
      <c r="BJ11" s="288"/>
      <c r="BK11" s="288"/>
      <c r="BL11" s="144">
        <v>5</v>
      </c>
      <c r="BM11" s="199">
        <f>AR9-8.2</f>
        <v>16.8</v>
      </c>
      <c r="BN11" s="148" t="s">
        <v>31</v>
      </c>
      <c r="BO11" s="219">
        <v>12</v>
      </c>
      <c r="BP11" s="149">
        <f t="shared" si="0"/>
        <v>1.39</v>
      </c>
      <c r="BQ11" s="146">
        <f>BM11+24</f>
        <v>40.799999999999997</v>
      </c>
      <c r="BR11" s="223">
        <f>19*INT((INT(AZ9/3+1)+INT(BJ9/3+BJ10/3+1))/2+1)</f>
        <v>38</v>
      </c>
      <c r="BS11" s="146">
        <f t="shared" si="1"/>
        <v>13.764669556854987</v>
      </c>
      <c r="BT11" s="291"/>
      <c r="BU11" s="292"/>
      <c r="BV11" s="177"/>
      <c r="BW11" s="43"/>
      <c r="BX11" s="71"/>
    </row>
    <row r="12" spans="1:80" ht="32.25" customHeight="1" x14ac:dyDescent="0.25">
      <c r="A12" s="43"/>
      <c r="B12" s="293"/>
      <c r="C12" s="295"/>
      <c r="D12" s="46">
        <v>456</v>
      </c>
      <c r="E12" s="17" t="s">
        <v>62</v>
      </c>
      <c r="F12" s="61">
        <v>40</v>
      </c>
      <c r="G12" s="46"/>
      <c r="H12" s="83"/>
      <c r="I12" s="17"/>
      <c r="J12" s="99">
        <v>20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/>
      <c r="AA12" s="102"/>
      <c r="AB12" s="17"/>
      <c r="AC12" s="46"/>
      <c r="AD12" s="17"/>
      <c r="AE12" s="100"/>
      <c r="AF12" s="17"/>
      <c r="AG12" s="85"/>
      <c r="AH12" s="86"/>
      <c r="AI12" s="43"/>
      <c r="AJ12" s="278"/>
      <c r="AK12" s="242"/>
      <c r="AL12" s="238">
        <v>240</v>
      </c>
      <c r="AM12" s="248" t="s">
        <v>205</v>
      </c>
      <c r="AN12" s="238">
        <v>5</v>
      </c>
      <c r="AO12" s="250">
        <f>INT(AL12*TAN(RADIANS(AN12)))</f>
        <v>20</v>
      </c>
      <c r="AP12" s="242">
        <f>INT((AO12-13)/AS12+1)*AS12+13</f>
        <v>23</v>
      </c>
      <c r="AQ12" s="242">
        <f>AP12+INT(AL12*(TAN(AN12/180*PI())))</f>
        <v>43</v>
      </c>
      <c r="AR12" s="238">
        <f>F$9</f>
        <v>35</v>
      </c>
      <c r="AS12" s="304">
        <f>AS6</f>
        <v>10</v>
      </c>
      <c r="AT12" s="241">
        <v>7</v>
      </c>
      <c r="AU12" s="241">
        <v>4</v>
      </c>
      <c r="AV12" s="88">
        <v>1</v>
      </c>
      <c r="AW12" s="219">
        <f>J$9</f>
        <v>20</v>
      </c>
      <c r="AX12" s="87">
        <f>AL12-11</f>
        <v>229</v>
      </c>
      <c r="AY12" s="184">
        <f>(AR12-7-BP12-BP13-1.16/2-BB12/2)</f>
        <v>23.734999999999999</v>
      </c>
      <c r="AZ12" s="130">
        <f>INT((AP12-13)/AS12)+1</f>
        <v>2</v>
      </c>
      <c r="BA12" s="103" t="s">
        <v>31</v>
      </c>
      <c r="BB12" s="105">
        <f>IF(AW12=16,1.84,IF(AW12=20,2.27,IF(AW12=22,2.51,IF(AW12=25,2.84,IF(AW12=28,3.16)))))</f>
        <v>2.27</v>
      </c>
      <c r="BC12" s="88">
        <f>AX12+2*AY12</f>
        <v>276.47000000000003</v>
      </c>
      <c r="BD12" s="87">
        <f>BC12*AZ12/100*((AW12/100)^2/4*PI()*7850/100)</f>
        <v>13.636331098726133</v>
      </c>
      <c r="BE12" s="88">
        <v>2</v>
      </c>
      <c r="BF12" s="87">
        <f>AL12-11</f>
        <v>229</v>
      </c>
      <c r="BG12" s="87">
        <v>10</v>
      </c>
      <c r="BH12" s="219">
        <v>10</v>
      </c>
      <c r="BI12" s="88">
        <f>BF12+2*BG12</f>
        <v>249</v>
      </c>
      <c r="BJ12" s="88">
        <f>AZ12</f>
        <v>2</v>
      </c>
      <c r="BK12" s="87">
        <f>BI12*BJ12/100*((BH12/100)^2/4*PI()*7850/100)</f>
        <v>3.0703570401696449</v>
      </c>
      <c r="BL12" s="88">
        <v>3</v>
      </c>
      <c r="BM12" s="110">
        <f>(AP12+AQ12)/2-2*4.5</f>
        <v>24</v>
      </c>
      <c r="BN12" s="87">
        <f>10</f>
        <v>10</v>
      </c>
      <c r="BO12" s="219">
        <v>10</v>
      </c>
      <c r="BP12" s="105">
        <f>IF(BO12=10,1.16,IF(BO12=12,1.39,IF(BO12=14,1.62,IF(BO12=28,3.1))))</f>
        <v>1.1599999999999999</v>
      </c>
      <c r="BQ12" s="110">
        <f>BM12+2*BN12</f>
        <v>44</v>
      </c>
      <c r="BR12" s="223">
        <f>AT12*2+2*AU12+1</f>
        <v>23</v>
      </c>
      <c r="BS12" s="87">
        <f t="shared" si="1"/>
        <v>6.2393600896620089</v>
      </c>
      <c r="BT12" s="242">
        <f>BD12+BK12+BS12+BD13+BK13+BS13+BS14</f>
        <v>62.105611333148268</v>
      </c>
      <c r="BU12" s="284">
        <f>(AP12+AQ12)*AL12/2*AR12/1000000</f>
        <v>0.2772</v>
      </c>
      <c r="BV12" s="43"/>
      <c r="BW12" s="43"/>
      <c r="BX12" s="286">
        <f>BT12/BU12</f>
        <v>224.04621693054929</v>
      </c>
    </row>
    <row r="13" spans="1:80" ht="32.25" customHeight="1" x14ac:dyDescent="0.25">
      <c r="A13" s="43"/>
      <c r="B13" s="293"/>
      <c r="C13" s="295"/>
      <c r="D13" s="46">
        <v>456</v>
      </c>
      <c r="E13" s="17" t="s">
        <v>63</v>
      </c>
      <c r="F13" s="61">
        <v>45</v>
      </c>
      <c r="G13" s="46"/>
      <c r="H13" s="83"/>
      <c r="I13" s="17"/>
      <c r="J13" s="99">
        <v>22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/>
      <c r="AA13" s="102"/>
      <c r="AB13" s="17"/>
      <c r="AC13" s="46"/>
      <c r="AD13" s="17"/>
      <c r="AE13" s="100"/>
      <c r="AF13" s="17"/>
      <c r="AG13" s="85"/>
      <c r="AH13" s="86"/>
      <c r="AI13" s="43"/>
      <c r="AJ13" s="278"/>
      <c r="AK13" s="242"/>
      <c r="AL13" s="238"/>
      <c r="AM13" s="248"/>
      <c r="AN13" s="238"/>
      <c r="AO13" s="250"/>
      <c r="AP13" s="242"/>
      <c r="AQ13" s="242"/>
      <c r="AR13" s="238"/>
      <c r="AS13" s="304"/>
      <c r="AT13" s="241"/>
      <c r="AU13" s="241"/>
      <c r="AV13" s="88" t="s">
        <v>51</v>
      </c>
      <c r="AW13" s="219">
        <f>AW12</f>
        <v>20</v>
      </c>
      <c r="AX13" s="87">
        <f>AL12/COS(AN12/180*PI())-11</f>
        <v>229.91676101040338</v>
      </c>
      <c r="AY13" s="184">
        <f>AY12</f>
        <v>23.734999999999999</v>
      </c>
      <c r="AZ13" s="103" t="s">
        <v>31</v>
      </c>
      <c r="BA13" s="131">
        <f>INT((AQ12-AP12-3.5/COS(AN12*PI()/180))/AS12)+1</f>
        <v>2</v>
      </c>
      <c r="BB13" s="105">
        <f>IF(AW13=16,1.84,IF(AW13=20,2.27,IF(AW13=22,2.51,IF(AW13=25,2.84,IF(AW13=28,3.16)))))</f>
        <v>2.27</v>
      </c>
      <c r="BC13" s="88">
        <f>AX13+2*AY13</f>
        <v>277.38676101040335</v>
      </c>
      <c r="BD13" s="87">
        <f>BC13*BA13/100*((AW13/100)^2/4*PI()*7850/100)</f>
        <v>13.681548506315609</v>
      </c>
      <c r="BE13" s="88" t="s">
        <v>52</v>
      </c>
      <c r="BF13" s="87">
        <f>AL12/COS(AN12/180*PI())-11</f>
        <v>229.91676101040338</v>
      </c>
      <c r="BG13" s="87">
        <v>10</v>
      </c>
      <c r="BH13" s="219">
        <v>10</v>
      </c>
      <c r="BI13" s="88">
        <f>BF13+2*BG13</f>
        <v>249.91676101040338</v>
      </c>
      <c r="BJ13" s="88">
        <f>BA13</f>
        <v>2</v>
      </c>
      <c r="BK13" s="87">
        <f>BI13*BJ13/100*((BH13/100)^2/4*PI()*7850/100)</f>
        <v>3.0816613920670148</v>
      </c>
      <c r="BL13" s="88">
        <v>4</v>
      </c>
      <c r="BM13" s="110">
        <f>BM12</f>
        <v>24</v>
      </c>
      <c r="BN13" s="214">
        <f>AR12-7-BP12-BP13+BP13</f>
        <v>26.84</v>
      </c>
      <c r="BO13" s="219">
        <v>12</v>
      </c>
      <c r="BP13" s="105">
        <f t="shared" si="0"/>
        <v>1.39</v>
      </c>
      <c r="BQ13" s="215">
        <f>BM13+2*BN13+32</f>
        <v>109.68</v>
      </c>
      <c r="BR13" s="223">
        <f>BR12</f>
        <v>23</v>
      </c>
      <c r="BS13" s="87">
        <f t="shared" si="1"/>
        <v>22.396353206207863</v>
      </c>
      <c r="BT13" s="242"/>
      <c r="BU13" s="284"/>
      <c r="BV13" s="43"/>
      <c r="BW13" s="43"/>
      <c r="BX13" s="286"/>
    </row>
    <row r="14" spans="1:80" ht="32.25" customHeight="1" x14ac:dyDescent="0.25">
      <c r="A14" s="43"/>
      <c r="B14" s="293"/>
      <c r="C14" s="295"/>
      <c r="D14" s="46"/>
      <c r="E14" s="17"/>
      <c r="F14" s="61"/>
      <c r="G14" s="46"/>
      <c r="H14" s="83"/>
      <c r="I14" s="17"/>
      <c r="J14" s="99"/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9"/>
      <c r="AA14" s="102"/>
      <c r="AB14" s="17"/>
      <c r="AC14" s="46"/>
      <c r="AD14" s="17"/>
      <c r="AE14" s="100"/>
      <c r="AF14" s="17"/>
      <c r="AG14" s="85"/>
      <c r="AH14" s="86"/>
      <c r="AI14" s="43"/>
      <c r="AJ14" s="278"/>
      <c r="AK14" s="242"/>
      <c r="AL14" s="238"/>
      <c r="AM14" s="248"/>
      <c r="AN14" s="238"/>
      <c r="AO14" s="250"/>
      <c r="AP14" s="242"/>
      <c r="AQ14" s="242"/>
      <c r="AR14" s="238"/>
      <c r="AS14" s="304"/>
      <c r="AT14" s="241"/>
      <c r="AU14" s="241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88">
        <v>5</v>
      </c>
      <c r="BM14" s="210">
        <f>(3*AS12+BB12+BP14)</f>
        <v>33.660000000000004</v>
      </c>
      <c r="BN14" s="214">
        <f>AR12-7-BP12-BP13+BP14</f>
        <v>26.84</v>
      </c>
      <c r="BO14" s="219">
        <v>12</v>
      </c>
      <c r="BP14" s="211">
        <f t="shared" si="0"/>
        <v>1.39</v>
      </c>
      <c r="BQ14" s="214">
        <f>2*BM14+2*BN14+28</f>
        <v>149</v>
      </c>
      <c r="BR14" s="223">
        <f>INT(19*(INT(AZ12/3/2)+INT(BJ12/3/2+BJ13/3/2))/2)</f>
        <v>0</v>
      </c>
      <c r="BS14" s="87">
        <f t="shared" si="1"/>
        <v>0</v>
      </c>
      <c r="BT14" s="242"/>
      <c r="BU14" s="284"/>
      <c r="BV14" s="43"/>
      <c r="BW14" s="43"/>
      <c r="BX14" s="71"/>
    </row>
    <row r="15" spans="1:80" ht="32.25" customHeight="1" x14ac:dyDescent="0.25">
      <c r="A15" s="43"/>
      <c r="B15" s="293"/>
      <c r="C15" s="295"/>
      <c r="D15" s="46">
        <v>456</v>
      </c>
      <c r="E15" s="17" t="s">
        <v>65</v>
      </c>
      <c r="F15" s="61">
        <v>45</v>
      </c>
      <c r="G15" s="46"/>
      <c r="H15" s="83"/>
      <c r="I15" s="17"/>
      <c r="J15" s="99">
        <v>22</v>
      </c>
      <c r="K15" s="102"/>
      <c r="L15" s="46"/>
      <c r="M15" s="46"/>
      <c r="N15" s="46"/>
      <c r="O15" s="46"/>
      <c r="P15" s="17"/>
      <c r="Q15" s="84"/>
      <c r="R15" s="17"/>
      <c r="S15" s="17"/>
      <c r="T15" s="49"/>
      <c r="U15" s="46"/>
      <c r="V15" s="46"/>
      <c r="W15" s="17"/>
      <c r="X15" s="17"/>
      <c r="Y15" s="17"/>
      <c r="Z15" s="99"/>
      <c r="AA15" s="102"/>
      <c r="AB15" s="17"/>
      <c r="AC15" s="46"/>
      <c r="AD15" s="17"/>
      <c r="AE15" s="100"/>
      <c r="AF15" s="17"/>
      <c r="AG15" s="85"/>
      <c r="AH15" s="86"/>
      <c r="AI15" s="43"/>
      <c r="AJ15" s="278"/>
      <c r="AK15" s="242"/>
      <c r="AL15" s="238">
        <v>240</v>
      </c>
      <c r="AM15" s="248" t="s">
        <v>206</v>
      </c>
      <c r="AN15" s="238">
        <v>5</v>
      </c>
      <c r="AO15" s="250">
        <f>INT(AL15*TAN(RADIANS(AN15)))</f>
        <v>20</v>
      </c>
      <c r="AP15" s="242">
        <f>INT((AO15-13)/AS15+1)*AS15+13</f>
        <v>23</v>
      </c>
      <c r="AQ15" s="242">
        <f>AP15+INT(AL15*(TAN(AN15/180*PI())))</f>
        <v>43</v>
      </c>
      <c r="AR15" s="238">
        <f>F$10</f>
        <v>35</v>
      </c>
      <c r="AS15" s="304">
        <f>AS12</f>
        <v>10</v>
      </c>
      <c r="AT15" s="241">
        <v>7</v>
      </c>
      <c r="AU15" s="241">
        <v>4</v>
      </c>
      <c r="AV15" s="88">
        <v>1</v>
      </c>
      <c r="AW15" s="219">
        <f>J$10</f>
        <v>20</v>
      </c>
      <c r="AX15" s="87">
        <f>AL15-11</f>
        <v>229</v>
      </c>
      <c r="AY15" s="184">
        <f>(AR15-7-BP15-BP16-1.16/2-BB15/2)</f>
        <v>23.734999999999999</v>
      </c>
      <c r="AZ15" s="130">
        <f>INT((AP15-13)/AS15)+1</f>
        <v>2</v>
      </c>
      <c r="BA15" s="103" t="s">
        <v>31</v>
      </c>
      <c r="BB15" s="105">
        <f>IF(AW15=16,1.84,IF(AW15=20,2.27,IF(AW15=22,2.51,IF(AW15=25,2.84,IF(AW15=28,3.16)))))</f>
        <v>2.27</v>
      </c>
      <c r="BC15" s="88">
        <f>AX15+2*AY15</f>
        <v>276.47000000000003</v>
      </c>
      <c r="BD15" s="87">
        <f>BC15*AZ15/100*((AW15/100)^2/4*PI()*7850/100)</f>
        <v>13.636331098726133</v>
      </c>
      <c r="BE15" s="88">
        <v>2</v>
      </c>
      <c r="BF15" s="87">
        <f>AL15-11</f>
        <v>229</v>
      </c>
      <c r="BG15" s="87">
        <v>10</v>
      </c>
      <c r="BH15" s="219">
        <v>10</v>
      </c>
      <c r="BI15" s="88">
        <f>BF15+2*BG15</f>
        <v>249</v>
      </c>
      <c r="BJ15" s="88">
        <f>AZ15</f>
        <v>2</v>
      </c>
      <c r="BK15" s="87">
        <f>BI15*BJ15/100*((BH15/100)^2/4*PI()*7850/100)</f>
        <v>3.0703570401696449</v>
      </c>
      <c r="BL15" s="88">
        <v>3</v>
      </c>
      <c r="BM15" s="110">
        <f>(AP15+AQ15)/2-2*4.5</f>
        <v>24</v>
      </c>
      <c r="BN15" s="87">
        <f>10</f>
        <v>10</v>
      </c>
      <c r="BO15" s="219">
        <v>10</v>
      </c>
      <c r="BP15" s="105">
        <f>IF(BO15=10,1.16,IF(BO15=12,1.39,IF(BO15=14,1.62,IF(BO15=28,3.1))))</f>
        <v>1.1599999999999999</v>
      </c>
      <c r="BQ15" s="110">
        <f>BM15+2*BN15</f>
        <v>44</v>
      </c>
      <c r="BR15" s="223">
        <f>AT15*2+2*AU15+1</f>
        <v>23</v>
      </c>
      <c r="BS15" s="87">
        <f t="shared" si="1"/>
        <v>6.2393600896620089</v>
      </c>
      <c r="BT15" s="242">
        <f>BD15+BK15+BS15+BD16+BK16+BS16+BS17</f>
        <v>62.105611333148268</v>
      </c>
      <c r="BU15" s="284">
        <f>(AP15+AQ15)*AL15/2*AR15/1000000</f>
        <v>0.2772</v>
      </c>
      <c r="BV15" s="43"/>
      <c r="BW15" s="43"/>
      <c r="BX15" s="286">
        <f>BT15/BU15</f>
        <v>224.04621693054929</v>
      </c>
    </row>
    <row r="16" spans="1:80" ht="32.25" customHeight="1" thickBot="1" x14ac:dyDescent="0.3">
      <c r="A16" s="43"/>
      <c r="B16" s="293"/>
      <c r="C16" s="295"/>
      <c r="D16" s="46">
        <v>456</v>
      </c>
      <c r="E16" s="17" t="s">
        <v>66</v>
      </c>
      <c r="F16" s="61">
        <v>50</v>
      </c>
      <c r="G16" s="46"/>
      <c r="H16" s="83"/>
      <c r="I16" s="17"/>
      <c r="J16" s="99">
        <v>22</v>
      </c>
      <c r="K16" s="102"/>
      <c r="L16" s="46"/>
      <c r="M16" s="46"/>
      <c r="N16" s="46"/>
      <c r="O16" s="46"/>
      <c r="P16" s="17"/>
      <c r="Q16" s="84"/>
      <c r="R16" s="17"/>
      <c r="S16" s="17"/>
      <c r="T16" s="49"/>
      <c r="U16" s="46"/>
      <c r="V16" s="46"/>
      <c r="W16" s="17"/>
      <c r="X16" s="17"/>
      <c r="Y16" s="17"/>
      <c r="Z16" s="98"/>
      <c r="AA16" s="102"/>
      <c r="AB16" s="17"/>
      <c r="AC16" s="46"/>
      <c r="AD16" s="17"/>
      <c r="AE16" s="100"/>
      <c r="AF16" s="17"/>
      <c r="AG16" s="85"/>
      <c r="AH16" s="86"/>
      <c r="AI16" s="43"/>
      <c r="AJ16" s="278"/>
      <c r="AK16" s="242"/>
      <c r="AL16" s="238"/>
      <c r="AM16" s="248"/>
      <c r="AN16" s="238"/>
      <c r="AO16" s="250"/>
      <c r="AP16" s="242"/>
      <c r="AQ16" s="242"/>
      <c r="AR16" s="238"/>
      <c r="AS16" s="304"/>
      <c r="AT16" s="241"/>
      <c r="AU16" s="241"/>
      <c r="AV16" s="88" t="s">
        <v>51</v>
      </c>
      <c r="AW16" s="219">
        <f>AW15</f>
        <v>20</v>
      </c>
      <c r="AX16" s="87">
        <f>AL15/COS(AN15/180*PI())-11</f>
        <v>229.91676101040338</v>
      </c>
      <c r="AY16" s="184">
        <f>AY15</f>
        <v>23.734999999999999</v>
      </c>
      <c r="AZ16" s="103" t="s">
        <v>31</v>
      </c>
      <c r="BA16" s="131">
        <f>INT((AQ15-AP15-3.5/COS(AN15*PI()/180))/AS15)+1</f>
        <v>2</v>
      </c>
      <c r="BB16" s="105">
        <f>IF(AW16=16,1.84,IF(AW16=20,2.27,IF(AW16=22,2.51,IF(AW16=25,2.84,IF(AW16=28,3.16)))))</f>
        <v>2.27</v>
      </c>
      <c r="BC16" s="88">
        <f>AX16+2*AY16</f>
        <v>277.38676101040335</v>
      </c>
      <c r="BD16" s="87">
        <f>BC16*BA16/100*((AW16/100)^2/4*PI()*7850/100)</f>
        <v>13.681548506315609</v>
      </c>
      <c r="BE16" s="88" t="s">
        <v>52</v>
      </c>
      <c r="BF16" s="87">
        <f>AL15/COS(AN15/180*PI())-11</f>
        <v>229.91676101040338</v>
      </c>
      <c r="BG16" s="87">
        <v>10</v>
      </c>
      <c r="BH16" s="219">
        <v>10</v>
      </c>
      <c r="BI16" s="88">
        <f>BF16+2*BG16</f>
        <v>249.91676101040338</v>
      </c>
      <c r="BJ16" s="88">
        <f>BA16</f>
        <v>2</v>
      </c>
      <c r="BK16" s="87">
        <f>BI16*BJ16/100*((BH16/100)^2/4*PI()*7850/100)</f>
        <v>3.0816613920670148</v>
      </c>
      <c r="BL16" s="88">
        <v>4</v>
      </c>
      <c r="BM16" s="110">
        <f>BM15</f>
        <v>24</v>
      </c>
      <c r="BN16" s="214">
        <f>AR15-7-BP15-BP16+BP16</f>
        <v>26.84</v>
      </c>
      <c r="BO16" s="219">
        <v>12</v>
      </c>
      <c r="BP16" s="105">
        <f t="shared" si="0"/>
        <v>1.39</v>
      </c>
      <c r="BQ16" s="215">
        <f>BM16+2*BN16+32</f>
        <v>109.68</v>
      </c>
      <c r="BR16" s="223">
        <f>BR15</f>
        <v>23</v>
      </c>
      <c r="BS16" s="87">
        <f t="shared" si="1"/>
        <v>22.396353206207863</v>
      </c>
      <c r="BT16" s="242"/>
      <c r="BU16" s="284"/>
      <c r="BV16" s="43"/>
      <c r="BW16" s="43"/>
      <c r="BX16" s="286"/>
    </row>
    <row r="17" spans="1:76" ht="32.25" customHeight="1" thickBot="1" x14ac:dyDescent="0.3">
      <c r="A17" s="43"/>
      <c r="B17" s="293"/>
      <c r="C17" s="295"/>
      <c r="D17" s="188"/>
      <c r="E17" s="185"/>
      <c r="F17" s="189"/>
      <c r="G17" s="188"/>
      <c r="H17" s="190"/>
      <c r="I17" s="185"/>
      <c r="J17" s="191"/>
      <c r="K17" s="192"/>
      <c r="L17" s="188"/>
      <c r="M17" s="188"/>
      <c r="N17" s="188"/>
      <c r="O17" s="188"/>
      <c r="P17" s="185"/>
      <c r="Q17" s="193"/>
      <c r="R17" s="185"/>
      <c r="S17" s="185"/>
      <c r="T17" s="194"/>
      <c r="U17" s="188"/>
      <c r="V17" s="188"/>
      <c r="W17" s="185"/>
      <c r="X17" s="185"/>
      <c r="Y17" s="185"/>
      <c r="Z17" s="98"/>
      <c r="AA17" s="192"/>
      <c r="AB17" s="185"/>
      <c r="AC17" s="188"/>
      <c r="AD17" s="185"/>
      <c r="AE17" s="195"/>
      <c r="AF17" s="185"/>
      <c r="AG17" s="196"/>
      <c r="AH17" s="86"/>
      <c r="AI17" s="43"/>
      <c r="AJ17" s="278"/>
      <c r="AK17" s="242"/>
      <c r="AL17" s="238"/>
      <c r="AM17" s="248"/>
      <c r="AN17" s="238"/>
      <c r="AO17" s="250"/>
      <c r="AP17" s="242"/>
      <c r="AQ17" s="242"/>
      <c r="AR17" s="238"/>
      <c r="AS17" s="304"/>
      <c r="AT17" s="241"/>
      <c r="AU17" s="241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88">
        <v>5</v>
      </c>
      <c r="BM17" s="210">
        <f>(3*AS15+BB15+BP17)</f>
        <v>33.660000000000004</v>
      </c>
      <c r="BN17" s="214">
        <f>AR15-7-BP15-BP16+BP17</f>
        <v>26.84</v>
      </c>
      <c r="BO17" s="219">
        <v>12</v>
      </c>
      <c r="BP17" s="211">
        <f t="shared" si="0"/>
        <v>1.39</v>
      </c>
      <c r="BQ17" s="214">
        <f>2*BM17+2*BN17+28</f>
        <v>149</v>
      </c>
      <c r="BR17" s="223">
        <f>INT(19*(INT(AZ15/3/2)+INT(BJ15/3/2+BJ16/3/2))/2)</f>
        <v>0</v>
      </c>
      <c r="BS17" s="87">
        <f t="shared" si="1"/>
        <v>0</v>
      </c>
      <c r="BT17" s="242"/>
      <c r="BU17" s="284"/>
      <c r="BV17" s="43"/>
      <c r="BW17" s="43"/>
      <c r="BX17" s="71"/>
    </row>
    <row r="18" spans="1:76" ht="32.25" customHeight="1" thickBot="1" x14ac:dyDescent="0.3">
      <c r="A18" s="43"/>
      <c r="B18" s="293"/>
      <c r="C18" s="295"/>
      <c r="D18" s="51">
        <v>456</v>
      </c>
      <c r="E18" s="18" t="s">
        <v>67</v>
      </c>
      <c r="F18" s="63">
        <v>50</v>
      </c>
      <c r="G18" s="51"/>
      <c r="H18" s="89"/>
      <c r="I18" s="18"/>
      <c r="J18" s="98">
        <v>22</v>
      </c>
      <c r="K18" s="106"/>
      <c r="L18" s="51"/>
      <c r="M18" s="51"/>
      <c r="N18" s="51"/>
      <c r="O18" s="51"/>
      <c r="P18" s="18"/>
      <c r="Q18" s="90"/>
      <c r="R18" s="18"/>
      <c r="S18" s="18"/>
      <c r="T18" s="54"/>
      <c r="U18" s="51"/>
      <c r="V18" s="51"/>
      <c r="W18" s="18"/>
      <c r="X18" s="18"/>
      <c r="Y18" s="18"/>
      <c r="Z18" s="98"/>
      <c r="AA18" s="106"/>
      <c r="AB18" s="18"/>
      <c r="AC18" s="51"/>
      <c r="AD18" s="18"/>
      <c r="AE18" s="101"/>
      <c r="AF18" s="18"/>
      <c r="AG18" s="91"/>
      <c r="AH18" s="86"/>
      <c r="AI18" s="43"/>
      <c r="AJ18" s="278"/>
      <c r="AK18" s="242"/>
      <c r="AL18" s="238">
        <v>240</v>
      </c>
      <c r="AM18" s="248" t="s">
        <v>405</v>
      </c>
      <c r="AN18" s="238">
        <v>5</v>
      </c>
      <c r="AO18" s="250">
        <f>INT(AL18*TAN(RADIANS(AN18)))</f>
        <v>20</v>
      </c>
      <c r="AP18" s="242">
        <f>INT((AO18-13)/AS18+1)*AS18+13</f>
        <v>23</v>
      </c>
      <c r="AQ18" s="242">
        <f>AP18+INT(AL18*(TAN(AN18/180*PI())))</f>
        <v>43</v>
      </c>
      <c r="AR18" s="238">
        <f>F$11</f>
        <v>40</v>
      </c>
      <c r="AS18" s="304">
        <f>AS15</f>
        <v>10</v>
      </c>
      <c r="AT18" s="241">
        <v>7</v>
      </c>
      <c r="AU18" s="241">
        <v>4</v>
      </c>
      <c r="AV18" s="88">
        <v>1</v>
      </c>
      <c r="AW18" s="219">
        <f>J$12</f>
        <v>20</v>
      </c>
      <c r="AX18" s="87">
        <f>AL18-11</f>
        <v>229</v>
      </c>
      <c r="AY18" s="184">
        <f>(AR18-7-BP18-BP19-1.16/2-BB18/2)</f>
        <v>28.734999999999999</v>
      </c>
      <c r="AZ18" s="130">
        <f>INT((AP18-13)/AS18)+1</f>
        <v>2</v>
      </c>
      <c r="BA18" s="103" t="s">
        <v>31</v>
      </c>
      <c r="BB18" s="105">
        <f>IF(AW18=16,1.84,IF(AW18=20,2.27,IF(AW18=22,2.51,IF(AW18=25,2.84,IF(AW18=28,3.16)))))</f>
        <v>2.27</v>
      </c>
      <c r="BC18" s="88">
        <f>AX18+2*AY18</f>
        <v>286.47000000000003</v>
      </c>
      <c r="BD18" s="87">
        <f>BC18*AZ18/100*((AW18/100)^2/4*PI()*7850/100)</f>
        <v>14.129561145339732</v>
      </c>
      <c r="BE18" s="88">
        <v>2</v>
      </c>
      <c r="BF18" s="87">
        <f>AL18-11</f>
        <v>229</v>
      </c>
      <c r="BG18" s="87">
        <v>10</v>
      </c>
      <c r="BH18" s="219">
        <v>10</v>
      </c>
      <c r="BI18" s="88">
        <f>BF18+2*BG18</f>
        <v>249</v>
      </c>
      <c r="BJ18" s="88">
        <f>AZ18</f>
        <v>2</v>
      </c>
      <c r="BK18" s="87">
        <f>BI18*BJ18/100*((BH18/100)^2/4*PI()*7850/100)</f>
        <v>3.0703570401696449</v>
      </c>
      <c r="BL18" s="88">
        <v>3</v>
      </c>
      <c r="BM18" s="110">
        <f>(AP18+AQ18)/2-2*4.5</f>
        <v>24</v>
      </c>
      <c r="BN18" s="87">
        <f>10</f>
        <v>10</v>
      </c>
      <c r="BO18" s="219">
        <v>10</v>
      </c>
      <c r="BP18" s="105">
        <f>IF(BO18=10,1.16,IF(BO18=12,1.39,IF(BO18=14,1.62,IF(BO18=28,3.1))))</f>
        <v>1.1599999999999999</v>
      </c>
      <c r="BQ18" s="110">
        <f>BM18+2*BN18</f>
        <v>44</v>
      </c>
      <c r="BR18" s="223">
        <f>AT18*2+2*AU18+1</f>
        <v>23</v>
      </c>
      <c r="BS18" s="87">
        <f t="shared" si="1"/>
        <v>6.2393600896620089</v>
      </c>
      <c r="BT18" s="242">
        <f>BD18+BK18+BS18+BD19+BK19+BS19+BS20</f>
        <v>65.134043819355753</v>
      </c>
      <c r="BU18" s="284">
        <f>(AP18+AQ18)*AL18/2*AR18/1000000</f>
        <v>0.31680000000000003</v>
      </c>
      <c r="BV18" s="43"/>
      <c r="BW18" s="43"/>
      <c r="BX18" s="286">
        <f>BT18/BU18</f>
        <v>205.59988579342092</v>
      </c>
    </row>
    <row r="19" spans="1:76" ht="32.25" customHeight="1" thickBot="1" x14ac:dyDescent="0.3">
      <c r="A19" s="43"/>
      <c r="B19" s="294"/>
      <c r="C19" s="296"/>
      <c r="E19" s="42"/>
      <c r="AH19" s="86"/>
      <c r="AI19" s="43"/>
      <c r="AJ19" s="278"/>
      <c r="AK19" s="242"/>
      <c r="AL19" s="238"/>
      <c r="AM19" s="248"/>
      <c r="AN19" s="238"/>
      <c r="AO19" s="250"/>
      <c r="AP19" s="242"/>
      <c r="AQ19" s="242"/>
      <c r="AR19" s="238"/>
      <c r="AS19" s="304"/>
      <c r="AT19" s="241"/>
      <c r="AU19" s="241"/>
      <c r="AV19" s="88" t="s">
        <v>51</v>
      </c>
      <c r="AW19" s="219">
        <f>AW18</f>
        <v>20</v>
      </c>
      <c r="AX19" s="87">
        <f>AL18/COS(AN18/180*PI())-11</f>
        <v>229.91676101040338</v>
      </c>
      <c r="AY19" s="184">
        <f>AY18</f>
        <v>28.734999999999999</v>
      </c>
      <c r="AZ19" s="103" t="s">
        <v>31</v>
      </c>
      <c r="BA19" s="131">
        <f>INT((AQ18-AP18-3.5/COS(AN18*PI()/180))/AS18)+1</f>
        <v>2</v>
      </c>
      <c r="BB19" s="105">
        <f>IF(AW19=16,1.84,IF(AW19=20,2.27,IF(AW19=22,2.51,IF(AW19=25,2.84,IF(AW19=28,3.16)))))</f>
        <v>2.27</v>
      </c>
      <c r="BC19" s="88">
        <f>AX19+2*AY19</f>
        <v>287.38676101040335</v>
      </c>
      <c r="BD19" s="87">
        <f>BC19*BA19/100*((AW19/100)^2/4*PI()*7850/100)</f>
        <v>14.174778552929208</v>
      </c>
      <c r="BE19" s="88" t="s">
        <v>52</v>
      </c>
      <c r="BF19" s="87">
        <f>AL18/COS(AN18/180*PI())-11</f>
        <v>229.91676101040338</v>
      </c>
      <c r="BG19" s="87">
        <v>10</v>
      </c>
      <c r="BH19" s="219">
        <v>10</v>
      </c>
      <c r="BI19" s="88">
        <f>BF19+2*BG19</f>
        <v>249.91676101040338</v>
      </c>
      <c r="BJ19" s="88">
        <f>BA19</f>
        <v>2</v>
      </c>
      <c r="BK19" s="87">
        <f>BI19*BJ19/100*((BH19/100)^2/4*PI()*7850/100)</f>
        <v>3.0816613920670148</v>
      </c>
      <c r="BL19" s="88">
        <v>4</v>
      </c>
      <c r="BM19" s="110">
        <f>BM18</f>
        <v>24</v>
      </c>
      <c r="BN19" s="214">
        <f>AR18-7-BP18-BP19+BP19</f>
        <v>31.84</v>
      </c>
      <c r="BO19" s="219">
        <v>12</v>
      </c>
      <c r="BP19" s="105">
        <f t="shared" si="0"/>
        <v>1.39</v>
      </c>
      <c r="BQ19" s="215">
        <f>BM19+2*BN19+32</f>
        <v>119.68</v>
      </c>
      <c r="BR19" s="223">
        <f>BR18</f>
        <v>23</v>
      </c>
      <c r="BS19" s="87">
        <f t="shared" si="1"/>
        <v>24.438325599188154</v>
      </c>
      <c r="BT19" s="242"/>
      <c r="BU19" s="284"/>
      <c r="BV19" s="43"/>
      <c r="BW19" s="43"/>
      <c r="BX19" s="286"/>
    </row>
    <row r="20" spans="1:76" ht="32.25" customHeight="1" x14ac:dyDescent="0.25">
      <c r="A20" s="43"/>
      <c r="B20" s="14"/>
      <c r="C20" s="14"/>
      <c r="E20" s="42"/>
      <c r="AH20" s="86"/>
      <c r="AI20" s="43"/>
      <c r="AJ20" s="278"/>
      <c r="AK20" s="242"/>
      <c r="AL20" s="238"/>
      <c r="AM20" s="248"/>
      <c r="AN20" s="238"/>
      <c r="AO20" s="250"/>
      <c r="AP20" s="242"/>
      <c r="AQ20" s="242"/>
      <c r="AR20" s="238"/>
      <c r="AS20" s="304"/>
      <c r="AT20" s="241"/>
      <c r="AU20" s="241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88">
        <v>5</v>
      </c>
      <c r="BM20" s="210">
        <f>(3*AS18+BB18+BP20)</f>
        <v>33.660000000000004</v>
      </c>
      <c r="BN20" s="214">
        <f>AR18-7-BP18-BP19+BP20</f>
        <v>31.84</v>
      </c>
      <c r="BO20" s="219">
        <v>12</v>
      </c>
      <c r="BP20" s="211">
        <f t="shared" si="0"/>
        <v>1.39</v>
      </c>
      <c r="BQ20" s="214">
        <f>2*BM20+2*BN20+28</f>
        <v>159</v>
      </c>
      <c r="BR20" s="223">
        <f>INT(19*(INT(AZ18/3/2)+INT(BJ18/3/2+BJ19/3/2))/2)</f>
        <v>0</v>
      </c>
      <c r="BS20" s="87">
        <f t="shared" si="1"/>
        <v>0</v>
      </c>
      <c r="BT20" s="242"/>
      <c r="BU20" s="284"/>
      <c r="BV20" s="43"/>
      <c r="BW20" s="43"/>
      <c r="BX20" s="71"/>
    </row>
    <row r="21" spans="1:76" ht="32.25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238">
        <v>240</v>
      </c>
      <c r="AM21" s="248" t="s">
        <v>404</v>
      </c>
      <c r="AN21" s="238">
        <v>5</v>
      </c>
      <c r="AO21" s="250">
        <f>INT(AL21*TAN(RADIANS(AN21)))</f>
        <v>20</v>
      </c>
      <c r="AP21" s="242">
        <f>INT((AO21-13)/AS21+1)*AS21+13</f>
        <v>23</v>
      </c>
      <c r="AQ21" s="242">
        <f>AP21+INT(AL21*(TAN(AN21/180*PI())))</f>
        <v>43</v>
      </c>
      <c r="AR21" s="238">
        <f>F$13</f>
        <v>45</v>
      </c>
      <c r="AS21" s="304">
        <f>AS18</f>
        <v>10</v>
      </c>
      <c r="AT21" s="241">
        <v>7</v>
      </c>
      <c r="AU21" s="241">
        <v>4</v>
      </c>
      <c r="AV21" s="88">
        <v>1</v>
      </c>
      <c r="AW21" s="219">
        <f>J$15</f>
        <v>22</v>
      </c>
      <c r="AX21" s="87">
        <f>AL21-11</f>
        <v>229</v>
      </c>
      <c r="AY21" s="184">
        <f>(AR21-7-BP21-BP22-1.16/2-BB21/2)</f>
        <v>33.615000000000002</v>
      </c>
      <c r="AZ21" s="130">
        <f>INT((AP21-13)/AS21)+1</f>
        <v>2</v>
      </c>
      <c r="BA21" s="103" t="s">
        <v>31</v>
      </c>
      <c r="BB21" s="105">
        <f>IF(AW21=16,1.84,IF(AW21=20,2.27,IF(AW21=22,2.51,IF(AW21=25,2.84,IF(AW21=28,3.16)))))</f>
        <v>2.5099999999999998</v>
      </c>
      <c r="BC21" s="88">
        <f>AX21+2*AY21</f>
        <v>296.23</v>
      </c>
      <c r="BD21" s="87">
        <f>BC21*AZ21/100*((AW21/100)^2/4*PI()*7850/100)</f>
        <v>17.679253941709867</v>
      </c>
      <c r="BE21" s="88">
        <v>2</v>
      </c>
      <c r="BF21" s="87">
        <f>AL21-11</f>
        <v>229</v>
      </c>
      <c r="BG21" s="87">
        <v>10</v>
      </c>
      <c r="BH21" s="219">
        <v>10</v>
      </c>
      <c r="BI21" s="88">
        <f>BF21+2*BG21</f>
        <v>249</v>
      </c>
      <c r="BJ21" s="88">
        <f>AZ21</f>
        <v>2</v>
      </c>
      <c r="BK21" s="87">
        <f>BI21*BJ21/100*((BH21/100)^2/4*PI()*7850/100)</f>
        <v>3.0703570401696449</v>
      </c>
      <c r="BL21" s="88">
        <v>3</v>
      </c>
      <c r="BM21" s="110">
        <f>(AP21+AQ21)/2-2*4.5</f>
        <v>24</v>
      </c>
      <c r="BN21" s="87">
        <f>10</f>
        <v>10</v>
      </c>
      <c r="BO21" s="219">
        <v>10</v>
      </c>
      <c r="BP21" s="105">
        <f>IF(BO21=10,1.16,IF(BO21=12,1.39,IF(BO21=14,1.62,IF(BO21=28,3.1))))</f>
        <v>1.1599999999999999</v>
      </c>
      <c r="BQ21" s="110">
        <f>BM21+2*BN21</f>
        <v>44</v>
      </c>
      <c r="BR21" s="223">
        <f>AT21*2+2*AU21+1</f>
        <v>23</v>
      </c>
      <c r="BS21" s="87">
        <f t="shared" si="1"/>
        <v>6.2393600896620089</v>
      </c>
      <c r="BT21" s="242">
        <f>BD21+BK21+BS21+BD22+BK22+BS22+BS23</f>
        <v>74.284897460670123</v>
      </c>
      <c r="BU21" s="284">
        <f>(AP21+AQ21)*AL21/2*AR21/1000000</f>
        <v>0.35639999999999999</v>
      </c>
      <c r="BX21" s="286">
        <f>BT21/BU21</f>
        <v>208.43124988964681</v>
      </c>
    </row>
    <row r="22" spans="1:76" ht="32.25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/>
      <c r="AM22" s="248"/>
      <c r="AN22" s="238"/>
      <c r="AO22" s="250"/>
      <c r="AP22" s="242"/>
      <c r="AQ22" s="242"/>
      <c r="AR22" s="238"/>
      <c r="AS22" s="304"/>
      <c r="AT22" s="241"/>
      <c r="AU22" s="241"/>
      <c r="AV22" s="88" t="s">
        <v>51</v>
      </c>
      <c r="AW22" s="219">
        <v>22</v>
      </c>
      <c r="AX22" s="87">
        <f>AL21/COS(AN21/180*PI())-11</f>
        <v>229.91676101040338</v>
      </c>
      <c r="AY22" s="184">
        <f>AY21</f>
        <v>33.615000000000002</v>
      </c>
      <c r="AZ22" s="103" t="s">
        <v>31</v>
      </c>
      <c r="BA22" s="131">
        <f>INT((AQ21-AP21-3.5/COS(AN21*PI()/180))/AS21)+1</f>
        <v>2</v>
      </c>
      <c r="BB22" s="105">
        <f>IF(AW22=16,1.84,IF(AW22=20,2.27,IF(AW22=22,2.51,IF(AW22=25,2.84,IF(AW22=28,3.16)))))</f>
        <v>2.5099999999999998</v>
      </c>
      <c r="BC22" s="88">
        <f>AX22+2*AY22</f>
        <v>297.1467610104034</v>
      </c>
      <c r="BD22" s="87">
        <f>BC22*BA22/100*((AW22/100)^2/4*PI()*7850/100)</f>
        <v>17.733967004893138</v>
      </c>
      <c r="BE22" s="88" t="s">
        <v>52</v>
      </c>
      <c r="BF22" s="87">
        <f>AL21/COS(AN21/180*PI())-11</f>
        <v>229.91676101040338</v>
      </c>
      <c r="BG22" s="87">
        <v>10</v>
      </c>
      <c r="BH22" s="219">
        <v>10</v>
      </c>
      <c r="BI22" s="88">
        <f>BF22+2*BG22</f>
        <v>249.91676101040338</v>
      </c>
      <c r="BJ22" s="88">
        <f>BA22</f>
        <v>2</v>
      </c>
      <c r="BK22" s="87">
        <f>BI22*BJ22/100*((BH22/100)^2/4*PI()*7850/100)</f>
        <v>3.0816613920670148</v>
      </c>
      <c r="BL22" s="88">
        <v>4</v>
      </c>
      <c r="BM22" s="110">
        <f>BM21</f>
        <v>24</v>
      </c>
      <c r="BN22" s="214">
        <f>AR21-7-BP21-BP22+BP22</f>
        <v>36.840000000000003</v>
      </c>
      <c r="BO22" s="219">
        <v>12</v>
      </c>
      <c r="BP22" s="105">
        <f t="shared" si="0"/>
        <v>1.39</v>
      </c>
      <c r="BQ22" s="215">
        <f>BM22+2*BN22+32</f>
        <v>129.68</v>
      </c>
      <c r="BR22" s="223">
        <f>BR21</f>
        <v>23</v>
      </c>
      <c r="BS22" s="87">
        <f t="shared" si="1"/>
        <v>26.480297992168449</v>
      </c>
      <c r="BT22" s="242"/>
      <c r="BU22" s="284"/>
      <c r="BX22" s="286"/>
    </row>
    <row r="23" spans="1:76" ht="32.25" customHeight="1" x14ac:dyDescent="0.25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8"/>
      <c r="AK23" s="242"/>
      <c r="AL23" s="238"/>
      <c r="AM23" s="248"/>
      <c r="AN23" s="238"/>
      <c r="AO23" s="250"/>
      <c r="AP23" s="242"/>
      <c r="AQ23" s="242"/>
      <c r="AR23" s="238"/>
      <c r="AS23" s="304"/>
      <c r="AT23" s="241"/>
      <c r="AU23" s="241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88">
        <v>5</v>
      </c>
      <c r="BM23" s="210">
        <f>(3*AS21+BB21+BP23)</f>
        <v>33.9</v>
      </c>
      <c r="BN23" s="214">
        <f>AR21-7-BP21-BP22+BP23</f>
        <v>36.840000000000003</v>
      </c>
      <c r="BO23" s="219">
        <v>12</v>
      </c>
      <c r="BP23" s="211">
        <f t="shared" si="0"/>
        <v>1.39</v>
      </c>
      <c r="BQ23" s="214">
        <f>2*BM23+2*BN23+28</f>
        <v>169.48000000000002</v>
      </c>
      <c r="BR23" s="223">
        <f>INT(19*(INT(AZ21/3/2)+INT(BJ21/3/2+BJ22/3/2))/2)</f>
        <v>0</v>
      </c>
      <c r="BS23" s="87">
        <f t="shared" si="1"/>
        <v>0</v>
      </c>
      <c r="BT23" s="242"/>
      <c r="BU23" s="284"/>
      <c r="BX23" s="71"/>
    </row>
    <row r="24" spans="1:76" ht="32.25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J24" s="278"/>
      <c r="AK24" s="242"/>
      <c r="AL24" s="238">
        <v>240</v>
      </c>
      <c r="AM24" s="248" t="s">
        <v>406</v>
      </c>
      <c r="AN24" s="238">
        <v>5</v>
      </c>
      <c r="AO24" s="250">
        <f>INT(AL24*TAN(RADIANS(AN24)))</f>
        <v>20</v>
      </c>
      <c r="AP24" s="242">
        <f>INT((AO24-13)/AS24+1)*AS24+13</f>
        <v>23</v>
      </c>
      <c r="AQ24" s="242">
        <f>AP24+INT(AL24*(TAN(AN24/180*PI())))</f>
        <v>43</v>
      </c>
      <c r="AR24" s="238">
        <f>F$18</f>
        <v>50</v>
      </c>
      <c r="AS24" s="304">
        <f>AS21</f>
        <v>10</v>
      </c>
      <c r="AT24" s="241">
        <v>7</v>
      </c>
      <c r="AU24" s="241">
        <v>4</v>
      </c>
      <c r="AV24" s="88">
        <v>1</v>
      </c>
      <c r="AW24" s="219">
        <f>J$18</f>
        <v>22</v>
      </c>
      <c r="AX24" s="87">
        <f>AL24-11</f>
        <v>229</v>
      </c>
      <c r="AY24" s="184">
        <f>(AR24-7-BP24-BP25-1.16/2-BB24/2)</f>
        <v>38.615000000000002</v>
      </c>
      <c r="AZ24" s="130">
        <f>INT((AP24-13)/AS24)+1</f>
        <v>2</v>
      </c>
      <c r="BA24" s="103" t="s">
        <v>31</v>
      </c>
      <c r="BB24" s="105">
        <f>IF(AW24=16,1.84,IF(AW24=20,2.27,IF(AW24=22,2.51,IF(AW24=25,2.84,IF(AW24=28,3.16)))))</f>
        <v>2.5099999999999998</v>
      </c>
      <c r="BC24" s="88">
        <f>AX24+2*AY24</f>
        <v>306.23</v>
      </c>
      <c r="BD24" s="87">
        <f>BC24*AZ24/100*((AW24/100)^2/4*PI()*7850/100)</f>
        <v>18.276062298112318</v>
      </c>
      <c r="BE24" s="88">
        <v>2</v>
      </c>
      <c r="BF24" s="87">
        <f>AL24-11</f>
        <v>229</v>
      </c>
      <c r="BG24" s="87">
        <v>10</v>
      </c>
      <c r="BH24" s="219">
        <v>10</v>
      </c>
      <c r="BI24" s="88">
        <f>BF24+2*BG24</f>
        <v>249</v>
      </c>
      <c r="BJ24" s="88">
        <f>AZ24</f>
        <v>2</v>
      </c>
      <c r="BK24" s="87">
        <f>BI24*BJ24/100*((BH24/100)^2/4*PI()*7850/100)</f>
        <v>3.0703570401696449</v>
      </c>
      <c r="BL24" s="88">
        <v>3</v>
      </c>
      <c r="BM24" s="110">
        <f>(AP24+AQ24)/2-2*4.5</f>
        <v>24</v>
      </c>
      <c r="BN24" s="87">
        <f>10</f>
        <v>10</v>
      </c>
      <c r="BO24" s="219">
        <v>10</v>
      </c>
      <c r="BP24" s="105">
        <f>IF(BO24=10,1.16,IF(BO24=12,1.39,IF(BO24=14,1.62,IF(BO24=28,3.1))))</f>
        <v>1.1599999999999999</v>
      </c>
      <c r="BQ24" s="110">
        <f>BM24+2*BN24</f>
        <v>44</v>
      </c>
      <c r="BR24" s="223">
        <f>AT24*2+2*AU24+1</f>
        <v>23</v>
      </c>
      <c r="BS24" s="87">
        <f t="shared" si="1"/>
        <v>6.2393600896620089</v>
      </c>
      <c r="BT24" s="242">
        <f>BD24+BK24+BS24+BD25+BK25+BS25+BS26</f>
        <v>77.520486566455304</v>
      </c>
      <c r="BU24" s="284">
        <f>(AP24+AQ24)*AL24/2*AR24/1000000</f>
        <v>0.39600000000000002</v>
      </c>
      <c r="BX24" s="286">
        <f>BT24/BU24</f>
        <v>195.75880446074572</v>
      </c>
    </row>
    <row r="25" spans="1:76" ht="32.25" customHeight="1" x14ac:dyDescent="0.25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8"/>
      <c r="AK25" s="242"/>
      <c r="AL25" s="238"/>
      <c r="AM25" s="248"/>
      <c r="AN25" s="238"/>
      <c r="AO25" s="250"/>
      <c r="AP25" s="242"/>
      <c r="AQ25" s="242"/>
      <c r="AR25" s="238"/>
      <c r="AS25" s="304"/>
      <c r="AT25" s="241"/>
      <c r="AU25" s="241"/>
      <c r="AV25" s="88" t="s">
        <v>51</v>
      </c>
      <c r="AW25" s="219">
        <v>22</v>
      </c>
      <c r="AX25" s="87">
        <f>AL24/COS(AN24/180*PI())-11</f>
        <v>229.91676101040338</v>
      </c>
      <c r="AY25" s="184">
        <f>AY24</f>
        <v>38.615000000000002</v>
      </c>
      <c r="AZ25" s="103" t="s">
        <v>31</v>
      </c>
      <c r="BA25" s="131">
        <f>INT((AQ24-AP24-3.5/COS(AN24*PI()/180))/AS24)+1</f>
        <v>2</v>
      </c>
      <c r="BB25" s="105">
        <f>IF(AW25=16,1.84,IF(AW25=20,2.27,IF(AW25=22,2.51,IF(AW25=25,2.84,IF(AW25=28,3.16)))))</f>
        <v>2.5099999999999998</v>
      </c>
      <c r="BC25" s="88">
        <f>AX25+2*AY25</f>
        <v>307.1467610104034</v>
      </c>
      <c r="BD25" s="87">
        <f>BC25*BA25/100*((AW25/100)^2/4*PI()*7850/100)</f>
        <v>18.33077536129559</v>
      </c>
      <c r="BE25" s="88" t="s">
        <v>52</v>
      </c>
      <c r="BF25" s="87">
        <f>AL24/COS(AN24/180*PI())-11</f>
        <v>229.91676101040338</v>
      </c>
      <c r="BG25" s="87">
        <v>10</v>
      </c>
      <c r="BH25" s="219">
        <v>10</v>
      </c>
      <c r="BI25" s="88">
        <f>BF25+2*BG25</f>
        <v>249.91676101040338</v>
      </c>
      <c r="BJ25" s="88">
        <f>BA25</f>
        <v>2</v>
      </c>
      <c r="BK25" s="87">
        <f>BI25*BJ25/100*((BH25/100)^2/4*PI()*7850/100)</f>
        <v>3.0816613920670148</v>
      </c>
      <c r="BL25" s="88">
        <v>4</v>
      </c>
      <c r="BM25" s="110">
        <f>BM24</f>
        <v>24</v>
      </c>
      <c r="BN25" s="214">
        <f>AR24-7-BP24-BP25+BP25</f>
        <v>41.84</v>
      </c>
      <c r="BO25" s="219">
        <v>12</v>
      </c>
      <c r="BP25" s="105">
        <f t="shared" si="0"/>
        <v>1.39</v>
      </c>
      <c r="BQ25" s="215">
        <f>BM25+2*BN25+32</f>
        <v>139.68</v>
      </c>
      <c r="BR25" s="223">
        <f>BR24</f>
        <v>23</v>
      </c>
      <c r="BS25" s="87">
        <f t="shared" si="1"/>
        <v>28.522270385148744</v>
      </c>
      <c r="BT25" s="242"/>
      <c r="BU25" s="284"/>
      <c r="BX25" s="286"/>
    </row>
    <row r="26" spans="1:76" ht="32.25" customHeight="1" thickBot="1" x14ac:dyDescent="0.3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J26" s="279"/>
      <c r="AK26" s="252"/>
      <c r="AL26" s="236"/>
      <c r="AM26" s="249"/>
      <c r="AN26" s="236"/>
      <c r="AO26" s="251"/>
      <c r="AP26" s="252"/>
      <c r="AQ26" s="252"/>
      <c r="AR26" s="236"/>
      <c r="AS26" s="304"/>
      <c r="AT26" s="303"/>
      <c r="AU26" s="303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95">
        <v>5</v>
      </c>
      <c r="BM26" s="210">
        <f>(3*AS24+BB24+BP26)</f>
        <v>33.9</v>
      </c>
      <c r="BN26" s="214">
        <f>AR24-7-BP24-BP25+BP26</f>
        <v>41.84</v>
      </c>
      <c r="BO26" s="219">
        <v>12</v>
      </c>
      <c r="BP26" s="211">
        <f t="shared" si="0"/>
        <v>1.39</v>
      </c>
      <c r="BQ26" s="214">
        <f>2*BM26+2*BN26+28</f>
        <v>179.48000000000002</v>
      </c>
      <c r="BR26" s="223">
        <f>INT(19*(INT(AZ24/3/2)+INT(BJ24/3/2+BJ25/3/2))/2)</f>
        <v>0</v>
      </c>
      <c r="BS26" s="94">
        <f t="shared" si="1"/>
        <v>0</v>
      </c>
      <c r="BT26" s="252"/>
      <c r="BU26" s="285"/>
      <c r="BX26" s="71"/>
    </row>
    <row r="27" spans="1:76" ht="32.25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L27" s="73"/>
      <c r="AM27" s="93"/>
      <c r="AN27" s="93"/>
      <c r="AO27" s="129"/>
      <c r="AP27" s="93"/>
      <c r="AQ27" s="93"/>
      <c r="AR27" s="73"/>
      <c r="AV27" s="73"/>
      <c r="AW27" s="73"/>
      <c r="AX27" s="73"/>
      <c r="AZ27" s="73"/>
      <c r="BA27" s="73"/>
      <c r="BB27" s="73"/>
      <c r="BC27" s="73"/>
      <c r="BD27" s="72"/>
      <c r="BE27" s="72"/>
      <c r="BF27" s="72"/>
      <c r="BG27" s="72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224"/>
      <c r="BS27" s="73"/>
      <c r="BT27" s="73"/>
      <c r="BU27" s="73"/>
    </row>
    <row r="28" spans="1:76" ht="32.25" customHeight="1" x14ac:dyDescent="0.25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271" t="s">
        <v>411</v>
      </c>
      <c r="AK28" s="287"/>
      <c r="AL28" s="287"/>
      <c r="AM28" s="287"/>
      <c r="AN28" s="287"/>
      <c r="AO28" s="287"/>
      <c r="AP28" s="287"/>
      <c r="AQ28" s="287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7"/>
      <c r="BD28" s="287"/>
      <c r="BE28" s="287"/>
      <c r="BF28" s="287"/>
      <c r="BG28" s="287"/>
      <c r="BH28" s="287"/>
      <c r="BI28" s="287"/>
      <c r="BJ28" s="287"/>
      <c r="BK28" s="287"/>
      <c r="BL28" s="287"/>
      <c r="BM28" s="287"/>
      <c r="BN28" s="287"/>
      <c r="BO28" s="287"/>
      <c r="BP28" s="287"/>
      <c r="BQ28" s="287"/>
      <c r="BR28" s="287"/>
      <c r="BS28" s="287"/>
      <c r="BT28" s="287"/>
      <c r="BU28" s="287"/>
    </row>
    <row r="29" spans="1:76" ht="32.25" customHeight="1" thickBot="1" x14ac:dyDescent="0.3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43"/>
      <c r="AK29" s="43"/>
      <c r="AL29" s="43"/>
      <c r="AM29" s="43"/>
      <c r="AN29" s="43"/>
      <c r="AO29" s="128"/>
      <c r="AP29" s="43"/>
      <c r="AQ29" s="43"/>
      <c r="AR29" s="43"/>
      <c r="AS29" s="226"/>
      <c r="AT29" s="209"/>
      <c r="AU29" s="209"/>
      <c r="AV29" s="43"/>
      <c r="AW29" s="43"/>
      <c r="AX29" s="43"/>
      <c r="AY29" s="13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221"/>
      <c r="BS29" s="43"/>
      <c r="BT29" s="43"/>
      <c r="BU29" s="43"/>
      <c r="BV29" s="43"/>
      <c r="BW29" s="43"/>
    </row>
    <row r="30" spans="1:76" ht="45.75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2" t="s">
        <v>441</v>
      </c>
      <c r="AK30" s="274" t="s">
        <v>148</v>
      </c>
      <c r="AL30" s="274" t="s">
        <v>149</v>
      </c>
      <c r="AM30" s="274" t="s">
        <v>150</v>
      </c>
      <c r="AN30" s="262" t="s">
        <v>450</v>
      </c>
      <c r="AO30" s="200" t="s">
        <v>23</v>
      </c>
      <c r="AP30" s="262" t="s">
        <v>442</v>
      </c>
      <c r="AQ30" s="262" t="s">
        <v>443</v>
      </c>
      <c r="AR30" s="262" t="s">
        <v>444</v>
      </c>
      <c r="AS30" s="305" t="s">
        <v>201</v>
      </c>
      <c r="AT30" s="266" t="s">
        <v>407</v>
      </c>
      <c r="AU30" s="266" t="s">
        <v>408</v>
      </c>
      <c r="AV30" s="257" t="s">
        <v>437</v>
      </c>
      <c r="AW30" s="257"/>
      <c r="AX30" s="257"/>
      <c r="AY30" s="257"/>
      <c r="AZ30" s="257"/>
      <c r="BA30" s="257"/>
      <c r="BB30" s="257"/>
      <c r="BC30" s="257"/>
      <c r="BD30" s="257"/>
      <c r="BE30" s="257" t="s">
        <v>438</v>
      </c>
      <c r="BF30" s="257"/>
      <c r="BG30" s="257"/>
      <c r="BH30" s="257"/>
      <c r="BI30" s="257"/>
      <c r="BJ30" s="257"/>
      <c r="BK30" s="257"/>
      <c r="BL30" s="257" t="s">
        <v>449</v>
      </c>
      <c r="BM30" s="257"/>
      <c r="BN30" s="257"/>
      <c r="BO30" s="257"/>
      <c r="BP30" s="257"/>
      <c r="BQ30" s="257"/>
      <c r="BR30" s="257"/>
      <c r="BS30" s="257"/>
      <c r="BT30" s="258" t="s">
        <v>454</v>
      </c>
      <c r="BU30" s="260" t="s">
        <v>452</v>
      </c>
      <c r="BV30" s="43"/>
      <c r="BW30" s="43"/>
    </row>
    <row r="31" spans="1:76" ht="96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3"/>
      <c r="AK31" s="259"/>
      <c r="AL31" s="259"/>
      <c r="AM31" s="259"/>
      <c r="AN31" s="263"/>
      <c r="AO31" s="201" t="s">
        <v>202</v>
      </c>
      <c r="AP31" s="263"/>
      <c r="AQ31" s="263"/>
      <c r="AR31" s="263"/>
      <c r="AS31" s="306"/>
      <c r="AT31" s="267"/>
      <c r="AU31" s="267"/>
      <c r="AV31" s="25" t="s">
        <v>24</v>
      </c>
      <c r="AW31" s="25" t="s">
        <v>158</v>
      </c>
      <c r="AX31" s="81" t="s">
        <v>25</v>
      </c>
      <c r="AY31" s="187" t="s">
        <v>26</v>
      </c>
      <c r="AZ31" s="25" t="s">
        <v>440</v>
      </c>
      <c r="BA31" s="25" t="s">
        <v>409</v>
      </c>
      <c r="BB31" s="186" t="s">
        <v>27</v>
      </c>
      <c r="BC31" s="25" t="s">
        <v>159</v>
      </c>
      <c r="BD31" s="25" t="s">
        <v>160</v>
      </c>
      <c r="BE31" s="25" t="s">
        <v>24</v>
      </c>
      <c r="BF31" s="81" t="s">
        <v>25</v>
      </c>
      <c r="BG31" s="81" t="s">
        <v>26</v>
      </c>
      <c r="BH31" s="25" t="s">
        <v>158</v>
      </c>
      <c r="BI31" s="25" t="s">
        <v>159</v>
      </c>
      <c r="BJ31" s="25" t="s">
        <v>20</v>
      </c>
      <c r="BK31" s="25" t="s">
        <v>160</v>
      </c>
      <c r="BL31" s="25" t="s">
        <v>24</v>
      </c>
      <c r="BM31" s="81" t="s">
        <v>25</v>
      </c>
      <c r="BN31" s="81" t="s">
        <v>26</v>
      </c>
      <c r="BO31" s="25" t="s">
        <v>158</v>
      </c>
      <c r="BP31" s="186" t="s">
        <v>27</v>
      </c>
      <c r="BQ31" s="25" t="s">
        <v>159</v>
      </c>
      <c r="BR31" s="222" t="s">
        <v>20</v>
      </c>
      <c r="BS31" s="25" t="s">
        <v>160</v>
      </c>
      <c r="BT31" s="259"/>
      <c r="BU31" s="261"/>
      <c r="BV31" s="43"/>
      <c r="BW31" s="43"/>
    </row>
    <row r="32" spans="1:76" ht="32.25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>
        <v>2.4</v>
      </c>
      <c r="AK32" s="242">
        <v>2</v>
      </c>
      <c r="AL32" s="238">
        <v>240</v>
      </c>
      <c r="AM32" s="248" t="s">
        <v>203</v>
      </c>
      <c r="AN32" s="238">
        <v>10</v>
      </c>
      <c r="AO32" s="250">
        <f>INT(AL32*TAN(RADIANS(AN32)))</f>
        <v>42</v>
      </c>
      <c r="AP32" s="242">
        <f>(INT((AO32-13)/AS32+1)*AS32+13)</f>
        <v>43</v>
      </c>
      <c r="AQ32" s="242">
        <f>AP32+INT(AL32*(TAN(AN32/180*PI())))</f>
        <v>85</v>
      </c>
      <c r="AR32" s="238">
        <f>F$6</f>
        <v>25</v>
      </c>
      <c r="AS32" s="304">
        <f>AS24</f>
        <v>10</v>
      </c>
      <c r="AT32" s="241">
        <v>7</v>
      </c>
      <c r="AU32" s="241">
        <v>4</v>
      </c>
      <c r="AV32" s="88">
        <v>1</v>
      </c>
      <c r="AW32" s="219">
        <f>J$6</f>
        <v>20</v>
      </c>
      <c r="AX32" s="87">
        <f>AL32-11</f>
        <v>229</v>
      </c>
      <c r="AY32" s="184">
        <f>(AR32-7-BP32-BP33-1.16/2-BB32/2)</f>
        <v>13.734999999999999</v>
      </c>
      <c r="AZ32" s="130">
        <f>INT((AP32-13)/AS32)+1</f>
        <v>4</v>
      </c>
      <c r="BA32" s="103" t="s">
        <v>31</v>
      </c>
      <c r="BB32" s="105">
        <f>IF(AW32=16,1.84,IF(AW32=20,2.27,IF(AW32=22,2.51,IF(AW32=25,2.84,IF(AW32=28,3.16)))))</f>
        <v>2.27</v>
      </c>
      <c r="BC32" s="88">
        <f>AX32+2*AY32</f>
        <v>256.47000000000003</v>
      </c>
      <c r="BD32" s="87">
        <f>BC32*AZ32/100*((AW32/100)^2/4*PI()*7850/100)</f>
        <v>25.299742010997875</v>
      </c>
      <c r="BE32" s="88">
        <v>2</v>
      </c>
      <c r="BF32" s="87">
        <f>AL32-11</f>
        <v>229</v>
      </c>
      <c r="BG32" s="87">
        <v>10</v>
      </c>
      <c r="BH32" s="219">
        <v>10</v>
      </c>
      <c r="BI32" s="88">
        <f>BF32+2*BG32</f>
        <v>249</v>
      </c>
      <c r="BJ32" s="88">
        <f>AZ32</f>
        <v>4</v>
      </c>
      <c r="BK32" s="87">
        <f>BI32*BJ32/100*((BH32/100)^2/4*PI()*7850/100)</f>
        <v>6.1407140803392899</v>
      </c>
      <c r="BL32" s="88">
        <v>3</v>
      </c>
      <c r="BM32" s="110">
        <f>(AP32+AQ32)/2-2*4.5</f>
        <v>55</v>
      </c>
      <c r="BN32" s="87">
        <f>10</f>
        <v>10</v>
      </c>
      <c r="BO32" s="219">
        <v>10</v>
      </c>
      <c r="BP32" s="105">
        <f>IF(BO32=10,1.16,IF(BO32=12,1.39,IF(BO32=14,1.62,IF(BO32=28,3.1))))</f>
        <v>1.1599999999999999</v>
      </c>
      <c r="BQ32" s="110">
        <f>BM32+2*BN32</f>
        <v>75</v>
      </c>
      <c r="BR32" s="223">
        <f>AT32*2+2*AU32+1</f>
        <v>23</v>
      </c>
      <c r="BS32" s="87">
        <f t="shared" ref="BS32:BS49" si="2">BQ32*BR32/100*((BO32/100)^2/4*PI()*7850/100)</f>
        <v>10.635272880105697</v>
      </c>
      <c r="BT32" s="242">
        <f>BD32+BK32+BS32+BD33+BK33+BS33+BS34</f>
        <v>108.92276152536692</v>
      </c>
      <c r="BU32" s="284">
        <f>(AP32+AQ32)*AL32/2*AR32/1000000</f>
        <v>0.38400000000000001</v>
      </c>
      <c r="BV32" s="43"/>
      <c r="BW32" s="43"/>
      <c r="BX32" s="286">
        <f>BT32/BU32</f>
        <v>283.65302480564304</v>
      </c>
    </row>
    <row r="33" spans="4:76" ht="32.25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/>
      <c r="AM33" s="248"/>
      <c r="AN33" s="238"/>
      <c r="AO33" s="250"/>
      <c r="AP33" s="242"/>
      <c r="AQ33" s="242"/>
      <c r="AR33" s="238"/>
      <c r="AS33" s="304"/>
      <c r="AT33" s="241"/>
      <c r="AU33" s="241"/>
      <c r="AV33" s="88" t="s">
        <v>51</v>
      </c>
      <c r="AW33" s="219">
        <f>AW32</f>
        <v>20</v>
      </c>
      <c r="AX33" s="87">
        <f>AL32/COS(AN32/180*PI())-11</f>
        <v>232.7023868525788</v>
      </c>
      <c r="AY33" s="184">
        <f>AY32</f>
        <v>13.734999999999999</v>
      </c>
      <c r="AZ33" s="103" t="s">
        <v>31</v>
      </c>
      <c r="BA33" s="131">
        <f>INT((AQ32-AP32-3.5/COS(AN32*PI()/180))/AS32)+1</f>
        <v>4</v>
      </c>
      <c r="BB33" s="105">
        <f>IF(AW33=16,1.84,IF(AW33=20,2.27,IF(AW33=22,2.51,IF(AW33=25,2.84,IF(AW33=28,3.16)))))</f>
        <v>2.27</v>
      </c>
      <c r="BC33" s="88">
        <f>AX33+2*AY33</f>
        <v>260.17238685257882</v>
      </c>
      <c r="BD33" s="87">
        <f>BC33*BA33/100*((AW33/100)^2/4*PI()*7850/100)</f>
        <v>25.66496769897368</v>
      </c>
      <c r="BE33" s="88" t="s">
        <v>52</v>
      </c>
      <c r="BF33" s="87">
        <f>AL32/COS(AN32/180*PI())-11</f>
        <v>232.7023868525788</v>
      </c>
      <c r="BG33" s="87">
        <v>10</v>
      </c>
      <c r="BH33" s="219">
        <v>10</v>
      </c>
      <c r="BI33" s="88">
        <f>BF33+2*BG33</f>
        <v>252.7023868525788</v>
      </c>
      <c r="BJ33" s="88">
        <f>BA33</f>
        <v>4</v>
      </c>
      <c r="BK33" s="87">
        <f>BI33*BJ33/100*((BH33/100)^2/4*PI()*7850/100)</f>
        <v>6.2320205023332402</v>
      </c>
      <c r="BL33" s="88">
        <v>4</v>
      </c>
      <c r="BM33" s="110">
        <f>BM32</f>
        <v>55</v>
      </c>
      <c r="BN33" s="214">
        <f>AR32-7-BP32-BP33+BP33</f>
        <v>16.84</v>
      </c>
      <c r="BO33" s="219">
        <v>12</v>
      </c>
      <c r="BP33" s="105">
        <f t="shared" ref="BP33:BP49" si="3">IF(BO33=10,1.16,IF(BO33=12,1.39,IF(BO33=14,1.62,IF(BO33=28,3.1))))</f>
        <v>1.39</v>
      </c>
      <c r="BQ33" s="215">
        <f>BM33+2*BN33+32</f>
        <v>120.68</v>
      </c>
      <c r="BR33" s="223">
        <f>BR32</f>
        <v>23</v>
      </c>
      <c r="BS33" s="87">
        <f t="shared" si="2"/>
        <v>24.642522838486187</v>
      </c>
      <c r="BT33" s="242"/>
      <c r="BU33" s="284"/>
      <c r="BV33" s="43"/>
      <c r="BW33" s="43"/>
      <c r="BX33" s="286"/>
    </row>
    <row r="34" spans="4:76" ht="32.25" customHeight="1" thickBot="1" x14ac:dyDescent="0.3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8"/>
      <c r="AN34" s="238"/>
      <c r="AO34" s="250"/>
      <c r="AP34" s="242"/>
      <c r="AQ34" s="242"/>
      <c r="AR34" s="238"/>
      <c r="AS34" s="304"/>
      <c r="AT34" s="241"/>
      <c r="AU34" s="241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88">
        <v>5</v>
      </c>
      <c r="BM34" s="210">
        <f>(3*AS32+BB32+BP34)</f>
        <v>33.660000000000004</v>
      </c>
      <c r="BN34" s="214">
        <f>AR32-7-BP32-BP33+BP34</f>
        <v>16.84</v>
      </c>
      <c r="BO34" s="219">
        <v>12</v>
      </c>
      <c r="BP34" s="211">
        <f t="shared" si="3"/>
        <v>1.39</v>
      </c>
      <c r="BQ34" s="214">
        <f>2*BM34+2*BN34+28</f>
        <v>129</v>
      </c>
      <c r="BR34" s="223">
        <f>INT(19*(INT(AZ32/3/2)+INT(BJ32/3/2+BJ33/3/2))/2)</f>
        <v>9</v>
      </c>
      <c r="BS34" s="94">
        <f t="shared" si="2"/>
        <v>10.30752151413096</v>
      </c>
      <c r="BT34" s="242"/>
      <c r="BU34" s="284"/>
      <c r="BV34" s="43"/>
      <c r="BW34" s="43"/>
      <c r="BX34" s="71"/>
    </row>
    <row r="35" spans="4:76" ht="32.25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v>240</v>
      </c>
      <c r="AM35" s="248" t="s">
        <v>205</v>
      </c>
      <c r="AN35" s="238">
        <f>AN32</f>
        <v>10</v>
      </c>
      <c r="AO35" s="250">
        <f>INT(AL35*TAN(RADIANS(AN35)))</f>
        <v>42</v>
      </c>
      <c r="AP35" s="242">
        <f>INT((AO35-13)/AS35+1)*AS35+13</f>
        <v>43</v>
      </c>
      <c r="AQ35" s="242">
        <f>AP35+INT(AL35*(TAN(AN35/180*PI())))</f>
        <v>85</v>
      </c>
      <c r="AR35" s="238">
        <f>F$9</f>
        <v>35</v>
      </c>
      <c r="AS35" s="304">
        <f>AS32</f>
        <v>10</v>
      </c>
      <c r="AT35" s="241">
        <v>7</v>
      </c>
      <c r="AU35" s="241">
        <v>4</v>
      </c>
      <c r="AV35" s="88">
        <v>1</v>
      </c>
      <c r="AW35" s="219">
        <f>J$9</f>
        <v>20</v>
      </c>
      <c r="AX35" s="87">
        <f>AL35-11</f>
        <v>229</v>
      </c>
      <c r="AY35" s="184">
        <f>(AR35-7-BP35-BP36-1.16/2-BB35/2)</f>
        <v>23.734999999999999</v>
      </c>
      <c r="AZ35" s="130">
        <f>INT((AP35-13)/AS35)+1</f>
        <v>4</v>
      </c>
      <c r="BA35" s="103" t="s">
        <v>31</v>
      </c>
      <c r="BB35" s="105">
        <f>IF(AW35=16,1.84,IF(AW35=20,2.27,IF(AW35=22,2.51,IF(AW35=25,2.84,IF(AW35=28,3.16)))))</f>
        <v>2.27</v>
      </c>
      <c r="BC35" s="88">
        <f>AX35+2*AY35</f>
        <v>276.47000000000003</v>
      </c>
      <c r="BD35" s="87">
        <f>BC35*AZ35/100*((AW35/100)^2/4*PI()*7850/100)</f>
        <v>27.272662197452266</v>
      </c>
      <c r="BE35" s="88">
        <v>2</v>
      </c>
      <c r="BF35" s="87">
        <f>AL35-11</f>
        <v>229</v>
      </c>
      <c r="BG35" s="87">
        <v>10</v>
      </c>
      <c r="BH35" s="219">
        <v>10</v>
      </c>
      <c r="BI35" s="88">
        <f>BF35+2*BG35</f>
        <v>249</v>
      </c>
      <c r="BJ35" s="88">
        <f>AZ35</f>
        <v>4</v>
      </c>
      <c r="BK35" s="87">
        <f>BI35*BJ35/100*((BH35/100)^2/4*PI()*7850/100)</f>
        <v>6.1407140803392899</v>
      </c>
      <c r="BL35" s="88">
        <v>3</v>
      </c>
      <c r="BM35" s="110">
        <f>(AP35+AQ35)/2-2*4.5</f>
        <v>55</v>
      </c>
      <c r="BN35" s="87">
        <f>10</f>
        <v>10</v>
      </c>
      <c r="BO35" s="219">
        <v>10</v>
      </c>
      <c r="BP35" s="105">
        <f>IF(BO35=10,1.16,IF(BO35=12,1.39,IF(BO35=14,1.62,IF(BO35=28,3.1))))</f>
        <v>1.1599999999999999</v>
      </c>
      <c r="BQ35" s="110">
        <f>BM35+2*BN35</f>
        <v>75</v>
      </c>
      <c r="BR35" s="223">
        <f>AT35*2+2*AU35+1</f>
        <v>23</v>
      </c>
      <c r="BS35" s="87">
        <f t="shared" si="2"/>
        <v>10.635272880105697</v>
      </c>
      <c r="BT35" s="242">
        <f>BD35+BK35+BS35+BD36+BK36+BS36+BS37</f>
        <v>118.55061203526435</v>
      </c>
      <c r="BU35" s="284">
        <f>(AP35+AQ35)*AL35/2*AR35/1000000</f>
        <v>0.53759999999999997</v>
      </c>
      <c r="BV35" s="43"/>
      <c r="BW35" s="43"/>
      <c r="BX35" s="286">
        <f>BT35/BU35</f>
        <v>220.51825155369113</v>
      </c>
    </row>
    <row r="36" spans="4:76" ht="32.25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8"/>
      <c r="AN36" s="238"/>
      <c r="AO36" s="250"/>
      <c r="AP36" s="242"/>
      <c r="AQ36" s="242"/>
      <c r="AR36" s="238"/>
      <c r="AS36" s="304"/>
      <c r="AT36" s="241"/>
      <c r="AU36" s="241"/>
      <c r="AV36" s="88" t="s">
        <v>51</v>
      </c>
      <c r="AW36" s="219">
        <f>AW35</f>
        <v>20</v>
      </c>
      <c r="AX36" s="87">
        <f>AL35/COS(AN35/180*PI())-11</f>
        <v>232.7023868525788</v>
      </c>
      <c r="AY36" s="184">
        <f>AY35</f>
        <v>23.734999999999999</v>
      </c>
      <c r="AZ36" s="103" t="s">
        <v>31</v>
      </c>
      <c r="BA36" s="131">
        <f>INT((AQ35-AP35-3.5/COS(AN35*PI()/180))/AS35)+1</f>
        <v>4</v>
      </c>
      <c r="BB36" s="105">
        <f>IF(AW36=16,1.84,IF(AW36=20,2.27,IF(AW36=22,2.51,IF(AW36=25,2.84,IF(AW36=28,3.16)))))</f>
        <v>2.27</v>
      </c>
      <c r="BC36" s="88">
        <f>AX36+2*AY36</f>
        <v>280.17238685257882</v>
      </c>
      <c r="BD36" s="87">
        <f>BC36*BA36/100*((AW36/100)^2/4*PI()*7850/100)</f>
        <v>27.637887885428068</v>
      </c>
      <c r="BE36" s="88" t="s">
        <v>52</v>
      </c>
      <c r="BF36" s="87">
        <f>AL35/COS(AN35/180*PI())-11</f>
        <v>232.7023868525788</v>
      </c>
      <c r="BG36" s="87">
        <v>10</v>
      </c>
      <c r="BH36" s="219">
        <v>10</v>
      </c>
      <c r="BI36" s="88">
        <f>BF36+2*BG36</f>
        <v>252.7023868525788</v>
      </c>
      <c r="BJ36" s="88">
        <f>BA36</f>
        <v>4</v>
      </c>
      <c r="BK36" s="87">
        <f>BI36*BJ36/100*((BH36/100)^2/4*PI()*7850/100)</f>
        <v>6.2320205023332402</v>
      </c>
      <c r="BL36" s="88">
        <v>4</v>
      </c>
      <c r="BM36" s="110">
        <f>BM35</f>
        <v>55</v>
      </c>
      <c r="BN36" s="214">
        <f>AR35-7-BP35-BP36+BP36</f>
        <v>26.84</v>
      </c>
      <c r="BO36" s="219">
        <v>12</v>
      </c>
      <c r="BP36" s="105">
        <f t="shared" si="3"/>
        <v>1.39</v>
      </c>
      <c r="BQ36" s="215">
        <f>BM36+2*BN36+32</f>
        <v>140.68</v>
      </c>
      <c r="BR36" s="223">
        <f>BR35</f>
        <v>23</v>
      </c>
      <c r="BS36" s="87">
        <f t="shared" si="2"/>
        <v>28.726467624446769</v>
      </c>
      <c r="BT36" s="242"/>
      <c r="BU36" s="284"/>
      <c r="BV36" s="43"/>
      <c r="BW36" s="43"/>
      <c r="BX36" s="286"/>
    </row>
    <row r="37" spans="4:76" ht="32.25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/>
      <c r="AM37" s="248"/>
      <c r="AN37" s="238"/>
      <c r="AO37" s="250"/>
      <c r="AP37" s="242"/>
      <c r="AQ37" s="242"/>
      <c r="AR37" s="238"/>
      <c r="AS37" s="304"/>
      <c r="AT37" s="241"/>
      <c r="AU37" s="241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88">
        <v>5</v>
      </c>
      <c r="BM37" s="210">
        <f>(3*AS35+BB35+BP37)</f>
        <v>33.660000000000004</v>
      </c>
      <c r="BN37" s="214">
        <f>AR35-7-BP35-BP36+BP37</f>
        <v>26.84</v>
      </c>
      <c r="BO37" s="219">
        <v>12</v>
      </c>
      <c r="BP37" s="211">
        <f t="shared" si="3"/>
        <v>1.39</v>
      </c>
      <c r="BQ37" s="214">
        <f>2*BM37+2*BN37+28</f>
        <v>149</v>
      </c>
      <c r="BR37" s="223">
        <f>INT(19*(INT(AZ35/3/2)+INT(BJ35/3/2+BJ36/3/2))/2)</f>
        <v>9</v>
      </c>
      <c r="BS37" s="87">
        <f t="shared" si="2"/>
        <v>11.905586865159016</v>
      </c>
      <c r="BT37" s="242"/>
      <c r="BU37" s="284"/>
      <c r="BV37" s="43"/>
      <c r="BW37" s="43"/>
      <c r="BX37" s="71"/>
    </row>
    <row r="38" spans="4:76" ht="32.25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238">
        <v>240</v>
      </c>
      <c r="AM38" s="248" t="s">
        <v>206</v>
      </c>
      <c r="AN38" s="238">
        <f>AN35</f>
        <v>10</v>
      </c>
      <c r="AO38" s="250">
        <f>INT(AL38*TAN(RADIANS(AN38)))</f>
        <v>42</v>
      </c>
      <c r="AP38" s="242">
        <f>INT((AO38-13)/AS38+1)*AS38+13</f>
        <v>43</v>
      </c>
      <c r="AQ38" s="242">
        <f>AP38+INT(AL38*(TAN(AN38/180*PI())))</f>
        <v>85</v>
      </c>
      <c r="AR38" s="238">
        <f>F$10</f>
        <v>35</v>
      </c>
      <c r="AS38" s="304">
        <f>AS35</f>
        <v>10</v>
      </c>
      <c r="AT38" s="241">
        <v>7</v>
      </c>
      <c r="AU38" s="241">
        <v>4</v>
      </c>
      <c r="AV38" s="88">
        <v>1</v>
      </c>
      <c r="AW38" s="219">
        <f>J$10</f>
        <v>20</v>
      </c>
      <c r="AX38" s="87">
        <f>AL38-11</f>
        <v>229</v>
      </c>
      <c r="AY38" s="184">
        <f>(AR38-7-BP38-BP39-1.16/2-BB38/2)</f>
        <v>23.734999999999999</v>
      </c>
      <c r="AZ38" s="130">
        <f>INT((AP38-13)/AS38)+1</f>
        <v>4</v>
      </c>
      <c r="BA38" s="103" t="s">
        <v>31</v>
      </c>
      <c r="BB38" s="105">
        <f>IF(AW38=16,1.84,IF(AW38=20,2.27,IF(AW38=22,2.51,IF(AW38=25,2.84,IF(AW38=28,3.16)))))</f>
        <v>2.27</v>
      </c>
      <c r="BC38" s="88">
        <f>AX38+2*AY38</f>
        <v>276.47000000000003</v>
      </c>
      <c r="BD38" s="87">
        <f>BC38*AZ38/100*((AW38/100)^2/4*PI()*7850/100)</f>
        <v>27.272662197452266</v>
      </c>
      <c r="BE38" s="88">
        <v>2</v>
      </c>
      <c r="BF38" s="87">
        <f>AL38-11</f>
        <v>229</v>
      </c>
      <c r="BG38" s="87">
        <v>10</v>
      </c>
      <c r="BH38" s="219">
        <v>10</v>
      </c>
      <c r="BI38" s="88">
        <f>BF38+2*BG38</f>
        <v>249</v>
      </c>
      <c r="BJ38" s="88">
        <f>AZ38</f>
        <v>4</v>
      </c>
      <c r="BK38" s="87">
        <f>BI38*BJ38/100*((BH38/100)^2/4*PI()*7850/100)</f>
        <v>6.1407140803392899</v>
      </c>
      <c r="BL38" s="88">
        <v>3</v>
      </c>
      <c r="BM38" s="110">
        <f>(AP38+AQ38)/2-2*4.5</f>
        <v>55</v>
      </c>
      <c r="BN38" s="87">
        <f>10</f>
        <v>10</v>
      </c>
      <c r="BO38" s="219">
        <v>10</v>
      </c>
      <c r="BP38" s="105">
        <f>IF(BO38=10,1.16,IF(BO38=12,1.39,IF(BO38=14,1.62,IF(BO38=28,3.1))))</f>
        <v>1.1599999999999999</v>
      </c>
      <c r="BQ38" s="110">
        <f>BM38+2*BN38</f>
        <v>75</v>
      </c>
      <c r="BR38" s="223">
        <f>AT38*2+2*AU38+1</f>
        <v>23</v>
      </c>
      <c r="BS38" s="87">
        <f t="shared" si="2"/>
        <v>10.635272880105697</v>
      </c>
      <c r="BT38" s="242">
        <f>BD38+BK38+BS38+BD39+BK39+BS39+BS40</f>
        <v>118.55061203526435</v>
      </c>
      <c r="BU38" s="284">
        <f>(AP38+AQ38)*AL38/2*AR38/1000000</f>
        <v>0.53759999999999997</v>
      </c>
      <c r="BV38" s="43"/>
      <c r="BW38" s="43"/>
      <c r="BX38" s="286">
        <f>BT38/BU38</f>
        <v>220.51825155369113</v>
      </c>
    </row>
    <row r="39" spans="4:76" ht="32.25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/>
      <c r="AM39" s="248"/>
      <c r="AN39" s="238"/>
      <c r="AO39" s="250"/>
      <c r="AP39" s="242"/>
      <c r="AQ39" s="242"/>
      <c r="AR39" s="238"/>
      <c r="AS39" s="304"/>
      <c r="AT39" s="241"/>
      <c r="AU39" s="241"/>
      <c r="AV39" s="88" t="s">
        <v>51</v>
      </c>
      <c r="AW39" s="219">
        <f>AW38</f>
        <v>20</v>
      </c>
      <c r="AX39" s="87">
        <f>AL38/COS(AN38/180*PI())-11</f>
        <v>232.7023868525788</v>
      </c>
      <c r="AY39" s="184">
        <f>AY38</f>
        <v>23.734999999999999</v>
      </c>
      <c r="AZ39" s="103" t="s">
        <v>31</v>
      </c>
      <c r="BA39" s="131">
        <f>INT((AQ38-AP38-3.5/COS(AN38*PI()/180))/AS38)+1</f>
        <v>4</v>
      </c>
      <c r="BB39" s="105">
        <f>IF(AW39=16,1.84,IF(AW39=20,2.27,IF(AW39=22,2.51,IF(AW39=25,2.84,IF(AW39=28,3.16)))))</f>
        <v>2.27</v>
      </c>
      <c r="BC39" s="88">
        <f>AX39+2*AY39</f>
        <v>280.17238685257882</v>
      </c>
      <c r="BD39" s="87">
        <f>BC39*BA39/100*((AW39/100)^2/4*PI()*7850/100)</f>
        <v>27.637887885428068</v>
      </c>
      <c r="BE39" s="88" t="s">
        <v>52</v>
      </c>
      <c r="BF39" s="87">
        <f>AL38/COS(AN38/180*PI())-11</f>
        <v>232.7023868525788</v>
      </c>
      <c r="BG39" s="87">
        <v>10</v>
      </c>
      <c r="BH39" s="219">
        <v>10</v>
      </c>
      <c r="BI39" s="88">
        <f>BF39+2*BG39</f>
        <v>252.7023868525788</v>
      </c>
      <c r="BJ39" s="88">
        <f>BA39</f>
        <v>4</v>
      </c>
      <c r="BK39" s="87">
        <f>BI39*BJ39/100*((BH39/100)^2/4*PI()*7850/100)</f>
        <v>6.2320205023332402</v>
      </c>
      <c r="BL39" s="88">
        <v>4</v>
      </c>
      <c r="BM39" s="110">
        <f>BM38</f>
        <v>55</v>
      </c>
      <c r="BN39" s="214">
        <f>AR38-7-BP38-BP39+BP39</f>
        <v>26.84</v>
      </c>
      <c r="BO39" s="219">
        <v>12</v>
      </c>
      <c r="BP39" s="105">
        <f t="shared" si="3"/>
        <v>1.39</v>
      </c>
      <c r="BQ39" s="215">
        <f>BM39+2*BN39+32</f>
        <v>140.68</v>
      </c>
      <c r="BR39" s="223">
        <f>BR38</f>
        <v>23</v>
      </c>
      <c r="BS39" s="87">
        <f t="shared" si="2"/>
        <v>28.726467624446769</v>
      </c>
      <c r="BT39" s="242"/>
      <c r="BU39" s="284"/>
      <c r="BV39" s="43"/>
      <c r="BW39" s="43"/>
      <c r="BX39" s="286"/>
    </row>
    <row r="40" spans="4:76" ht="32.25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238"/>
      <c r="AM40" s="248"/>
      <c r="AN40" s="238"/>
      <c r="AO40" s="250"/>
      <c r="AP40" s="242"/>
      <c r="AQ40" s="242"/>
      <c r="AR40" s="238"/>
      <c r="AS40" s="304"/>
      <c r="AT40" s="241"/>
      <c r="AU40" s="241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88">
        <v>5</v>
      </c>
      <c r="BM40" s="210">
        <f>(3*AS38+BB38+BP40)</f>
        <v>33.660000000000004</v>
      </c>
      <c r="BN40" s="214">
        <f>AR38-7-BP38-BP39+BP40</f>
        <v>26.84</v>
      </c>
      <c r="BO40" s="219">
        <v>12</v>
      </c>
      <c r="BP40" s="211">
        <f t="shared" si="3"/>
        <v>1.39</v>
      </c>
      <c r="BQ40" s="214">
        <f>2*BM40+2*BN40+28</f>
        <v>149</v>
      </c>
      <c r="BR40" s="223">
        <f>INT(19*(INT(AZ38/3/2)+INT(BJ38/3/2+BJ39/3/2))/2)</f>
        <v>9</v>
      </c>
      <c r="BS40" s="87">
        <f t="shared" si="2"/>
        <v>11.905586865159016</v>
      </c>
      <c r="BT40" s="242"/>
      <c r="BU40" s="284"/>
      <c r="BV40" s="43"/>
      <c r="BW40" s="43"/>
      <c r="BX40" s="71"/>
    </row>
    <row r="41" spans="4:76" ht="32.25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v>240</v>
      </c>
      <c r="AM41" s="248" t="s">
        <v>405</v>
      </c>
      <c r="AN41" s="238">
        <f>AN38</f>
        <v>10</v>
      </c>
      <c r="AO41" s="250">
        <f>INT(AL41*TAN(RADIANS(AN41)))</f>
        <v>42</v>
      </c>
      <c r="AP41" s="242">
        <f>INT((AO41-13)/AS41+1)*AS41+13</f>
        <v>43</v>
      </c>
      <c r="AQ41" s="242">
        <f>AP41+INT(AL41*(TAN(AN41/180*PI())))</f>
        <v>85</v>
      </c>
      <c r="AR41" s="238">
        <f>F$11</f>
        <v>40</v>
      </c>
      <c r="AS41" s="304">
        <f>AS38</f>
        <v>10</v>
      </c>
      <c r="AT41" s="241">
        <v>7</v>
      </c>
      <c r="AU41" s="241">
        <v>4</v>
      </c>
      <c r="AV41" s="88">
        <v>1</v>
      </c>
      <c r="AW41" s="219">
        <f>J$12</f>
        <v>20</v>
      </c>
      <c r="AX41" s="87">
        <f>AL41-11</f>
        <v>229</v>
      </c>
      <c r="AY41" s="184">
        <f>(AR41-7-BP41-BP42-1.16/2-BB41/2)</f>
        <v>28.734999999999999</v>
      </c>
      <c r="AZ41" s="130">
        <f>INT((AP41-13)/AS41)+1</f>
        <v>4</v>
      </c>
      <c r="BA41" s="103" t="s">
        <v>31</v>
      </c>
      <c r="BB41" s="105">
        <f>IF(AW41=16,1.84,IF(AW41=20,2.27,IF(AW41=22,2.51,IF(AW41=25,2.84,IF(AW41=28,3.16)))))</f>
        <v>2.27</v>
      </c>
      <c r="BC41" s="88">
        <f>AX41+2*AY41</f>
        <v>286.47000000000003</v>
      </c>
      <c r="BD41" s="87">
        <f>BC41*AZ41/100*((AW41/100)^2/4*PI()*7850/100)</f>
        <v>28.259122290679464</v>
      </c>
      <c r="BE41" s="88">
        <v>2</v>
      </c>
      <c r="BF41" s="87">
        <f>AL41-11</f>
        <v>229</v>
      </c>
      <c r="BG41" s="87">
        <v>10</v>
      </c>
      <c r="BH41" s="219">
        <v>10</v>
      </c>
      <c r="BI41" s="88">
        <f>BF41+2*BG41</f>
        <v>249</v>
      </c>
      <c r="BJ41" s="88">
        <f>AZ41</f>
        <v>4</v>
      </c>
      <c r="BK41" s="87">
        <f>BI41*BJ41/100*((BH41/100)^2/4*PI()*7850/100)</f>
        <v>6.1407140803392899</v>
      </c>
      <c r="BL41" s="88">
        <v>3</v>
      </c>
      <c r="BM41" s="110">
        <f>(AP41+AQ41)/2-2*4.5</f>
        <v>55</v>
      </c>
      <c r="BN41" s="87">
        <f>10</f>
        <v>10</v>
      </c>
      <c r="BO41" s="219">
        <v>10</v>
      </c>
      <c r="BP41" s="105">
        <f>IF(BO41=10,1.16,IF(BO41=12,1.39,IF(BO41=14,1.62,IF(BO41=28,3.1))))</f>
        <v>1.1599999999999999</v>
      </c>
      <c r="BQ41" s="110">
        <f>BM41+2*BN41</f>
        <v>75</v>
      </c>
      <c r="BR41" s="223">
        <f>AT41*2+2*AU41+1</f>
        <v>23</v>
      </c>
      <c r="BS41" s="87">
        <f t="shared" si="2"/>
        <v>10.635272880105697</v>
      </c>
      <c r="BT41" s="242">
        <f>BD41+BK41+BS41+BD42+BK42+BS42+BS43</f>
        <v>123.36453729021308</v>
      </c>
      <c r="BU41" s="284">
        <f>(AP41+AQ41)*AL41/2*AR41/1000000</f>
        <v>0.61439999999999995</v>
      </c>
      <c r="BV41" s="43"/>
      <c r="BW41" s="43"/>
      <c r="BX41" s="286">
        <f>BT41/BU41</f>
        <v>200.78863491245619</v>
      </c>
    </row>
    <row r="42" spans="4:76" ht="32.25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238"/>
      <c r="AM42" s="248"/>
      <c r="AN42" s="238"/>
      <c r="AO42" s="250"/>
      <c r="AP42" s="242"/>
      <c r="AQ42" s="242"/>
      <c r="AR42" s="238"/>
      <c r="AS42" s="304"/>
      <c r="AT42" s="241"/>
      <c r="AU42" s="241"/>
      <c r="AV42" s="88" t="s">
        <v>51</v>
      </c>
      <c r="AW42" s="219">
        <f>AW41</f>
        <v>20</v>
      </c>
      <c r="AX42" s="87">
        <f>AL41/COS(AN41/180*PI())-11</f>
        <v>232.7023868525788</v>
      </c>
      <c r="AY42" s="184">
        <f>AY41</f>
        <v>28.734999999999999</v>
      </c>
      <c r="AZ42" s="103" t="s">
        <v>31</v>
      </c>
      <c r="BA42" s="131">
        <f>INT((AQ41-AP41-3.5/COS(AN41*PI()/180))/AS41)+1</f>
        <v>4</v>
      </c>
      <c r="BB42" s="105">
        <f>IF(AW42=16,1.84,IF(AW42=20,2.27,IF(AW42=22,2.51,IF(AW42=25,2.84,IF(AW42=28,3.16)))))</f>
        <v>2.27</v>
      </c>
      <c r="BC42" s="88">
        <f>AX42+2*AY42</f>
        <v>290.17238685257882</v>
      </c>
      <c r="BD42" s="87">
        <f>BC42*BA42/100*((AW42/100)^2/4*PI()*7850/100)</f>
        <v>28.624347978655265</v>
      </c>
      <c r="BE42" s="88" t="s">
        <v>52</v>
      </c>
      <c r="BF42" s="87">
        <f>AL41/COS(AN41/180*PI())-11</f>
        <v>232.7023868525788</v>
      </c>
      <c r="BG42" s="87">
        <v>10</v>
      </c>
      <c r="BH42" s="219">
        <v>10</v>
      </c>
      <c r="BI42" s="88">
        <f>BF42+2*BG42</f>
        <v>252.7023868525788</v>
      </c>
      <c r="BJ42" s="88">
        <f>BA42</f>
        <v>4</v>
      </c>
      <c r="BK42" s="87">
        <f>BI42*BJ42/100*((BH42/100)^2/4*PI()*7850/100)</f>
        <v>6.2320205023332402</v>
      </c>
      <c r="BL42" s="88">
        <v>4</v>
      </c>
      <c r="BM42" s="110">
        <f>BM41</f>
        <v>55</v>
      </c>
      <c r="BN42" s="214">
        <f>AR41-7-BP41-BP42+BP42</f>
        <v>31.84</v>
      </c>
      <c r="BO42" s="219">
        <v>12</v>
      </c>
      <c r="BP42" s="105">
        <f t="shared" si="3"/>
        <v>1.39</v>
      </c>
      <c r="BQ42" s="215">
        <f>BM42+2*BN42+32</f>
        <v>150.68</v>
      </c>
      <c r="BR42" s="223">
        <f>BR41</f>
        <v>23</v>
      </c>
      <c r="BS42" s="87">
        <f t="shared" si="2"/>
        <v>30.768440017427068</v>
      </c>
      <c r="BT42" s="242"/>
      <c r="BU42" s="284"/>
      <c r="BV42" s="43"/>
      <c r="BW42" s="43"/>
      <c r="BX42" s="286"/>
    </row>
    <row r="43" spans="4:76" ht="32.25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/>
      <c r="AM43" s="248"/>
      <c r="AN43" s="238"/>
      <c r="AO43" s="250"/>
      <c r="AP43" s="242"/>
      <c r="AQ43" s="242"/>
      <c r="AR43" s="238"/>
      <c r="AS43" s="304"/>
      <c r="AT43" s="241"/>
      <c r="AU43" s="241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88">
        <v>5</v>
      </c>
      <c r="BM43" s="210">
        <f>(3*AS41+BB41+BP43)</f>
        <v>33.660000000000004</v>
      </c>
      <c r="BN43" s="214">
        <f>AR41-7-BP41-BP42+BP43</f>
        <v>31.84</v>
      </c>
      <c r="BO43" s="219">
        <v>12</v>
      </c>
      <c r="BP43" s="211">
        <f t="shared" si="3"/>
        <v>1.39</v>
      </c>
      <c r="BQ43" s="214">
        <f>2*BM43+2*BN43+28</f>
        <v>159</v>
      </c>
      <c r="BR43" s="223">
        <f>INT(19*(INT(AZ41/3/2)+INT(BJ41/3/2+BJ42/3/2))/2)</f>
        <v>9</v>
      </c>
      <c r="BS43" s="87">
        <f t="shared" si="2"/>
        <v>12.704619540673045</v>
      </c>
      <c r="BT43" s="242"/>
      <c r="BU43" s="284"/>
      <c r="BV43" s="43"/>
      <c r="BW43" s="43"/>
      <c r="BX43" s="71"/>
    </row>
    <row r="44" spans="4:76" ht="32.25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238">
        <v>240</v>
      </c>
      <c r="AM44" s="248" t="s">
        <v>404</v>
      </c>
      <c r="AN44" s="238">
        <f>AN41</f>
        <v>10</v>
      </c>
      <c r="AO44" s="250">
        <f>INT(AL44*TAN(RADIANS(AN44)))</f>
        <v>42</v>
      </c>
      <c r="AP44" s="242">
        <f>INT((AO44-13)/AS44+1)*AS44+13</f>
        <v>43</v>
      </c>
      <c r="AQ44" s="242">
        <f>AP44+INT(AL44*(TAN(AN44/180*PI())))</f>
        <v>85</v>
      </c>
      <c r="AR44" s="238">
        <f>F$13</f>
        <v>45</v>
      </c>
      <c r="AS44" s="304">
        <f>AS41</f>
        <v>10</v>
      </c>
      <c r="AT44" s="241">
        <v>7</v>
      </c>
      <c r="AU44" s="241">
        <v>4</v>
      </c>
      <c r="AV44" s="88">
        <v>1</v>
      </c>
      <c r="AW44" s="219">
        <f>J$15</f>
        <v>22</v>
      </c>
      <c r="AX44" s="87">
        <f>AL44-11</f>
        <v>229</v>
      </c>
      <c r="AY44" s="184">
        <f>(AR44-7-BP44-BP45-1.16/2-BB44/2)</f>
        <v>33.615000000000002</v>
      </c>
      <c r="AZ44" s="130">
        <f>INT((AP44-13)/AS44)+1</f>
        <v>4</v>
      </c>
      <c r="BA44" s="103" t="s">
        <v>31</v>
      </c>
      <c r="BB44" s="105">
        <f>IF(AW44=16,1.84,IF(AW44=20,2.27,IF(AW44=22,2.51,IF(AW44=25,2.84,IF(AW44=28,3.16)))))</f>
        <v>2.5099999999999998</v>
      </c>
      <c r="BC44" s="88">
        <f>AX44+2*AY44</f>
        <v>296.23</v>
      </c>
      <c r="BD44" s="87">
        <f>BC44*AZ44/100*((AW44/100)^2/4*PI()*7850/100)</f>
        <v>35.358507883419733</v>
      </c>
      <c r="BE44" s="88">
        <v>2</v>
      </c>
      <c r="BF44" s="87">
        <f>AL44-11</f>
        <v>229</v>
      </c>
      <c r="BG44" s="87">
        <v>10</v>
      </c>
      <c r="BH44" s="219">
        <v>10</v>
      </c>
      <c r="BI44" s="88">
        <f>BF44+2*BG44</f>
        <v>249</v>
      </c>
      <c r="BJ44" s="88">
        <f>AZ44</f>
        <v>4</v>
      </c>
      <c r="BK44" s="87">
        <f>BI44*BJ44/100*((BH44/100)^2/4*PI()*7850/100)</f>
        <v>6.1407140803392899</v>
      </c>
      <c r="BL44" s="88">
        <v>3</v>
      </c>
      <c r="BM44" s="110">
        <f>(AP44+AQ44)/2-2*4.5</f>
        <v>55</v>
      </c>
      <c r="BN44" s="87">
        <f>10</f>
        <v>10</v>
      </c>
      <c r="BO44" s="219">
        <v>10</v>
      </c>
      <c r="BP44" s="105">
        <f>IF(BO44=10,1.16,IF(BO44=12,1.39,IF(BO44=14,1.62,IF(BO44=28,3.1))))</f>
        <v>1.1599999999999999</v>
      </c>
      <c r="BQ44" s="110">
        <f>BM44+2*BN44</f>
        <v>75</v>
      </c>
      <c r="BR44" s="223">
        <f>AT44*2+2*AU44+1</f>
        <v>23</v>
      </c>
      <c r="BS44" s="87">
        <f t="shared" si="2"/>
        <v>10.635272880105697</v>
      </c>
      <c r="BT44" s="242">
        <f>BD44+BK44+BS44+BD45+BK45+BS45+BS46</f>
        <v>140.51936450708752</v>
      </c>
      <c r="BU44" s="284">
        <f>(AP44+AQ44)*AL44/2*AR44/1000000</f>
        <v>0.69120000000000004</v>
      </c>
      <c r="BX44" s="286">
        <f>BT44/BU44</f>
        <v>203.29769170585578</v>
      </c>
    </row>
    <row r="45" spans="4:76" ht="32.25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/>
      <c r="AM45" s="248"/>
      <c r="AN45" s="238"/>
      <c r="AO45" s="250"/>
      <c r="AP45" s="242"/>
      <c r="AQ45" s="242"/>
      <c r="AR45" s="238"/>
      <c r="AS45" s="304"/>
      <c r="AT45" s="241"/>
      <c r="AU45" s="241"/>
      <c r="AV45" s="88" t="s">
        <v>51</v>
      </c>
      <c r="AW45" s="219">
        <v>22</v>
      </c>
      <c r="AX45" s="87">
        <f>AL44/COS(AN44/180*PI())-11</f>
        <v>232.7023868525788</v>
      </c>
      <c r="AY45" s="184">
        <f>AY44</f>
        <v>33.615000000000002</v>
      </c>
      <c r="AZ45" s="103" t="s">
        <v>31</v>
      </c>
      <c r="BA45" s="131">
        <f>INT((AQ44-AP44-3.5/COS(AN44*PI()/180))/AS44)+1</f>
        <v>4</v>
      </c>
      <c r="BB45" s="105">
        <f>IF(AW45=16,1.84,IF(AW45=20,2.27,IF(AW45=22,2.51,IF(AW45=25,2.84,IF(AW45=28,3.16)))))</f>
        <v>2.5099999999999998</v>
      </c>
      <c r="BC45" s="88">
        <f>AX45+2*AY45</f>
        <v>299.93238685257882</v>
      </c>
      <c r="BD45" s="87">
        <f>BC45*BA45/100*((AW45/100)^2/4*PI()*7850/100)</f>
        <v>35.800430965870454</v>
      </c>
      <c r="BE45" s="88" t="s">
        <v>52</v>
      </c>
      <c r="BF45" s="87">
        <f>AL44/COS(AN44/180*PI())-11</f>
        <v>232.7023868525788</v>
      </c>
      <c r="BG45" s="87">
        <v>10</v>
      </c>
      <c r="BH45" s="219">
        <v>10</v>
      </c>
      <c r="BI45" s="88">
        <f>BF45+2*BG45</f>
        <v>252.7023868525788</v>
      </c>
      <c r="BJ45" s="88">
        <f>BA45</f>
        <v>4</v>
      </c>
      <c r="BK45" s="87">
        <f>BI45*BJ45/100*((BH45/100)^2/4*PI()*7850/100)</f>
        <v>6.2320205023332402</v>
      </c>
      <c r="BL45" s="88">
        <v>4</v>
      </c>
      <c r="BM45" s="110">
        <f>BM44</f>
        <v>55</v>
      </c>
      <c r="BN45" s="214">
        <f>AR44-7-BP44-BP45+BP45</f>
        <v>36.840000000000003</v>
      </c>
      <c r="BO45" s="219">
        <v>12</v>
      </c>
      <c r="BP45" s="105">
        <f t="shared" si="3"/>
        <v>1.39</v>
      </c>
      <c r="BQ45" s="215">
        <f>BM45+2*BN45+32</f>
        <v>160.68</v>
      </c>
      <c r="BR45" s="223">
        <f>BR44</f>
        <v>23</v>
      </c>
      <c r="BS45" s="87">
        <f t="shared" si="2"/>
        <v>32.810412410407359</v>
      </c>
      <c r="BT45" s="242"/>
      <c r="BU45" s="284"/>
      <c r="BX45" s="286"/>
    </row>
    <row r="46" spans="4:76" ht="32.25" customHeight="1" x14ac:dyDescent="0.25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8"/>
      <c r="AK46" s="242"/>
      <c r="AL46" s="238"/>
      <c r="AM46" s="248"/>
      <c r="AN46" s="238"/>
      <c r="AO46" s="250"/>
      <c r="AP46" s="242"/>
      <c r="AQ46" s="242"/>
      <c r="AR46" s="238"/>
      <c r="AS46" s="304"/>
      <c r="AT46" s="241"/>
      <c r="AU46" s="241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88">
        <v>5</v>
      </c>
      <c r="BM46" s="210">
        <f>(3*AS44+BB44+BP46)</f>
        <v>33.9</v>
      </c>
      <c r="BN46" s="214">
        <f>AR44-7-BP44-BP45+BP46</f>
        <v>36.840000000000003</v>
      </c>
      <c r="BO46" s="219">
        <v>12</v>
      </c>
      <c r="BP46" s="211">
        <f t="shared" si="3"/>
        <v>1.39</v>
      </c>
      <c r="BQ46" s="214">
        <f>2*BM46+2*BN46+28</f>
        <v>169.48000000000002</v>
      </c>
      <c r="BR46" s="223">
        <f>INT(19*(INT(AZ44/3/2)+INT(BJ44/3/2+BJ45/3/2))/2)</f>
        <v>9</v>
      </c>
      <c r="BS46" s="87">
        <f t="shared" si="2"/>
        <v>13.542005784611746</v>
      </c>
      <c r="BT46" s="242"/>
      <c r="BU46" s="284"/>
      <c r="BX46" s="71"/>
    </row>
    <row r="47" spans="4:76" ht="32.25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J47" s="278"/>
      <c r="AK47" s="242"/>
      <c r="AL47" s="238">
        <v>240</v>
      </c>
      <c r="AM47" s="248" t="s">
        <v>406</v>
      </c>
      <c r="AN47" s="238">
        <f>AN44</f>
        <v>10</v>
      </c>
      <c r="AO47" s="250">
        <f>INT(AL47*TAN(RADIANS(AN47)))</f>
        <v>42</v>
      </c>
      <c r="AP47" s="242">
        <f>INT((AO47-13)/AS47+1)*AS47+13</f>
        <v>43</v>
      </c>
      <c r="AQ47" s="242">
        <f>AP47+INT(AL47*(TAN(AN47/180*PI())))</f>
        <v>85</v>
      </c>
      <c r="AR47" s="238">
        <f>F$18</f>
        <v>50</v>
      </c>
      <c r="AS47" s="304">
        <f>AS44</f>
        <v>10</v>
      </c>
      <c r="AT47" s="241">
        <v>7</v>
      </c>
      <c r="AU47" s="241">
        <v>4</v>
      </c>
      <c r="AV47" s="88">
        <v>1</v>
      </c>
      <c r="AW47" s="219">
        <f>J$18</f>
        <v>22</v>
      </c>
      <c r="AX47" s="87">
        <f>AL47-11</f>
        <v>229</v>
      </c>
      <c r="AY47" s="184">
        <f>(AR47-7-BP47-BP48-1.16/2-BB47/2)</f>
        <v>38.615000000000002</v>
      </c>
      <c r="AZ47" s="130">
        <f>INT((AP47-13)/AS47)+1</f>
        <v>4</v>
      </c>
      <c r="BA47" s="103" t="s">
        <v>31</v>
      </c>
      <c r="BB47" s="105">
        <f>IF(AW47=16,1.84,IF(AW47=20,2.27,IF(AW47=22,2.51,IF(AW47=25,2.84,IF(AW47=28,3.16)))))</f>
        <v>2.5099999999999998</v>
      </c>
      <c r="BC47" s="88">
        <f>AX47+2*AY47</f>
        <v>306.23</v>
      </c>
      <c r="BD47" s="87">
        <f>BC47*AZ47/100*((AW47/100)^2/4*PI()*7850/100)</f>
        <v>36.552124596224637</v>
      </c>
      <c r="BE47" s="88">
        <v>2</v>
      </c>
      <c r="BF47" s="87">
        <f>AL47-11</f>
        <v>229</v>
      </c>
      <c r="BG47" s="87">
        <v>10</v>
      </c>
      <c r="BH47" s="219">
        <v>10</v>
      </c>
      <c r="BI47" s="88">
        <f>BF47+2*BG47</f>
        <v>249</v>
      </c>
      <c r="BJ47" s="88">
        <f>AZ47</f>
        <v>4</v>
      </c>
      <c r="BK47" s="87">
        <f>BI47*BJ47/100*((BH47/100)^2/4*PI()*7850/100)</f>
        <v>6.1407140803392899</v>
      </c>
      <c r="BL47" s="88">
        <v>3</v>
      </c>
      <c r="BM47" s="110">
        <f>(AP47+AQ47)/2-2*4.5</f>
        <v>55</v>
      </c>
      <c r="BN47" s="87">
        <f>10</f>
        <v>10</v>
      </c>
      <c r="BO47" s="219">
        <v>10</v>
      </c>
      <c r="BP47" s="105">
        <f>IF(BO47=10,1.16,IF(BO47=12,1.39,IF(BO47=14,1.62,IF(BO47=28,3.1))))</f>
        <v>1.1599999999999999</v>
      </c>
      <c r="BQ47" s="110">
        <f>BM47+2*BN47</f>
        <v>75</v>
      </c>
      <c r="BR47" s="223">
        <f>AT47*2+2*AU47+1</f>
        <v>23</v>
      </c>
      <c r="BS47" s="87">
        <f t="shared" si="2"/>
        <v>10.635272880105697</v>
      </c>
      <c r="BT47" s="242">
        <f>BD47+BK47+BS47+BD48+BK48+BS48+BS49</f>
        <v>145.74760300119166</v>
      </c>
      <c r="BU47" s="284">
        <f>(AP47+AQ47)*AL47/2*AR47/1000000</f>
        <v>0.76800000000000002</v>
      </c>
      <c r="BX47" s="286">
        <f>BT47/BU47</f>
        <v>189.77552474113497</v>
      </c>
    </row>
    <row r="48" spans="4:76" ht="32.25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8"/>
      <c r="AK48" s="242"/>
      <c r="AL48" s="238"/>
      <c r="AM48" s="248"/>
      <c r="AN48" s="238"/>
      <c r="AO48" s="250"/>
      <c r="AP48" s="242"/>
      <c r="AQ48" s="242"/>
      <c r="AR48" s="238"/>
      <c r="AS48" s="304"/>
      <c r="AT48" s="241"/>
      <c r="AU48" s="241"/>
      <c r="AV48" s="88" t="s">
        <v>51</v>
      </c>
      <c r="AW48" s="219">
        <v>22</v>
      </c>
      <c r="AX48" s="87">
        <f>AL47/COS(AN47/180*PI())-11</f>
        <v>232.7023868525788</v>
      </c>
      <c r="AY48" s="184">
        <f>AY47</f>
        <v>38.615000000000002</v>
      </c>
      <c r="AZ48" s="103" t="s">
        <v>31</v>
      </c>
      <c r="BA48" s="131">
        <f>INT((AQ47-AP47-3.5/COS(AN47*PI()/180))/AS47)+1</f>
        <v>4</v>
      </c>
      <c r="BB48" s="105">
        <f>IF(AW48=16,1.84,IF(AW48=20,2.27,IF(AW48=22,2.51,IF(AW48=25,2.84,IF(AW48=28,3.16)))))</f>
        <v>2.5099999999999998</v>
      </c>
      <c r="BC48" s="88">
        <f>AX48+2*AY48</f>
        <v>309.93238685257882</v>
      </c>
      <c r="BD48" s="87">
        <f>BC48*BA48/100*((AW48/100)^2/4*PI()*7850/100)</f>
        <v>36.994047678675365</v>
      </c>
      <c r="BE48" s="88" t="s">
        <v>52</v>
      </c>
      <c r="BF48" s="87">
        <f>AL47/COS(AN47/180*PI())-11</f>
        <v>232.7023868525788</v>
      </c>
      <c r="BG48" s="87">
        <v>10</v>
      </c>
      <c r="BH48" s="219">
        <v>10</v>
      </c>
      <c r="BI48" s="88">
        <f>BF48+2*BG48</f>
        <v>252.7023868525788</v>
      </c>
      <c r="BJ48" s="88">
        <f>BA48</f>
        <v>4</v>
      </c>
      <c r="BK48" s="87">
        <f>BI48*BJ48/100*((BH48/100)^2/4*PI()*7850/100)</f>
        <v>6.2320205023332402</v>
      </c>
      <c r="BL48" s="88">
        <v>4</v>
      </c>
      <c r="BM48" s="110">
        <f>BM47</f>
        <v>55</v>
      </c>
      <c r="BN48" s="214">
        <f>AR47-7-BP47-BP48+BP48</f>
        <v>41.84</v>
      </c>
      <c r="BO48" s="219">
        <v>12</v>
      </c>
      <c r="BP48" s="105">
        <f t="shared" si="3"/>
        <v>1.39</v>
      </c>
      <c r="BQ48" s="215">
        <f>BM48+2*BN48+32</f>
        <v>170.68</v>
      </c>
      <c r="BR48" s="223">
        <f>BR47</f>
        <v>23</v>
      </c>
      <c r="BS48" s="87">
        <f t="shared" si="2"/>
        <v>34.852384803387658</v>
      </c>
      <c r="BT48" s="242"/>
      <c r="BU48" s="284"/>
      <c r="BX48" s="286"/>
    </row>
    <row r="49" spans="4:76" ht="32.25" customHeight="1" thickBot="1" x14ac:dyDescent="0.3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279"/>
      <c r="AK49" s="252"/>
      <c r="AL49" s="236"/>
      <c r="AM49" s="249"/>
      <c r="AN49" s="236"/>
      <c r="AO49" s="250"/>
      <c r="AP49" s="252"/>
      <c r="AQ49" s="252"/>
      <c r="AR49" s="236"/>
      <c r="AS49" s="304"/>
      <c r="AT49" s="303"/>
      <c r="AU49" s="303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95">
        <v>5</v>
      </c>
      <c r="BM49" s="210">
        <f>(3*AS47+BB47+BP49)</f>
        <v>33.9</v>
      </c>
      <c r="BN49" s="214">
        <f>AR47-7-BP47-BP48+BP49</f>
        <v>41.84</v>
      </c>
      <c r="BO49" s="219">
        <v>12</v>
      </c>
      <c r="BP49" s="211">
        <f t="shared" si="3"/>
        <v>1.39</v>
      </c>
      <c r="BQ49" s="214">
        <f>2*BM49+2*BN49+28</f>
        <v>179.48000000000002</v>
      </c>
      <c r="BR49" s="223">
        <f>INT(19*(INT(AZ47/3/2)+INT(BJ47/3/2+BJ48/3/2))/2)</f>
        <v>9</v>
      </c>
      <c r="BS49" s="94">
        <f t="shared" si="2"/>
        <v>14.341038460125775</v>
      </c>
      <c r="BT49" s="252"/>
      <c r="BU49" s="285"/>
      <c r="BX49" s="71"/>
    </row>
    <row r="50" spans="4:76" ht="32.25" customHeight="1" x14ac:dyDescent="0.25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L50" s="73"/>
      <c r="AM50" s="93"/>
      <c r="AN50" s="93"/>
      <c r="AO50" s="129"/>
      <c r="AP50" s="93"/>
      <c r="AQ50" s="93"/>
      <c r="AR50" s="73"/>
      <c r="AV50" s="73"/>
      <c r="AW50" s="73"/>
      <c r="AX50" s="73"/>
      <c r="AZ50" s="73"/>
      <c r="BA50" s="73"/>
      <c r="BB50" s="73"/>
      <c r="BC50" s="73"/>
      <c r="BD50" s="72"/>
      <c r="BE50" s="72"/>
      <c r="BF50" s="72"/>
      <c r="BG50" s="72"/>
      <c r="BH50" s="73"/>
      <c r="BI50" s="73"/>
      <c r="BJ50" s="73"/>
      <c r="BK50" s="73"/>
      <c r="BL50" s="73"/>
      <c r="BM50" s="73"/>
      <c r="BN50" s="73"/>
      <c r="BO50" s="73"/>
      <c r="BP50" s="73"/>
      <c r="BQ50" s="215"/>
      <c r="BR50" s="224"/>
      <c r="BS50" s="73"/>
      <c r="BT50" s="73"/>
      <c r="BU50" s="73"/>
    </row>
    <row r="51" spans="4:76" ht="32.25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J51" s="271" t="s">
        <v>412</v>
      </c>
      <c r="AK51" s="287"/>
      <c r="AL51" s="287"/>
      <c r="AM51" s="287"/>
      <c r="AN51" s="287"/>
      <c r="AO51" s="287"/>
      <c r="AP51" s="287"/>
      <c r="AQ51" s="287"/>
      <c r="AR51" s="287"/>
      <c r="AS51" s="287"/>
      <c r="AT51" s="287"/>
      <c r="AU51" s="287"/>
      <c r="AV51" s="287"/>
      <c r="AW51" s="287"/>
      <c r="AX51" s="287"/>
      <c r="AY51" s="287"/>
      <c r="AZ51" s="287"/>
      <c r="BA51" s="287"/>
      <c r="BB51" s="287"/>
      <c r="BC51" s="287"/>
      <c r="BD51" s="287"/>
      <c r="BE51" s="287"/>
      <c r="BF51" s="287"/>
      <c r="BG51" s="287"/>
      <c r="BH51" s="287"/>
      <c r="BI51" s="287"/>
      <c r="BJ51" s="287"/>
      <c r="BK51" s="287"/>
      <c r="BL51" s="287"/>
      <c r="BM51" s="287"/>
      <c r="BN51" s="287"/>
      <c r="BO51" s="287"/>
      <c r="BP51" s="287"/>
      <c r="BQ51" s="287"/>
      <c r="BR51" s="287"/>
      <c r="BS51" s="287"/>
      <c r="BT51" s="287"/>
      <c r="BU51" s="287"/>
    </row>
    <row r="52" spans="4:76" ht="17.25" customHeight="1" thickBot="1" x14ac:dyDescent="0.3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43"/>
      <c r="AK52" s="43"/>
      <c r="AL52" s="43"/>
      <c r="AM52" s="43"/>
      <c r="AN52" s="43"/>
      <c r="AO52" s="128"/>
      <c r="AP52" s="43"/>
      <c r="AQ52" s="43"/>
      <c r="AR52" s="43"/>
      <c r="AS52" s="226"/>
      <c r="AT52" s="209"/>
      <c r="AU52" s="209"/>
      <c r="AV52" s="43"/>
      <c r="AW52" s="43"/>
      <c r="AX52" s="43"/>
      <c r="AY52" s="13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221"/>
      <c r="BS52" s="43"/>
      <c r="BT52" s="43"/>
      <c r="BU52" s="43"/>
      <c r="BV52" s="43"/>
      <c r="BW52" s="43"/>
    </row>
    <row r="53" spans="4:76" ht="42" customHeight="1" x14ac:dyDescent="0.25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272" t="s">
        <v>441</v>
      </c>
      <c r="AK53" s="274" t="s">
        <v>148</v>
      </c>
      <c r="AL53" s="274" t="s">
        <v>149</v>
      </c>
      <c r="AM53" s="274" t="s">
        <v>150</v>
      </c>
      <c r="AN53" s="262" t="s">
        <v>450</v>
      </c>
      <c r="AO53" s="200" t="s">
        <v>23</v>
      </c>
      <c r="AP53" s="262" t="s">
        <v>442</v>
      </c>
      <c r="AQ53" s="262" t="s">
        <v>443</v>
      </c>
      <c r="AR53" s="262" t="s">
        <v>444</v>
      </c>
      <c r="AS53" s="305" t="s">
        <v>201</v>
      </c>
      <c r="AT53" s="266" t="s">
        <v>407</v>
      </c>
      <c r="AU53" s="266" t="s">
        <v>408</v>
      </c>
      <c r="AV53" s="257" t="s">
        <v>437</v>
      </c>
      <c r="AW53" s="257"/>
      <c r="AX53" s="257"/>
      <c r="AY53" s="257"/>
      <c r="AZ53" s="257"/>
      <c r="BA53" s="257"/>
      <c r="BB53" s="257"/>
      <c r="BC53" s="257"/>
      <c r="BD53" s="257"/>
      <c r="BE53" s="257" t="s">
        <v>438</v>
      </c>
      <c r="BF53" s="257"/>
      <c r="BG53" s="257"/>
      <c r="BH53" s="257"/>
      <c r="BI53" s="257"/>
      <c r="BJ53" s="257"/>
      <c r="BK53" s="257"/>
      <c r="BL53" s="257" t="s">
        <v>449</v>
      </c>
      <c r="BM53" s="257"/>
      <c r="BN53" s="257"/>
      <c r="BO53" s="257"/>
      <c r="BP53" s="257"/>
      <c r="BQ53" s="257"/>
      <c r="BR53" s="257"/>
      <c r="BS53" s="257"/>
      <c r="BT53" s="258" t="s">
        <v>454</v>
      </c>
      <c r="BU53" s="260" t="s">
        <v>452</v>
      </c>
      <c r="BV53" s="43"/>
      <c r="BW53" s="43"/>
    </row>
    <row r="54" spans="4:76" ht="63.75" customHeight="1" x14ac:dyDescent="0.25"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J54" s="273"/>
      <c r="AK54" s="259"/>
      <c r="AL54" s="259"/>
      <c r="AM54" s="259"/>
      <c r="AN54" s="263"/>
      <c r="AO54" s="201" t="s">
        <v>202</v>
      </c>
      <c r="AP54" s="263"/>
      <c r="AQ54" s="263"/>
      <c r="AR54" s="263"/>
      <c r="AS54" s="306"/>
      <c r="AT54" s="267"/>
      <c r="AU54" s="267"/>
      <c r="AV54" s="25" t="s">
        <v>24</v>
      </c>
      <c r="AW54" s="25" t="s">
        <v>158</v>
      </c>
      <c r="AX54" s="81" t="s">
        <v>25</v>
      </c>
      <c r="AY54" s="187" t="s">
        <v>26</v>
      </c>
      <c r="AZ54" s="25" t="s">
        <v>440</v>
      </c>
      <c r="BA54" s="25" t="s">
        <v>409</v>
      </c>
      <c r="BB54" s="186" t="s">
        <v>27</v>
      </c>
      <c r="BC54" s="25" t="s">
        <v>159</v>
      </c>
      <c r="BD54" s="25" t="s">
        <v>160</v>
      </c>
      <c r="BE54" s="25" t="s">
        <v>24</v>
      </c>
      <c r="BF54" s="81" t="s">
        <v>25</v>
      </c>
      <c r="BG54" s="81" t="s">
        <v>26</v>
      </c>
      <c r="BH54" s="25" t="s">
        <v>158</v>
      </c>
      <c r="BI54" s="25" t="s">
        <v>159</v>
      </c>
      <c r="BJ54" s="25" t="s">
        <v>20</v>
      </c>
      <c r="BK54" s="25" t="s">
        <v>160</v>
      </c>
      <c r="BL54" s="25" t="s">
        <v>24</v>
      </c>
      <c r="BM54" s="81" t="s">
        <v>25</v>
      </c>
      <c r="BN54" s="81" t="s">
        <v>26</v>
      </c>
      <c r="BO54" s="25" t="s">
        <v>158</v>
      </c>
      <c r="BP54" s="186" t="s">
        <v>27</v>
      </c>
      <c r="BQ54" s="25" t="s">
        <v>159</v>
      </c>
      <c r="BR54" s="222" t="s">
        <v>20</v>
      </c>
      <c r="BS54" s="25" t="s">
        <v>160</v>
      </c>
      <c r="BT54" s="259"/>
      <c r="BU54" s="261"/>
      <c r="BV54" s="43"/>
      <c r="BW54" s="43"/>
    </row>
    <row r="55" spans="4:76" ht="32.25" customHeight="1" x14ac:dyDescent="0.25"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J55" s="278">
        <v>2.4</v>
      </c>
      <c r="AK55" s="242">
        <v>2</v>
      </c>
      <c r="AL55" s="238">
        <v>240</v>
      </c>
      <c r="AM55" s="248" t="s">
        <v>203</v>
      </c>
      <c r="AN55" s="238">
        <v>15</v>
      </c>
      <c r="AO55" s="250">
        <f>INT(AL55*TAN(RADIANS(AN55)))</f>
        <v>64</v>
      </c>
      <c r="AP55" s="242">
        <f>(INT((AO55-13)/AS55+1)*AS55+13)</f>
        <v>73</v>
      </c>
      <c r="AQ55" s="242">
        <f>AP55+INT(AL55*(TAN(AN55/180*PI())))</f>
        <v>137</v>
      </c>
      <c r="AR55" s="238">
        <f>F$6</f>
        <v>25</v>
      </c>
      <c r="AS55" s="304">
        <f>AS47</f>
        <v>10</v>
      </c>
      <c r="AT55" s="241">
        <v>7</v>
      </c>
      <c r="AU55" s="241">
        <v>4</v>
      </c>
      <c r="AV55" s="88">
        <v>1</v>
      </c>
      <c r="AW55" s="219">
        <f>J$6</f>
        <v>20</v>
      </c>
      <c r="AX55" s="87">
        <f>AL55-11</f>
        <v>229</v>
      </c>
      <c r="AY55" s="184">
        <f>(AR55-7-BP55-BP56-1.16/2-BB55/2)</f>
        <v>13.734999999999999</v>
      </c>
      <c r="AZ55" s="130">
        <f>INT((AP55-13)/AS55)+1</f>
        <v>7</v>
      </c>
      <c r="BA55" s="103" t="s">
        <v>31</v>
      </c>
      <c r="BB55" s="105">
        <f>IF(AW55=16,1.84,IF(AW55=20,2.27,IF(AW55=22,2.51,IF(AW55=25,2.84,IF(AW55=28,3.16)))))</f>
        <v>2.27</v>
      </c>
      <c r="BC55" s="88">
        <f>AX55+2*AY55</f>
        <v>256.47000000000003</v>
      </c>
      <c r="BD55" s="87">
        <f>BC55*AZ55/100*((AW55/100)^2/4*PI()*7850/100)</f>
        <v>44.274548519246288</v>
      </c>
      <c r="BE55" s="88">
        <v>2</v>
      </c>
      <c r="BF55" s="87">
        <f>AL55-11</f>
        <v>229</v>
      </c>
      <c r="BG55" s="87">
        <v>10</v>
      </c>
      <c r="BH55" s="219">
        <v>10</v>
      </c>
      <c r="BI55" s="88">
        <f>BF55+2*BG55</f>
        <v>249</v>
      </c>
      <c r="BJ55" s="88">
        <f>AZ55</f>
        <v>7</v>
      </c>
      <c r="BK55" s="87">
        <f>BI55*BJ55/100*((BH55/100)^2/4*PI()*7850/100)</f>
        <v>10.746249640593756</v>
      </c>
      <c r="BL55" s="88">
        <v>3</v>
      </c>
      <c r="BM55" s="110">
        <f>(AP55+AQ55)/2-2*4.5</f>
        <v>96</v>
      </c>
      <c r="BN55" s="87">
        <f>10</f>
        <v>10</v>
      </c>
      <c r="BO55" s="219">
        <v>10</v>
      </c>
      <c r="BP55" s="105">
        <f>IF(BO55=10,1.16,IF(BO55=12,1.39,IF(BO55=14,1.62,IF(BO55=28,3.1))))</f>
        <v>1.1599999999999999</v>
      </c>
      <c r="BQ55" s="110">
        <f>BM55+2*BN55</f>
        <v>116</v>
      </c>
      <c r="BR55" s="223">
        <f>AT55*2+2*AU55+1</f>
        <v>23</v>
      </c>
      <c r="BS55" s="87">
        <f t="shared" ref="BS55:BS72" si="4">BQ55*BR55/100*((BO55/100)^2/4*PI()*7850/100)</f>
        <v>16.449222054563478</v>
      </c>
      <c r="BT55" s="242">
        <f>BD55+BK55+BS55+BD56+BK56+BS56+BS57</f>
        <v>193.40019630592019</v>
      </c>
      <c r="BU55" s="284">
        <f>(AP55+AQ55)*AL55/2*AR55/1000000</f>
        <v>0.63</v>
      </c>
      <c r="BV55" s="43"/>
      <c r="BW55" s="43"/>
      <c r="BX55" s="286">
        <f>BT55/BU55</f>
        <v>306.98443858082572</v>
      </c>
    </row>
    <row r="56" spans="4:76" ht="32.25" customHeight="1" x14ac:dyDescent="0.25"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J56" s="278"/>
      <c r="AK56" s="242"/>
      <c r="AL56" s="238"/>
      <c r="AM56" s="248"/>
      <c r="AN56" s="238"/>
      <c r="AO56" s="250"/>
      <c r="AP56" s="242"/>
      <c r="AQ56" s="242"/>
      <c r="AR56" s="238"/>
      <c r="AS56" s="304"/>
      <c r="AT56" s="241"/>
      <c r="AU56" s="241"/>
      <c r="AV56" s="88" t="s">
        <v>51</v>
      </c>
      <c r="AW56" s="219">
        <f>AW55</f>
        <v>20</v>
      </c>
      <c r="AX56" s="87">
        <f>AL55/COS(AN55/180*PI())-11</f>
        <v>237.46628329841994</v>
      </c>
      <c r="AY56" s="184">
        <f>AY55</f>
        <v>13.734999999999999</v>
      </c>
      <c r="AZ56" s="103" t="s">
        <v>31</v>
      </c>
      <c r="BA56" s="131">
        <f>INT((AQ55-AP55-3.5/COS(AN55*PI()/180))/AS55)+1</f>
        <v>7</v>
      </c>
      <c r="BB56" s="105">
        <f>IF(AW56=16,1.84,IF(AW56=20,2.27,IF(AW56=22,2.51,IF(AW56=25,2.84,IF(AW56=28,3.16)))))</f>
        <v>2.27</v>
      </c>
      <c r="BC56" s="88">
        <f>AX56+2*AY56</f>
        <v>264.93628329841994</v>
      </c>
      <c r="BD56" s="87">
        <f>BC56*BA56/100*((AW56/100)^2/4*PI()*7850/100)</f>
        <v>45.736087376319539</v>
      </c>
      <c r="BE56" s="88" t="s">
        <v>52</v>
      </c>
      <c r="BF56" s="87">
        <f>AL55/COS(AN55/180*PI())-11</f>
        <v>237.46628329841994</v>
      </c>
      <c r="BG56" s="87">
        <v>10</v>
      </c>
      <c r="BH56" s="219">
        <v>10</v>
      </c>
      <c r="BI56" s="88">
        <f>BF56+2*BG56</f>
        <v>257.46628329841997</v>
      </c>
      <c r="BJ56" s="88">
        <f>BA56</f>
        <v>7</v>
      </c>
      <c r="BK56" s="87">
        <f>BI56*BJ56/100*((BH56/100)^2/4*PI()*7850/100)</f>
        <v>11.111634354862071</v>
      </c>
      <c r="BL56" s="88">
        <v>4</v>
      </c>
      <c r="BM56" s="110">
        <f>BM55</f>
        <v>96</v>
      </c>
      <c r="BN56" s="214">
        <f>AR55-7-BP55-BP56+BP56</f>
        <v>16.84</v>
      </c>
      <c r="BO56" s="219">
        <v>12</v>
      </c>
      <c r="BP56" s="105">
        <f t="shared" ref="BP56:BP72" si="5">IF(BO56=10,1.16,IF(BO56=12,1.39,IF(BO56=14,1.62,IF(BO56=28,3.1))))</f>
        <v>1.39</v>
      </c>
      <c r="BQ56" s="215">
        <f>BM56+2*BN56+32</f>
        <v>161.68</v>
      </c>
      <c r="BR56" s="223">
        <f>BR55</f>
        <v>23</v>
      </c>
      <c r="BS56" s="87">
        <f t="shared" si="4"/>
        <v>33.014609649705392</v>
      </c>
      <c r="BT56" s="242"/>
      <c r="BU56" s="284"/>
      <c r="BV56" s="43"/>
      <c r="BW56" s="43"/>
      <c r="BX56" s="286"/>
    </row>
    <row r="57" spans="4:76" ht="32.25" customHeight="1" x14ac:dyDescent="0.25"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J57" s="278"/>
      <c r="AK57" s="242"/>
      <c r="AL57" s="238"/>
      <c r="AM57" s="248"/>
      <c r="AN57" s="238"/>
      <c r="AO57" s="250"/>
      <c r="AP57" s="242"/>
      <c r="AQ57" s="242"/>
      <c r="AR57" s="238"/>
      <c r="AS57" s="304"/>
      <c r="AT57" s="241"/>
      <c r="AU57" s="241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88">
        <v>5</v>
      </c>
      <c r="BM57" s="210">
        <f>(3*AS55+BB55+BP57)</f>
        <v>33.660000000000004</v>
      </c>
      <c r="BN57" s="214">
        <f>AR55-7-BP55-BP56+BP57</f>
        <v>16.84</v>
      </c>
      <c r="BO57" s="219">
        <v>12</v>
      </c>
      <c r="BP57" s="211">
        <f t="shared" si="5"/>
        <v>1.39</v>
      </c>
      <c r="BQ57" s="214">
        <f>2*BM57+2*BN57+28</f>
        <v>129</v>
      </c>
      <c r="BR57" s="223">
        <f>INT(19*(INT(AZ55/3/2)+INT(BJ55/3/2+BJ56/3/2))/2)</f>
        <v>28</v>
      </c>
      <c r="BS57" s="87">
        <f t="shared" si="4"/>
        <v>32.06784471062965</v>
      </c>
      <c r="BT57" s="242"/>
      <c r="BU57" s="284"/>
      <c r="BV57" s="43"/>
      <c r="BW57" s="43"/>
      <c r="BX57" s="71"/>
    </row>
    <row r="58" spans="4:76" ht="32.25" customHeight="1" x14ac:dyDescent="0.25"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J58" s="278"/>
      <c r="AK58" s="242"/>
      <c r="AL58" s="238">
        <v>240</v>
      </c>
      <c r="AM58" s="248" t="s">
        <v>205</v>
      </c>
      <c r="AN58" s="238">
        <f>AN55</f>
        <v>15</v>
      </c>
      <c r="AO58" s="250">
        <f>INT(AL58*TAN(RADIANS(AN58)))</f>
        <v>64</v>
      </c>
      <c r="AP58" s="242">
        <f>INT((AO58-13)/AS58+1)*AS58+13</f>
        <v>73</v>
      </c>
      <c r="AQ58" s="242">
        <f>AP58+INT(AL58*(TAN(AN58/180*PI())))</f>
        <v>137</v>
      </c>
      <c r="AR58" s="238">
        <f>F$9</f>
        <v>35</v>
      </c>
      <c r="AS58" s="304">
        <f>AS55</f>
        <v>10</v>
      </c>
      <c r="AT58" s="241">
        <v>7</v>
      </c>
      <c r="AU58" s="241">
        <v>4</v>
      </c>
      <c r="AV58" s="88">
        <v>1</v>
      </c>
      <c r="AW58" s="219">
        <f>J$9</f>
        <v>20</v>
      </c>
      <c r="AX58" s="87">
        <f>AL58-11</f>
        <v>229</v>
      </c>
      <c r="AY58" s="184">
        <f>(AR58-7-BP58-BP59-1.16/2-BB58/2)</f>
        <v>23.734999999999999</v>
      </c>
      <c r="AZ58" s="130">
        <f>INT((AP58-13)/AS58)+1</f>
        <v>7</v>
      </c>
      <c r="BA58" s="103" t="s">
        <v>31</v>
      </c>
      <c r="BB58" s="105">
        <f>IF(AW58=16,1.84,IF(AW58=20,2.27,IF(AW58=22,2.51,IF(AW58=25,2.84,IF(AW58=28,3.16)))))</f>
        <v>2.27</v>
      </c>
      <c r="BC58" s="88">
        <f>AX58+2*AY58</f>
        <v>276.47000000000003</v>
      </c>
      <c r="BD58" s="87">
        <f>BC58*AZ58/100*((AW58/100)^2/4*PI()*7850/100)</f>
        <v>47.727158845541467</v>
      </c>
      <c r="BE58" s="88">
        <v>2</v>
      </c>
      <c r="BF58" s="87">
        <f>AL58-11</f>
        <v>229</v>
      </c>
      <c r="BG58" s="87">
        <v>10</v>
      </c>
      <c r="BH58" s="219">
        <v>10</v>
      </c>
      <c r="BI58" s="88">
        <f>BF58+2*BG58</f>
        <v>249</v>
      </c>
      <c r="BJ58" s="88">
        <f>AZ58</f>
        <v>7</v>
      </c>
      <c r="BK58" s="87">
        <f>BI58*BJ58/100*((BH58/100)^2/4*PI()*7850/100)</f>
        <v>10.746249640593756</v>
      </c>
      <c r="BL58" s="88">
        <v>3</v>
      </c>
      <c r="BM58" s="110">
        <f>(AP58+AQ58)/2-2*4.5</f>
        <v>96</v>
      </c>
      <c r="BN58" s="87">
        <f>10</f>
        <v>10</v>
      </c>
      <c r="BO58" s="219">
        <v>10</v>
      </c>
      <c r="BP58" s="105">
        <f>IF(BO58=10,1.16,IF(BO58=12,1.39,IF(BO58=14,1.62,IF(BO58=28,3.1))))</f>
        <v>1.1599999999999999</v>
      </c>
      <c r="BQ58" s="110">
        <f>BM58+2*BN58</f>
        <v>116</v>
      </c>
      <c r="BR58" s="223">
        <f>AT58*2+2*AU58+1</f>
        <v>23</v>
      </c>
      <c r="BS58" s="87">
        <f t="shared" si="4"/>
        <v>16.449222054563478</v>
      </c>
      <c r="BT58" s="242">
        <f>BD58+BK58+BS58+BD59+BK59+BS59+BS60</f>
        <v>209.36112061433619</v>
      </c>
      <c r="BU58" s="284">
        <f>(AP58+AQ58)*AL58/2*AR58/1000000</f>
        <v>0.88200000000000001</v>
      </c>
      <c r="BV58" s="43"/>
      <c r="BW58" s="43"/>
      <c r="BX58" s="286">
        <f>BT58/BU58</f>
        <v>237.37088505026779</v>
      </c>
    </row>
    <row r="59" spans="4:76" ht="32.25" customHeight="1" x14ac:dyDescent="0.25"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J59" s="278"/>
      <c r="AK59" s="242"/>
      <c r="AL59" s="238"/>
      <c r="AM59" s="248"/>
      <c r="AN59" s="238"/>
      <c r="AO59" s="250"/>
      <c r="AP59" s="242"/>
      <c r="AQ59" s="242"/>
      <c r="AR59" s="238"/>
      <c r="AS59" s="304"/>
      <c r="AT59" s="241"/>
      <c r="AU59" s="241"/>
      <c r="AV59" s="88" t="s">
        <v>51</v>
      </c>
      <c r="AW59" s="219">
        <f>AW58</f>
        <v>20</v>
      </c>
      <c r="AX59" s="87">
        <f>AL58/COS(AN58/180*PI())-11</f>
        <v>237.46628329841994</v>
      </c>
      <c r="AY59" s="184">
        <f>AY58</f>
        <v>23.734999999999999</v>
      </c>
      <c r="AZ59" s="103" t="s">
        <v>31</v>
      </c>
      <c r="BA59" s="131">
        <f>INT((AQ58-AP58-3.5/COS(AN58*PI()/180))/AS58)+1</f>
        <v>7</v>
      </c>
      <c r="BB59" s="105">
        <f>IF(AW59=16,1.84,IF(AW59=20,2.27,IF(AW59=22,2.51,IF(AW59=25,2.84,IF(AW59=28,3.16)))))</f>
        <v>2.27</v>
      </c>
      <c r="BC59" s="88">
        <f>AX59+2*AY59</f>
        <v>284.93628329841994</v>
      </c>
      <c r="BD59" s="87">
        <f>BC59*BA59/100*((AW59/100)^2/4*PI()*7850/100)</f>
        <v>49.188697702614718</v>
      </c>
      <c r="BE59" s="88" t="s">
        <v>52</v>
      </c>
      <c r="BF59" s="87">
        <f>AL58/COS(AN58/180*PI())-11</f>
        <v>237.46628329841994</v>
      </c>
      <c r="BG59" s="87">
        <v>10</v>
      </c>
      <c r="BH59" s="219">
        <v>10</v>
      </c>
      <c r="BI59" s="88">
        <f>BF59+2*BG59</f>
        <v>257.46628329841997</v>
      </c>
      <c r="BJ59" s="88">
        <f>BA59</f>
        <v>7</v>
      </c>
      <c r="BK59" s="87">
        <f>BI59*BJ59/100*((BH59/100)^2/4*PI()*7850/100)</f>
        <v>11.111634354862071</v>
      </c>
      <c r="BL59" s="88">
        <v>4</v>
      </c>
      <c r="BM59" s="110">
        <f>BM58</f>
        <v>96</v>
      </c>
      <c r="BN59" s="214">
        <f>AR58-7-BP58-BP59+BP59</f>
        <v>26.84</v>
      </c>
      <c r="BO59" s="219">
        <v>12</v>
      </c>
      <c r="BP59" s="105">
        <f t="shared" si="5"/>
        <v>1.39</v>
      </c>
      <c r="BQ59" s="215">
        <f>BM59+2*BN59+32</f>
        <v>181.68</v>
      </c>
      <c r="BR59" s="223">
        <f>BR58</f>
        <v>23</v>
      </c>
      <c r="BS59" s="87">
        <f t="shared" si="4"/>
        <v>37.098554435665974</v>
      </c>
      <c r="BT59" s="242"/>
      <c r="BU59" s="284"/>
      <c r="BV59" s="43"/>
      <c r="BW59" s="43"/>
      <c r="BX59" s="286"/>
    </row>
    <row r="60" spans="4:76" ht="32.25" customHeight="1" x14ac:dyDescent="0.25"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J60" s="278"/>
      <c r="AK60" s="242"/>
      <c r="AL60" s="238"/>
      <c r="AM60" s="248"/>
      <c r="AN60" s="238"/>
      <c r="AO60" s="250"/>
      <c r="AP60" s="242"/>
      <c r="AQ60" s="242"/>
      <c r="AR60" s="238"/>
      <c r="AS60" s="304"/>
      <c r="AT60" s="241"/>
      <c r="AU60" s="241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88">
        <v>5</v>
      </c>
      <c r="BM60" s="210">
        <f>(3*AS58+BB58+BP60)</f>
        <v>33.660000000000004</v>
      </c>
      <c r="BN60" s="214">
        <f>AR58-7-BP58-BP59+BP60</f>
        <v>26.84</v>
      </c>
      <c r="BO60" s="219">
        <v>12</v>
      </c>
      <c r="BP60" s="211">
        <f t="shared" si="5"/>
        <v>1.39</v>
      </c>
      <c r="BQ60" s="214">
        <f>2*BM60+2*BN60+28</f>
        <v>149</v>
      </c>
      <c r="BR60" s="223">
        <f>INT(19*(INT(AZ58/3/2)+INT(BJ58/3/2+BJ59/3/2))/2)</f>
        <v>28</v>
      </c>
      <c r="BS60" s="87">
        <f t="shared" si="4"/>
        <v>37.039603580494713</v>
      </c>
      <c r="BT60" s="242"/>
      <c r="BU60" s="284"/>
      <c r="BV60" s="43"/>
      <c r="BW60" s="43"/>
      <c r="BX60" s="71"/>
    </row>
    <row r="61" spans="4:76" ht="32.25" customHeight="1" x14ac:dyDescent="0.25"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J61" s="278"/>
      <c r="AK61" s="242"/>
      <c r="AL61" s="238">
        <v>240</v>
      </c>
      <c r="AM61" s="248" t="s">
        <v>206</v>
      </c>
      <c r="AN61" s="238">
        <f>AN58</f>
        <v>15</v>
      </c>
      <c r="AO61" s="250">
        <f>INT(AL61*TAN(RADIANS(AN61)))</f>
        <v>64</v>
      </c>
      <c r="AP61" s="242">
        <f>INT((AO61-13)/AS61+1)*AS61+13</f>
        <v>73</v>
      </c>
      <c r="AQ61" s="242">
        <f>AP61+INT(AL61*(TAN(AN61/180*PI())))</f>
        <v>137</v>
      </c>
      <c r="AR61" s="238">
        <f>F$10</f>
        <v>35</v>
      </c>
      <c r="AS61" s="304">
        <f>AS58</f>
        <v>10</v>
      </c>
      <c r="AT61" s="241">
        <v>7</v>
      </c>
      <c r="AU61" s="241">
        <v>4</v>
      </c>
      <c r="AV61" s="88">
        <v>1</v>
      </c>
      <c r="AW61" s="219">
        <f>J$10</f>
        <v>20</v>
      </c>
      <c r="AX61" s="87">
        <f>AL61-11</f>
        <v>229</v>
      </c>
      <c r="AY61" s="184">
        <f>(AR61-7-BP61-BP62-1.16/2-BB61/2)</f>
        <v>23.734999999999999</v>
      </c>
      <c r="AZ61" s="130">
        <f>INT((AP61-13)/AS61)+1</f>
        <v>7</v>
      </c>
      <c r="BA61" s="103" t="s">
        <v>31</v>
      </c>
      <c r="BB61" s="105">
        <f>IF(AW61=16,1.84,IF(AW61=20,2.27,IF(AW61=22,2.51,IF(AW61=25,2.84,IF(AW61=28,3.16)))))</f>
        <v>2.27</v>
      </c>
      <c r="BC61" s="88">
        <f>AX61+2*AY61</f>
        <v>276.47000000000003</v>
      </c>
      <c r="BD61" s="87">
        <f>BC61*AZ61/100*((AW61/100)^2/4*PI()*7850/100)</f>
        <v>47.727158845541467</v>
      </c>
      <c r="BE61" s="88">
        <v>2</v>
      </c>
      <c r="BF61" s="87">
        <f>AL61-11</f>
        <v>229</v>
      </c>
      <c r="BG61" s="87">
        <v>10</v>
      </c>
      <c r="BH61" s="219">
        <v>10</v>
      </c>
      <c r="BI61" s="88">
        <f>BF61+2*BG61</f>
        <v>249</v>
      </c>
      <c r="BJ61" s="88">
        <f>AZ61</f>
        <v>7</v>
      </c>
      <c r="BK61" s="87">
        <f>BI61*BJ61/100*((BH61/100)^2/4*PI()*7850/100)</f>
        <v>10.746249640593756</v>
      </c>
      <c r="BL61" s="88">
        <v>3</v>
      </c>
      <c r="BM61" s="110">
        <f>(AP61+AQ61)/2-2*4.5</f>
        <v>96</v>
      </c>
      <c r="BN61" s="87">
        <f>10</f>
        <v>10</v>
      </c>
      <c r="BO61" s="219">
        <v>10</v>
      </c>
      <c r="BP61" s="105">
        <f>IF(BO61=10,1.16,IF(BO61=12,1.39,IF(BO61=14,1.62,IF(BO61=28,3.1))))</f>
        <v>1.1599999999999999</v>
      </c>
      <c r="BQ61" s="110">
        <f>BM61+2*BN61</f>
        <v>116</v>
      </c>
      <c r="BR61" s="223">
        <f>AT61*2+2*AU61+1</f>
        <v>23</v>
      </c>
      <c r="BS61" s="87">
        <f t="shared" si="4"/>
        <v>16.449222054563478</v>
      </c>
      <c r="BT61" s="242">
        <f>BD61+BK61+BS61+BD62+BK62+BS62+BS63</f>
        <v>209.36112061433619</v>
      </c>
      <c r="BU61" s="284">
        <f>(AP61+AQ61)*AL61/2*AR61/1000000</f>
        <v>0.88200000000000001</v>
      </c>
      <c r="BV61" s="43"/>
      <c r="BW61" s="43"/>
      <c r="BX61" s="286">
        <f>BT61/BU61</f>
        <v>237.37088505026779</v>
      </c>
    </row>
    <row r="62" spans="4:76" ht="32.25" customHeight="1" x14ac:dyDescent="0.25"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J62" s="278"/>
      <c r="AK62" s="242"/>
      <c r="AL62" s="238"/>
      <c r="AM62" s="248"/>
      <c r="AN62" s="238"/>
      <c r="AO62" s="250"/>
      <c r="AP62" s="242"/>
      <c r="AQ62" s="242"/>
      <c r="AR62" s="238"/>
      <c r="AS62" s="304"/>
      <c r="AT62" s="241"/>
      <c r="AU62" s="241"/>
      <c r="AV62" s="88" t="s">
        <v>51</v>
      </c>
      <c r="AW62" s="219">
        <f>AW61</f>
        <v>20</v>
      </c>
      <c r="AX62" s="87">
        <f>AL61/COS(AN61/180*PI())-11</f>
        <v>237.46628329841994</v>
      </c>
      <c r="AY62" s="184">
        <f>AY61</f>
        <v>23.734999999999999</v>
      </c>
      <c r="AZ62" s="103" t="s">
        <v>31</v>
      </c>
      <c r="BA62" s="131">
        <f>INT((AQ61-AP61-3.5/COS(AN61*PI()/180))/AS61)+1</f>
        <v>7</v>
      </c>
      <c r="BB62" s="105">
        <f>IF(AW62=16,1.84,IF(AW62=20,2.27,IF(AW62=22,2.51,IF(AW62=25,2.84,IF(AW62=28,3.16)))))</f>
        <v>2.27</v>
      </c>
      <c r="BC62" s="88">
        <f>AX62+2*AY62</f>
        <v>284.93628329841994</v>
      </c>
      <c r="BD62" s="87">
        <f>BC62*BA62/100*((AW62/100)^2/4*PI()*7850/100)</f>
        <v>49.188697702614718</v>
      </c>
      <c r="BE62" s="88" t="s">
        <v>52</v>
      </c>
      <c r="BF62" s="87">
        <f>AL61/COS(AN61/180*PI())-11</f>
        <v>237.46628329841994</v>
      </c>
      <c r="BG62" s="87">
        <v>10</v>
      </c>
      <c r="BH62" s="219">
        <v>10</v>
      </c>
      <c r="BI62" s="88">
        <f>BF62+2*BG62</f>
        <v>257.46628329841997</v>
      </c>
      <c r="BJ62" s="88">
        <f>BA62</f>
        <v>7</v>
      </c>
      <c r="BK62" s="87">
        <f>BI62*BJ62/100*((BH62/100)^2/4*PI()*7850/100)</f>
        <v>11.111634354862071</v>
      </c>
      <c r="BL62" s="88">
        <v>4</v>
      </c>
      <c r="BM62" s="110">
        <f>BM61</f>
        <v>96</v>
      </c>
      <c r="BN62" s="214">
        <f>AR61-7-BP61-BP62+BP62</f>
        <v>26.84</v>
      </c>
      <c r="BO62" s="219">
        <v>12</v>
      </c>
      <c r="BP62" s="105">
        <f t="shared" si="5"/>
        <v>1.39</v>
      </c>
      <c r="BQ62" s="215">
        <f>BM62+2*BN62+32</f>
        <v>181.68</v>
      </c>
      <c r="BR62" s="223">
        <f>BR61</f>
        <v>23</v>
      </c>
      <c r="BS62" s="87">
        <f t="shared" si="4"/>
        <v>37.098554435665974</v>
      </c>
      <c r="BT62" s="242"/>
      <c r="BU62" s="284"/>
      <c r="BV62" s="43"/>
      <c r="BW62" s="43"/>
      <c r="BX62" s="286"/>
    </row>
    <row r="63" spans="4:76" ht="32.25" customHeight="1" x14ac:dyDescent="0.25"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J63" s="278"/>
      <c r="AK63" s="242"/>
      <c r="AL63" s="238"/>
      <c r="AM63" s="248"/>
      <c r="AN63" s="238"/>
      <c r="AO63" s="250"/>
      <c r="AP63" s="242"/>
      <c r="AQ63" s="242"/>
      <c r="AR63" s="238"/>
      <c r="AS63" s="304"/>
      <c r="AT63" s="241"/>
      <c r="AU63" s="241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88">
        <v>5</v>
      </c>
      <c r="BM63" s="210">
        <f>(3*AS61+BB61+BP63)</f>
        <v>33.660000000000004</v>
      </c>
      <c r="BN63" s="214">
        <f>AR61-7-BP61-BP62+BP63</f>
        <v>26.84</v>
      </c>
      <c r="BO63" s="219">
        <v>12</v>
      </c>
      <c r="BP63" s="211">
        <f t="shared" si="5"/>
        <v>1.39</v>
      </c>
      <c r="BQ63" s="214">
        <f>2*BM63+2*BN63+28</f>
        <v>149</v>
      </c>
      <c r="BR63" s="223">
        <f>INT(19*(INT(AZ61/3/2)+INT(BJ61/3/2+BJ62/3/2))/2)</f>
        <v>28</v>
      </c>
      <c r="BS63" s="87">
        <f t="shared" si="4"/>
        <v>37.039603580494713</v>
      </c>
      <c r="BT63" s="242"/>
      <c r="BU63" s="284"/>
      <c r="BV63" s="43"/>
      <c r="BW63" s="43"/>
      <c r="BX63" s="71"/>
    </row>
    <row r="64" spans="4:76" ht="32.25" customHeight="1" x14ac:dyDescent="0.25"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J64" s="278"/>
      <c r="AK64" s="242"/>
      <c r="AL64" s="238">
        <v>240</v>
      </c>
      <c r="AM64" s="248" t="s">
        <v>405</v>
      </c>
      <c r="AN64" s="238">
        <f>AN61</f>
        <v>15</v>
      </c>
      <c r="AO64" s="250">
        <f>INT(AL64*TAN(RADIANS(AN64)))</f>
        <v>64</v>
      </c>
      <c r="AP64" s="242">
        <f>INT((AO64-13)/AS64+1)*AS64+13</f>
        <v>73</v>
      </c>
      <c r="AQ64" s="242">
        <f>AP64+INT(AL64*(TAN(AN64/180*PI())))</f>
        <v>137</v>
      </c>
      <c r="AR64" s="238">
        <f>F$11</f>
        <v>40</v>
      </c>
      <c r="AS64" s="304">
        <f>AS61</f>
        <v>10</v>
      </c>
      <c r="AT64" s="241">
        <v>7</v>
      </c>
      <c r="AU64" s="241">
        <v>4</v>
      </c>
      <c r="AV64" s="88">
        <v>1</v>
      </c>
      <c r="AW64" s="219">
        <f>J$12</f>
        <v>20</v>
      </c>
      <c r="AX64" s="87">
        <f>AL64-11</f>
        <v>229</v>
      </c>
      <c r="AY64" s="184">
        <f>(AR64-7-BP64-BP65-1.16/2-BB64/2)</f>
        <v>28.734999999999999</v>
      </c>
      <c r="AZ64" s="130">
        <f>INT((AP64-13)/AS64)+1</f>
        <v>7</v>
      </c>
      <c r="BA64" s="103" t="s">
        <v>31</v>
      </c>
      <c r="BB64" s="105">
        <f>IF(AW64=16,1.84,IF(AW64=20,2.27,IF(AW64=22,2.51,IF(AW64=25,2.84,IF(AW64=28,3.16)))))</f>
        <v>2.27</v>
      </c>
      <c r="BC64" s="88">
        <f>AX64+2*AY64</f>
        <v>286.47000000000003</v>
      </c>
      <c r="BD64" s="87">
        <f>BC64*AZ64/100*((AW64/100)^2/4*PI()*7850/100)</f>
        <v>49.453464008689053</v>
      </c>
      <c r="BE64" s="88">
        <v>2</v>
      </c>
      <c r="BF64" s="87">
        <f>AL64-11</f>
        <v>229</v>
      </c>
      <c r="BG64" s="87">
        <v>10</v>
      </c>
      <c r="BH64" s="219">
        <v>10</v>
      </c>
      <c r="BI64" s="88">
        <f>BF64+2*BG64</f>
        <v>249</v>
      </c>
      <c r="BJ64" s="88">
        <f>AZ64</f>
        <v>7</v>
      </c>
      <c r="BK64" s="87">
        <f>BI64*BJ64/100*((BH64/100)^2/4*PI()*7850/100)</f>
        <v>10.746249640593756</v>
      </c>
      <c r="BL64" s="88">
        <v>3</v>
      </c>
      <c r="BM64" s="110">
        <f>(AP64+AQ64)/2-2*4.5</f>
        <v>96</v>
      </c>
      <c r="BN64" s="87">
        <f>10</f>
        <v>10</v>
      </c>
      <c r="BO64" s="219">
        <v>10</v>
      </c>
      <c r="BP64" s="105">
        <f>IF(BO64=10,1.16,IF(BO64=12,1.39,IF(BO64=14,1.62,IF(BO64=28,3.1))))</f>
        <v>1.1599999999999999</v>
      </c>
      <c r="BQ64" s="110">
        <f>BM64+2*BN64</f>
        <v>116</v>
      </c>
      <c r="BR64" s="223">
        <f>AT64*2+2*AU64+1</f>
        <v>23</v>
      </c>
      <c r="BS64" s="87">
        <f t="shared" si="4"/>
        <v>16.449222054563478</v>
      </c>
      <c r="BT64" s="242">
        <f>BD64+BK64+BS64+BD65+BK65+BS65+BS66</f>
        <v>217.34158276854421</v>
      </c>
      <c r="BU64" s="284">
        <f>(AP64+AQ64)*AL64/2*AR64/1000000</f>
        <v>1.008</v>
      </c>
      <c r="BV64" s="43"/>
      <c r="BW64" s="43"/>
      <c r="BX64" s="286">
        <f>BT64/BU64</f>
        <v>215.61664957196845</v>
      </c>
    </row>
    <row r="65" spans="4:83" ht="32.25" customHeight="1" x14ac:dyDescent="0.25"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J65" s="278"/>
      <c r="AK65" s="242"/>
      <c r="AL65" s="238"/>
      <c r="AM65" s="248"/>
      <c r="AN65" s="238"/>
      <c r="AO65" s="250"/>
      <c r="AP65" s="242"/>
      <c r="AQ65" s="242"/>
      <c r="AR65" s="238"/>
      <c r="AS65" s="304"/>
      <c r="AT65" s="241"/>
      <c r="AU65" s="241"/>
      <c r="AV65" s="88" t="s">
        <v>51</v>
      </c>
      <c r="AW65" s="219">
        <f>AW64</f>
        <v>20</v>
      </c>
      <c r="AX65" s="87">
        <f>AL64/COS(AN64/180*PI())-11</f>
        <v>237.46628329841994</v>
      </c>
      <c r="AY65" s="184">
        <f>AY64</f>
        <v>28.734999999999999</v>
      </c>
      <c r="AZ65" s="103" t="s">
        <v>31</v>
      </c>
      <c r="BA65" s="131">
        <f>INT((AQ64-AP64-3.5/COS(AN64*PI()/180))/AS64)+1</f>
        <v>7</v>
      </c>
      <c r="BB65" s="105">
        <f>IF(AW65=16,1.84,IF(AW65=20,2.27,IF(AW65=22,2.51,IF(AW65=25,2.84,IF(AW65=28,3.16)))))</f>
        <v>2.27</v>
      </c>
      <c r="BC65" s="88">
        <f>AX65+2*AY65</f>
        <v>294.93628329841994</v>
      </c>
      <c r="BD65" s="87">
        <f>BC65*BA65/100*((AW65/100)^2/4*PI()*7850/100)</f>
        <v>50.915002865762311</v>
      </c>
      <c r="BE65" s="88" t="s">
        <v>52</v>
      </c>
      <c r="BF65" s="87">
        <f>AL64/COS(AN64/180*PI())-11</f>
        <v>237.46628329841994</v>
      </c>
      <c r="BG65" s="87">
        <v>10</v>
      </c>
      <c r="BH65" s="219">
        <v>10</v>
      </c>
      <c r="BI65" s="88">
        <f>BF65+2*BG65</f>
        <v>257.46628329841997</v>
      </c>
      <c r="BJ65" s="88">
        <f>BA65</f>
        <v>7</v>
      </c>
      <c r="BK65" s="87">
        <f>BI65*BJ65/100*((BH65/100)^2/4*PI()*7850/100)</f>
        <v>11.111634354862071</v>
      </c>
      <c r="BL65" s="88">
        <v>4</v>
      </c>
      <c r="BM65" s="110">
        <f>BM64</f>
        <v>96</v>
      </c>
      <c r="BN65" s="214">
        <f>AR64-7-BP64-BP65+BP65</f>
        <v>31.84</v>
      </c>
      <c r="BO65" s="219">
        <v>12</v>
      </c>
      <c r="BP65" s="105">
        <f t="shared" si="5"/>
        <v>1.39</v>
      </c>
      <c r="BQ65" s="215">
        <f>BM65+2*BN65+32</f>
        <v>191.68</v>
      </c>
      <c r="BR65" s="223">
        <f>BR64</f>
        <v>23</v>
      </c>
      <c r="BS65" s="87">
        <f t="shared" si="4"/>
        <v>39.140526828646273</v>
      </c>
      <c r="BT65" s="242"/>
      <c r="BU65" s="284"/>
      <c r="BV65" s="43"/>
      <c r="BW65" s="43"/>
      <c r="BX65" s="286"/>
    </row>
    <row r="66" spans="4:83" ht="32.25" customHeight="1" x14ac:dyDescent="0.25"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J66" s="278"/>
      <c r="AK66" s="242"/>
      <c r="AL66" s="238"/>
      <c r="AM66" s="248"/>
      <c r="AN66" s="238"/>
      <c r="AO66" s="250"/>
      <c r="AP66" s="242"/>
      <c r="AQ66" s="242"/>
      <c r="AR66" s="238"/>
      <c r="AS66" s="304"/>
      <c r="AT66" s="241"/>
      <c r="AU66" s="241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88">
        <v>5</v>
      </c>
      <c r="BM66" s="210">
        <f>(3*AS64+BB64+BP66)</f>
        <v>33.660000000000004</v>
      </c>
      <c r="BN66" s="214">
        <f>AR64-7-BP64-BP65+BP66</f>
        <v>31.84</v>
      </c>
      <c r="BO66" s="219">
        <v>12</v>
      </c>
      <c r="BP66" s="211">
        <f t="shared" si="5"/>
        <v>1.39</v>
      </c>
      <c r="BQ66" s="214">
        <f>2*BM66+2*BN66+28</f>
        <v>159</v>
      </c>
      <c r="BR66" s="223">
        <f>INT(19*(INT(AZ64/3/2)+INT(BJ64/3/2+BJ65/3/2))/2)</f>
        <v>28</v>
      </c>
      <c r="BS66" s="87">
        <f t="shared" si="4"/>
        <v>39.525483015427248</v>
      </c>
      <c r="BT66" s="242"/>
      <c r="BU66" s="284"/>
      <c r="BV66" s="43"/>
      <c r="BW66" s="43"/>
      <c r="BX66" s="71"/>
    </row>
    <row r="67" spans="4:83" ht="32.25" customHeight="1" x14ac:dyDescent="0.25"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J67" s="278"/>
      <c r="AK67" s="242"/>
      <c r="AL67" s="238">
        <v>240</v>
      </c>
      <c r="AM67" s="248" t="s">
        <v>404</v>
      </c>
      <c r="AN67" s="238">
        <f>AN64</f>
        <v>15</v>
      </c>
      <c r="AO67" s="250">
        <f>INT(AL67*TAN(RADIANS(AN67)))</f>
        <v>64</v>
      </c>
      <c r="AP67" s="242">
        <f>INT((AO67-13)/AS67+1)*AS67+13</f>
        <v>73</v>
      </c>
      <c r="AQ67" s="242">
        <f>AP67+INT(AL67*(TAN(AN67/180*PI())))</f>
        <v>137</v>
      </c>
      <c r="AR67" s="238">
        <f>F$13</f>
        <v>45</v>
      </c>
      <c r="AS67" s="304">
        <f>AS64</f>
        <v>10</v>
      </c>
      <c r="AT67" s="241">
        <v>7</v>
      </c>
      <c r="AU67" s="241">
        <v>4</v>
      </c>
      <c r="AV67" s="88">
        <v>1</v>
      </c>
      <c r="AW67" s="219">
        <f>J$15</f>
        <v>22</v>
      </c>
      <c r="AX67" s="87">
        <f>AL67-11</f>
        <v>229</v>
      </c>
      <c r="AY67" s="184">
        <f>(AR67-7-BP67-BP68-1.16/2-BB67/2)</f>
        <v>33.615000000000002</v>
      </c>
      <c r="AZ67" s="130">
        <f>INT((AP67-13)/AS67)+1</f>
        <v>7</v>
      </c>
      <c r="BA67" s="103" t="s">
        <v>31</v>
      </c>
      <c r="BB67" s="105">
        <f>IF(AW67=16,1.84,IF(AW67=20,2.27,IF(AW67=22,2.51,IF(AW67=25,2.84,IF(AW67=28,3.16)))))</f>
        <v>2.5099999999999998</v>
      </c>
      <c r="BC67" s="88">
        <f>AX67+2*AY67</f>
        <v>296.23</v>
      </c>
      <c r="BD67" s="87">
        <f>BC67*AZ67/100*((AW67/100)^2/4*PI()*7850/100)</f>
        <v>61.87738879598453</v>
      </c>
      <c r="BE67" s="88">
        <v>2</v>
      </c>
      <c r="BF67" s="87">
        <f>AL67-11</f>
        <v>229</v>
      </c>
      <c r="BG67" s="87">
        <v>10</v>
      </c>
      <c r="BH67" s="219">
        <v>10</v>
      </c>
      <c r="BI67" s="88">
        <f>BF67+2*BG67</f>
        <v>249</v>
      </c>
      <c r="BJ67" s="88">
        <f>AZ67</f>
        <v>7</v>
      </c>
      <c r="BK67" s="87">
        <f>BI67*BJ67/100*((BH67/100)^2/4*PI()*7850/100)</f>
        <v>10.746249640593756</v>
      </c>
      <c r="BL67" s="88">
        <v>3</v>
      </c>
      <c r="BM67" s="110">
        <f>(AP67+AQ67)/2-2*4.5</f>
        <v>96</v>
      </c>
      <c r="BN67" s="87">
        <f>10</f>
        <v>10</v>
      </c>
      <c r="BO67" s="219">
        <v>10</v>
      </c>
      <c r="BP67" s="105">
        <f>IF(BO67=10,1.16,IF(BO67=12,1.39,IF(BO67=14,1.62,IF(BO67=28,3.1))))</f>
        <v>1.1599999999999999</v>
      </c>
      <c r="BQ67" s="110">
        <f>BM67+2*BN67</f>
        <v>116</v>
      </c>
      <c r="BR67" s="223">
        <f>AT67*2+2*AU67+1</f>
        <v>23</v>
      </c>
      <c r="BS67" s="87">
        <f t="shared" si="4"/>
        <v>16.449222054563478</v>
      </c>
      <c r="BT67" s="242">
        <f>BD67+BK67+BS67+BD68+BK68+BS68+BS69</f>
        <v>247.14352954391009</v>
      </c>
      <c r="BU67" s="284">
        <f>(AP67+AQ67)*AL67/2*AR67/1000000</f>
        <v>1.1339999999999999</v>
      </c>
      <c r="BX67" s="286">
        <f>BT67/BU67</f>
        <v>217.93962040909182</v>
      </c>
    </row>
    <row r="68" spans="4:83" ht="32.25" customHeight="1" x14ac:dyDescent="0.25"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J68" s="278"/>
      <c r="AK68" s="242"/>
      <c r="AL68" s="238"/>
      <c r="AM68" s="248"/>
      <c r="AN68" s="238"/>
      <c r="AO68" s="250"/>
      <c r="AP68" s="242"/>
      <c r="AQ68" s="242"/>
      <c r="AR68" s="238"/>
      <c r="AS68" s="304"/>
      <c r="AT68" s="241"/>
      <c r="AU68" s="241"/>
      <c r="AV68" s="88" t="s">
        <v>51</v>
      </c>
      <c r="AW68" s="219">
        <v>22</v>
      </c>
      <c r="AX68" s="87">
        <f>AL67/COS(AN67/180*PI())-11</f>
        <v>237.46628329841994</v>
      </c>
      <c r="AY68" s="184">
        <f>AY67</f>
        <v>33.615000000000002</v>
      </c>
      <c r="AZ68" s="103" t="s">
        <v>31</v>
      </c>
      <c r="BA68" s="131">
        <f>INT((AQ67-AP67-3.5/COS(AN67*PI()/180))/AS67)+1</f>
        <v>7</v>
      </c>
      <c r="BB68" s="105">
        <f>IF(AW68=16,1.84,IF(AW68=20,2.27,IF(AW68=22,2.51,IF(AW68=25,2.84,IF(AW68=28,3.16)))))</f>
        <v>2.5099999999999998</v>
      </c>
      <c r="BC68" s="88">
        <f>AX68+2*AY68</f>
        <v>304.69628329841993</v>
      </c>
      <c r="BD68" s="87">
        <f>BC68*BA68/100*((AW68/100)^2/4*PI()*7850/100)</f>
        <v>63.645850813043161</v>
      </c>
      <c r="BE68" s="88" t="s">
        <v>52</v>
      </c>
      <c r="BF68" s="87">
        <f>AL67/COS(AN67/180*PI())-11</f>
        <v>237.46628329841994</v>
      </c>
      <c r="BG68" s="87">
        <v>10</v>
      </c>
      <c r="BH68" s="219">
        <v>10</v>
      </c>
      <c r="BI68" s="88">
        <f>BF68+2*BG68</f>
        <v>257.46628329841997</v>
      </c>
      <c r="BJ68" s="88">
        <f>BA68</f>
        <v>7</v>
      </c>
      <c r="BK68" s="87">
        <f>BI68*BJ68/100*((BH68/100)^2/4*PI()*7850/100)</f>
        <v>11.111634354862071</v>
      </c>
      <c r="BL68" s="88">
        <v>4</v>
      </c>
      <c r="BM68" s="110">
        <f>BM67</f>
        <v>96</v>
      </c>
      <c r="BN68" s="214">
        <f>AR67-7-BP67-BP68+BP68</f>
        <v>36.840000000000003</v>
      </c>
      <c r="BO68" s="219">
        <v>12</v>
      </c>
      <c r="BP68" s="105">
        <f t="shared" si="5"/>
        <v>1.39</v>
      </c>
      <c r="BQ68" s="215">
        <f>BM68+2*BN68+32</f>
        <v>201.68</v>
      </c>
      <c r="BR68" s="223">
        <f>BR67</f>
        <v>23</v>
      </c>
      <c r="BS68" s="87">
        <f t="shared" si="4"/>
        <v>41.182499221626564</v>
      </c>
      <c r="BT68" s="242"/>
      <c r="BU68" s="284"/>
      <c r="BX68" s="286"/>
    </row>
    <row r="69" spans="4:83" ht="32.25" customHeight="1" x14ac:dyDescent="0.25"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J69" s="278"/>
      <c r="AK69" s="242"/>
      <c r="AL69" s="238"/>
      <c r="AM69" s="248"/>
      <c r="AN69" s="238"/>
      <c r="AO69" s="250"/>
      <c r="AP69" s="242"/>
      <c r="AQ69" s="242"/>
      <c r="AR69" s="238"/>
      <c r="AS69" s="304"/>
      <c r="AT69" s="241"/>
      <c r="AU69" s="241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8"/>
      <c r="BG69" s="238"/>
      <c r="BH69" s="238"/>
      <c r="BI69" s="238"/>
      <c r="BJ69" s="238"/>
      <c r="BK69" s="238"/>
      <c r="BL69" s="88">
        <v>5</v>
      </c>
      <c r="BM69" s="210">
        <f>(3*AS67+BB67+BP69)</f>
        <v>33.9</v>
      </c>
      <c r="BN69" s="214">
        <f>AR67-7-BP67-BP68+BP69</f>
        <v>36.840000000000003</v>
      </c>
      <c r="BO69" s="219">
        <v>12</v>
      </c>
      <c r="BP69" s="211">
        <f t="shared" si="5"/>
        <v>1.39</v>
      </c>
      <c r="BQ69" s="214">
        <f>2*BM69+2*BN69+28</f>
        <v>169.48000000000002</v>
      </c>
      <c r="BR69" s="223">
        <f>INT(19*(INT(AZ67/3/2)+INT(BJ67/3/2+BJ68/3/2))/2)</f>
        <v>28</v>
      </c>
      <c r="BS69" s="87">
        <f t="shared" si="4"/>
        <v>42.130684663236543</v>
      </c>
      <c r="BT69" s="242"/>
      <c r="BU69" s="284"/>
      <c r="BX69" s="71"/>
    </row>
    <row r="70" spans="4:83" ht="32.25" customHeight="1" x14ac:dyDescent="0.25"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J70" s="278"/>
      <c r="AK70" s="242"/>
      <c r="AL70" s="238">
        <v>240</v>
      </c>
      <c r="AM70" s="248" t="s">
        <v>406</v>
      </c>
      <c r="AN70" s="238">
        <f>AN67</f>
        <v>15</v>
      </c>
      <c r="AO70" s="250">
        <f>INT(AL70*TAN(RADIANS(AN70)))</f>
        <v>64</v>
      </c>
      <c r="AP70" s="242">
        <f>INT((AO70-13)/AS70+1)*AS70+13</f>
        <v>73</v>
      </c>
      <c r="AQ70" s="242">
        <f>AP70+INT(AL70*(TAN(AN70/180*PI())))</f>
        <v>137</v>
      </c>
      <c r="AR70" s="238">
        <f>F$18</f>
        <v>50</v>
      </c>
      <c r="AS70" s="304">
        <f>AS67</f>
        <v>10</v>
      </c>
      <c r="AT70" s="241">
        <v>7</v>
      </c>
      <c r="AU70" s="241">
        <v>4</v>
      </c>
      <c r="AV70" s="88">
        <v>1</v>
      </c>
      <c r="AW70" s="219">
        <f>J$18</f>
        <v>22</v>
      </c>
      <c r="AX70" s="87">
        <f>AL70-11</f>
        <v>229</v>
      </c>
      <c r="AY70" s="184">
        <f>(AR70-7-BP70-BP71-1.16/2-BB70/2)</f>
        <v>38.615000000000002</v>
      </c>
      <c r="AZ70" s="130">
        <f>INT((AP70-13)/AS70)+1</f>
        <v>7</v>
      </c>
      <c r="BA70" s="103" t="s">
        <v>31</v>
      </c>
      <c r="BB70" s="105">
        <f>IF(AW70=16,1.84,IF(AW70=20,2.27,IF(AW70=22,2.51,IF(AW70=25,2.84,IF(AW70=28,3.16)))))</f>
        <v>2.5099999999999998</v>
      </c>
      <c r="BC70" s="88">
        <f>AX70+2*AY70</f>
        <v>306.23</v>
      </c>
      <c r="BD70" s="87">
        <f>BC70*AZ70/100*((AW70/100)^2/4*PI()*7850/100)</f>
        <v>63.966218043393113</v>
      </c>
      <c r="BE70" s="88">
        <v>2</v>
      </c>
      <c r="BF70" s="87">
        <f>AL70-11</f>
        <v>229</v>
      </c>
      <c r="BG70" s="87">
        <v>10</v>
      </c>
      <c r="BH70" s="219">
        <v>10</v>
      </c>
      <c r="BI70" s="88">
        <f>BF70+2*BG70</f>
        <v>249</v>
      </c>
      <c r="BJ70" s="88">
        <f>AZ70</f>
        <v>7</v>
      </c>
      <c r="BK70" s="87">
        <f>BI70*BJ70/100*((BH70/100)^2/4*PI()*7850/100)</f>
        <v>10.746249640593756</v>
      </c>
      <c r="BL70" s="88">
        <v>3</v>
      </c>
      <c r="BM70" s="110">
        <f>(AP70+AQ70)/2-2*4.5</f>
        <v>96</v>
      </c>
      <c r="BN70" s="87">
        <f>10</f>
        <v>10</v>
      </c>
      <c r="BO70" s="219">
        <v>10</v>
      </c>
      <c r="BP70" s="105">
        <f>IF(BO70=10,1.16,IF(BO70=12,1.39,IF(BO70=14,1.62,IF(BO70=28,3.1))))</f>
        <v>1.1599999999999999</v>
      </c>
      <c r="BQ70" s="110">
        <f>BM70+2*BN70</f>
        <v>116</v>
      </c>
      <c r="BR70" s="223">
        <f>AT70*2+2*AU70+1</f>
        <v>23</v>
      </c>
      <c r="BS70" s="87">
        <f t="shared" si="4"/>
        <v>16.449222054563478</v>
      </c>
      <c r="BT70" s="242">
        <f>BD70+BK70+BS70+BD71+BK71+BS71+BS72</f>
        <v>255.84903986664014</v>
      </c>
      <c r="BU70" s="284">
        <f>(AP70+AQ70)*AL70/2*AR70/1000000</f>
        <v>1.26</v>
      </c>
      <c r="BX70" s="286">
        <f>BT70/BU70</f>
        <v>203.0547935449525</v>
      </c>
    </row>
    <row r="71" spans="4:83" ht="32.25" customHeight="1" x14ac:dyDescent="0.25"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J71" s="278"/>
      <c r="AK71" s="242"/>
      <c r="AL71" s="238"/>
      <c r="AM71" s="248"/>
      <c r="AN71" s="238"/>
      <c r="AO71" s="250"/>
      <c r="AP71" s="242"/>
      <c r="AQ71" s="242"/>
      <c r="AR71" s="238"/>
      <c r="AS71" s="304"/>
      <c r="AT71" s="241"/>
      <c r="AU71" s="241"/>
      <c r="AV71" s="88" t="s">
        <v>51</v>
      </c>
      <c r="AW71" s="219">
        <v>22</v>
      </c>
      <c r="AX71" s="87">
        <f>AL70/COS(AN70/180*PI())-11</f>
        <v>237.46628329841994</v>
      </c>
      <c r="AY71" s="184">
        <f>AY70</f>
        <v>38.615000000000002</v>
      </c>
      <c r="AZ71" s="103" t="s">
        <v>31</v>
      </c>
      <c r="BA71" s="131">
        <f>INT((AQ70-AP70-3.5/COS(AN70*PI()/180))/AS70)+1</f>
        <v>7</v>
      </c>
      <c r="BB71" s="105">
        <f>IF(AW71=16,1.84,IF(AW71=20,2.27,IF(AW71=22,2.51,IF(AW71=25,2.84,IF(AW71=28,3.16)))))</f>
        <v>2.5099999999999998</v>
      </c>
      <c r="BC71" s="88">
        <f>AX71+2*AY71</f>
        <v>314.69628329841993</v>
      </c>
      <c r="BD71" s="87">
        <f>BC71*BA71/100*((AW71/100)^2/4*PI()*7850/100)</f>
        <v>65.734680060451751</v>
      </c>
      <c r="BE71" s="88" t="s">
        <v>52</v>
      </c>
      <c r="BF71" s="87">
        <f>AL70/COS(AN70/180*PI())-11</f>
        <v>237.46628329841994</v>
      </c>
      <c r="BG71" s="87">
        <v>10</v>
      </c>
      <c r="BH71" s="219">
        <v>10</v>
      </c>
      <c r="BI71" s="88">
        <f>BF71+2*BG71</f>
        <v>257.46628329841997</v>
      </c>
      <c r="BJ71" s="88">
        <f>BA71</f>
        <v>7</v>
      </c>
      <c r="BK71" s="87">
        <f>BI71*BJ71/100*((BH71/100)^2/4*PI()*7850/100)</f>
        <v>11.111634354862071</v>
      </c>
      <c r="BL71" s="88">
        <v>4</v>
      </c>
      <c r="BM71" s="110">
        <f>BM70</f>
        <v>96</v>
      </c>
      <c r="BN71" s="214">
        <f>AR70-7-BP70-BP71+BP71</f>
        <v>41.84</v>
      </c>
      <c r="BO71" s="219">
        <v>12</v>
      </c>
      <c r="BP71" s="105">
        <f t="shared" si="5"/>
        <v>1.39</v>
      </c>
      <c r="BQ71" s="215">
        <f>BM71+2*BN71+32</f>
        <v>211.68</v>
      </c>
      <c r="BR71" s="223">
        <f>BR70</f>
        <v>23</v>
      </c>
      <c r="BS71" s="87">
        <f t="shared" si="4"/>
        <v>43.224471614606863</v>
      </c>
      <c r="BT71" s="242"/>
      <c r="BU71" s="284"/>
      <c r="BX71" s="286"/>
    </row>
    <row r="72" spans="4:83" ht="32.25" customHeight="1" thickBot="1" x14ac:dyDescent="0.3"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J72" s="279"/>
      <c r="AK72" s="252"/>
      <c r="AL72" s="236"/>
      <c r="AM72" s="249"/>
      <c r="AN72" s="236"/>
      <c r="AO72" s="250"/>
      <c r="AP72" s="252"/>
      <c r="AQ72" s="252"/>
      <c r="AR72" s="236"/>
      <c r="AS72" s="304"/>
      <c r="AT72" s="303"/>
      <c r="AU72" s="303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95">
        <v>5</v>
      </c>
      <c r="BM72" s="210">
        <f>(3*AS70+BB70+BP72)</f>
        <v>33.9</v>
      </c>
      <c r="BN72" s="214">
        <f>AR70-7-BP70-BP71+BP72</f>
        <v>41.84</v>
      </c>
      <c r="BO72" s="219">
        <v>12</v>
      </c>
      <c r="BP72" s="211">
        <f t="shared" si="5"/>
        <v>1.39</v>
      </c>
      <c r="BQ72" s="214">
        <f>2*BM72+2*BN72+28</f>
        <v>179.48000000000002</v>
      </c>
      <c r="BR72" s="223">
        <f>INT(19*(INT(AZ70/3/2)+INT(BJ70/3/2+BJ71/3/2))/2)</f>
        <v>28</v>
      </c>
      <c r="BS72" s="94">
        <f t="shared" si="4"/>
        <v>44.616564098169079</v>
      </c>
      <c r="BT72" s="252"/>
      <c r="BU72" s="285"/>
      <c r="BX72" s="71"/>
    </row>
    <row r="73" spans="4:83" ht="32.25" customHeight="1" x14ac:dyDescent="0.25"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L73" s="73"/>
      <c r="AM73" s="93"/>
      <c r="AN73" s="93"/>
      <c r="AO73" s="129"/>
      <c r="AP73" s="93"/>
      <c r="AQ73" s="93"/>
      <c r="AR73" s="73"/>
      <c r="AV73" s="73"/>
      <c r="AW73" s="73"/>
      <c r="AX73" s="73"/>
      <c r="AZ73" s="73"/>
      <c r="BA73" s="73"/>
      <c r="BB73" s="73"/>
      <c r="BC73" s="73"/>
      <c r="BD73" s="72"/>
      <c r="BE73" s="72"/>
      <c r="BF73" s="72"/>
      <c r="BG73" s="72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224"/>
      <c r="BS73" s="73"/>
      <c r="BT73" s="73"/>
      <c r="BU73" s="73"/>
    </row>
    <row r="74" spans="4:83" ht="32.25" customHeight="1" x14ac:dyDescent="0.25"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J74" s="271" t="s">
        <v>413</v>
      </c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1"/>
      <c r="BJ74" s="271"/>
      <c r="BK74" s="271"/>
      <c r="BL74" s="271"/>
      <c r="BM74" s="271"/>
      <c r="BN74" s="271"/>
      <c r="BO74" s="271"/>
      <c r="BP74" s="271"/>
      <c r="BQ74" s="271"/>
      <c r="BR74" s="271"/>
      <c r="BS74" s="271"/>
      <c r="BT74" s="271"/>
      <c r="BU74" s="271"/>
      <c r="BV74" s="271"/>
      <c r="BW74" s="271"/>
      <c r="BX74" s="271"/>
      <c r="BY74" s="271"/>
      <c r="BZ74" s="271"/>
      <c r="CA74" s="271"/>
      <c r="CB74" s="271"/>
      <c r="CC74" s="271"/>
    </row>
    <row r="75" spans="4:83" ht="22.5" customHeight="1" thickBot="1" x14ac:dyDescent="0.3"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J75" s="43"/>
      <c r="AK75" s="43"/>
      <c r="AL75" s="43"/>
      <c r="AM75" s="43"/>
      <c r="AN75" s="43"/>
      <c r="AO75" s="128"/>
      <c r="AP75" s="43"/>
      <c r="AQ75" s="43"/>
      <c r="AR75" s="43"/>
      <c r="AS75" s="226"/>
      <c r="AT75" s="209"/>
      <c r="AU75" s="209"/>
      <c r="AV75" s="43"/>
      <c r="AW75" s="43"/>
      <c r="AX75" s="43"/>
      <c r="AY75" s="13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221"/>
      <c r="BS75" s="43"/>
      <c r="BT75" s="43"/>
      <c r="BU75" s="43"/>
      <c r="BV75" s="43"/>
      <c r="BW75" s="43"/>
    </row>
    <row r="76" spans="4:83" ht="48.75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J76" s="272" t="s">
        <v>441</v>
      </c>
      <c r="AK76" s="274" t="s">
        <v>148</v>
      </c>
      <c r="AL76" s="274" t="s">
        <v>149</v>
      </c>
      <c r="AM76" s="274" t="s">
        <v>150</v>
      </c>
      <c r="AN76" s="262" t="s">
        <v>450</v>
      </c>
      <c r="AO76" s="200" t="s">
        <v>23</v>
      </c>
      <c r="AP76" s="262" t="s">
        <v>442</v>
      </c>
      <c r="AQ76" s="262" t="s">
        <v>443</v>
      </c>
      <c r="AR76" s="262" t="s">
        <v>444</v>
      </c>
      <c r="AS76" s="305" t="s">
        <v>201</v>
      </c>
      <c r="AT76" s="266" t="s">
        <v>407</v>
      </c>
      <c r="AU76" s="266" t="s">
        <v>408</v>
      </c>
      <c r="AV76" s="257" t="s">
        <v>437</v>
      </c>
      <c r="AW76" s="257"/>
      <c r="AX76" s="257"/>
      <c r="AY76" s="257"/>
      <c r="AZ76" s="257"/>
      <c r="BA76" s="257"/>
      <c r="BB76" s="257"/>
      <c r="BC76" s="257"/>
      <c r="BD76" s="257"/>
      <c r="BE76" s="257" t="s">
        <v>438</v>
      </c>
      <c r="BF76" s="257"/>
      <c r="BG76" s="257"/>
      <c r="BH76" s="257"/>
      <c r="BI76" s="257"/>
      <c r="BJ76" s="257"/>
      <c r="BK76" s="257"/>
      <c r="BL76" s="257" t="s">
        <v>449</v>
      </c>
      <c r="BM76" s="257"/>
      <c r="BN76" s="257"/>
      <c r="BO76" s="257"/>
      <c r="BP76" s="257"/>
      <c r="BQ76" s="257"/>
      <c r="BR76" s="257"/>
      <c r="BS76" s="257"/>
      <c r="BT76" s="257" t="s">
        <v>417</v>
      </c>
      <c r="BU76" s="257"/>
      <c r="BV76" s="257"/>
      <c r="BW76" s="257"/>
      <c r="BX76" s="257"/>
      <c r="BY76" s="257"/>
      <c r="BZ76" s="257"/>
      <c r="CA76" s="257"/>
      <c r="CB76" s="258" t="s">
        <v>454</v>
      </c>
      <c r="CC76" s="260" t="s">
        <v>452</v>
      </c>
      <c r="CE76" s="42"/>
    </row>
    <row r="77" spans="4:83" ht="93.75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3"/>
      <c r="AK77" s="259"/>
      <c r="AL77" s="259"/>
      <c r="AM77" s="259"/>
      <c r="AN77" s="263"/>
      <c r="AO77" s="201" t="s">
        <v>202</v>
      </c>
      <c r="AP77" s="263"/>
      <c r="AQ77" s="263"/>
      <c r="AR77" s="263"/>
      <c r="AS77" s="306"/>
      <c r="AT77" s="267"/>
      <c r="AU77" s="267"/>
      <c r="AV77" s="25" t="s">
        <v>24</v>
      </c>
      <c r="AW77" s="25" t="s">
        <v>158</v>
      </c>
      <c r="AX77" s="81" t="s">
        <v>25</v>
      </c>
      <c r="AY77" s="187" t="s">
        <v>26</v>
      </c>
      <c r="AZ77" s="25" t="s">
        <v>440</v>
      </c>
      <c r="BA77" s="25" t="s">
        <v>409</v>
      </c>
      <c r="BB77" s="186" t="s">
        <v>27</v>
      </c>
      <c r="BC77" s="25" t="s">
        <v>159</v>
      </c>
      <c r="BD77" s="25" t="s">
        <v>160</v>
      </c>
      <c r="BE77" s="25" t="s">
        <v>24</v>
      </c>
      <c r="BF77" s="81" t="s">
        <v>25</v>
      </c>
      <c r="BG77" s="81" t="s">
        <v>26</v>
      </c>
      <c r="BH77" s="25" t="s">
        <v>158</v>
      </c>
      <c r="BI77" s="25" t="s">
        <v>159</v>
      </c>
      <c r="BJ77" s="25" t="s">
        <v>20</v>
      </c>
      <c r="BK77" s="25" t="s">
        <v>160</v>
      </c>
      <c r="BL77" s="25" t="s">
        <v>24</v>
      </c>
      <c r="BM77" s="81" t="s">
        <v>25</v>
      </c>
      <c r="BN77" s="81" t="s">
        <v>26</v>
      </c>
      <c r="BO77" s="25" t="s">
        <v>158</v>
      </c>
      <c r="BP77" s="186" t="s">
        <v>27</v>
      </c>
      <c r="BQ77" s="25" t="s">
        <v>159</v>
      </c>
      <c r="BR77" s="222" t="s">
        <v>20</v>
      </c>
      <c r="BS77" s="25" t="s">
        <v>160</v>
      </c>
      <c r="BT77" s="25" t="s">
        <v>24</v>
      </c>
      <c r="BU77" s="81" t="s">
        <v>25</v>
      </c>
      <c r="BV77" s="81" t="s">
        <v>448</v>
      </c>
      <c r="BW77" s="81" t="s">
        <v>207</v>
      </c>
      <c r="BX77" s="25" t="s">
        <v>158</v>
      </c>
      <c r="BY77" s="25" t="s">
        <v>159</v>
      </c>
      <c r="BZ77" s="25" t="s">
        <v>20</v>
      </c>
      <c r="CA77" s="25" t="s">
        <v>160</v>
      </c>
      <c r="CB77" s="259"/>
      <c r="CC77" s="261"/>
      <c r="CE77" s="42"/>
    </row>
    <row r="78" spans="4:83" ht="32.25" customHeight="1" x14ac:dyDescent="0.25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278">
        <v>2.4</v>
      </c>
      <c r="AK78" s="242">
        <v>2</v>
      </c>
      <c r="AL78" s="238">
        <v>240</v>
      </c>
      <c r="AM78" s="248" t="s">
        <v>203</v>
      </c>
      <c r="AN78" s="238">
        <v>20</v>
      </c>
      <c r="AO78" s="250">
        <f>INT(AL78*TAN(RADIANS(AN78)))</f>
        <v>87</v>
      </c>
      <c r="AP78" s="242">
        <f>(INT((AO78-13)/AS78+1)*AS78+13)</f>
        <v>93</v>
      </c>
      <c r="AQ78" s="242">
        <f>AP78+INT(AL78*(TAN(AN78/180*PI())))</f>
        <v>180</v>
      </c>
      <c r="AR78" s="238">
        <f>F$6</f>
        <v>25</v>
      </c>
      <c r="AS78" s="304">
        <f>AS70</f>
        <v>10</v>
      </c>
      <c r="AT78" s="241">
        <v>7</v>
      </c>
      <c r="AU78" s="241">
        <v>4</v>
      </c>
      <c r="AV78" s="88">
        <v>1</v>
      </c>
      <c r="AW78" s="219">
        <f>J$6</f>
        <v>20</v>
      </c>
      <c r="AX78" s="87">
        <f>AL78-11</f>
        <v>229</v>
      </c>
      <c r="AY78" s="184">
        <f>(AR78-7-BP78-BP79-1.16/2-BB78/2)</f>
        <v>13.734999999999999</v>
      </c>
      <c r="AZ78" s="130">
        <f>INT((AP78-13)/AS78)+1</f>
        <v>9</v>
      </c>
      <c r="BA78" s="103" t="s">
        <v>31</v>
      </c>
      <c r="BB78" s="105">
        <f>IF(AW78=16,1.84,IF(AW78=20,2.27,IF(AW78=22,2.51,IF(AW78=25,2.84,IF(AW78=28,3.16)))))</f>
        <v>2.27</v>
      </c>
      <c r="BC78" s="88">
        <f>AX78+2*AY78</f>
        <v>256.47000000000003</v>
      </c>
      <c r="BD78" s="87">
        <f>BC78*AZ78/100*((AW78/100)^2/4*PI()*7850/100)</f>
        <v>56.924419524745225</v>
      </c>
      <c r="BE78" s="88">
        <v>2</v>
      </c>
      <c r="BF78" s="87">
        <f>AL78-11</f>
        <v>229</v>
      </c>
      <c r="BG78" s="87">
        <v>10</v>
      </c>
      <c r="BH78" s="219">
        <v>10</v>
      </c>
      <c r="BI78" s="88">
        <f>BF78+2*BG78</f>
        <v>249</v>
      </c>
      <c r="BJ78" s="88">
        <f>AZ78</f>
        <v>9</v>
      </c>
      <c r="BK78" s="87">
        <f>BI78*BJ78/100*((BH78/100)^2/4*PI()*7850/100)</f>
        <v>13.816606680763401</v>
      </c>
      <c r="BL78" s="88">
        <v>3</v>
      </c>
      <c r="BM78" s="110">
        <f>(AP78+AQ78)/2-2*4.5</f>
        <v>127.5</v>
      </c>
      <c r="BN78" s="87">
        <f>10</f>
        <v>10</v>
      </c>
      <c r="BO78" s="218">
        <v>10</v>
      </c>
      <c r="BP78" s="105">
        <f>IF(BO78=10,1.16,IF(BO78=12,1.39,IF(BO78=14,1.62,IF(BO78=28,3.1))))</f>
        <v>1.1599999999999999</v>
      </c>
      <c r="BQ78" s="110">
        <f>BM78+2*BN78</f>
        <v>147.5</v>
      </c>
      <c r="BR78" s="223">
        <f>AT78*2+2*AU78+1</f>
        <v>23</v>
      </c>
      <c r="BS78" s="87">
        <f t="shared" ref="BS78:BS95" si="6">BQ78*BR78/100*((BO78/100)^2/4*PI()*7850/100)</f>
        <v>20.916036664207869</v>
      </c>
      <c r="BT78" s="88">
        <v>6</v>
      </c>
      <c r="BU78" s="110">
        <f>(20+10*BW78)*TAN(BV78/180*PI())</f>
        <v>128.53332060679028</v>
      </c>
      <c r="BV78" s="242">
        <f>45+AN78/2</f>
        <v>55</v>
      </c>
      <c r="BW78" s="88">
        <f>INT((150*COS(BV78/180*PI())-10)/10)</f>
        <v>7</v>
      </c>
      <c r="BX78" s="218">
        <v>12</v>
      </c>
      <c r="BY78" s="215">
        <f>BU78+34</f>
        <v>162.53332060679028</v>
      </c>
      <c r="BZ78" s="88">
        <f>BW78+1</f>
        <v>8</v>
      </c>
      <c r="CA78" s="87">
        <f>BY78*BZ78/100*((BX78/100)^2/4*PI()*7850/100)</f>
        <v>11.543949691077595</v>
      </c>
      <c r="CB78" s="243">
        <f>BD78+BK78+BS78+BD79+BK79+BS79+CA78+CA79+BS80</f>
        <v>273.41441709186819</v>
      </c>
      <c r="CC78" s="233">
        <f>(AP78+AQ78)*AL78/2*AR78/1000000</f>
        <v>0.81899999999999995</v>
      </c>
      <c r="CE78" s="42">
        <f>CB78/CC78</f>
        <v>333.83933710850818</v>
      </c>
    </row>
    <row r="79" spans="4:83" ht="32.25" customHeight="1" x14ac:dyDescent="0.25"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J79" s="278"/>
      <c r="AK79" s="242"/>
      <c r="AL79" s="238"/>
      <c r="AM79" s="248"/>
      <c r="AN79" s="238"/>
      <c r="AO79" s="250"/>
      <c r="AP79" s="242"/>
      <c r="AQ79" s="242"/>
      <c r="AR79" s="238"/>
      <c r="AS79" s="304"/>
      <c r="AT79" s="241"/>
      <c r="AU79" s="241"/>
      <c r="AV79" s="88" t="s">
        <v>51</v>
      </c>
      <c r="AW79" s="219">
        <f>AW78</f>
        <v>20</v>
      </c>
      <c r="AX79" s="87">
        <f>AL78/COS(AN78/180*PI())-11</f>
        <v>244.4026653942189</v>
      </c>
      <c r="AY79" s="184">
        <f>AY78</f>
        <v>13.734999999999999</v>
      </c>
      <c r="AZ79" s="103" t="s">
        <v>31</v>
      </c>
      <c r="BA79" s="131">
        <f>INT((AQ78-AP78-3.5/COS(AN78*PI()/180))/AS78)+1</f>
        <v>9</v>
      </c>
      <c r="BB79" s="105">
        <f>IF(AW79=16,1.84,IF(AW79=20,2.27,IF(AW79=22,2.51,IF(AW79=25,2.84,IF(AW79=28,3.16)))))</f>
        <v>2.27</v>
      </c>
      <c r="BC79" s="88">
        <f>AX79+2*AY79</f>
        <v>271.87266539421887</v>
      </c>
      <c r="BD79" s="87">
        <f>BC79*BA79/100*((AW79/100)^2/4*PI()*7850/100)</f>
        <v>60.343095341409118</v>
      </c>
      <c r="BE79" s="88" t="s">
        <v>52</v>
      </c>
      <c r="BF79" s="87">
        <f>AL78/COS(AN78/180*PI())-11</f>
        <v>244.4026653942189</v>
      </c>
      <c r="BG79" s="87">
        <v>10</v>
      </c>
      <c r="BH79" s="219">
        <v>10</v>
      </c>
      <c r="BI79" s="88">
        <f>BF79+2*BG79</f>
        <v>264.4026653942189</v>
      </c>
      <c r="BJ79" s="88">
        <f>BA79</f>
        <v>9</v>
      </c>
      <c r="BK79" s="87">
        <f>BI79*BJ79/100*((BH79/100)^2/4*PI()*7850/100)</f>
        <v>14.671275634929378</v>
      </c>
      <c r="BL79" s="88">
        <v>4</v>
      </c>
      <c r="BM79" s="110">
        <f>BM78</f>
        <v>127.5</v>
      </c>
      <c r="BN79" s="214">
        <f>AR78-7-BP78-BP79+BP79</f>
        <v>16.84</v>
      </c>
      <c r="BO79" s="218">
        <v>12</v>
      </c>
      <c r="BP79" s="105">
        <f t="shared" ref="BP79:BP95" si="7">IF(BO79=10,1.16,IF(BO79=12,1.39,IF(BO79=14,1.62,IF(BO79=28,3.1))))</f>
        <v>1.39</v>
      </c>
      <c r="BQ79" s="215">
        <f>BM79+2*BN79+32</f>
        <v>193.18</v>
      </c>
      <c r="BR79" s="223">
        <f>BR78</f>
        <v>23</v>
      </c>
      <c r="BS79" s="87">
        <f t="shared" si="6"/>
        <v>39.446822687593311</v>
      </c>
      <c r="BT79" s="88">
        <v>7</v>
      </c>
      <c r="BU79" s="110">
        <f>(10+2.5*BW79)*1/TAN(BV78/180*PI())</f>
        <v>38.511414601534042</v>
      </c>
      <c r="BV79" s="242"/>
      <c r="BW79" s="88">
        <f>INT((120*SIN(BV78/180*PI()))/10)*2</f>
        <v>18</v>
      </c>
      <c r="BX79" s="218">
        <v>12</v>
      </c>
      <c r="BY79" s="215">
        <f>BU79+34</f>
        <v>72.511414601534042</v>
      </c>
      <c r="BZ79" s="88">
        <f>BW79+1</f>
        <v>19</v>
      </c>
      <c r="CA79" s="87">
        <f>BY79*BZ79/100*((BX79/100)^2/4*PI()*7850/100)</f>
        <v>12.231564474144925</v>
      </c>
      <c r="CB79" s="244"/>
      <c r="CC79" s="234"/>
      <c r="CE79" s="42"/>
    </row>
    <row r="80" spans="4:83" ht="32.25" customHeight="1" x14ac:dyDescent="0.25"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J80" s="278"/>
      <c r="AK80" s="242"/>
      <c r="AL80" s="238"/>
      <c r="AM80" s="248"/>
      <c r="AN80" s="238"/>
      <c r="AO80" s="250"/>
      <c r="AP80" s="242"/>
      <c r="AQ80" s="242"/>
      <c r="AR80" s="238"/>
      <c r="AS80" s="304"/>
      <c r="AT80" s="241"/>
      <c r="AU80" s="241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88">
        <v>5</v>
      </c>
      <c r="BM80" s="210">
        <f>(3*AS78+BB78+BP80)</f>
        <v>33.660000000000004</v>
      </c>
      <c r="BN80" s="214">
        <f>AR78-7-BP78-BP79+BP80</f>
        <v>16.84</v>
      </c>
      <c r="BO80" s="218">
        <v>12</v>
      </c>
      <c r="BP80" s="211">
        <f t="shared" si="7"/>
        <v>1.39</v>
      </c>
      <c r="BQ80" s="214">
        <f>2*BM80+2*BN80+28</f>
        <v>129</v>
      </c>
      <c r="BR80" s="223">
        <f>INT(19*(INT(AZ78/3/2)+INT(BJ78/3/2+BJ79/3/2))/2)</f>
        <v>38</v>
      </c>
      <c r="BS80" s="87">
        <f t="shared" si="6"/>
        <v>43.520646392997392</v>
      </c>
      <c r="BT80" s="247"/>
      <c r="BU80" s="247"/>
      <c r="BV80" s="247"/>
      <c r="BW80" s="247"/>
      <c r="BX80" s="247"/>
      <c r="BY80" s="247"/>
      <c r="BZ80" s="247"/>
      <c r="CA80" s="247"/>
      <c r="CB80" s="253"/>
      <c r="CC80" s="246"/>
      <c r="CE80" s="42"/>
    </row>
    <row r="81" spans="4:83" ht="32.25" customHeight="1" x14ac:dyDescent="0.25"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J81" s="278"/>
      <c r="AK81" s="242"/>
      <c r="AL81" s="238">
        <v>240</v>
      </c>
      <c r="AM81" s="248" t="s">
        <v>205</v>
      </c>
      <c r="AN81" s="238">
        <f>AN78</f>
        <v>20</v>
      </c>
      <c r="AO81" s="250">
        <f>INT(AL81*TAN(RADIANS(AN81)))</f>
        <v>87</v>
      </c>
      <c r="AP81" s="242">
        <f>INT((AO81-13)/AS81+1)*AS81+13</f>
        <v>93</v>
      </c>
      <c r="AQ81" s="242">
        <f>AP81+INT(AL81*(TAN(AN81/180*PI())))</f>
        <v>180</v>
      </c>
      <c r="AR81" s="238">
        <f>F$9</f>
        <v>35</v>
      </c>
      <c r="AS81" s="304">
        <f>AS78</f>
        <v>10</v>
      </c>
      <c r="AT81" s="241">
        <v>7</v>
      </c>
      <c r="AU81" s="241">
        <v>4</v>
      </c>
      <c r="AV81" s="88">
        <v>1</v>
      </c>
      <c r="AW81" s="219">
        <f>J$9</f>
        <v>20</v>
      </c>
      <c r="AX81" s="87">
        <f>AL81-11</f>
        <v>229</v>
      </c>
      <c r="AY81" s="184">
        <f>(AR81-7-BP81-BP82-1.16/2-BB81/2)</f>
        <v>23.734999999999999</v>
      </c>
      <c r="AZ81" s="130">
        <f>INT((AP81-13)/AS81)+1</f>
        <v>9</v>
      </c>
      <c r="BA81" s="103" t="s">
        <v>31</v>
      </c>
      <c r="BB81" s="105">
        <f>IF(AW81=16,1.84,IF(AW81=20,2.27,IF(AW81=22,2.51,IF(AW81=25,2.84,IF(AW81=28,3.16)))))</f>
        <v>2.27</v>
      </c>
      <c r="BC81" s="88">
        <f>AX81+2*AY81</f>
        <v>276.47000000000003</v>
      </c>
      <c r="BD81" s="87">
        <f>BC81*AZ81/100*((AW81/100)^2/4*PI()*7850/100)</f>
        <v>61.363489944267606</v>
      </c>
      <c r="BE81" s="88">
        <v>2</v>
      </c>
      <c r="BF81" s="87">
        <f>AL81-11</f>
        <v>229</v>
      </c>
      <c r="BG81" s="87">
        <v>10</v>
      </c>
      <c r="BH81" s="219">
        <v>10</v>
      </c>
      <c r="BI81" s="88">
        <f>BF81+2*BG81</f>
        <v>249</v>
      </c>
      <c r="BJ81" s="88">
        <f>AZ81</f>
        <v>9</v>
      </c>
      <c r="BK81" s="87">
        <f>BI81*BJ81/100*((BH81/100)^2/4*PI()*7850/100)</f>
        <v>13.816606680763401</v>
      </c>
      <c r="BL81" s="88">
        <v>3</v>
      </c>
      <c r="BM81" s="110">
        <f>(AP81+AQ81)/2-2*4.5</f>
        <v>127.5</v>
      </c>
      <c r="BN81" s="87">
        <f>10</f>
        <v>10</v>
      </c>
      <c r="BO81" s="218">
        <v>10</v>
      </c>
      <c r="BP81" s="105">
        <f>IF(BO81=10,1.16,IF(BO81=12,1.39,IF(BO81=14,1.62,IF(BO81=28,3.1))))</f>
        <v>1.1599999999999999</v>
      </c>
      <c r="BQ81" s="110">
        <f>BM81+2*BN81</f>
        <v>147.5</v>
      </c>
      <c r="BR81" s="223">
        <f>AT81*2+2*AU81+1</f>
        <v>23</v>
      </c>
      <c r="BS81" s="87">
        <f t="shared" si="6"/>
        <v>20.916036664207869</v>
      </c>
      <c r="BT81" s="88">
        <v>6</v>
      </c>
      <c r="BU81" s="110">
        <f>(20+10*BW81)*TAN(BV81/180*PI())</f>
        <v>128.53332060679028</v>
      </c>
      <c r="BV81" s="242">
        <f>45+AN81/2</f>
        <v>55</v>
      </c>
      <c r="BW81" s="88">
        <f>INT((150*COS(BV81/180*PI())-10)/10)</f>
        <v>7</v>
      </c>
      <c r="BX81" s="218">
        <v>12</v>
      </c>
      <c r="BY81" s="215">
        <f>BU81+34</f>
        <v>162.53332060679028</v>
      </c>
      <c r="BZ81" s="88">
        <f>BW81+1</f>
        <v>8</v>
      </c>
      <c r="CA81" s="87">
        <f>BY81*BZ81/100*((BX81/100)^2/4*PI()*7850/100)</f>
        <v>11.543949691077595</v>
      </c>
      <c r="CB81" s="243">
        <f>BD81+BK81+BS81+BD82+BK82+BS82+CA81+CA82+BS83</f>
        <v>293.12388975454758</v>
      </c>
      <c r="CC81" s="233">
        <f>(AP81+AQ81)*AL81/2*AR81/1000000</f>
        <v>1.1466000000000001</v>
      </c>
      <c r="CE81" s="42">
        <f>CB81/CC81</f>
        <v>255.64616235352133</v>
      </c>
    </row>
    <row r="82" spans="4:83" ht="32.25" customHeight="1" x14ac:dyDescent="0.25"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J82" s="278"/>
      <c r="AK82" s="242"/>
      <c r="AL82" s="238"/>
      <c r="AM82" s="248"/>
      <c r="AN82" s="238"/>
      <c r="AO82" s="250"/>
      <c r="AP82" s="242"/>
      <c r="AQ82" s="242"/>
      <c r="AR82" s="238"/>
      <c r="AS82" s="304"/>
      <c r="AT82" s="241"/>
      <c r="AU82" s="241"/>
      <c r="AV82" s="88" t="s">
        <v>51</v>
      </c>
      <c r="AW82" s="219">
        <f>AW81</f>
        <v>20</v>
      </c>
      <c r="AX82" s="87">
        <f>AL81/COS(AN81/180*PI())-11</f>
        <v>244.4026653942189</v>
      </c>
      <c r="AY82" s="184">
        <f>AY81</f>
        <v>23.734999999999999</v>
      </c>
      <c r="AZ82" s="103" t="s">
        <v>31</v>
      </c>
      <c r="BA82" s="131">
        <f>INT((AQ81-AP81-3.5/COS(AN81*PI()/180))/AS81)+1</f>
        <v>9</v>
      </c>
      <c r="BB82" s="105">
        <f>IF(AW82=16,1.84,IF(AW82=20,2.27,IF(AW82=22,2.51,IF(AW82=25,2.84,IF(AW82=28,3.16)))))</f>
        <v>2.27</v>
      </c>
      <c r="BC82" s="88">
        <f>AX82+2*AY82</f>
        <v>291.87266539421887</v>
      </c>
      <c r="BD82" s="87">
        <f>BC82*BA82/100*((AW82/100)^2/4*PI()*7850/100)</f>
        <v>64.782165760931505</v>
      </c>
      <c r="BE82" s="88" t="s">
        <v>52</v>
      </c>
      <c r="BF82" s="87">
        <f>AL81/COS(AN81/180*PI())-11</f>
        <v>244.4026653942189</v>
      </c>
      <c r="BG82" s="87">
        <v>10</v>
      </c>
      <c r="BH82" s="219">
        <v>10</v>
      </c>
      <c r="BI82" s="88">
        <f>BF82+2*BG82</f>
        <v>264.4026653942189</v>
      </c>
      <c r="BJ82" s="88">
        <f>BA82</f>
        <v>9</v>
      </c>
      <c r="BK82" s="87">
        <f>BI82*BJ82/100*((BH82/100)^2/4*PI()*7850/100)</f>
        <v>14.671275634929378</v>
      </c>
      <c r="BL82" s="88">
        <v>4</v>
      </c>
      <c r="BM82" s="110">
        <f>BM81</f>
        <v>127.5</v>
      </c>
      <c r="BN82" s="214">
        <f>AR81-7-BP81-BP82+BP82</f>
        <v>26.84</v>
      </c>
      <c r="BO82" s="218">
        <v>12</v>
      </c>
      <c r="BP82" s="105">
        <f t="shared" si="7"/>
        <v>1.39</v>
      </c>
      <c r="BQ82" s="215">
        <f>BM82+2*BN82+32</f>
        <v>213.18</v>
      </c>
      <c r="BR82" s="223">
        <f>BR81</f>
        <v>23</v>
      </c>
      <c r="BS82" s="87">
        <f t="shared" si="6"/>
        <v>43.530767473553901</v>
      </c>
      <c r="BT82" s="88">
        <v>7</v>
      </c>
      <c r="BU82" s="110">
        <f>(10+2.5*BW82)*1/TAN(BV81/180*PI())</f>
        <v>38.511414601534042</v>
      </c>
      <c r="BV82" s="242"/>
      <c r="BW82" s="88">
        <f>INT((120*SIN(BV81/180*PI()))/10)*2</f>
        <v>18</v>
      </c>
      <c r="BX82" s="218">
        <v>12</v>
      </c>
      <c r="BY82" s="215">
        <f>BU82+34</f>
        <v>72.511414601534042</v>
      </c>
      <c r="BZ82" s="88">
        <f>BW82+1</f>
        <v>19</v>
      </c>
      <c r="CA82" s="87">
        <f>BY82*BZ82/100*((BX82/100)^2/4*PI()*7850/100)</f>
        <v>12.231564474144925</v>
      </c>
      <c r="CB82" s="244"/>
      <c r="CC82" s="234"/>
      <c r="CE82" s="42"/>
    </row>
    <row r="83" spans="4:83" ht="32.25" customHeight="1" x14ac:dyDescent="0.25"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J83" s="278"/>
      <c r="AK83" s="242"/>
      <c r="AL83" s="238"/>
      <c r="AM83" s="248"/>
      <c r="AN83" s="238"/>
      <c r="AO83" s="250"/>
      <c r="AP83" s="242"/>
      <c r="AQ83" s="242"/>
      <c r="AR83" s="238"/>
      <c r="AS83" s="304"/>
      <c r="AT83" s="241"/>
      <c r="AU83" s="241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88">
        <v>5</v>
      </c>
      <c r="BM83" s="210">
        <f>(3*AS81+BB81+BP83)</f>
        <v>33.660000000000004</v>
      </c>
      <c r="BN83" s="214">
        <f>AR81-7-BP81-BP82+BP83</f>
        <v>26.84</v>
      </c>
      <c r="BO83" s="218">
        <v>12</v>
      </c>
      <c r="BP83" s="211">
        <f t="shared" si="7"/>
        <v>1.39</v>
      </c>
      <c r="BQ83" s="214">
        <f>2*BM83+2*BN83+28</f>
        <v>149</v>
      </c>
      <c r="BR83" s="223">
        <f>INT(19*(INT(AZ81/3/2)+INT(BJ81/3/2+BJ82/3/2))/2)</f>
        <v>38</v>
      </c>
      <c r="BS83" s="87">
        <f t="shared" si="6"/>
        <v>50.268033430671402</v>
      </c>
      <c r="BT83" s="247"/>
      <c r="BU83" s="247"/>
      <c r="BV83" s="247"/>
      <c r="BW83" s="247"/>
      <c r="BX83" s="247"/>
      <c r="BY83" s="247"/>
      <c r="BZ83" s="247"/>
      <c r="CA83" s="247"/>
      <c r="CB83" s="253"/>
      <c r="CC83" s="246"/>
      <c r="CE83" s="42"/>
    </row>
    <row r="84" spans="4:83" ht="32.25" customHeight="1" x14ac:dyDescent="0.25"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J84" s="278"/>
      <c r="AK84" s="242"/>
      <c r="AL84" s="238">
        <v>240</v>
      </c>
      <c r="AM84" s="248" t="s">
        <v>206</v>
      </c>
      <c r="AN84" s="238">
        <f>AN81</f>
        <v>20</v>
      </c>
      <c r="AO84" s="250">
        <f>INT(AL84*TAN(RADIANS(AN84)))</f>
        <v>87</v>
      </c>
      <c r="AP84" s="242">
        <f>INT((AO84-13)/AS84+1)*AS84+13</f>
        <v>93</v>
      </c>
      <c r="AQ84" s="242">
        <f>AP84+INT(AL84*(TAN(AN84/180*PI())))</f>
        <v>180</v>
      </c>
      <c r="AR84" s="238">
        <f>F$10</f>
        <v>35</v>
      </c>
      <c r="AS84" s="304">
        <f>AS81</f>
        <v>10</v>
      </c>
      <c r="AT84" s="241">
        <v>7</v>
      </c>
      <c r="AU84" s="241">
        <v>4</v>
      </c>
      <c r="AV84" s="88">
        <v>1</v>
      </c>
      <c r="AW84" s="219">
        <f>J$10</f>
        <v>20</v>
      </c>
      <c r="AX84" s="87">
        <f>AL84-11</f>
        <v>229</v>
      </c>
      <c r="AY84" s="184">
        <f>(AR84-7-BP84-BP85-1.16/2-BB84/2)</f>
        <v>23.734999999999999</v>
      </c>
      <c r="AZ84" s="130">
        <f>INT((AP84-13)/AS84)+1</f>
        <v>9</v>
      </c>
      <c r="BA84" s="103" t="s">
        <v>31</v>
      </c>
      <c r="BB84" s="105">
        <f>IF(AW84=16,1.84,IF(AW84=20,2.27,IF(AW84=22,2.51,IF(AW84=25,2.84,IF(AW84=28,3.16)))))</f>
        <v>2.27</v>
      </c>
      <c r="BC84" s="88">
        <f>AX84+2*AY84</f>
        <v>276.47000000000003</v>
      </c>
      <c r="BD84" s="87">
        <f>BC84*AZ84/100*((AW84/100)^2/4*PI()*7850/100)</f>
        <v>61.363489944267606</v>
      </c>
      <c r="BE84" s="88">
        <v>2</v>
      </c>
      <c r="BF84" s="87">
        <f>AL84-11</f>
        <v>229</v>
      </c>
      <c r="BG84" s="87">
        <v>10</v>
      </c>
      <c r="BH84" s="219">
        <v>10</v>
      </c>
      <c r="BI84" s="88">
        <f>BF84+2*BG84</f>
        <v>249</v>
      </c>
      <c r="BJ84" s="88">
        <f>AZ84</f>
        <v>9</v>
      </c>
      <c r="BK84" s="87">
        <f>BI84*BJ84/100*((BH84/100)^2/4*PI()*7850/100)</f>
        <v>13.816606680763401</v>
      </c>
      <c r="BL84" s="88">
        <v>3</v>
      </c>
      <c r="BM84" s="110">
        <f>(AP84+AQ84)/2-2*4.5</f>
        <v>127.5</v>
      </c>
      <c r="BN84" s="87">
        <f>10</f>
        <v>10</v>
      </c>
      <c r="BO84" s="218">
        <v>10</v>
      </c>
      <c r="BP84" s="105">
        <f>IF(BO84=10,1.16,IF(BO84=12,1.39,IF(BO84=14,1.62,IF(BO84=28,3.1))))</f>
        <v>1.1599999999999999</v>
      </c>
      <c r="BQ84" s="110">
        <f>BM84+2*BN84</f>
        <v>147.5</v>
      </c>
      <c r="BR84" s="223">
        <f>AT84*2+2*AU84+1</f>
        <v>23</v>
      </c>
      <c r="BS84" s="87">
        <f t="shared" si="6"/>
        <v>20.916036664207869</v>
      </c>
      <c r="BT84" s="88">
        <v>6</v>
      </c>
      <c r="BU84" s="110">
        <f>(20+10*BW84)*TAN(BV84/180*PI())</f>
        <v>128.53332060679028</v>
      </c>
      <c r="BV84" s="242">
        <f>45+AN84/2</f>
        <v>55</v>
      </c>
      <c r="BW84" s="88">
        <f>INT((150*COS(BV84/180*PI())-10)/10)</f>
        <v>7</v>
      </c>
      <c r="BX84" s="218">
        <v>12</v>
      </c>
      <c r="BY84" s="215">
        <f>BU84+34</f>
        <v>162.53332060679028</v>
      </c>
      <c r="BZ84" s="88">
        <f>BW84+1</f>
        <v>8</v>
      </c>
      <c r="CA84" s="87">
        <f>BY84*BZ84/100*((BX84/100)^2/4*PI()*7850/100)</f>
        <v>11.543949691077595</v>
      </c>
      <c r="CB84" s="243">
        <f>BD84+BK84+BS84+BD85+BK85+BS85+CA84+CA85+BS86</f>
        <v>293.12388975454758</v>
      </c>
      <c r="CC84" s="233">
        <f>(AP84+AQ84)*AL84/2*AR84/1000000</f>
        <v>1.1466000000000001</v>
      </c>
      <c r="CE84" s="42">
        <f>CB84/CC84</f>
        <v>255.64616235352133</v>
      </c>
    </row>
    <row r="85" spans="4:83" ht="32.25" customHeight="1" x14ac:dyDescent="0.25"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J85" s="278"/>
      <c r="AK85" s="242"/>
      <c r="AL85" s="238"/>
      <c r="AM85" s="248"/>
      <c r="AN85" s="238"/>
      <c r="AO85" s="250"/>
      <c r="AP85" s="242"/>
      <c r="AQ85" s="242"/>
      <c r="AR85" s="238"/>
      <c r="AS85" s="304"/>
      <c r="AT85" s="241"/>
      <c r="AU85" s="241"/>
      <c r="AV85" s="88" t="s">
        <v>51</v>
      </c>
      <c r="AW85" s="219">
        <f>AW84</f>
        <v>20</v>
      </c>
      <c r="AX85" s="87">
        <f>AL84/COS(AN84/180*PI())-11</f>
        <v>244.4026653942189</v>
      </c>
      <c r="AY85" s="184">
        <f>AY84</f>
        <v>23.734999999999999</v>
      </c>
      <c r="AZ85" s="103" t="s">
        <v>31</v>
      </c>
      <c r="BA85" s="131">
        <f>INT((AQ84-AP84-3.5/COS(AN84*PI()/180))/AS84)+1</f>
        <v>9</v>
      </c>
      <c r="BB85" s="105">
        <f>IF(AW85=16,1.84,IF(AW85=20,2.27,IF(AW85=22,2.51,IF(AW85=25,2.84,IF(AW85=28,3.16)))))</f>
        <v>2.27</v>
      </c>
      <c r="BC85" s="88">
        <f>AX85+2*AY85</f>
        <v>291.87266539421887</v>
      </c>
      <c r="BD85" s="87">
        <f>BC85*BA85/100*((AW85/100)^2/4*PI()*7850/100)</f>
        <v>64.782165760931505</v>
      </c>
      <c r="BE85" s="88" t="s">
        <v>52</v>
      </c>
      <c r="BF85" s="87">
        <f>AL84/COS(AN84/180*PI())-11</f>
        <v>244.4026653942189</v>
      </c>
      <c r="BG85" s="87">
        <v>10</v>
      </c>
      <c r="BH85" s="219">
        <v>10</v>
      </c>
      <c r="BI85" s="88">
        <f>BF85+2*BG85</f>
        <v>264.4026653942189</v>
      </c>
      <c r="BJ85" s="88">
        <f>BA85</f>
        <v>9</v>
      </c>
      <c r="BK85" s="87">
        <f>BI85*BJ85/100*((BH85/100)^2/4*PI()*7850/100)</f>
        <v>14.671275634929378</v>
      </c>
      <c r="BL85" s="88">
        <v>4</v>
      </c>
      <c r="BM85" s="110">
        <f>BM84</f>
        <v>127.5</v>
      </c>
      <c r="BN85" s="214">
        <f>AR84-7-BP84-BP85+BP85</f>
        <v>26.84</v>
      </c>
      <c r="BO85" s="218">
        <v>12</v>
      </c>
      <c r="BP85" s="105">
        <f t="shared" si="7"/>
        <v>1.39</v>
      </c>
      <c r="BQ85" s="215">
        <f>BM85+2*BN85+32</f>
        <v>213.18</v>
      </c>
      <c r="BR85" s="223">
        <f>BR84</f>
        <v>23</v>
      </c>
      <c r="BS85" s="87">
        <f t="shared" si="6"/>
        <v>43.530767473553901</v>
      </c>
      <c r="BT85" s="88">
        <v>7</v>
      </c>
      <c r="BU85" s="110">
        <f>(10+2.5*BW85)*1/TAN(BV84/180*PI())</f>
        <v>38.511414601534042</v>
      </c>
      <c r="BV85" s="242"/>
      <c r="BW85" s="88">
        <f>INT((120*SIN(BV84/180*PI()))/10)*2</f>
        <v>18</v>
      </c>
      <c r="BX85" s="218">
        <v>12</v>
      </c>
      <c r="BY85" s="215">
        <f>BU85+34</f>
        <v>72.511414601534042</v>
      </c>
      <c r="BZ85" s="88">
        <f>BW85+1</f>
        <v>19</v>
      </c>
      <c r="CA85" s="87">
        <f>BY85*BZ85/100*((BX85/100)^2/4*PI()*7850/100)</f>
        <v>12.231564474144925</v>
      </c>
      <c r="CB85" s="244"/>
      <c r="CC85" s="234"/>
      <c r="CE85" s="42"/>
    </row>
    <row r="86" spans="4:83" ht="32.25" customHeight="1" x14ac:dyDescent="0.25"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J86" s="278"/>
      <c r="AK86" s="242"/>
      <c r="AL86" s="238"/>
      <c r="AM86" s="248"/>
      <c r="AN86" s="238"/>
      <c r="AO86" s="250"/>
      <c r="AP86" s="242"/>
      <c r="AQ86" s="242"/>
      <c r="AR86" s="238"/>
      <c r="AS86" s="304"/>
      <c r="AT86" s="241"/>
      <c r="AU86" s="241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88">
        <v>5</v>
      </c>
      <c r="BM86" s="210">
        <f>(3*AS84+BB84+BP86)</f>
        <v>33.660000000000004</v>
      </c>
      <c r="BN86" s="214">
        <f>AR84-7-BP84-BP85+BP86</f>
        <v>26.84</v>
      </c>
      <c r="BO86" s="218">
        <v>12</v>
      </c>
      <c r="BP86" s="211">
        <f t="shared" si="7"/>
        <v>1.39</v>
      </c>
      <c r="BQ86" s="214">
        <f>2*BM86+2*BN86+28</f>
        <v>149</v>
      </c>
      <c r="BR86" s="223">
        <f>INT(19*(INT(AZ84/3/2)+INT(BJ84/3/2+BJ85/3/2))/2)</f>
        <v>38</v>
      </c>
      <c r="BS86" s="87">
        <f t="shared" si="6"/>
        <v>50.268033430671402</v>
      </c>
      <c r="BT86" s="247"/>
      <c r="BU86" s="247"/>
      <c r="BV86" s="247"/>
      <c r="BW86" s="247"/>
      <c r="BX86" s="247"/>
      <c r="BY86" s="247"/>
      <c r="BZ86" s="247"/>
      <c r="CA86" s="247"/>
      <c r="CB86" s="253"/>
      <c r="CC86" s="246"/>
      <c r="CE86" s="42"/>
    </row>
    <row r="87" spans="4:83" ht="32.25" customHeight="1" x14ac:dyDescent="0.25"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J87" s="278"/>
      <c r="AK87" s="242"/>
      <c r="AL87" s="238">
        <v>240</v>
      </c>
      <c r="AM87" s="248" t="s">
        <v>405</v>
      </c>
      <c r="AN87" s="238">
        <f>AN84</f>
        <v>20</v>
      </c>
      <c r="AO87" s="250">
        <f>INT(AL87*TAN(RADIANS(AN87)))</f>
        <v>87</v>
      </c>
      <c r="AP87" s="242">
        <f>INT((AO87-13)/AS87+1)*AS87+13</f>
        <v>93</v>
      </c>
      <c r="AQ87" s="242">
        <f>AP87+INT(AL87*(TAN(AN87/180*PI())))</f>
        <v>180</v>
      </c>
      <c r="AR87" s="238">
        <f>F$11</f>
        <v>40</v>
      </c>
      <c r="AS87" s="304">
        <f>AS84</f>
        <v>10</v>
      </c>
      <c r="AT87" s="241">
        <v>7</v>
      </c>
      <c r="AU87" s="241">
        <v>4</v>
      </c>
      <c r="AV87" s="88">
        <v>1</v>
      </c>
      <c r="AW87" s="219">
        <f>J$12</f>
        <v>20</v>
      </c>
      <c r="AX87" s="87">
        <f>AL87-11</f>
        <v>229</v>
      </c>
      <c r="AY87" s="184">
        <f>(AR87-7-BP87-BP88-1.16/2-BB87/2)</f>
        <v>28.734999999999999</v>
      </c>
      <c r="AZ87" s="130">
        <f>INT((AP87-13)/AS87)+1</f>
        <v>9</v>
      </c>
      <c r="BA87" s="103" t="s">
        <v>31</v>
      </c>
      <c r="BB87" s="105">
        <f>IF(AW87=16,1.84,IF(AW87=20,2.27,IF(AW87=22,2.51,IF(AW87=25,2.84,IF(AW87=28,3.16)))))</f>
        <v>2.27</v>
      </c>
      <c r="BC87" s="88">
        <f>AX87+2*AY87</f>
        <v>286.47000000000003</v>
      </c>
      <c r="BD87" s="87">
        <f>BC87*AZ87/100*((AW87/100)^2/4*PI()*7850/100)</f>
        <v>63.583025154028796</v>
      </c>
      <c r="BE87" s="88">
        <v>2</v>
      </c>
      <c r="BF87" s="87">
        <f>AL87-11</f>
        <v>229</v>
      </c>
      <c r="BG87" s="87">
        <v>10</v>
      </c>
      <c r="BH87" s="219">
        <v>10</v>
      </c>
      <c r="BI87" s="88">
        <f>BF87+2*BG87</f>
        <v>249</v>
      </c>
      <c r="BJ87" s="88">
        <f>AZ87</f>
        <v>9</v>
      </c>
      <c r="BK87" s="87">
        <f>BI87*BJ87/100*((BH87/100)^2/4*PI()*7850/100)</f>
        <v>13.816606680763401</v>
      </c>
      <c r="BL87" s="88">
        <v>3</v>
      </c>
      <c r="BM87" s="110">
        <f>(AP87+AQ87)/2-2*4.5</f>
        <v>127.5</v>
      </c>
      <c r="BN87" s="87">
        <f>10</f>
        <v>10</v>
      </c>
      <c r="BO87" s="218">
        <v>10</v>
      </c>
      <c r="BP87" s="105">
        <f>IF(BO87=10,1.16,IF(BO87=12,1.39,IF(BO87=14,1.62,IF(BO87=28,3.1))))</f>
        <v>1.1599999999999999</v>
      </c>
      <c r="BQ87" s="110">
        <f>BM87+2*BN87</f>
        <v>147.5</v>
      </c>
      <c r="BR87" s="223">
        <f>AT87*2+2*AU87+1</f>
        <v>23</v>
      </c>
      <c r="BS87" s="87">
        <f t="shared" si="6"/>
        <v>20.916036664207869</v>
      </c>
      <c r="BT87" s="88">
        <v>6</v>
      </c>
      <c r="BU87" s="110">
        <f>(20+10*BW87)*TAN(BV87/180*PI())</f>
        <v>128.53332060679028</v>
      </c>
      <c r="BV87" s="242">
        <f>45+AN87/2</f>
        <v>55</v>
      </c>
      <c r="BW87" s="88">
        <f>INT((150*COS(BV87/180*PI())-10)/10)</f>
        <v>7</v>
      </c>
      <c r="BX87" s="218">
        <v>12</v>
      </c>
      <c r="BY87" s="215">
        <f>BU87+34</f>
        <v>162.53332060679028</v>
      </c>
      <c r="BZ87" s="88">
        <f>BW87+1</f>
        <v>8</v>
      </c>
      <c r="CA87" s="87">
        <f>BY87*BZ87/100*((BX87/100)^2/4*PI()*7850/100)</f>
        <v>11.543949691077595</v>
      </c>
      <c r="CB87" s="243">
        <f>BD87+BK87+BS87+BD88+BK88+BS88+CA87+CA88+BS89</f>
        <v>302.97862608588724</v>
      </c>
      <c r="CC87" s="233">
        <f>(AP87+AQ87)*AL87/2*AR87/1000000</f>
        <v>1.3104</v>
      </c>
      <c r="CE87" s="42">
        <f>CB87/CC87</f>
        <v>231.21079524258795</v>
      </c>
    </row>
    <row r="88" spans="4:83" ht="32.25" customHeight="1" x14ac:dyDescent="0.25"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J88" s="278"/>
      <c r="AK88" s="242"/>
      <c r="AL88" s="238"/>
      <c r="AM88" s="248"/>
      <c r="AN88" s="238"/>
      <c r="AO88" s="250"/>
      <c r="AP88" s="242"/>
      <c r="AQ88" s="242"/>
      <c r="AR88" s="238"/>
      <c r="AS88" s="304"/>
      <c r="AT88" s="241"/>
      <c r="AU88" s="241"/>
      <c r="AV88" s="88" t="s">
        <v>51</v>
      </c>
      <c r="AW88" s="219">
        <f>AW87</f>
        <v>20</v>
      </c>
      <c r="AX88" s="87">
        <f>AL87/COS(AN87/180*PI())-11</f>
        <v>244.4026653942189</v>
      </c>
      <c r="AY88" s="184">
        <f>AY87</f>
        <v>28.734999999999999</v>
      </c>
      <c r="AZ88" s="103" t="s">
        <v>31</v>
      </c>
      <c r="BA88" s="131">
        <f>INT((AQ87-AP87-3.5/COS(AN87*PI()/180))/AS87)+1</f>
        <v>9</v>
      </c>
      <c r="BB88" s="105">
        <f>IF(AW88=16,1.84,IF(AW88=20,2.27,IF(AW88=22,2.51,IF(AW88=25,2.84,IF(AW88=28,3.16)))))</f>
        <v>2.27</v>
      </c>
      <c r="BC88" s="88">
        <f>AX88+2*AY88</f>
        <v>301.87266539421887</v>
      </c>
      <c r="BD88" s="87">
        <f>BC88*BA88/100*((AW88/100)^2/4*PI()*7850/100)</f>
        <v>67.001700970692681</v>
      </c>
      <c r="BE88" s="88" t="s">
        <v>52</v>
      </c>
      <c r="BF88" s="87">
        <f>AL87/COS(AN87/180*PI())-11</f>
        <v>244.4026653942189</v>
      </c>
      <c r="BG88" s="87">
        <v>10</v>
      </c>
      <c r="BH88" s="219">
        <v>10</v>
      </c>
      <c r="BI88" s="88">
        <f>BF88+2*BG88</f>
        <v>264.4026653942189</v>
      </c>
      <c r="BJ88" s="88">
        <f>BA88</f>
        <v>9</v>
      </c>
      <c r="BK88" s="87">
        <f>BI88*BJ88/100*((BH88/100)^2/4*PI()*7850/100)</f>
        <v>14.671275634929378</v>
      </c>
      <c r="BL88" s="88">
        <v>4</v>
      </c>
      <c r="BM88" s="110">
        <f>BM87</f>
        <v>127.5</v>
      </c>
      <c r="BN88" s="214">
        <f>AR87-7-BP87-BP88+BP88</f>
        <v>31.84</v>
      </c>
      <c r="BO88" s="218">
        <v>12</v>
      </c>
      <c r="BP88" s="105">
        <f t="shared" si="7"/>
        <v>1.39</v>
      </c>
      <c r="BQ88" s="215">
        <f>BM88+2*BN88+32</f>
        <v>223.18</v>
      </c>
      <c r="BR88" s="223">
        <f>BR87</f>
        <v>23</v>
      </c>
      <c r="BS88" s="87">
        <f t="shared" si="6"/>
        <v>45.572739866534192</v>
      </c>
      <c r="BT88" s="88">
        <v>7</v>
      </c>
      <c r="BU88" s="110">
        <f>(10+2.5*BW88)*1/TAN(BV87/180*PI())</f>
        <v>38.511414601534042</v>
      </c>
      <c r="BV88" s="242"/>
      <c r="BW88" s="88">
        <f>INT((120*SIN(BV87/180*PI()))/10)*2</f>
        <v>18</v>
      </c>
      <c r="BX88" s="218">
        <v>12</v>
      </c>
      <c r="BY88" s="215">
        <f>BU88+34</f>
        <v>72.511414601534042</v>
      </c>
      <c r="BZ88" s="88">
        <f>BW88+1</f>
        <v>19</v>
      </c>
      <c r="CA88" s="87">
        <f>BY88*BZ88/100*((BX88/100)^2/4*PI()*7850/100)</f>
        <v>12.231564474144925</v>
      </c>
      <c r="CB88" s="244"/>
      <c r="CC88" s="234"/>
      <c r="CE88" s="42"/>
    </row>
    <row r="89" spans="4:83" ht="32.25" customHeight="1" x14ac:dyDescent="0.25"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J89" s="278"/>
      <c r="AK89" s="242"/>
      <c r="AL89" s="238"/>
      <c r="AM89" s="248"/>
      <c r="AN89" s="238"/>
      <c r="AO89" s="250"/>
      <c r="AP89" s="242"/>
      <c r="AQ89" s="242"/>
      <c r="AR89" s="238"/>
      <c r="AS89" s="304"/>
      <c r="AT89" s="241"/>
      <c r="AU89" s="241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88">
        <v>5</v>
      </c>
      <c r="BM89" s="210">
        <f>(3*AS87+BB87+BP89)</f>
        <v>33.660000000000004</v>
      </c>
      <c r="BN89" s="214">
        <f>AR87-7-BP87-BP88+BP89</f>
        <v>31.84</v>
      </c>
      <c r="BO89" s="218">
        <v>12</v>
      </c>
      <c r="BP89" s="211">
        <f t="shared" si="7"/>
        <v>1.39</v>
      </c>
      <c r="BQ89" s="214">
        <f>2*BM89+2*BN89+28</f>
        <v>159</v>
      </c>
      <c r="BR89" s="223">
        <f>INT(19*(INT(AZ87/3/2)+INT(BJ87/3/2+BJ88/3/2))/2)</f>
        <v>38</v>
      </c>
      <c r="BS89" s="87">
        <f t="shared" si="6"/>
        <v>53.64172694950841</v>
      </c>
      <c r="BT89" s="247"/>
      <c r="BU89" s="247"/>
      <c r="BV89" s="247"/>
      <c r="BW89" s="247"/>
      <c r="BX89" s="247"/>
      <c r="BY89" s="247"/>
      <c r="BZ89" s="247"/>
      <c r="CA89" s="247"/>
      <c r="CB89" s="253"/>
      <c r="CC89" s="246"/>
      <c r="CE89" s="42"/>
    </row>
    <row r="90" spans="4:83" ht="32.25" customHeight="1" x14ac:dyDescent="0.25"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J90" s="278"/>
      <c r="AK90" s="242"/>
      <c r="AL90" s="238">
        <v>240</v>
      </c>
      <c r="AM90" s="248" t="s">
        <v>404</v>
      </c>
      <c r="AN90" s="238">
        <f>AN87</f>
        <v>20</v>
      </c>
      <c r="AO90" s="250">
        <f>INT(AL90*TAN(RADIANS(AN90)))</f>
        <v>87</v>
      </c>
      <c r="AP90" s="242">
        <f>INT((AO90-13)/AS90+1)*AS90+13</f>
        <v>93</v>
      </c>
      <c r="AQ90" s="242">
        <f>AP90+INT(AL90*(TAN(AN90/180*PI())))</f>
        <v>180</v>
      </c>
      <c r="AR90" s="238">
        <f>F$13</f>
        <v>45</v>
      </c>
      <c r="AS90" s="304">
        <f>AS87</f>
        <v>10</v>
      </c>
      <c r="AT90" s="241">
        <v>7</v>
      </c>
      <c r="AU90" s="241">
        <v>4</v>
      </c>
      <c r="AV90" s="88">
        <v>1</v>
      </c>
      <c r="AW90" s="219">
        <f>J$15</f>
        <v>22</v>
      </c>
      <c r="AX90" s="87">
        <f>AL90-11</f>
        <v>229</v>
      </c>
      <c r="AY90" s="184">
        <f>(AR90-7-BP90-BP91-1.16/2-BB90/2)</f>
        <v>33.615000000000002</v>
      </c>
      <c r="AZ90" s="130">
        <f>INT((AP90-13)/AS90)+1</f>
        <v>9</v>
      </c>
      <c r="BA90" s="103" t="s">
        <v>31</v>
      </c>
      <c r="BB90" s="105">
        <f>IF(AW90=16,1.84,IF(AW90=20,2.27,IF(AW90=22,2.51,IF(AW90=25,2.84,IF(AW90=28,3.16)))))</f>
        <v>2.5099999999999998</v>
      </c>
      <c r="BC90" s="88">
        <f>AX90+2*AY90</f>
        <v>296.23</v>
      </c>
      <c r="BD90" s="87">
        <f>BC90*AZ90/100*((AW90/100)^2/4*PI()*7850/100)</f>
        <v>79.556642737694403</v>
      </c>
      <c r="BE90" s="88">
        <v>2</v>
      </c>
      <c r="BF90" s="87">
        <f>AL90-11</f>
        <v>229</v>
      </c>
      <c r="BG90" s="87">
        <v>10</v>
      </c>
      <c r="BH90" s="219">
        <v>10</v>
      </c>
      <c r="BI90" s="88">
        <f>BF90+2*BG90</f>
        <v>249</v>
      </c>
      <c r="BJ90" s="88">
        <f>AZ90</f>
        <v>9</v>
      </c>
      <c r="BK90" s="87">
        <f>BI90*BJ90/100*((BH90/100)^2/4*PI()*7850/100)</f>
        <v>13.816606680763401</v>
      </c>
      <c r="BL90" s="88">
        <v>3</v>
      </c>
      <c r="BM90" s="110">
        <f>(AP90+AQ90)/2-2*4.5</f>
        <v>127.5</v>
      </c>
      <c r="BN90" s="87">
        <f>10</f>
        <v>10</v>
      </c>
      <c r="BO90" s="218">
        <v>10</v>
      </c>
      <c r="BP90" s="105">
        <f>IF(BO90=10,1.16,IF(BO90=12,1.39,IF(BO90=14,1.62,IF(BO90=28,3.1))))</f>
        <v>1.1599999999999999</v>
      </c>
      <c r="BQ90" s="110">
        <f>BM90+2*BN90</f>
        <v>147.5</v>
      </c>
      <c r="BR90" s="223">
        <f>AT90*2+2*AU90+1</f>
        <v>23</v>
      </c>
      <c r="BS90" s="87">
        <f t="shared" si="6"/>
        <v>20.916036664207869</v>
      </c>
      <c r="BT90" s="88">
        <v>6</v>
      </c>
      <c r="BU90" s="110">
        <f>(20+10*BW90)*TAN(BV90/180*PI())</f>
        <v>128.53332060679028</v>
      </c>
      <c r="BV90" s="242">
        <f>45+AN90/2</f>
        <v>55</v>
      </c>
      <c r="BW90" s="88">
        <f>INT((150*COS(BV90/180*PI())-10)/10)</f>
        <v>7</v>
      </c>
      <c r="BX90" s="218">
        <v>12</v>
      </c>
      <c r="BY90" s="215">
        <f>BU90+34</f>
        <v>162.53332060679028</v>
      </c>
      <c r="BZ90" s="88">
        <f>BW90+1</f>
        <v>8</v>
      </c>
      <c r="CA90" s="87">
        <f>BY90*BZ90/100*((BX90/100)^2/4*PI()*7850/100)</f>
        <v>11.543949691077595</v>
      </c>
      <c r="CB90" s="243">
        <f>BD90+BK90+BS90+BD91+BK91+BS91+CA90+CA91+BS92</f>
        <v>341.22138637543935</v>
      </c>
      <c r="CC90" s="233">
        <f>(AP90+AQ90)*AL90/2*AR90/1000000</f>
        <v>1.4742</v>
      </c>
      <c r="CE90" s="42">
        <f>CB90/CC90</f>
        <v>231.46207188674492</v>
      </c>
    </row>
    <row r="91" spans="4:83" ht="32.25" customHeight="1" x14ac:dyDescent="0.25"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J91" s="278"/>
      <c r="AK91" s="242"/>
      <c r="AL91" s="238"/>
      <c r="AM91" s="248"/>
      <c r="AN91" s="238"/>
      <c r="AO91" s="250"/>
      <c r="AP91" s="242"/>
      <c r="AQ91" s="242"/>
      <c r="AR91" s="238"/>
      <c r="AS91" s="304"/>
      <c r="AT91" s="241"/>
      <c r="AU91" s="241"/>
      <c r="AV91" s="88" t="s">
        <v>51</v>
      </c>
      <c r="AW91" s="219">
        <v>22</v>
      </c>
      <c r="AX91" s="87">
        <f>AL90/COS(AN90/180*PI())-11</f>
        <v>244.4026653942189</v>
      </c>
      <c r="AY91" s="184">
        <f>AY90</f>
        <v>33.615000000000002</v>
      </c>
      <c r="AZ91" s="103" t="s">
        <v>31</v>
      </c>
      <c r="BA91" s="131">
        <f>INT((AQ90-AP90-3.5/COS(AN90*PI()/180))/AS90)+1</f>
        <v>9</v>
      </c>
      <c r="BB91" s="105">
        <f>IF(AW91=16,1.84,IF(AW91=20,2.27,IF(AW91=22,2.51,IF(AW91=25,2.84,IF(AW91=28,3.16)))))</f>
        <v>2.5099999999999998</v>
      </c>
      <c r="BC91" s="88">
        <f>AX91+2*AY91</f>
        <v>311.63266539421892</v>
      </c>
      <c r="BD91" s="87">
        <f>BC91*BA91/100*((AW91/100)^2/4*PI()*7850/100)</f>
        <v>83.693240475857721</v>
      </c>
      <c r="BE91" s="88" t="s">
        <v>52</v>
      </c>
      <c r="BF91" s="87">
        <f>AL90/COS(AN90/180*PI())-11</f>
        <v>244.4026653942189</v>
      </c>
      <c r="BG91" s="87">
        <v>10</v>
      </c>
      <c r="BH91" s="219">
        <v>10</v>
      </c>
      <c r="BI91" s="88">
        <f>BF91+2*BG91</f>
        <v>264.4026653942189</v>
      </c>
      <c r="BJ91" s="88">
        <f>BA91</f>
        <v>9</v>
      </c>
      <c r="BK91" s="87">
        <f>BI91*BJ91/100*((BH91/100)^2/4*PI()*7850/100)</f>
        <v>14.671275634929378</v>
      </c>
      <c r="BL91" s="88">
        <v>4</v>
      </c>
      <c r="BM91" s="110">
        <f>BM90</f>
        <v>127.5</v>
      </c>
      <c r="BN91" s="214">
        <f>AR90-7-BP90-BP91+BP91</f>
        <v>36.840000000000003</v>
      </c>
      <c r="BO91" s="218">
        <v>12</v>
      </c>
      <c r="BP91" s="105">
        <f t="shared" si="7"/>
        <v>1.39</v>
      </c>
      <c r="BQ91" s="215">
        <f>BM91+2*BN91+32</f>
        <v>233.18</v>
      </c>
      <c r="BR91" s="223">
        <f>BR90</f>
        <v>23</v>
      </c>
      <c r="BS91" s="87">
        <f t="shared" si="6"/>
        <v>47.614712259514491</v>
      </c>
      <c r="BT91" s="88">
        <v>7</v>
      </c>
      <c r="BU91" s="110">
        <f>(10+2.5*BW91)*1/TAN(BV90/180*PI())</f>
        <v>38.511414601534042</v>
      </c>
      <c r="BV91" s="242"/>
      <c r="BW91" s="88">
        <f>INT((120*SIN(BV90/180*PI()))/10)*2</f>
        <v>18</v>
      </c>
      <c r="BX91" s="218">
        <v>12</v>
      </c>
      <c r="BY91" s="215">
        <f>BU91+34</f>
        <v>72.511414601534042</v>
      </c>
      <c r="BZ91" s="88">
        <f>BW91+1</f>
        <v>19</v>
      </c>
      <c r="CA91" s="87">
        <f>BY91*BZ91/100*((BX91/100)^2/4*PI()*7850/100)</f>
        <v>12.231564474144925</v>
      </c>
      <c r="CB91" s="244"/>
      <c r="CC91" s="234"/>
      <c r="CE91" s="42"/>
    </row>
    <row r="92" spans="4:83" ht="32.25" customHeight="1" x14ac:dyDescent="0.25"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J92" s="278"/>
      <c r="AK92" s="242"/>
      <c r="AL92" s="238"/>
      <c r="AM92" s="248"/>
      <c r="AN92" s="238"/>
      <c r="AO92" s="250"/>
      <c r="AP92" s="242"/>
      <c r="AQ92" s="242"/>
      <c r="AR92" s="238"/>
      <c r="AS92" s="304"/>
      <c r="AT92" s="241"/>
      <c r="AU92" s="241"/>
      <c r="AV92" s="238"/>
      <c r="AW92" s="238"/>
      <c r="AX92" s="238"/>
      <c r="AY92" s="238"/>
      <c r="AZ92" s="238"/>
      <c r="BA92" s="238"/>
      <c r="BB92" s="238"/>
      <c r="BC92" s="238"/>
      <c r="BD92" s="238"/>
      <c r="BE92" s="238"/>
      <c r="BF92" s="238"/>
      <c r="BG92" s="238"/>
      <c r="BH92" s="238"/>
      <c r="BI92" s="238"/>
      <c r="BJ92" s="238"/>
      <c r="BK92" s="238"/>
      <c r="BL92" s="88">
        <v>5</v>
      </c>
      <c r="BM92" s="210">
        <f>(3*AS90+BB90+BP92)</f>
        <v>33.9</v>
      </c>
      <c r="BN92" s="214">
        <f>AR90-7-BP90-BP91+BP92</f>
        <v>36.840000000000003</v>
      </c>
      <c r="BO92" s="218">
        <v>12</v>
      </c>
      <c r="BP92" s="211">
        <f t="shared" si="7"/>
        <v>1.39</v>
      </c>
      <c r="BQ92" s="214">
        <f>2*BM92+2*BN92+28</f>
        <v>169.48000000000002</v>
      </c>
      <c r="BR92" s="223">
        <f>INT(19*(INT(AZ90/3/2)+INT(BJ90/3/2+BJ91/3/2))/2)</f>
        <v>38</v>
      </c>
      <c r="BS92" s="87">
        <f t="shared" si="6"/>
        <v>57.177357757249588</v>
      </c>
      <c r="BT92" s="247"/>
      <c r="BU92" s="247"/>
      <c r="BV92" s="247"/>
      <c r="BW92" s="247"/>
      <c r="BX92" s="247"/>
      <c r="BY92" s="247"/>
      <c r="BZ92" s="247"/>
      <c r="CA92" s="247"/>
      <c r="CB92" s="253"/>
      <c r="CC92" s="246"/>
      <c r="CE92" s="42"/>
    </row>
    <row r="93" spans="4:83" ht="32.25" customHeight="1" x14ac:dyDescent="0.25"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J93" s="278"/>
      <c r="AK93" s="242"/>
      <c r="AL93" s="238">
        <v>240</v>
      </c>
      <c r="AM93" s="248" t="s">
        <v>406</v>
      </c>
      <c r="AN93" s="238">
        <f>AN90</f>
        <v>20</v>
      </c>
      <c r="AO93" s="250">
        <f>INT(AL93*TAN(RADIANS(AN93)))</f>
        <v>87</v>
      </c>
      <c r="AP93" s="242">
        <f>INT((AO93-13)/AS93+1)*AS93+13</f>
        <v>93</v>
      </c>
      <c r="AQ93" s="242">
        <f>AP93+INT(AL93*(TAN(AN93/180*PI())))</f>
        <v>180</v>
      </c>
      <c r="AR93" s="238">
        <f>F$18</f>
        <v>50</v>
      </c>
      <c r="AS93" s="304">
        <f>AS90</f>
        <v>10</v>
      </c>
      <c r="AT93" s="241">
        <v>7</v>
      </c>
      <c r="AU93" s="241">
        <v>4</v>
      </c>
      <c r="AV93" s="88">
        <v>1</v>
      </c>
      <c r="AW93" s="219">
        <f>J$18</f>
        <v>22</v>
      </c>
      <c r="AX93" s="87">
        <f>AL93-11</f>
        <v>229</v>
      </c>
      <c r="AY93" s="184">
        <f>(AR93-7-BP93-BP94-1.16/2-BB93/2)</f>
        <v>38.615000000000002</v>
      </c>
      <c r="AZ93" s="130">
        <f>INT((AP93-13)/AS93)+1</f>
        <v>9</v>
      </c>
      <c r="BA93" s="103" t="s">
        <v>31</v>
      </c>
      <c r="BB93" s="105">
        <f>IF(AW93=16,1.84,IF(AW93=20,2.27,IF(AW93=22,2.51,IF(AW93=25,2.84,IF(AW93=28,3.16)))))</f>
        <v>2.5099999999999998</v>
      </c>
      <c r="BC93" s="88">
        <f>AX93+2*AY93</f>
        <v>306.23</v>
      </c>
      <c r="BD93" s="87">
        <f>BC93*AZ93/100*((AW93/100)^2/4*PI()*7850/100)</f>
        <v>82.242280341505435</v>
      </c>
      <c r="BE93" s="88">
        <v>2</v>
      </c>
      <c r="BF93" s="87">
        <f>AL93-11</f>
        <v>229</v>
      </c>
      <c r="BG93" s="87">
        <v>10</v>
      </c>
      <c r="BH93" s="219">
        <v>10</v>
      </c>
      <c r="BI93" s="88">
        <f>BF93+2*BG93</f>
        <v>249</v>
      </c>
      <c r="BJ93" s="88">
        <f>AZ93</f>
        <v>9</v>
      </c>
      <c r="BK93" s="87">
        <f>BI93*BJ93/100*((BH93/100)^2/4*PI()*7850/100)</f>
        <v>13.816606680763401</v>
      </c>
      <c r="BL93" s="88">
        <v>3</v>
      </c>
      <c r="BM93" s="110">
        <f>(AP93+AQ93)/2-2*4.5</f>
        <v>127.5</v>
      </c>
      <c r="BN93" s="87">
        <f>10</f>
        <v>10</v>
      </c>
      <c r="BO93" s="218">
        <v>10</v>
      </c>
      <c r="BP93" s="105">
        <f>IF(BO93=10,1.16,IF(BO93=12,1.39,IF(BO93=14,1.62,IF(BO93=28,3.1))))</f>
        <v>1.1599999999999999</v>
      </c>
      <c r="BQ93" s="110">
        <f>BM93+2*BN93</f>
        <v>147.5</v>
      </c>
      <c r="BR93" s="223">
        <f>AT93*2+2*AU93+1</f>
        <v>23</v>
      </c>
      <c r="BS93" s="87">
        <f t="shared" si="6"/>
        <v>20.916036664207869</v>
      </c>
      <c r="BT93" s="88">
        <v>6</v>
      </c>
      <c r="BU93" s="110">
        <f>(20+10*BW93)*TAN(BV93/180*PI())</f>
        <v>128.53332060679028</v>
      </c>
      <c r="BV93" s="242">
        <f>45+AN93/2</f>
        <v>55</v>
      </c>
      <c r="BW93" s="88">
        <f>INT((150*COS(BV93/180*PI())-10)/10)</f>
        <v>7</v>
      </c>
      <c r="BX93" s="218">
        <v>12</v>
      </c>
      <c r="BY93" s="215">
        <f>BU93+34</f>
        <v>162.53332060679028</v>
      </c>
      <c r="BZ93" s="88">
        <f>BW93+1</f>
        <v>8</v>
      </c>
      <c r="CA93" s="87">
        <f>BY93*BZ93/100*((BX93/100)^2/4*PI()*7850/100)</f>
        <v>11.543949691077595</v>
      </c>
      <c r="CB93" s="243">
        <f>BD93+BK93+BS93+BD94+BK94+BS94+CA93+CA94+BS95</f>
        <v>352.00832749487881</v>
      </c>
      <c r="CC93" s="233">
        <f>(AP93+AQ93)*AL93/2*AR93/1000000</f>
        <v>1.6379999999999999</v>
      </c>
      <c r="CE93" s="42">
        <f>CB93/CC93</f>
        <v>214.90129883692236</v>
      </c>
    </row>
    <row r="94" spans="4:83" ht="32.25" customHeight="1" x14ac:dyDescent="0.25">
      <c r="D94" s="73"/>
      <c r="E94" s="93"/>
      <c r="F94" s="73"/>
      <c r="G94" s="73"/>
      <c r="H94" s="73"/>
      <c r="I94" s="72"/>
      <c r="J94" s="73"/>
      <c r="K94" s="73"/>
      <c r="L94" s="73"/>
      <c r="M94" s="73"/>
      <c r="N94" s="73"/>
      <c r="O94" s="73"/>
      <c r="P94" s="72"/>
      <c r="Q94" s="72"/>
      <c r="R94" s="72"/>
      <c r="S94" s="72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J94" s="278"/>
      <c r="AK94" s="242"/>
      <c r="AL94" s="238"/>
      <c r="AM94" s="248"/>
      <c r="AN94" s="238"/>
      <c r="AO94" s="250"/>
      <c r="AP94" s="242"/>
      <c r="AQ94" s="242"/>
      <c r="AR94" s="238"/>
      <c r="AS94" s="304"/>
      <c r="AT94" s="241"/>
      <c r="AU94" s="241"/>
      <c r="AV94" s="88" t="s">
        <v>51</v>
      </c>
      <c r="AW94" s="219">
        <v>22</v>
      </c>
      <c r="AX94" s="87">
        <f>AL93/COS(AN93/180*PI())-11</f>
        <v>244.4026653942189</v>
      </c>
      <c r="AY94" s="184">
        <f>AY93</f>
        <v>38.615000000000002</v>
      </c>
      <c r="AZ94" s="103" t="s">
        <v>31</v>
      </c>
      <c r="BA94" s="131">
        <f>INT((AQ93-AP93-3.5/COS(AN93*PI()/180))/AS93)+1</f>
        <v>9</v>
      </c>
      <c r="BB94" s="105">
        <f>IF(AW94=16,1.84,IF(AW94=20,2.27,IF(AW94=22,2.51,IF(AW94=25,2.84,IF(AW94=28,3.16)))))</f>
        <v>2.5099999999999998</v>
      </c>
      <c r="BC94" s="88">
        <f>AX94+2*AY94</f>
        <v>321.63266539421892</v>
      </c>
      <c r="BD94" s="87">
        <f>BC94*BA94/100*((AW94/100)^2/4*PI()*7850/100)</f>
        <v>86.378878079668766</v>
      </c>
      <c r="BE94" s="88" t="s">
        <v>52</v>
      </c>
      <c r="BF94" s="87">
        <f>AL93/COS(AN93/180*PI())-11</f>
        <v>244.4026653942189</v>
      </c>
      <c r="BG94" s="87">
        <v>10</v>
      </c>
      <c r="BH94" s="219">
        <v>10</v>
      </c>
      <c r="BI94" s="88">
        <f>BF94+2*BG94</f>
        <v>264.4026653942189</v>
      </c>
      <c r="BJ94" s="88">
        <f>BA94</f>
        <v>9</v>
      </c>
      <c r="BK94" s="87">
        <f>BI94*BJ94/100*((BH94/100)^2/4*PI()*7850/100)</f>
        <v>14.671275634929378</v>
      </c>
      <c r="BL94" s="88">
        <v>4</v>
      </c>
      <c r="BM94" s="110">
        <f>BM93</f>
        <v>127.5</v>
      </c>
      <c r="BN94" s="214">
        <f>AR93-7-BP93-BP94+BP94</f>
        <v>41.84</v>
      </c>
      <c r="BO94" s="218">
        <v>12</v>
      </c>
      <c r="BP94" s="105">
        <f t="shared" si="7"/>
        <v>1.39</v>
      </c>
      <c r="BQ94" s="215">
        <f>BM94+2*BN94+32</f>
        <v>243.18</v>
      </c>
      <c r="BR94" s="223">
        <f>BR93</f>
        <v>23</v>
      </c>
      <c r="BS94" s="87">
        <f t="shared" si="6"/>
        <v>49.656684652494782</v>
      </c>
      <c r="BT94" s="88">
        <v>7</v>
      </c>
      <c r="BU94" s="110">
        <f>(10+2.5*BW94)*1/TAN(BV93/180*PI())</f>
        <v>38.511414601534042</v>
      </c>
      <c r="BV94" s="242"/>
      <c r="BW94" s="88">
        <f>INT((120*SIN(BV93/180*PI()))/10)*2</f>
        <v>18</v>
      </c>
      <c r="BX94" s="218">
        <v>12</v>
      </c>
      <c r="BY94" s="215">
        <f>BU94+34</f>
        <v>72.511414601534042</v>
      </c>
      <c r="BZ94" s="88">
        <f>BW94+1</f>
        <v>19</v>
      </c>
      <c r="CA94" s="87">
        <f>BY94*BZ94/100*((BX94/100)^2/4*PI()*7850/100)</f>
        <v>12.231564474144925</v>
      </c>
      <c r="CB94" s="244"/>
      <c r="CC94" s="234"/>
      <c r="CE94" s="42"/>
    </row>
    <row r="95" spans="4:83" ht="32.25" customHeight="1" thickBot="1" x14ac:dyDescent="0.3">
      <c r="D95" s="73"/>
      <c r="E95" s="93"/>
      <c r="F95" s="73"/>
      <c r="G95" s="73"/>
      <c r="H95" s="73"/>
      <c r="I95" s="72"/>
      <c r="J95" s="73"/>
      <c r="K95" s="73"/>
      <c r="L95" s="73"/>
      <c r="M95" s="73"/>
      <c r="N95" s="73"/>
      <c r="O95" s="73"/>
      <c r="P95" s="72"/>
      <c r="Q95" s="72"/>
      <c r="R95" s="72"/>
      <c r="S95" s="72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J95" s="279"/>
      <c r="AK95" s="252"/>
      <c r="AL95" s="236"/>
      <c r="AM95" s="249"/>
      <c r="AN95" s="236"/>
      <c r="AO95" s="250"/>
      <c r="AP95" s="252"/>
      <c r="AQ95" s="252"/>
      <c r="AR95" s="236"/>
      <c r="AS95" s="304"/>
      <c r="AT95" s="303"/>
      <c r="AU95" s="303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95">
        <v>5</v>
      </c>
      <c r="BM95" s="210">
        <f>(3*AS93+BB93+BP95)</f>
        <v>33.9</v>
      </c>
      <c r="BN95" s="214">
        <f>AR93-7-BP93-BP94+BP95</f>
        <v>41.84</v>
      </c>
      <c r="BO95" s="216">
        <v>12</v>
      </c>
      <c r="BP95" s="211">
        <f t="shared" si="7"/>
        <v>1.39</v>
      </c>
      <c r="BQ95" s="214">
        <f>2*BM95+2*BN95+28</f>
        <v>179.48000000000002</v>
      </c>
      <c r="BR95" s="223">
        <f>INT(19*(INT(AZ93/3/2)+INT(BJ93/3/2+BJ94/3/2))/2)</f>
        <v>38</v>
      </c>
      <c r="BS95" s="94">
        <f t="shared" si="6"/>
        <v>60.551051276086611</v>
      </c>
      <c r="BT95" s="237"/>
      <c r="BU95" s="237"/>
      <c r="BV95" s="237"/>
      <c r="BW95" s="237"/>
      <c r="BX95" s="237"/>
      <c r="BY95" s="237"/>
      <c r="BZ95" s="237"/>
      <c r="CA95" s="237"/>
      <c r="CB95" s="245"/>
      <c r="CC95" s="235"/>
      <c r="CE95" s="42"/>
    </row>
    <row r="96" spans="4:83" ht="32.25" customHeight="1" x14ac:dyDescent="0.25">
      <c r="D96" s="73"/>
      <c r="E96" s="93"/>
      <c r="F96" s="73"/>
      <c r="G96" s="73"/>
      <c r="H96" s="73"/>
      <c r="I96" s="72"/>
      <c r="J96" s="73"/>
      <c r="K96" s="73"/>
      <c r="L96" s="73"/>
      <c r="M96" s="73"/>
      <c r="N96" s="73"/>
      <c r="O96" s="73"/>
      <c r="P96" s="72"/>
      <c r="Q96" s="72"/>
      <c r="R96" s="72"/>
      <c r="S96" s="72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L96" s="73"/>
      <c r="AM96" s="93"/>
      <c r="AN96" s="93"/>
      <c r="AO96" s="129"/>
      <c r="AP96" s="93"/>
      <c r="AQ96" s="93"/>
      <c r="AR96" s="73"/>
      <c r="AV96" s="73"/>
      <c r="AW96" s="73"/>
      <c r="AX96" s="73"/>
      <c r="AZ96" s="73"/>
      <c r="BA96" s="73"/>
      <c r="BB96" s="73"/>
      <c r="BC96" s="73"/>
      <c r="BD96" s="72"/>
      <c r="BE96" s="72"/>
      <c r="BF96" s="72"/>
      <c r="BG96" s="72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224"/>
      <c r="BS96" s="73"/>
      <c r="BT96" s="73"/>
      <c r="BU96" s="73"/>
    </row>
    <row r="97" spans="4:83" ht="32.25" customHeight="1" x14ac:dyDescent="0.25">
      <c r="D97" s="73"/>
      <c r="E97" s="93"/>
      <c r="F97" s="73"/>
      <c r="G97" s="73"/>
      <c r="H97" s="73"/>
      <c r="I97" s="72"/>
      <c r="J97" s="73"/>
      <c r="K97" s="73"/>
      <c r="L97" s="73"/>
      <c r="M97" s="73"/>
      <c r="N97" s="73"/>
      <c r="O97" s="73"/>
      <c r="P97" s="72"/>
      <c r="Q97" s="72"/>
      <c r="R97" s="72"/>
      <c r="S97" s="72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J97" s="271" t="s">
        <v>418</v>
      </c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271"/>
      <c r="BD97" s="271"/>
      <c r="BE97" s="271"/>
      <c r="BF97" s="271"/>
      <c r="BG97" s="271"/>
      <c r="BH97" s="271"/>
      <c r="BI97" s="271"/>
      <c r="BJ97" s="271"/>
      <c r="BK97" s="271"/>
      <c r="BL97" s="271"/>
      <c r="BM97" s="271"/>
      <c r="BN97" s="271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</row>
    <row r="98" spans="4:83" ht="24" customHeight="1" thickBot="1" x14ac:dyDescent="0.3">
      <c r="D98" s="73"/>
      <c r="E98" s="93"/>
      <c r="F98" s="73"/>
      <c r="G98" s="73"/>
      <c r="H98" s="73"/>
      <c r="I98" s="72"/>
      <c r="J98" s="73"/>
      <c r="K98" s="73"/>
      <c r="L98" s="73"/>
      <c r="M98" s="73"/>
      <c r="N98" s="73"/>
      <c r="O98" s="73"/>
      <c r="P98" s="72"/>
      <c r="Q98" s="72"/>
      <c r="R98" s="72"/>
      <c r="S98" s="72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J98" s="43"/>
      <c r="AK98" s="43"/>
      <c r="AL98" s="43"/>
      <c r="AM98" s="43"/>
      <c r="AN98" s="43"/>
      <c r="AO98" s="128"/>
      <c r="AP98" s="43"/>
      <c r="AQ98" s="43"/>
      <c r="AR98" s="43"/>
      <c r="AS98" s="226"/>
      <c r="AT98" s="209"/>
      <c r="AU98" s="209"/>
      <c r="AV98" s="43"/>
      <c r="AW98" s="43"/>
      <c r="AX98" s="43"/>
      <c r="AY98" s="13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221"/>
      <c r="BS98" s="43"/>
      <c r="BT98" s="43"/>
      <c r="BU98" s="43"/>
      <c r="BV98" s="43"/>
      <c r="BW98" s="43"/>
    </row>
    <row r="99" spans="4:83" ht="59.25" customHeight="1" x14ac:dyDescent="0.25">
      <c r="E99" s="93"/>
      <c r="I99" s="72"/>
      <c r="P99" s="72"/>
      <c r="Q99" s="72"/>
      <c r="R99" s="72"/>
      <c r="S99" s="72"/>
      <c r="AJ99" s="272" t="s">
        <v>441</v>
      </c>
      <c r="AK99" s="274" t="s">
        <v>148</v>
      </c>
      <c r="AL99" s="274" t="s">
        <v>149</v>
      </c>
      <c r="AM99" s="274" t="s">
        <v>150</v>
      </c>
      <c r="AN99" s="262" t="s">
        <v>450</v>
      </c>
      <c r="AO99" s="200" t="s">
        <v>23</v>
      </c>
      <c r="AP99" s="262" t="s">
        <v>442</v>
      </c>
      <c r="AQ99" s="262" t="s">
        <v>443</v>
      </c>
      <c r="AR99" s="262" t="s">
        <v>444</v>
      </c>
      <c r="AS99" s="305" t="s">
        <v>201</v>
      </c>
      <c r="AT99" s="266" t="s">
        <v>407</v>
      </c>
      <c r="AU99" s="266" t="s">
        <v>408</v>
      </c>
      <c r="AV99" s="257" t="s">
        <v>437</v>
      </c>
      <c r="AW99" s="257"/>
      <c r="AX99" s="257"/>
      <c r="AY99" s="257"/>
      <c r="AZ99" s="257"/>
      <c r="BA99" s="257"/>
      <c r="BB99" s="257"/>
      <c r="BC99" s="257"/>
      <c r="BD99" s="257"/>
      <c r="BE99" s="257" t="s">
        <v>438</v>
      </c>
      <c r="BF99" s="257"/>
      <c r="BG99" s="257"/>
      <c r="BH99" s="257"/>
      <c r="BI99" s="257"/>
      <c r="BJ99" s="257"/>
      <c r="BK99" s="257"/>
      <c r="BL99" s="257" t="s">
        <v>449</v>
      </c>
      <c r="BM99" s="257"/>
      <c r="BN99" s="257"/>
      <c r="BO99" s="257"/>
      <c r="BP99" s="257"/>
      <c r="BQ99" s="257"/>
      <c r="BR99" s="257"/>
      <c r="BS99" s="257"/>
      <c r="BT99" s="257" t="s">
        <v>417</v>
      </c>
      <c r="BU99" s="257"/>
      <c r="BV99" s="257"/>
      <c r="BW99" s="257"/>
      <c r="BX99" s="257"/>
      <c r="BY99" s="257"/>
      <c r="BZ99" s="257"/>
      <c r="CA99" s="257"/>
      <c r="CB99" s="258" t="s">
        <v>151</v>
      </c>
      <c r="CC99" s="260" t="s">
        <v>452</v>
      </c>
      <c r="CE99" s="42"/>
    </row>
    <row r="100" spans="4:83" ht="82.5" customHeight="1" x14ac:dyDescent="0.25">
      <c r="E100" s="93"/>
      <c r="I100" s="72"/>
      <c r="P100" s="72"/>
      <c r="Q100" s="72"/>
      <c r="R100" s="72"/>
      <c r="S100" s="72"/>
      <c r="AJ100" s="273"/>
      <c r="AK100" s="259"/>
      <c r="AL100" s="259"/>
      <c r="AM100" s="259"/>
      <c r="AN100" s="263"/>
      <c r="AO100" s="201" t="s">
        <v>202</v>
      </c>
      <c r="AP100" s="263"/>
      <c r="AQ100" s="263"/>
      <c r="AR100" s="263"/>
      <c r="AS100" s="306"/>
      <c r="AT100" s="267"/>
      <c r="AU100" s="267"/>
      <c r="AV100" s="25" t="s">
        <v>24</v>
      </c>
      <c r="AW100" s="25" t="s">
        <v>158</v>
      </c>
      <c r="AX100" s="81" t="s">
        <v>25</v>
      </c>
      <c r="AY100" s="187" t="s">
        <v>26</v>
      </c>
      <c r="AZ100" s="25" t="s">
        <v>440</v>
      </c>
      <c r="BA100" s="25" t="s">
        <v>409</v>
      </c>
      <c r="BB100" s="186" t="s">
        <v>27</v>
      </c>
      <c r="BC100" s="25" t="s">
        <v>159</v>
      </c>
      <c r="BD100" s="25" t="s">
        <v>160</v>
      </c>
      <c r="BE100" s="25" t="s">
        <v>24</v>
      </c>
      <c r="BF100" s="81" t="s">
        <v>25</v>
      </c>
      <c r="BG100" s="81" t="s">
        <v>26</v>
      </c>
      <c r="BH100" s="25" t="s">
        <v>158</v>
      </c>
      <c r="BI100" s="25" t="s">
        <v>159</v>
      </c>
      <c r="BJ100" s="25" t="s">
        <v>20</v>
      </c>
      <c r="BK100" s="25" t="s">
        <v>160</v>
      </c>
      <c r="BL100" s="25" t="s">
        <v>24</v>
      </c>
      <c r="BM100" s="81" t="s">
        <v>25</v>
      </c>
      <c r="BN100" s="81" t="s">
        <v>26</v>
      </c>
      <c r="BO100" s="25" t="s">
        <v>158</v>
      </c>
      <c r="BP100" s="186" t="s">
        <v>27</v>
      </c>
      <c r="BQ100" s="25" t="s">
        <v>159</v>
      </c>
      <c r="BR100" s="222" t="s">
        <v>20</v>
      </c>
      <c r="BS100" s="25" t="s">
        <v>160</v>
      </c>
      <c r="BT100" s="25" t="s">
        <v>24</v>
      </c>
      <c r="BU100" s="81" t="s">
        <v>25</v>
      </c>
      <c r="BV100" s="81" t="s">
        <v>448</v>
      </c>
      <c r="BW100" s="81" t="s">
        <v>207</v>
      </c>
      <c r="BX100" s="25" t="s">
        <v>158</v>
      </c>
      <c r="BY100" s="25" t="s">
        <v>159</v>
      </c>
      <c r="BZ100" s="25" t="s">
        <v>20</v>
      </c>
      <c r="CA100" s="25" t="s">
        <v>160</v>
      </c>
      <c r="CB100" s="259"/>
      <c r="CC100" s="261"/>
      <c r="CE100" s="42"/>
    </row>
    <row r="101" spans="4:83" ht="32.25" customHeight="1" x14ac:dyDescent="0.25">
      <c r="E101" s="93"/>
      <c r="I101" s="72"/>
      <c r="P101" s="72"/>
      <c r="Q101" s="72"/>
      <c r="R101" s="72"/>
      <c r="S101" s="72"/>
      <c r="AJ101" s="278">
        <v>2.4</v>
      </c>
      <c r="AK101" s="242">
        <v>2</v>
      </c>
      <c r="AL101" s="238">
        <v>240</v>
      </c>
      <c r="AM101" s="248" t="s">
        <v>203</v>
      </c>
      <c r="AN101" s="238">
        <v>25</v>
      </c>
      <c r="AO101" s="250">
        <f>INT(AL101*TAN(RADIANS(AN101)))</f>
        <v>111</v>
      </c>
      <c r="AP101" s="242">
        <f>(INT((AO101-13)/AS101+1)*AS101+13)</f>
        <v>113</v>
      </c>
      <c r="AQ101" s="242">
        <f>AP101+INT(AL101*(TAN(AN101/180*PI())))</f>
        <v>224</v>
      </c>
      <c r="AR101" s="238">
        <f>F$6</f>
        <v>25</v>
      </c>
      <c r="AS101" s="304">
        <f>AS93</f>
        <v>10</v>
      </c>
      <c r="AT101" s="241">
        <v>7</v>
      </c>
      <c r="AU101" s="241">
        <v>4</v>
      </c>
      <c r="AV101" s="88">
        <v>1</v>
      </c>
      <c r="AW101" s="218">
        <f>J$6</f>
        <v>20</v>
      </c>
      <c r="AX101" s="87">
        <f>AL101-11</f>
        <v>229</v>
      </c>
      <c r="AY101" s="184">
        <f>(AR101-7-BP101-BP102-1.16/2-BB101/2)</f>
        <v>13.734999999999999</v>
      </c>
      <c r="AZ101" s="130">
        <f>INT((AP101-13)/AS101)+1</f>
        <v>11</v>
      </c>
      <c r="BA101" s="103" t="s">
        <v>31</v>
      </c>
      <c r="BB101" s="105">
        <f>IF(AW101=16,1.84,IF(AW101=20,2.27,IF(AW101=22,2.51,IF(AW101=25,2.84,IF(AW101=28,3.16)))))</f>
        <v>2.27</v>
      </c>
      <c r="BC101" s="88">
        <f>AX101+2*AY101</f>
        <v>256.47000000000003</v>
      </c>
      <c r="BD101" s="87">
        <f>BC101*AZ101/100*((AW101/100)^2/4*PI()*7850/100)</f>
        <v>69.574290530244156</v>
      </c>
      <c r="BE101" s="88">
        <v>2</v>
      </c>
      <c r="BF101" s="87">
        <f>AL101-11</f>
        <v>229</v>
      </c>
      <c r="BG101" s="87">
        <v>10</v>
      </c>
      <c r="BH101" s="218">
        <v>10</v>
      </c>
      <c r="BI101" s="88">
        <f>BF101+2*BG101</f>
        <v>249</v>
      </c>
      <c r="BJ101" s="88">
        <f>AZ101</f>
        <v>11</v>
      </c>
      <c r="BK101" s="87">
        <f>BI101*BJ101/100*((BH101/100)^2/4*PI()*7850/100)</f>
        <v>16.886963720933046</v>
      </c>
      <c r="BL101" s="88">
        <v>3</v>
      </c>
      <c r="BM101" s="110">
        <f>(AP101+AQ101)/2-2*4.5</f>
        <v>159.5</v>
      </c>
      <c r="BN101" s="87">
        <f>10</f>
        <v>10</v>
      </c>
      <c r="BO101" s="218">
        <v>10</v>
      </c>
      <c r="BP101" s="105">
        <f>IF(BO101=10,1.16,IF(BO101=12,1.39,IF(BO101=14,1.62,IF(BO101=28,3.1))))</f>
        <v>1.1599999999999999</v>
      </c>
      <c r="BQ101" s="110">
        <f>BM101+2*BN101</f>
        <v>179.5</v>
      </c>
      <c r="BR101" s="223">
        <f>AT101*2+2*AU101+1</f>
        <v>23</v>
      </c>
      <c r="BS101" s="87">
        <f t="shared" ref="BS101:BS118" si="8">BQ101*BR101/100*((BO101/100)^2/4*PI()*7850/100)</f>
        <v>25.453753093052967</v>
      </c>
      <c r="BT101" s="88">
        <v>6</v>
      </c>
      <c r="BU101" s="110">
        <f>(20+10*BW101)*TAN(BV101/180*PI())</f>
        <v>141.27170194057413</v>
      </c>
      <c r="BV101" s="242">
        <f>45+AN101/2</f>
        <v>57.5</v>
      </c>
      <c r="BW101" s="88">
        <f>INT((150*COS(BV101/180*PI())-10)/10)</f>
        <v>7</v>
      </c>
      <c r="BX101" s="218">
        <v>12</v>
      </c>
      <c r="BY101" s="215">
        <f>BU101+34</f>
        <v>175.27170194057413</v>
      </c>
      <c r="BZ101" s="88">
        <f>BW101+1</f>
        <v>8</v>
      </c>
      <c r="CA101" s="87">
        <f>BY101*BZ101/100*((BX101/100)^2/4*PI()*7850/100)</f>
        <v>12.448694839419927</v>
      </c>
      <c r="CB101" s="243">
        <f>BD101+BK101+BS101+BD102+BK102+BS102+CA101+CA102+BS103</f>
        <v>322.20548990693419</v>
      </c>
      <c r="CC101" s="233">
        <f>(AP101+AQ101)*AL101/2*AR101/1000000</f>
        <v>1.0109999999999999</v>
      </c>
      <c r="CE101" s="42">
        <f>CB101/CC101</f>
        <v>318.69979219281328</v>
      </c>
    </row>
    <row r="102" spans="4:83" ht="32.25" customHeight="1" x14ac:dyDescent="0.25">
      <c r="E102" s="93"/>
      <c r="I102" s="72"/>
      <c r="P102" s="72"/>
      <c r="Q102" s="72"/>
      <c r="R102" s="72"/>
      <c r="S102" s="72"/>
      <c r="AJ102" s="278"/>
      <c r="AK102" s="242"/>
      <c r="AL102" s="238"/>
      <c r="AM102" s="248"/>
      <c r="AN102" s="238"/>
      <c r="AO102" s="250"/>
      <c r="AP102" s="242"/>
      <c r="AQ102" s="242"/>
      <c r="AR102" s="238"/>
      <c r="AS102" s="304"/>
      <c r="AT102" s="241"/>
      <c r="AU102" s="241"/>
      <c r="AV102" s="88" t="s">
        <v>51</v>
      </c>
      <c r="AW102" s="218">
        <f>AW101</f>
        <v>20</v>
      </c>
      <c r="AX102" s="87">
        <f>AL101/COS(AN101/180*PI())-11</f>
        <v>253.81070055099804</v>
      </c>
      <c r="AY102" s="184">
        <f>AY101</f>
        <v>13.734999999999999</v>
      </c>
      <c r="AZ102" s="103" t="s">
        <v>31</v>
      </c>
      <c r="BA102" s="131">
        <f>INT((AQ101-AP101-3.5/COS(AN101*PI()/180))/AS101)+1</f>
        <v>11</v>
      </c>
      <c r="BB102" s="105">
        <f>IF(AW102=16,1.84,IF(AW102=20,2.27,IF(AW102=22,2.51,IF(AW102=25,2.84,IF(AW102=28,3.16)))))</f>
        <v>2.27</v>
      </c>
      <c r="BC102" s="88">
        <f>AX102+2*AY102</f>
        <v>281.28070055099806</v>
      </c>
      <c r="BD102" s="87">
        <f>BC102*BA102/100*((AW102/100)^2/4*PI()*7850/100)</f>
        <v>76.304851174350787</v>
      </c>
      <c r="BE102" s="88" t="s">
        <v>52</v>
      </c>
      <c r="BF102" s="87">
        <f>AL101/COS(AN101/180*PI())-11</f>
        <v>253.81070055099804</v>
      </c>
      <c r="BG102" s="87">
        <v>10</v>
      </c>
      <c r="BH102" s="218">
        <v>10</v>
      </c>
      <c r="BI102" s="88">
        <f>BF102+2*BG102</f>
        <v>273.81070055099804</v>
      </c>
      <c r="BJ102" s="88">
        <f>BA102</f>
        <v>11</v>
      </c>
      <c r="BK102" s="87">
        <f>BI102*BJ102/100*((BH102/100)^2/4*PI()*7850/100)</f>
        <v>18.569603881959701</v>
      </c>
      <c r="BL102" s="88">
        <v>4</v>
      </c>
      <c r="BM102" s="110">
        <f>BM101</f>
        <v>159.5</v>
      </c>
      <c r="BN102" s="214">
        <f>AR101-7-BP101-BP102+BP102</f>
        <v>16.84</v>
      </c>
      <c r="BO102" s="218">
        <v>12</v>
      </c>
      <c r="BP102" s="105">
        <f t="shared" ref="BP102:BP118" si="9">IF(BO102=10,1.16,IF(BO102=12,1.39,IF(BO102=14,1.62,IF(BO102=28,3.1))))</f>
        <v>1.39</v>
      </c>
      <c r="BQ102" s="215">
        <f>BM102+2*BN102+32</f>
        <v>225.18</v>
      </c>
      <c r="BR102" s="223">
        <f>BR101</f>
        <v>23</v>
      </c>
      <c r="BS102" s="87">
        <f t="shared" si="8"/>
        <v>45.981134345130251</v>
      </c>
      <c r="BT102" s="88">
        <v>7</v>
      </c>
      <c r="BU102" s="110">
        <f>(10+2.5*BW102)*1/TAN(BV101/180*PI())</f>
        <v>38.224215648449594</v>
      </c>
      <c r="BV102" s="242"/>
      <c r="BW102" s="88">
        <f>INT((120*SIN(BV101/180*PI()))/10)*2</f>
        <v>20</v>
      </c>
      <c r="BX102" s="218">
        <v>12</v>
      </c>
      <c r="BY102" s="215">
        <f>BU102+34</f>
        <v>72.224215648449587</v>
      </c>
      <c r="BZ102" s="88">
        <f>BW102+1</f>
        <v>21</v>
      </c>
      <c r="CA102" s="87">
        <f>BY102*BZ102/100*((BX102/100)^2/4*PI()*7850/100)</f>
        <v>13.465551928845985</v>
      </c>
      <c r="CB102" s="244"/>
      <c r="CC102" s="234"/>
      <c r="CE102" s="42"/>
    </row>
    <row r="103" spans="4:83" ht="32.25" customHeight="1" x14ac:dyDescent="0.25">
      <c r="E103" s="93"/>
      <c r="I103" s="72"/>
      <c r="P103" s="72"/>
      <c r="Q103" s="72"/>
      <c r="R103" s="72"/>
      <c r="S103" s="72"/>
      <c r="AJ103" s="278"/>
      <c r="AK103" s="242"/>
      <c r="AL103" s="238"/>
      <c r="AM103" s="248"/>
      <c r="AN103" s="238"/>
      <c r="AO103" s="250"/>
      <c r="AP103" s="242"/>
      <c r="AQ103" s="242"/>
      <c r="AR103" s="238"/>
      <c r="AS103" s="304"/>
      <c r="AT103" s="241"/>
      <c r="AU103" s="241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88">
        <v>5</v>
      </c>
      <c r="BM103" s="210">
        <f>(3*AS101+BB101+BP103)</f>
        <v>33.660000000000004</v>
      </c>
      <c r="BN103" s="214">
        <f>AR101-7-BP101-BP102+BP103</f>
        <v>16.84</v>
      </c>
      <c r="BO103" s="218">
        <v>12</v>
      </c>
      <c r="BP103" s="211">
        <f t="shared" si="9"/>
        <v>1.39</v>
      </c>
      <c r="BQ103" s="214">
        <f>2*BM103+2*BN103+28</f>
        <v>129</v>
      </c>
      <c r="BR103" s="223">
        <f>INT(19*(INT(AZ101/3/2)+INT(BJ101/3/2+BJ102/3/2))/2)</f>
        <v>38</v>
      </c>
      <c r="BS103" s="87">
        <f t="shared" si="8"/>
        <v>43.520646392997392</v>
      </c>
      <c r="BT103" s="247"/>
      <c r="BU103" s="247"/>
      <c r="BV103" s="247"/>
      <c r="BW103" s="247"/>
      <c r="BX103" s="247"/>
      <c r="BY103" s="247"/>
      <c r="BZ103" s="247"/>
      <c r="CA103" s="247"/>
      <c r="CB103" s="253"/>
      <c r="CC103" s="246"/>
      <c r="CE103" s="42"/>
    </row>
    <row r="104" spans="4:83" ht="32.25" customHeight="1" x14ac:dyDescent="0.25">
      <c r="E104" s="93"/>
      <c r="I104" s="72"/>
      <c r="P104" s="72"/>
      <c r="Q104" s="72"/>
      <c r="R104" s="72"/>
      <c r="S104" s="72"/>
      <c r="AJ104" s="278"/>
      <c r="AK104" s="242"/>
      <c r="AL104" s="238">
        <v>240</v>
      </c>
      <c r="AM104" s="248" t="s">
        <v>205</v>
      </c>
      <c r="AN104" s="238">
        <f>AN101</f>
        <v>25</v>
      </c>
      <c r="AO104" s="250">
        <f>INT(AL104*TAN(RADIANS(AN104)))</f>
        <v>111</v>
      </c>
      <c r="AP104" s="242">
        <f>INT((AO104-13)/AS104+1)*AS104+13</f>
        <v>113</v>
      </c>
      <c r="AQ104" s="242">
        <f>AP104+INT(AL104*(TAN(AN104/180*PI())))</f>
        <v>224</v>
      </c>
      <c r="AR104" s="238">
        <f>F$9</f>
        <v>35</v>
      </c>
      <c r="AS104" s="304">
        <f>AS101</f>
        <v>10</v>
      </c>
      <c r="AT104" s="241">
        <v>7</v>
      </c>
      <c r="AU104" s="241">
        <v>4</v>
      </c>
      <c r="AV104" s="88">
        <v>1</v>
      </c>
      <c r="AW104" s="218">
        <f>J$9</f>
        <v>20</v>
      </c>
      <c r="AX104" s="87">
        <f>AL104-11</f>
        <v>229</v>
      </c>
      <c r="AY104" s="184">
        <f>(AR104-7-BP104-BP105-1.16/2-BB104/2)</f>
        <v>23.734999999999999</v>
      </c>
      <c r="AZ104" s="130">
        <f>INT((AP104-13)/AS104)+1</f>
        <v>11</v>
      </c>
      <c r="BA104" s="103" t="s">
        <v>31</v>
      </c>
      <c r="BB104" s="105">
        <f>IF(AW104=16,1.84,IF(AW104=20,2.27,IF(AW104=22,2.51,IF(AW104=25,2.84,IF(AW104=28,3.16)))))</f>
        <v>2.27</v>
      </c>
      <c r="BC104" s="88">
        <f>AX104+2*AY104</f>
        <v>276.47000000000003</v>
      </c>
      <c r="BD104" s="87">
        <f>BC104*AZ104/100*((AW104/100)^2/4*PI()*7850/100)</f>
        <v>74.99982104299373</v>
      </c>
      <c r="BE104" s="88">
        <v>2</v>
      </c>
      <c r="BF104" s="87">
        <f>AL104-11</f>
        <v>229</v>
      </c>
      <c r="BG104" s="87">
        <v>10</v>
      </c>
      <c r="BH104" s="218">
        <v>10</v>
      </c>
      <c r="BI104" s="88">
        <f>BF104+2*BG104</f>
        <v>249</v>
      </c>
      <c r="BJ104" s="88">
        <f>AZ104</f>
        <v>11</v>
      </c>
      <c r="BK104" s="87">
        <f>BI104*BJ104/100*((BH104/100)^2/4*PI()*7850/100)</f>
        <v>16.886963720933046</v>
      </c>
      <c r="BL104" s="88">
        <v>3</v>
      </c>
      <c r="BM104" s="110">
        <f>(AP104+AQ104)/2-2*4.5</f>
        <v>159.5</v>
      </c>
      <c r="BN104" s="87">
        <f>10</f>
        <v>10</v>
      </c>
      <c r="BO104" s="218">
        <v>10</v>
      </c>
      <c r="BP104" s="105">
        <f>IF(BO104=10,1.16,IF(BO104=12,1.39,IF(BO104=14,1.62,IF(BO104=28,3.1))))</f>
        <v>1.1599999999999999</v>
      </c>
      <c r="BQ104" s="110">
        <f>BM104+2*BN104</f>
        <v>179.5</v>
      </c>
      <c r="BR104" s="223">
        <f>AT104*2+2*AU104+1</f>
        <v>23</v>
      </c>
      <c r="BS104" s="87">
        <f t="shared" si="8"/>
        <v>25.453753093052967</v>
      </c>
      <c r="BT104" s="88">
        <v>6</v>
      </c>
      <c r="BU104" s="110">
        <f>(20+10*BW104)*TAN(BV104/180*PI())</f>
        <v>141.27170194057413</v>
      </c>
      <c r="BV104" s="242">
        <f>45+AN104/2</f>
        <v>57.5</v>
      </c>
      <c r="BW104" s="88">
        <f>INT((150*COS(BV104/180*PI())-10)/10)</f>
        <v>7</v>
      </c>
      <c r="BX104" s="218">
        <v>12</v>
      </c>
      <c r="BY104" s="215">
        <f>BU104+34</f>
        <v>175.27170194057413</v>
      </c>
      <c r="BZ104" s="88">
        <f>BW104+1</f>
        <v>8</v>
      </c>
      <c r="CA104" s="87">
        <f>BY104*BZ104/100*((BX104/100)^2/4*PI()*7850/100)</f>
        <v>12.448694839419927</v>
      </c>
      <c r="CB104" s="243">
        <f>BD104+BK104+BS104+BD105+BK105+BS105+CA104+CA105+BS106</f>
        <v>343.88788275606794</v>
      </c>
      <c r="CC104" s="233">
        <f>(AP104+AQ104)*AL104/2*AR104/1000000</f>
        <v>1.4154</v>
      </c>
      <c r="CE104" s="42">
        <f>CB104/CC104</f>
        <v>242.96162410348165</v>
      </c>
    </row>
    <row r="105" spans="4:83" ht="32.25" customHeight="1" x14ac:dyDescent="0.25">
      <c r="E105" s="93"/>
      <c r="I105" s="72"/>
      <c r="P105" s="72"/>
      <c r="Q105" s="72"/>
      <c r="R105" s="72"/>
      <c r="S105" s="72"/>
      <c r="AJ105" s="278"/>
      <c r="AK105" s="242"/>
      <c r="AL105" s="238"/>
      <c r="AM105" s="248"/>
      <c r="AN105" s="238"/>
      <c r="AO105" s="250"/>
      <c r="AP105" s="242"/>
      <c r="AQ105" s="242"/>
      <c r="AR105" s="238"/>
      <c r="AS105" s="304"/>
      <c r="AT105" s="241"/>
      <c r="AU105" s="241"/>
      <c r="AV105" s="88" t="s">
        <v>51</v>
      </c>
      <c r="AW105" s="218">
        <f>AW104</f>
        <v>20</v>
      </c>
      <c r="AX105" s="87">
        <f>AL104/COS(AN104/180*PI())-11</f>
        <v>253.81070055099804</v>
      </c>
      <c r="AY105" s="184">
        <f>AY104</f>
        <v>23.734999999999999</v>
      </c>
      <c r="AZ105" s="103" t="s">
        <v>31</v>
      </c>
      <c r="BA105" s="131">
        <f>INT((AQ104-AP104-3.5/COS(AN104*PI()/180))/AS104)+1</f>
        <v>11</v>
      </c>
      <c r="BB105" s="105">
        <f>IF(AW105=16,1.84,IF(AW105=20,2.27,IF(AW105=22,2.51,IF(AW105=25,2.84,IF(AW105=28,3.16)))))</f>
        <v>2.27</v>
      </c>
      <c r="BC105" s="88">
        <f>AX105+2*AY105</f>
        <v>301.28070055099806</v>
      </c>
      <c r="BD105" s="87">
        <f>BC105*BA105/100*((AW105/100)^2/4*PI()*7850/100)</f>
        <v>81.730381687100362</v>
      </c>
      <c r="BE105" s="88" t="s">
        <v>52</v>
      </c>
      <c r="BF105" s="87">
        <f>AL104/COS(AN104/180*PI())-11</f>
        <v>253.81070055099804</v>
      </c>
      <c r="BG105" s="87">
        <v>10</v>
      </c>
      <c r="BH105" s="218">
        <v>10</v>
      </c>
      <c r="BI105" s="88">
        <f>BF105+2*BG105</f>
        <v>273.81070055099804</v>
      </c>
      <c r="BJ105" s="88">
        <f>BA105</f>
        <v>11</v>
      </c>
      <c r="BK105" s="87">
        <f>BI105*BJ105/100*((BH105/100)^2/4*PI()*7850/100)</f>
        <v>18.569603881959701</v>
      </c>
      <c r="BL105" s="88">
        <v>4</v>
      </c>
      <c r="BM105" s="110">
        <f>BM104</f>
        <v>159.5</v>
      </c>
      <c r="BN105" s="214">
        <f>AR104-7-BP104-BP105+BP105</f>
        <v>26.84</v>
      </c>
      <c r="BO105" s="218">
        <v>12</v>
      </c>
      <c r="BP105" s="105">
        <f t="shared" si="9"/>
        <v>1.39</v>
      </c>
      <c r="BQ105" s="215">
        <f>BM105+2*BN105+32</f>
        <v>245.18</v>
      </c>
      <c r="BR105" s="223">
        <f>BR104</f>
        <v>23</v>
      </c>
      <c r="BS105" s="87">
        <f t="shared" si="8"/>
        <v>50.06507913109084</v>
      </c>
      <c r="BT105" s="88">
        <v>7</v>
      </c>
      <c r="BU105" s="110">
        <f>(10+2.5*BW105)*1/TAN(BV104/180*PI())</f>
        <v>38.224215648449594</v>
      </c>
      <c r="BV105" s="242"/>
      <c r="BW105" s="88">
        <f>INT((120*SIN(BV104/180*PI()))/10)*2</f>
        <v>20</v>
      </c>
      <c r="BX105" s="218">
        <v>12</v>
      </c>
      <c r="BY105" s="215">
        <f>BU105+34</f>
        <v>72.224215648449587</v>
      </c>
      <c r="BZ105" s="88">
        <f>BW105+1</f>
        <v>21</v>
      </c>
      <c r="CA105" s="87">
        <f>BY105*BZ105/100*((BX105/100)^2/4*PI()*7850/100)</f>
        <v>13.465551928845985</v>
      </c>
      <c r="CB105" s="244"/>
      <c r="CC105" s="234"/>
      <c r="CE105" s="42"/>
    </row>
    <row r="106" spans="4:83" ht="32.25" customHeight="1" x14ac:dyDescent="0.25">
      <c r="E106" s="93"/>
      <c r="I106" s="72"/>
      <c r="P106" s="72"/>
      <c r="Q106" s="72"/>
      <c r="R106" s="72"/>
      <c r="S106" s="72"/>
      <c r="AJ106" s="278"/>
      <c r="AK106" s="242"/>
      <c r="AL106" s="238"/>
      <c r="AM106" s="248"/>
      <c r="AN106" s="238"/>
      <c r="AO106" s="250"/>
      <c r="AP106" s="242"/>
      <c r="AQ106" s="242"/>
      <c r="AR106" s="238"/>
      <c r="AS106" s="304"/>
      <c r="AT106" s="241"/>
      <c r="AU106" s="241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88">
        <v>5</v>
      </c>
      <c r="BM106" s="210">
        <f>(3*AS104+BB104+BP106)</f>
        <v>33.660000000000004</v>
      </c>
      <c r="BN106" s="214">
        <f>AR104-7-BP104-BP105+BP106</f>
        <v>26.84</v>
      </c>
      <c r="BO106" s="218">
        <v>12</v>
      </c>
      <c r="BP106" s="211">
        <f t="shared" si="9"/>
        <v>1.39</v>
      </c>
      <c r="BQ106" s="214">
        <f>2*BM106+2*BN106+28</f>
        <v>149</v>
      </c>
      <c r="BR106" s="223">
        <f>INT(19*(INT(AZ104/3/2)+INT(BJ104/3/2+BJ105/3/2))/2)</f>
        <v>38</v>
      </c>
      <c r="BS106" s="87">
        <f t="shared" si="8"/>
        <v>50.268033430671402</v>
      </c>
      <c r="BT106" s="247"/>
      <c r="BU106" s="247"/>
      <c r="BV106" s="247"/>
      <c r="BW106" s="247"/>
      <c r="BX106" s="247"/>
      <c r="BY106" s="247"/>
      <c r="BZ106" s="247"/>
      <c r="CA106" s="247"/>
      <c r="CB106" s="253"/>
      <c r="CC106" s="246"/>
      <c r="CE106" s="42"/>
    </row>
    <row r="107" spans="4:83" ht="32.25" customHeight="1" x14ac:dyDescent="0.25">
      <c r="E107" s="93"/>
      <c r="I107" s="72"/>
      <c r="P107" s="72"/>
      <c r="Q107" s="72"/>
      <c r="R107" s="72"/>
      <c r="S107" s="72"/>
      <c r="AJ107" s="278"/>
      <c r="AK107" s="242"/>
      <c r="AL107" s="238">
        <v>240</v>
      </c>
      <c r="AM107" s="248" t="s">
        <v>206</v>
      </c>
      <c r="AN107" s="238">
        <f>AN104</f>
        <v>25</v>
      </c>
      <c r="AO107" s="250">
        <f>INT(AL107*TAN(RADIANS(AN107)))</f>
        <v>111</v>
      </c>
      <c r="AP107" s="242">
        <f>INT((AO107-13)/AS107+1)*AS107+13</f>
        <v>113</v>
      </c>
      <c r="AQ107" s="242">
        <f>AP107+INT(AL107*(TAN(AN107/180*PI())))</f>
        <v>224</v>
      </c>
      <c r="AR107" s="238">
        <f>F$10</f>
        <v>35</v>
      </c>
      <c r="AS107" s="304">
        <f>AS104</f>
        <v>10</v>
      </c>
      <c r="AT107" s="241">
        <v>7</v>
      </c>
      <c r="AU107" s="241">
        <v>4</v>
      </c>
      <c r="AV107" s="88">
        <v>1</v>
      </c>
      <c r="AW107" s="218">
        <f>J$10</f>
        <v>20</v>
      </c>
      <c r="AX107" s="87">
        <f>AL107-11</f>
        <v>229</v>
      </c>
      <c r="AY107" s="184">
        <f>(AR107-7-BP107-BP108-1.16/2-BB107/2)</f>
        <v>23.734999999999999</v>
      </c>
      <c r="AZ107" s="130">
        <f>INT((AP107-13)/AS107)+1</f>
        <v>11</v>
      </c>
      <c r="BA107" s="103" t="s">
        <v>31</v>
      </c>
      <c r="BB107" s="105">
        <f>IF(AW107=16,1.84,IF(AW107=20,2.27,IF(AW107=22,2.51,IF(AW107=25,2.84,IF(AW107=28,3.16)))))</f>
        <v>2.27</v>
      </c>
      <c r="BC107" s="88">
        <f>AX107+2*AY107</f>
        <v>276.47000000000003</v>
      </c>
      <c r="BD107" s="87">
        <f>BC107*AZ107/100*((AW107/100)^2/4*PI()*7850/100)</f>
        <v>74.99982104299373</v>
      </c>
      <c r="BE107" s="88">
        <v>2</v>
      </c>
      <c r="BF107" s="87">
        <f>AL107-11</f>
        <v>229</v>
      </c>
      <c r="BG107" s="87">
        <v>10</v>
      </c>
      <c r="BH107" s="218">
        <v>10</v>
      </c>
      <c r="BI107" s="88">
        <f>BF107+2*BG107</f>
        <v>249</v>
      </c>
      <c r="BJ107" s="88">
        <f>AZ107</f>
        <v>11</v>
      </c>
      <c r="BK107" s="87">
        <f>BI107*BJ107/100*((BH107/100)^2/4*PI()*7850/100)</f>
        <v>16.886963720933046</v>
      </c>
      <c r="BL107" s="88">
        <v>3</v>
      </c>
      <c r="BM107" s="110">
        <f>(AP107+AQ107)/2-2*4.5</f>
        <v>159.5</v>
      </c>
      <c r="BN107" s="87">
        <f>10</f>
        <v>10</v>
      </c>
      <c r="BO107" s="218">
        <v>10</v>
      </c>
      <c r="BP107" s="105">
        <f>IF(BO107=10,1.16,IF(BO107=12,1.39,IF(BO107=14,1.62,IF(BO107=28,3.1))))</f>
        <v>1.1599999999999999</v>
      </c>
      <c r="BQ107" s="110">
        <f>BM107+2*BN107</f>
        <v>179.5</v>
      </c>
      <c r="BR107" s="223">
        <f>AT107*2+2*AU107+1</f>
        <v>23</v>
      </c>
      <c r="BS107" s="87">
        <f t="shared" si="8"/>
        <v>25.453753093052967</v>
      </c>
      <c r="BT107" s="88">
        <v>6</v>
      </c>
      <c r="BU107" s="110">
        <f>(20+10*BW107)*TAN(BV107/180*PI())</f>
        <v>141.27170194057413</v>
      </c>
      <c r="BV107" s="242">
        <f>45+AN107/2</f>
        <v>57.5</v>
      </c>
      <c r="BW107" s="88">
        <f>INT((150*COS(BV107/180*PI())-10)/10)</f>
        <v>7</v>
      </c>
      <c r="BX107" s="218">
        <v>12</v>
      </c>
      <c r="BY107" s="215">
        <f>BU107+34</f>
        <v>175.27170194057413</v>
      </c>
      <c r="BZ107" s="88">
        <f>BW107+1</f>
        <v>8</v>
      </c>
      <c r="CA107" s="87">
        <f>BY107*BZ107/100*((BX107/100)^2/4*PI()*7850/100)</f>
        <v>12.448694839419927</v>
      </c>
      <c r="CB107" s="243">
        <f>BD107+BK107+BS107+BD108+BK108+BS108+CA107+CA108+BS109</f>
        <v>343.88788275606794</v>
      </c>
      <c r="CC107" s="233">
        <f>(AP107+AQ107)*AL107/2*AR107/1000000</f>
        <v>1.4154</v>
      </c>
      <c r="CE107" s="42">
        <f>CB107/CC107</f>
        <v>242.96162410348165</v>
      </c>
    </row>
    <row r="108" spans="4:83" ht="32.25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8"/>
      <c r="AN108" s="238"/>
      <c r="AO108" s="250"/>
      <c r="AP108" s="242"/>
      <c r="AQ108" s="242"/>
      <c r="AR108" s="238"/>
      <c r="AS108" s="304"/>
      <c r="AT108" s="241"/>
      <c r="AU108" s="241"/>
      <c r="AV108" s="88" t="s">
        <v>51</v>
      </c>
      <c r="AW108" s="218">
        <f>AW107</f>
        <v>20</v>
      </c>
      <c r="AX108" s="87">
        <f>AL107/COS(AN107/180*PI())-11</f>
        <v>253.81070055099804</v>
      </c>
      <c r="AY108" s="184">
        <f>AY107</f>
        <v>23.734999999999999</v>
      </c>
      <c r="AZ108" s="103" t="s">
        <v>31</v>
      </c>
      <c r="BA108" s="131">
        <f>INT((AQ107-AP107-3.5/COS(AN107*PI()/180))/AS107)+1</f>
        <v>11</v>
      </c>
      <c r="BB108" s="105">
        <f>IF(AW108=16,1.84,IF(AW108=20,2.27,IF(AW108=22,2.51,IF(AW108=25,2.84,IF(AW108=28,3.16)))))</f>
        <v>2.27</v>
      </c>
      <c r="BC108" s="88">
        <f>AX108+2*AY108</f>
        <v>301.28070055099806</v>
      </c>
      <c r="BD108" s="87">
        <f>BC108*BA108/100*((AW108/100)^2/4*PI()*7850/100)</f>
        <v>81.730381687100362</v>
      </c>
      <c r="BE108" s="88" t="s">
        <v>52</v>
      </c>
      <c r="BF108" s="87">
        <f>AL107/COS(AN107/180*PI())-11</f>
        <v>253.81070055099804</v>
      </c>
      <c r="BG108" s="87">
        <v>10</v>
      </c>
      <c r="BH108" s="218">
        <v>10</v>
      </c>
      <c r="BI108" s="88">
        <f>BF108+2*BG108</f>
        <v>273.81070055099804</v>
      </c>
      <c r="BJ108" s="88">
        <f>BA108</f>
        <v>11</v>
      </c>
      <c r="BK108" s="87">
        <f>BI108*BJ108/100*((BH108/100)^2/4*PI()*7850/100)</f>
        <v>18.569603881959701</v>
      </c>
      <c r="BL108" s="88">
        <v>4</v>
      </c>
      <c r="BM108" s="110">
        <f>BM107</f>
        <v>159.5</v>
      </c>
      <c r="BN108" s="214">
        <f>AR107-7-BP107-BP108+BP108</f>
        <v>26.84</v>
      </c>
      <c r="BO108" s="218">
        <v>12</v>
      </c>
      <c r="BP108" s="105">
        <f t="shared" si="9"/>
        <v>1.39</v>
      </c>
      <c r="BQ108" s="215">
        <f>BM108+2*BN108+32</f>
        <v>245.18</v>
      </c>
      <c r="BR108" s="223">
        <f>BR107</f>
        <v>23</v>
      </c>
      <c r="BS108" s="87">
        <f t="shared" si="8"/>
        <v>50.06507913109084</v>
      </c>
      <c r="BT108" s="88">
        <v>7</v>
      </c>
      <c r="BU108" s="110">
        <f>(10+2.5*BW108)*1/TAN(BV107/180*PI())</f>
        <v>38.224215648449594</v>
      </c>
      <c r="BV108" s="242"/>
      <c r="BW108" s="88">
        <f>INT((120*SIN(BV107/180*PI()))/10)*2</f>
        <v>20</v>
      </c>
      <c r="BX108" s="218">
        <v>12</v>
      </c>
      <c r="BY108" s="215">
        <f>BU108+34</f>
        <v>72.224215648449587</v>
      </c>
      <c r="BZ108" s="88">
        <f>BW108+1</f>
        <v>21</v>
      </c>
      <c r="CA108" s="87">
        <f>BY108*BZ108/100*((BX108/100)^2/4*PI()*7850/100)</f>
        <v>13.465551928845985</v>
      </c>
      <c r="CB108" s="244"/>
      <c r="CC108" s="234"/>
      <c r="CE108" s="42"/>
    </row>
    <row r="109" spans="4:83" ht="32.25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/>
      <c r="AM109" s="248"/>
      <c r="AN109" s="238"/>
      <c r="AO109" s="250"/>
      <c r="AP109" s="242"/>
      <c r="AQ109" s="242"/>
      <c r="AR109" s="238"/>
      <c r="AS109" s="304"/>
      <c r="AT109" s="241"/>
      <c r="AU109" s="241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88">
        <v>5</v>
      </c>
      <c r="BM109" s="210">
        <f>(3*AS107+BB107+BP109)</f>
        <v>33.660000000000004</v>
      </c>
      <c r="BN109" s="214">
        <f>AR107-7-BP107-BP108+BP109</f>
        <v>26.84</v>
      </c>
      <c r="BO109" s="218">
        <v>12</v>
      </c>
      <c r="BP109" s="211">
        <f t="shared" si="9"/>
        <v>1.39</v>
      </c>
      <c r="BQ109" s="214">
        <f>2*BM109+2*BN109+28</f>
        <v>149</v>
      </c>
      <c r="BR109" s="223">
        <f>INT(19*(INT(AZ107/3/2)+INT(BJ107/3/2+BJ108/3/2))/2)</f>
        <v>38</v>
      </c>
      <c r="BS109" s="87">
        <f t="shared" si="8"/>
        <v>50.268033430671402</v>
      </c>
      <c r="BT109" s="247"/>
      <c r="BU109" s="247"/>
      <c r="BV109" s="247"/>
      <c r="BW109" s="247"/>
      <c r="BX109" s="247"/>
      <c r="BY109" s="247"/>
      <c r="BZ109" s="247"/>
      <c r="CA109" s="247"/>
      <c r="CB109" s="253"/>
      <c r="CC109" s="246"/>
      <c r="CE109" s="42"/>
    </row>
    <row r="110" spans="4:83" ht="32.25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>
        <v>240</v>
      </c>
      <c r="AM110" s="248" t="s">
        <v>405</v>
      </c>
      <c r="AN110" s="238">
        <f>AN107</f>
        <v>25</v>
      </c>
      <c r="AO110" s="250">
        <f>INT(AL110*TAN(RADIANS(AN110)))</f>
        <v>111</v>
      </c>
      <c r="AP110" s="242">
        <f>INT((AO110-13)/AS110+1)*AS110+13</f>
        <v>113</v>
      </c>
      <c r="AQ110" s="242">
        <f>AP110+INT(AL110*(TAN(AN110/180*PI())))</f>
        <v>224</v>
      </c>
      <c r="AR110" s="238">
        <f>F$11</f>
        <v>40</v>
      </c>
      <c r="AS110" s="304">
        <f>AS107</f>
        <v>10</v>
      </c>
      <c r="AT110" s="241">
        <v>7</v>
      </c>
      <c r="AU110" s="241">
        <v>4</v>
      </c>
      <c r="AV110" s="88">
        <v>1</v>
      </c>
      <c r="AW110" s="218">
        <f>J$12</f>
        <v>20</v>
      </c>
      <c r="AX110" s="87">
        <f>AL110-11</f>
        <v>229</v>
      </c>
      <c r="AY110" s="184">
        <f>(AR110-7-BP110-BP111-1.16/2-BB110/2)</f>
        <v>28.734999999999999</v>
      </c>
      <c r="AZ110" s="130">
        <f>INT((AP110-13)/AS110)+1</f>
        <v>11</v>
      </c>
      <c r="BA110" s="103" t="s">
        <v>31</v>
      </c>
      <c r="BB110" s="105">
        <f>IF(AW110=16,1.84,IF(AW110=20,2.27,IF(AW110=22,2.51,IF(AW110=25,2.84,IF(AW110=28,3.16)))))</f>
        <v>2.27</v>
      </c>
      <c r="BC110" s="88">
        <f>AX110+2*AY110</f>
        <v>286.47000000000003</v>
      </c>
      <c r="BD110" s="87">
        <f>BC110*AZ110/100*((AW110/100)^2/4*PI()*7850/100)</f>
        <v>77.71258629936851</v>
      </c>
      <c r="BE110" s="88">
        <v>2</v>
      </c>
      <c r="BF110" s="87">
        <f>AL110-11</f>
        <v>229</v>
      </c>
      <c r="BG110" s="87">
        <v>10</v>
      </c>
      <c r="BH110" s="218">
        <v>10</v>
      </c>
      <c r="BI110" s="88">
        <f>BF110+2*BG110</f>
        <v>249</v>
      </c>
      <c r="BJ110" s="88">
        <f>AZ110</f>
        <v>11</v>
      </c>
      <c r="BK110" s="87">
        <f>BI110*BJ110/100*((BH110/100)^2/4*PI()*7850/100)</f>
        <v>16.886963720933046</v>
      </c>
      <c r="BL110" s="88">
        <v>3</v>
      </c>
      <c r="BM110" s="110">
        <f>(AP110+AQ110)/2-2*4.5</f>
        <v>159.5</v>
      </c>
      <c r="BN110" s="87">
        <f>10</f>
        <v>10</v>
      </c>
      <c r="BO110" s="218">
        <v>10</v>
      </c>
      <c r="BP110" s="105">
        <f>IF(BO110=10,1.16,IF(BO110=12,1.39,IF(BO110=14,1.62,IF(BO110=28,3.1))))</f>
        <v>1.1599999999999999</v>
      </c>
      <c r="BQ110" s="110">
        <f>BM110+2*BN110</f>
        <v>179.5</v>
      </c>
      <c r="BR110" s="223">
        <f>AT110*2+2*AU110+1</f>
        <v>23</v>
      </c>
      <c r="BS110" s="87">
        <f t="shared" si="8"/>
        <v>25.453753093052967</v>
      </c>
      <c r="BT110" s="88">
        <v>6</v>
      </c>
      <c r="BU110" s="110">
        <f>(20+10*BW110)*TAN(BV110/180*PI())</f>
        <v>141.27170194057413</v>
      </c>
      <c r="BV110" s="242">
        <f>45+AN110/2</f>
        <v>57.5</v>
      </c>
      <c r="BW110" s="88">
        <f>INT((150*COS(BV110/180*PI())-10)/10)</f>
        <v>7</v>
      </c>
      <c r="BX110" s="218">
        <v>12</v>
      </c>
      <c r="BY110" s="215">
        <f>BU110+34</f>
        <v>175.27170194057413</v>
      </c>
      <c r="BZ110" s="88">
        <f>BW110+1</f>
        <v>8</v>
      </c>
      <c r="CA110" s="87">
        <f>BY110*BZ110/100*((BX110/100)^2/4*PI()*7850/100)</f>
        <v>12.448694839419927</v>
      </c>
      <c r="CB110" s="243">
        <f>BD110+BK110+BS110+BD111+BK111+BS111+CA110+CA111+BS112</f>
        <v>354.72907918063481</v>
      </c>
      <c r="CC110" s="233">
        <f>(AP110+AQ110)*AL110/2*AR110/1000000</f>
        <v>1.6175999999999999</v>
      </c>
      <c r="CE110" s="42">
        <f>CB110/CC110</f>
        <v>219.29344657556555</v>
      </c>
    </row>
    <row r="111" spans="4:83" ht="32.25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/>
      <c r="AM111" s="248"/>
      <c r="AN111" s="238"/>
      <c r="AO111" s="250"/>
      <c r="AP111" s="242"/>
      <c r="AQ111" s="242"/>
      <c r="AR111" s="238"/>
      <c r="AS111" s="304"/>
      <c r="AT111" s="241"/>
      <c r="AU111" s="241"/>
      <c r="AV111" s="88" t="s">
        <v>51</v>
      </c>
      <c r="AW111" s="218">
        <f>AW110</f>
        <v>20</v>
      </c>
      <c r="AX111" s="87">
        <f>AL110/COS(AN110/180*PI())-11</f>
        <v>253.81070055099804</v>
      </c>
      <c r="AY111" s="184">
        <f>AY110</f>
        <v>28.734999999999999</v>
      </c>
      <c r="AZ111" s="103" t="s">
        <v>31</v>
      </c>
      <c r="BA111" s="131">
        <f>INT((AQ110-AP110-3.5/COS(AN110*PI()/180))/AS110)+1</f>
        <v>11</v>
      </c>
      <c r="BB111" s="105">
        <f>IF(AW111=16,1.84,IF(AW111=20,2.27,IF(AW111=22,2.51,IF(AW111=25,2.84,IF(AW111=28,3.16)))))</f>
        <v>2.27</v>
      </c>
      <c r="BC111" s="88">
        <f>AX111+2*AY111</f>
        <v>311.28070055099806</v>
      </c>
      <c r="BD111" s="87">
        <f>BC111*BA111/100*((AW111/100)^2/4*PI()*7850/100)</f>
        <v>84.443146943475156</v>
      </c>
      <c r="BE111" s="88" t="s">
        <v>52</v>
      </c>
      <c r="BF111" s="87">
        <f>AL110/COS(AN110/180*PI())-11</f>
        <v>253.81070055099804</v>
      </c>
      <c r="BG111" s="87">
        <v>10</v>
      </c>
      <c r="BH111" s="218">
        <v>10</v>
      </c>
      <c r="BI111" s="88">
        <f>BF111+2*BG111</f>
        <v>273.81070055099804</v>
      </c>
      <c r="BJ111" s="88">
        <f>BA111</f>
        <v>11</v>
      </c>
      <c r="BK111" s="87">
        <f>BI111*BJ111/100*((BH111/100)^2/4*PI()*7850/100)</f>
        <v>18.569603881959701</v>
      </c>
      <c r="BL111" s="88">
        <v>4</v>
      </c>
      <c r="BM111" s="110">
        <f>BM110</f>
        <v>159.5</v>
      </c>
      <c r="BN111" s="214">
        <f>AR110-7-BP110-BP111+BP111</f>
        <v>31.84</v>
      </c>
      <c r="BO111" s="218">
        <v>12</v>
      </c>
      <c r="BP111" s="105">
        <f t="shared" si="9"/>
        <v>1.39</v>
      </c>
      <c r="BQ111" s="215">
        <f>BM111+2*BN111+32</f>
        <v>255.18</v>
      </c>
      <c r="BR111" s="223">
        <f>BR110</f>
        <v>23</v>
      </c>
      <c r="BS111" s="87">
        <f t="shared" si="8"/>
        <v>52.107051524071132</v>
      </c>
      <c r="BT111" s="88">
        <v>7</v>
      </c>
      <c r="BU111" s="110">
        <f>(10+2.5*BW111)*1/TAN(BV110/180*PI())</f>
        <v>38.224215648449594</v>
      </c>
      <c r="BV111" s="242"/>
      <c r="BW111" s="88">
        <f>INT((120*SIN(BV110/180*PI()))/10)*2</f>
        <v>20</v>
      </c>
      <c r="BX111" s="218">
        <v>12</v>
      </c>
      <c r="BY111" s="215">
        <f>BU111+34</f>
        <v>72.224215648449587</v>
      </c>
      <c r="BZ111" s="88">
        <f>BW111+1</f>
        <v>21</v>
      </c>
      <c r="CA111" s="87">
        <f>BY111*BZ111/100*((BX111/100)^2/4*PI()*7850/100)</f>
        <v>13.465551928845985</v>
      </c>
      <c r="CB111" s="244"/>
      <c r="CC111" s="234"/>
      <c r="CE111" s="42"/>
    </row>
    <row r="112" spans="4:83" ht="32.25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8"/>
      <c r="AN112" s="238"/>
      <c r="AO112" s="250"/>
      <c r="AP112" s="242"/>
      <c r="AQ112" s="242"/>
      <c r="AR112" s="238"/>
      <c r="AS112" s="304"/>
      <c r="AT112" s="241"/>
      <c r="AU112" s="241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238"/>
      <c r="BK112" s="238"/>
      <c r="BL112" s="88">
        <v>5</v>
      </c>
      <c r="BM112" s="210">
        <f>(3*AS110+BB110+BP112)</f>
        <v>33.660000000000004</v>
      </c>
      <c r="BN112" s="214">
        <f>AR110-7-BP110-BP111+BP112</f>
        <v>31.84</v>
      </c>
      <c r="BO112" s="218">
        <v>12</v>
      </c>
      <c r="BP112" s="211">
        <f t="shared" si="9"/>
        <v>1.39</v>
      </c>
      <c r="BQ112" s="214">
        <f>2*BM112+2*BN112+28</f>
        <v>159</v>
      </c>
      <c r="BR112" s="223">
        <f>INT(19*(INT(AZ110/3/2)+INT(BJ110/3/2+BJ111/3/2))/2)</f>
        <v>38</v>
      </c>
      <c r="BS112" s="87">
        <f t="shared" si="8"/>
        <v>53.64172694950841</v>
      </c>
      <c r="BT112" s="247"/>
      <c r="BU112" s="247"/>
      <c r="BV112" s="247"/>
      <c r="BW112" s="247"/>
      <c r="BX112" s="247"/>
      <c r="BY112" s="247"/>
      <c r="BZ112" s="247"/>
      <c r="CA112" s="247"/>
      <c r="CB112" s="253"/>
      <c r="CC112" s="246"/>
      <c r="CE112" s="42"/>
    </row>
    <row r="113" spans="5:83" ht="32.25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v>240</v>
      </c>
      <c r="AM113" s="248" t="s">
        <v>404</v>
      </c>
      <c r="AN113" s="238">
        <f>AN110</f>
        <v>25</v>
      </c>
      <c r="AO113" s="250">
        <f>INT(AL113*TAN(RADIANS(AN113)))</f>
        <v>111</v>
      </c>
      <c r="AP113" s="242">
        <f>INT((AO113-13)/AS113+1)*AS113+13</f>
        <v>113</v>
      </c>
      <c r="AQ113" s="242">
        <f>AP113+INT(AL113*(TAN(AN113/180*PI())))</f>
        <v>224</v>
      </c>
      <c r="AR113" s="238">
        <f>F$13</f>
        <v>45</v>
      </c>
      <c r="AS113" s="304">
        <f>AS110</f>
        <v>10</v>
      </c>
      <c r="AT113" s="241">
        <v>7</v>
      </c>
      <c r="AU113" s="241">
        <v>4</v>
      </c>
      <c r="AV113" s="88">
        <v>1</v>
      </c>
      <c r="AW113" s="218">
        <f>J$15</f>
        <v>22</v>
      </c>
      <c r="AX113" s="87">
        <f>AL113-11</f>
        <v>229</v>
      </c>
      <c r="AY113" s="184">
        <f>(AR113-7-BP113-BP114-1.16/2-BB113/2)</f>
        <v>33.615000000000002</v>
      </c>
      <c r="AZ113" s="130">
        <f>INT((AP113-13)/AS113)+1</f>
        <v>11</v>
      </c>
      <c r="BA113" s="103" t="s">
        <v>31</v>
      </c>
      <c r="BB113" s="105">
        <f>IF(AW113=16,1.84,IF(AW113=20,2.27,IF(AW113=22,2.51,IF(AW113=25,2.84,IF(AW113=28,3.16)))))</f>
        <v>2.5099999999999998</v>
      </c>
      <c r="BC113" s="88">
        <f>AX113+2*AY113</f>
        <v>296.23</v>
      </c>
      <c r="BD113" s="87">
        <f>BC113*AZ113/100*((AW113/100)^2/4*PI()*7850/100)</f>
        <v>97.235896679404277</v>
      </c>
      <c r="BE113" s="88">
        <v>2</v>
      </c>
      <c r="BF113" s="87">
        <f>AL113-11</f>
        <v>229</v>
      </c>
      <c r="BG113" s="87">
        <v>10</v>
      </c>
      <c r="BH113" s="218">
        <v>10</v>
      </c>
      <c r="BI113" s="88">
        <f>BF113+2*BG113</f>
        <v>249</v>
      </c>
      <c r="BJ113" s="88">
        <f>AZ113</f>
        <v>11</v>
      </c>
      <c r="BK113" s="87">
        <f>BI113*BJ113/100*((BH113/100)^2/4*PI()*7850/100)</f>
        <v>16.886963720933046</v>
      </c>
      <c r="BL113" s="88">
        <v>3</v>
      </c>
      <c r="BM113" s="110">
        <f>(AP113+AQ113)/2-2*4.5</f>
        <v>159.5</v>
      </c>
      <c r="BN113" s="87">
        <f>10</f>
        <v>10</v>
      </c>
      <c r="BO113" s="218">
        <v>10</v>
      </c>
      <c r="BP113" s="105">
        <f>IF(BO113=10,1.16,IF(BO113=12,1.39,IF(BO113=14,1.62,IF(BO113=28,3.1))))</f>
        <v>1.1599999999999999</v>
      </c>
      <c r="BQ113" s="110">
        <f>BM113+2*BN113</f>
        <v>179.5</v>
      </c>
      <c r="BR113" s="223">
        <f>AT113*2+2*AU113+1</f>
        <v>23</v>
      </c>
      <c r="BS113" s="87">
        <f t="shared" si="8"/>
        <v>25.453753093052967</v>
      </c>
      <c r="BT113" s="88">
        <v>6</v>
      </c>
      <c r="BU113" s="110">
        <f>(20+10*BW113)*TAN(BV113/180*PI())</f>
        <v>141.27170194057413</v>
      </c>
      <c r="BV113" s="242">
        <f>45+AN113/2</f>
        <v>57.5</v>
      </c>
      <c r="BW113" s="88">
        <f>INT((150*COS(BV113/180*PI())-10)/10)</f>
        <v>7</v>
      </c>
      <c r="BX113" s="218">
        <v>12</v>
      </c>
      <c r="BY113" s="215">
        <f>BU113+34</f>
        <v>175.27170194057413</v>
      </c>
      <c r="BZ113" s="88">
        <f>BW113+1</f>
        <v>8</v>
      </c>
      <c r="CA113" s="87">
        <f>BY113*BZ113/100*((BX113/100)^2/4*PI()*7850/100)</f>
        <v>12.448694839419927</v>
      </c>
      <c r="CB113" s="243">
        <f>BD113+BK113+BS113+BD114+BK114+BS114+CA113+CA114+BS115</f>
        <v>400.76672087669021</v>
      </c>
      <c r="CC113" s="233">
        <f>(AP113+AQ113)*AL113/2*AR113/1000000</f>
        <v>1.8198000000000001</v>
      </c>
      <c r="CE113" s="42">
        <f>CB113/CC113</f>
        <v>220.22569561308396</v>
      </c>
    </row>
    <row r="114" spans="5:83" ht="32.25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238"/>
      <c r="AM114" s="248"/>
      <c r="AN114" s="238"/>
      <c r="AO114" s="250"/>
      <c r="AP114" s="242"/>
      <c r="AQ114" s="242"/>
      <c r="AR114" s="238"/>
      <c r="AS114" s="304"/>
      <c r="AT114" s="241"/>
      <c r="AU114" s="241"/>
      <c r="AV114" s="88" t="s">
        <v>51</v>
      </c>
      <c r="AW114" s="218">
        <v>22</v>
      </c>
      <c r="AX114" s="87">
        <f>AL113/COS(AN113/180*PI())-11</f>
        <v>253.81070055099804</v>
      </c>
      <c r="AY114" s="184">
        <f>AY113</f>
        <v>33.615000000000002</v>
      </c>
      <c r="AZ114" s="103" t="s">
        <v>31</v>
      </c>
      <c r="BA114" s="131">
        <f>INT((AQ113-AP113-3.5/COS(AN113*PI()/180))/AS113)+1</f>
        <v>11</v>
      </c>
      <c r="BB114" s="105">
        <f>IF(AW114=16,1.84,IF(AW114=20,2.27,IF(AW114=22,2.51,IF(AW114=25,2.84,IF(AW114=28,3.16)))))</f>
        <v>2.5099999999999998</v>
      </c>
      <c r="BC114" s="88">
        <f>AX114+2*AY114</f>
        <v>321.04070055099805</v>
      </c>
      <c r="BD114" s="87">
        <f>BC114*BA114/100*((AW114/100)^2/4*PI()*7850/100)</f>
        <v>105.37987505877329</v>
      </c>
      <c r="BE114" s="88" t="s">
        <v>52</v>
      </c>
      <c r="BF114" s="87">
        <f>AL113/COS(AN113/180*PI())-11</f>
        <v>253.81070055099804</v>
      </c>
      <c r="BG114" s="87">
        <v>10</v>
      </c>
      <c r="BH114" s="218">
        <v>10</v>
      </c>
      <c r="BI114" s="88">
        <f>BF114+2*BG114</f>
        <v>273.81070055099804</v>
      </c>
      <c r="BJ114" s="88">
        <f>BA114</f>
        <v>11</v>
      </c>
      <c r="BK114" s="87">
        <f>BI114*BJ114/100*((BH114/100)^2/4*PI()*7850/100)</f>
        <v>18.569603881959701</v>
      </c>
      <c r="BL114" s="88">
        <v>4</v>
      </c>
      <c r="BM114" s="110">
        <f>BM113</f>
        <v>159.5</v>
      </c>
      <c r="BN114" s="214">
        <f>AR113-7-BP113-BP114+BP114</f>
        <v>36.840000000000003</v>
      </c>
      <c r="BO114" s="218">
        <v>12</v>
      </c>
      <c r="BP114" s="105">
        <f t="shared" si="9"/>
        <v>1.39</v>
      </c>
      <c r="BQ114" s="215">
        <f>BM114+2*BN114+32</f>
        <v>265.18</v>
      </c>
      <c r="BR114" s="223">
        <f>BR113</f>
        <v>23</v>
      </c>
      <c r="BS114" s="87">
        <f t="shared" si="8"/>
        <v>54.14902391705143</v>
      </c>
      <c r="BT114" s="88">
        <v>7</v>
      </c>
      <c r="BU114" s="110">
        <f>(10+2.5*BW114)*1/TAN(BV113/180*PI())</f>
        <v>38.224215648449594</v>
      </c>
      <c r="BV114" s="242"/>
      <c r="BW114" s="88">
        <f>INT((120*SIN(BV113/180*PI()))/10)*2</f>
        <v>20</v>
      </c>
      <c r="BX114" s="218">
        <v>12</v>
      </c>
      <c r="BY114" s="215">
        <f>BU114+34</f>
        <v>72.224215648449587</v>
      </c>
      <c r="BZ114" s="88">
        <f>BW114+1</f>
        <v>21</v>
      </c>
      <c r="CA114" s="87">
        <f>BY114*BZ114/100*((BX114/100)^2/4*PI()*7850/100)</f>
        <v>13.465551928845985</v>
      </c>
      <c r="CB114" s="244"/>
      <c r="CC114" s="234"/>
      <c r="CE114" s="42"/>
    </row>
    <row r="115" spans="5:83" ht="32.25" customHeight="1" x14ac:dyDescent="0.25">
      <c r="E115" s="93"/>
      <c r="I115" s="72"/>
      <c r="P115" s="72"/>
      <c r="Q115" s="72"/>
      <c r="R115" s="72"/>
      <c r="S115" s="72"/>
      <c r="AJ115" s="278"/>
      <c r="AK115" s="242"/>
      <c r="AL115" s="238"/>
      <c r="AM115" s="248"/>
      <c r="AN115" s="238"/>
      <c r="AO115" s="250"/>
      <c r="AP115" s="242"/>
      <c r="AQ115" s="242"/>
      <c r="AR115" s="238"/>
      <c r="AS115" s="304"/>
      <c r="AT115" s="241"/>
      <c r="AU115" s="241"/>
      <c r="AV115" s="238"/>
      <c r="AW115" s="238"/>
      <c r="AX115" s="238"/>
      <c r="AY115" s="238"/>
      <c r="AZ115" s="238"/>
      <c r="BA115" s="238"/>
      <c r="BB115" s="238"/>
      <c r="BC115" s="238"/>
      <c r="BD115" s="238"/>
      <c r="BE115" s="238"/>
      <c r="BF115" s="238"/>
      <c r="BG115" s="238"/>
      <c r="BH115" s="238"/>
      <c r="BI115" s="238"/>
      <c r="BJ115" s="238"/>
      <c r="BK115" s="238"/>
      <c r="BL115" s="88">
        <v>5</v>
      </c>
      <c r="BM115" s="210">
        <f>(3*AS113+BB113+BP115)</f>
        <v>33.9</v>
      </c>
      <c r="BN115" s="214">
        <f>AR113-7-BP113-BP114+BP115</f>
        <v>36.840000000000003</v>
      </c>
      <c r="BO115" s="218">
        <v>12</v>
      </c>
      <c r="BP115" s="211">
        <f t="shared" si="9"/>
        <v>1.39</v>
      </c>
      <c r="BQ115" s="214">
        <f>2*BM115+2*BN115+28</f>
        <v>169.48000000000002</v>
      </c>
      <c r="BR115" s="223">
        <f>INT(19*(INT(AZ113/3/2)+INT(BJ113/3/2+BJ114/3/2))/2)</f>
        <v>38</v>
      </c>
      <c r="BS115" s="87">
        <f t="shared" si="8"/>
        <v>57.177357757249588</v>
      </c>
      <c r="BT115" s="247"/>
      <c r="BU115" s="247"/>
      <c r="BV115" s="247"/>
      <c r="BW115" s="247"/>
      <c r="BX115" s="247"/>
      <c r="BY115" s="247"/>
      <c r="BZ115" s="247"/>
      <c r="CA115" s="247"/>
      <c r="CB115" s="253"/>
      <c r="CC115" s="246"/>
      <c r="CE115" s="42"/>
    </row>
    <row r="116" spans="5:83" ht="32.25" customHeight="1" x14ac:dyDescent="0.25">
      <c r="E116" s="93"/>
      <c r="I116" s="72"/>
      <c r="P116" s="72"/>
      <c r="Q116" s="72"/>
      <c r="R116" s="72"/>
      <c r="S116" s="72"/>
      <c r="AJ116" s="278"/>
      <c r="AK116" s="242"/>
      <c r="AL116" s="238">
        <v>240</v>
      </c>
      <c r="AM116" s="248" t="s">
        <v>406</v>
      </c>
      <c r="AN116" s="238">
        <f>AN113</f>
        <v>25</v>
      </c>
      <c r="AO116" s="250">
        <f>INT(AL116*TAN(RADIANS(AN116)))</f>
        <v>111</v>
      </c>
      <c r="AP116" s="242">
        <f>INT((AO116-13)/AS116+1)*AS116+13</f>
        <v>113</v>
      </c>
      <c r="AQ116" s="242">
        <f>AP116+INT(AL116*(TAN(AN116/180*PI())))</f>
        <v>224</v>
      </c>
      <c r="AR116" s="238">
        <f>F$18</f>
        <v>50</v>
      </c>
      <c r="AS116" s="304">
        <f>AS113</f>
        <v>10</v>
      </c>
      <c r="AT116" s="241">
        <v>7</v>
      </c>
      <c r="AU116" s="241">
        <v>4</v>
      </c>
      <c r="AV116" s="88">
        <v>1</v>
      </c>
      <c r="AW116" s="218">
        <f>J$18</f>
        <v>22</v>
      </c>
      <c r="AX116" s="87">
        <f>AL116-11</f>
        <v>229</v>
      </c>
      <c r="AY116" s="184">
        <f>(AR116-7-BP116-BP117-1.16/2-BB116/2)</f>
        <v>38.615000000000002</v>
      </c>
      <c r="AZ116" s="130">
        <f>INT((AP116-13)/AS116)+1</f>
        <v>11</v>
      </c>
      <c r="BA116" s="103" t="s">
        <v>31</v>
      </c>
      <c r="BB116" s="105">
        <f>IF(AW116=16,1.84,IF(AW116=20,2.27,IF(AW116=22,2.51,IF(AW116=25,2.84,IF(AW116=28,3.16)))))</f>
        <v>2.5099999999999998</v>
      </c>
      <c r="BC116" s="88">
        <f>AX116+2*AY116</f>
        <v>306.23</v>
      </c>
      <c r="BD116" s="87">
        <f>BC116*AZ116/100*((AW116/100)^2/4*PI()*7850/100)</f>
        <v>100.51834263961777</v>
      </c>
      <c r="BE116" s="88">
        <v>2</v>
      </c>
      <c r="BF116" s="87">
        <f>AL116-11</f>
        <v>229</v>
      </c>
      <c r="BG116" s="87">
        <v>10</v>
      </c>
      <c r="BH116" s="218">
        <v>10</v>
      </c>
      <c r="BI116" s="88">
        <f>BF116+2*BG116</f>
        <v>249</v>
      </c>
      <c r="BJ116" s="88">
        <f>AZ116</f>
        <v>11</v>
      </c>
      <c r="BK116" s="87">
        <f>BI116*BJ116/100*((BH116/100)^2/4*PI()*7850/100)</f>
        <v>16.886963720933046</v>
      </c>
      <c r="BL116" s="88">
        <v>3</v>
      </c>
      <c r="BM116" s="110">
        <f>(AP116+AQ116)/2-2*4.5</f>
        <v>159.5</v>
      </c>
      <c r="BN116" s="87">
        <f>10</f>
        <v>10</v>
      </c>
      <c r="BO116" s="218">
        <v>10</v>
      </c>
      <c r="BP116" s="105">
        <f>IF(BO116=10,1.16,IF(BO116=12,1.39,IF(BO116=14,1.62,IF(BO116=28,3.1))))</f>
        <v>1.1599999999999999</v>
      </c>
      <c r="BQ116" s="110">
        <f>BM116+2*BN116</f>
        <v>179.5</v>
      </c>
      <c r="BR116" s="223">
        <f>AT116*2+2*AU116+1</f>
        <v>23</v>
      </c>
      <c r="BS116" s="87">
        <f t="shared" si="8"/>
        <v>25.453753093052967</v>
      </c>
      <c r="BT116" s="88">
        <v>6</v>
      </c>
      <c r="BU116" s="110">
        <f>(20+10*BW116)*TAN(BV116/180*PI())</f>
        <v>141.27170194057413</v>
      </c>
      <c r="BV116" s="242">
        <f>45+AN116/2</f>
        <v>57.5</v>
      </c>
      <c r="BW116" s="88">
        <f>INT((150*COS(BV116/180*PI())-10)/10)</f>
        <v>7</v>
      </c>
      <c r="BX116" s="218">
        <v>12</v>
      </c>
      <c r="BY116" s="215">
        <f>BU116+34</f>
        <v>175.27170194057413</v>
      </c>
      <c r="BZ116" s="88">
        <f>BW116+1</f>
        <v>8</v>
      </c>
      <c r="CA116" s="87">
        <f>BY116*BZ116/100*((BX116/100)^2/4*PI()*7850/100)</f>
        <v>12.448694839419927</v>
      </c>
      <c r="CB116" s="243">
        <f>BD116+BK116+BS116+BD117+BK117+BS117+CA116+CA117+BS118</f>
        <v>412.74727870893457</v>
      </c>
      <c r="CC116" s="233">
        <f>(AP116+AQ116)*AL116/2*AR116/1000000</f>
        <v>2.0219999999999998</v>
      </c>
      <c r="CE116" s="42">
        <f>CB116/CC116</f>
        <v>204.12822883725747</v>
      </c>
    </row>
    <row r="117" spans="5:83" ht="32.25" customHeight="1" x14ac:dyDescent="0.25">
      <c r="E117" s="93"/>
      <c r="I117" s="72"/>
      <c r="P117" s="72"/>
      <c r="Q117" s="72"/>
      <c r="R117" s="72"/>
      <c r="S117" s="72"/>
      <c r="AJ117" s="278"/>
      <c r="AK117" s="242"/>
      <c r="AL117" s="238"/>
      <c r="AM117" s="248"/>
      <c r="AN117" s="238"/>
      <c r="AO117" s="250"/>
      <c r="AP117" s="242"/>
      <c r="AQ117" s="242"/>
      <c r="AR117" s="238"/>
      <c r="AS117" s="304"/>
      <c r="AT117" s="241"/>
      <c r="AU117" s="241"/>
      <c r="AV117" s="88" t="s">
        <v>51</v>
      </c>
      <c r="AW117" s="218">
        <v>22</v>
      </c>
      <c r="AX117" s="87">
        <f>AL116/COS(AN116/180*PI())-11</f>
        <v>253.81070055099804</v>
      </c>
      <c r="AY117" s="184">
        <f>AY116</f>
        <v>38.615000000000002</v>
      </c>
      <c r="AZ117" s="103" t="s">
        <v>31</v>
      </c>
      <c r="BA117" s="131">
        <f>INT((AQ116-AP116-3.5/COS(AN116*PI()/180))/AS116)+1</f>
        <v>11</v>
      </c>
      <c r="BB117" s="105">
        <f>IF(AW117=16,1.84,IF(AW117=20,2.27,IF(AW117=22,2.51,IF(AW117=25,2.84,IF(AW117=28,3.16)))))</f>
        <v>2.5099999999999998</v>
      </c>
      <c r="BC117" s="88">
        <f>AX117+2*AY117</f>
        <v>331.04070055099805</v>
      </c>
      <c r="BD117" s="87">
        <f>BC117*BA117/100*((AW117/100)^2/4*PI()*7850/100)</f>
        <v>108.66232101898679</v>
      </c>
      <c r="BE117" s="88" t="s">
        <v>52</v>
      </c>
      <c r="BF117" s="87">
        <f>AL116/COS(AN116/180*PI())-11</f>
        <v>253.81070055099804</v>
      </c>
      <c r="BG117" s="87">
        <v>10</v>
      </c>
      <c r="BH117" s="218">
        <v>10</v>
      </c>
      <c r="BI117" s="88">
        <f>BF117+2*BG117</f>
        <v>273.81070055099804</v>
      </c>
      <c r="BJ117" s="88">
        <f>BA117</f>
        <v>11</v>
      </c>
      <c r="BK117" s="87">
        <f>BI117*BJ117/100*((BH117/100)^2/4*PI()*7850/100)</f>
        <v>18.569603881959701</v>
      </c>
      <c r="BL117" s="88">
        <v>4</v>
      </c>
      <c r="BM117" s="110">
        <f>BM116</f>
        <v>159.5</v>
      </c>
      <c r="BN117" s="214">
        <f>AR116-7-BP116-BP117+BP117</f>
        <v>41.84</v>
      </c>
      <c r="BO117" s="218">
        <v>12</v>
      </c>
      <c r="BP117" s="105">
        <f t="shared" si="9"/>
        <v>1.39</v>
      </c>
      <c r="BQ117" s="215">
        <f>BM117+2*BN117+32</f>
        <v>275.18</v>
      </c>
      <c r="BR117" s="223">
        <f>BR116</f>
        <v>23</v>
      </c>
      <c r="BS117" s="87">
        <f t="shared" si="8"/>
        <v>56.190996310031721</v>
      </c>
      <c r="BT117" s="88">
        <v>7</v>
      </c>
      <c r="BU117" s="110">
        <f>(10+2.5*BW117)*1/TAN(BV116/180*PI())</f>
        <v>38.224215648449594</v>
      </c>
      <c r="BV117" s="242"/>
      <c r="BW117" s="88">
        <f>INT((120*SIN(BV116/180*PI()))/10)*2</f>
        <v>20</v>
      </c>
      <c r="BX117" s="218">
        <v>12</v>
      </c>
      <c r="BY117" s="215">
        <f>BU117+34</f>
        <v>72.224215648449587</v>
      </c>
      <c r="BZ117" s="88">
        <f>BW117+1</f>
        <v>21</v>
      </c>
      <c r="CA117" s="87">
        <f>BY117*BZ117/100*((BX117/100)^2/4*PI()*7850/100)</f>
        <v>13.465551928845985</v>
      </c>
      <c r="CB117" s="244"/>
      <c r="CC117" s="234"/>
      <c r="CE117" s="42"/>
    </row>
    <row r="118" spans="5:83" ht="32.25" customHeight="1" thickBot="1" x14ac:dyDescent="0.3">
      <c r="E118" s="93"/>
      <c r="I118" s="72"/>
      <c r="P118" s="72"/>
      <c r="Q118" s="72"/>
      <c r="R118" s="72"/>
      <c r="S118" s="72"/>
      <c r="AJ118" s="279"/>
      <c r="AK118" s="252"/>
      <c r="AL118" s="236"/>
      <c r="AM118" s="249"/>
      <c r="AN118" s="236"/>
      <c r="AO118" s="250"/>
      <c r="AP118" s="252"/>
      <c r="AQ118" s="252"/>
      <c r="AR118" s="236"/>
      <c r="AS118" s="304"/>
      <c r="AT118" s="303"/>
      <c r="AU118" s="303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36"/>
      <c r="BH118" s="236"/>
      <c r="BI118" s="236"/>
      <c r="BJ118" s="236"/>
      <c r="BK118" s="236"/>
      <c r="BL118" s="95">
        <v>5</v>
      </c>
      <c r="BM118" s="210">
        <f>(3*AS116+BB116+BP118)</f>
        <v>33.9</v>
      </c>
      <c r="BN118" s="214">
        <f>AR116-7-BP116-BP117+BP118</f>
        <v>41.84</v>
      </c>
      <c r="BO118" s="218">
        <v>12</v>
      </c>
      <c r="BP118" s="211">
        <f t="shared" si="9"/>
        <v>1.39</v>
      </c>
      <c r="BQ118" s="214">
        <f>2*BM118+2*BN118+28</f>
        <v>179.48000000000002</v>
      </c>
      <c r="BR118" s="223">
        <f>INT(19*(INT(AZ116/3/2)+INT(BJ116/3/2+BJ117/3/2))/2)</f>
        <v>38</v>
      </c>
      <c r="BS118" s="94">
        <f t="shared" si="8"/>
        <v>60.551051276086611</v>
      </c>
      <c r="BT118" s="237"/>
      <c r="BU118" s="237"/>
      <c r="BV118" s="237"/>
      <c r="BW118" s="237"/>
      <c r="BX118" s="237"/>
      <c r="BY118" s="237"/>
      <c r="BZ118" s="237"/>
      <c r="CA118" s="237"/>
      <c r="CB118" s="245"/>
      <c r="CC118" s="235"/>
      <c r="CE118" s="42"/>
    </row>
    <row r="119" spans="5:83" ht="24" customHeight="1" x14ac:dyDescent="0.25">
      <c r="E119" s="93"/>
      <c r="I119" s="72"/>
      <c r="P119" s="72"/>
      <c r="Q119" s="72"/>
      <c r="R119" s="72"/>
      <c r="S119" s="72"/>
      <c r="AM119" s="93"/>
      <c r="AN119" s="93"/>
      <c r="AO119" s="129"/>
      <c r="AP119" s="93"/>
      <c r="AQ119" s="93"/>
      <c r="BD119" s="72"/>
      <c r="BE119" s="72"/>
      <c r="BF119" s="72"/>
      <c r="BG119" s="72"/>
    </row>
    <row r="120" spans="5:83" ht="32.25" customHeight="1" x14ac:dyDescent="0.25">
      <c r="E120" s="93"/>
      <c r="I120" s="72"/>
      <c r="P120" s="72"/>
      <c r="Q120" s="72"/>
      <c r="R120" s="72"/>
      <c r="S120" s="72"/>
      <c r="AJ120" s="271" t="s">
        <v>419</v>
      </c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  <c r="BC120" s="271"/>
      <c r="BD120" s="271"/>
      <c r="BE120" s="271"/>
      <c r="BF120" s="271"/>
      <c r="BG120" s="271"/>
      <c r="BH120" s="271"/>
      <c r="BI120" s="271"/>
      <c r="BJ120" s="271"/>
      <c r="BK120" s="271"/>
      <c r="BL120" s="271"/>
      <c r="BM120" s="271"/>
      <c r="BN120" s="271"/>
      <c r="BO120" s="271"/>
      <c r="BP120" s="271"/>
      <c r="BQ120" s="271"/>
      <c r="BR120" s="271"/>
      <c r="BS120" s="271"/>
      <c r="BT120" s="271"/>
      <c r="BU120" s="271"/>
      <c r="BV120" s="271"/>
      <c r="BW120" s="271"/>
      <c r="BX120" s="271"/>
      <c r="BY120" s="271"/>
      <c r="BZ120" s="271"/>
      <c r="CA120" s="271"/>
      <c r="CB120" s="271"/>
      <c r="CC120" s="271"/>
    </row>
    <row r="121" spans="5:83" ht="14.25" customHeight="1" thickBot="1" x14ac:dyDescent="0.3">
      <c r="E121" s="93"/>
      <c r="I121" s="72"/>
      <c r="P121" s="72"/>
      <c r="Q121" s="72"/>
      <c r="R121" s="72"/>
      <c r="S121" s="72"/>
      <c r="AJ121" s="43"/>
      <c r="AK121" s="43"/>
      <c r="AL121" s="43"/>
      <c r="AM121" s="43"/>
      <c r="AN121" s="43"/>
      <c r="AO121" s="128"/>
      <c r="AP121" s="43"/>
      <c r="AQ121" s="43"/>
      <c r="AR121" s="43"/>
      <c r="AS121" s="226"/>
      <c r="AT121" s="209"/>
      <c r="AU121" s="209"/>
      <c r="AV121" s="43"/>
      <c r="AW121" s="43"/>
      <c r="AX121" s="43"/>
      <c r="AY121" s="13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221"/>
      <c r="BS121" s="43"/>
      <c r="BT121" s="43"/>
      <c r="BU121" s="43"/>
      <c r="BV121" s="43"/>
      <c r="BW121" s="43"/>
    </row>
    <row r="122" spans="5:83" ht="45.75" customHeight="1" x14ac:dyDescent="0.25">
      <c r="E122" s="93"/>
      <c r="I122" s="72"/>
      <c r="P122" s="72"/>
      <c r="Q122" s="72"/>
      <c r="R122" s="72"/>
      <c r="S122" s="72"/>
      <c r="AJ122" s="272" t="s">
        <v>441</v>
      </c>
      <c r="AK122" s="274" t="s">
        <v>148</v>
      </c>
      <c r="AL122" s="274" t="s">
        <v>149</v>
      </c>
      <c r="AM122" s="274" t="s">
        <v>150</v>
      </c>
      <c r="AN122" s="262" t="s">
        <v>450</v>
      </c>
      <c r="AO122" s="200" t="s">
        <v>23</v>
      </c>
      <c r="AP122" s="262" t="s">
        <v>442</v>
      </c>
      <c r="AQ122" s="262" t="s">
        <v>443</v>
      </c>
      <c r="AR122" s="262" t="s">
        <v>444</v>
      </c>
      <c r="AS122" s="305" t="s">
        <v>201</v>
      </c>
      <c r="AT122" s="266" t="s">
        <v>407</v>
      </c>
      <c r="AU122" s="266" t="s">
        <v>408</v>
      </c>
      <c r="AV122" s="257" t="s">
        <v>437</v>
      </c>
      <c r="AW122" s="257"/>
      <c r="AX122" s="257"/>
      <c r="AY122" s="257"/>
      <c r="AZ122" s="257"/>
      <c r="BA122" s="257"/>
      <c r="BB122" s="257"/>
      <c r="BC122" s="257"/>
      <c r="BD122" s="257"/>
      <c r="BE122" s="257" t="s">
        <v>438</v>
      </c>
      <c r="BF122" s="257"/>
      <c r="BG122" s="257"/>
      <c r="BH122" s="257"/>
      <c r="BI122" s="257"/>
      <c r="BJ122" s="257"/>
      <c r="BK122" s="257"/>
      <c r="BL122" s="257" t="s">
        <v>449</v>
      </c>
      <c r="BM122" s="257"/>
      <c r="BN122" s="257"/>
      <c r="BO122" s="257"/>
      <c r="BP122" s="257"/>
      <c r="BQ122" s="257"/>
      <c r="BR122" s="257"/>
      <c r="BS122" s="257"/>
      <c r="BT122" s="257" t="s">
        <v>417</v>
      </c>
      <c r="BU122" s="257"/>
      <c r="BV122" s="257"/>
      <c r="BW122" s="257"/>
      <c r="BX122" s="257"/>
      <c r="BY122" s="257"/>
      <c r="BZ122" s="257"/>
      <c r="CA122" s="257"/>
      <c r="CB122" s="258" t="s">
        <v>151</v>
      </c>
      <c r="CC122" s="260" t="s">
        <v>452</v>
      </c>
      <c r="CE122" s="42"/>
    </row>
    <row r="123" spans="5:83" ht="116.25" customHeight="1" x14ac:dyDescent="0.25">
      <c r="E123" s="93"/>
      <c r="I123" s="72"/>
      <c r="P123" s="72"/>
      <c r="Q123" s="72"/>
      <c r="R123" s="72"/>
      <c r="S123" s="72"/>
      <c r="AJ123" s="273"/>
      <c r="AK123" s="259"/>
      <c r="AL123" s="259"/>
      <c r="AM123" s="259"/>
      <c r="AN123" s="263"/>
      <c r="AO123" s="201" t="s">
        <v>202</v>
      </c>
      <c r="AP123" s="263"/>
      <c r="AQ123" s="263"/>
      <c r="AR123" s="263"/>
      <c r="AS123" s="306"/>
      <c r="AT123" s="267"/>
      <c r="AU123" s="267"/>
      <c r="AV123" s="25" t="s">
        <v>24</v>
      </c>
      <c r="AW123" s="25" t="s">
        <v>158</v>
      </c>
      <c r="AX123" s="81" t="s">
        <v>25</v>
      </c>
      <c r="AY123" s="187" t="s">
        <v>26</v>
      </c>
      <c r="AZ123" s="25" t="s">
        <v>440</v>
      </c>
      <c r="BA123" s="25" t="s">
        <v>409</v>
      </c>
      <c r="BB123" s="186" t="s">
        <v>27</v>
      </c>
      <c r="BC123" s="25" t="s">
        <v>159</v>
      </c>
      <c r="BD123" s="25" t="s">
        <v>160</v>
      </c>
      <c r="BE123" s="25" t="s">
        <v>24</v>
      </c>
      <c r="BF123" s="81" t="s">
        <v>25</v>
      </c>
      <c r="BG123" s="81" t="s">
        <v>26</v>
      </c>
      <c r="BH123" s="25" t="s">
        <v>158</v>
      </c>
      <c r="BI123" s="25" t="s">
        <v>159</v>
      </c>
      <c r="BJ123" s="25" t="s">
        <v>20</v>
      </c>
      <c r="BK123" s="25" t="s">
        <v>160</v>
      </c>
      <c r="BL123" s="25" t="s">
        <v>24</v>
      </c>
      <c r="BM123" s="81" t="s">
        <v>25</v>
      </c>
      <c r="BN123" s="81" t="s">
        <v>26</v>
      </c>
      <c r="BO123" s="25" t="s">
        <v>158</v>
      </c>
      <c r="BP123" s="186" t="s">
        <v>27</v>
      </c>
      <c r="BQ123" s="25" t="s">
        <v>159</v>
      </c>
      <c r="BR123" s="222" t="s">
        <v>20</v>
      </c>
      <c r="BS123" s="25" t="s">
        <v>160</v>
      </c>
      <c r="BT123" s="25" t="s">
        <v>24</v>
      </c>
      <c r="BU123" s="81" t="s">
        <v>25</v>
      </c>
      <c r="BV123" s="81" t="s">
        <v>448</v>
      </c>
      <c r="BW123" s="81" t="s">
        <v>207</v>
      </c>
      <c r="BX123" s="25" t="s">
        <v>158</v>
      </c>
      <c r="BY123" s="25" t="s">
        <v>159</v>
      </c>
      <c r="BZ123" s="25" t="s">
        <v>20</v>
      </c>
      <c r="CA123" s="25" t="s">
        <v>160</v>
      </c>
      <c r="CB123" s="259"/>
      <c r="CC123" s="261"/>
      <c r="CE123" s="42"/>
    </row>
    <row r="124" spans="5:83" ht="32.25" customHeight="1" x14ac:dyDescent="0.25">
      <c r="E124" s="93"/>
      <c r="I124" s="72"/>
      <c r="P124" s="72"/>
      <c r="Q124" s="72"/>
      <c r="R124" s="72"/>
      <c r="S124" s="72"/>
      <c r="AJ124" s="278">
        <v>2.4</v>
      </c>
      <c r="AK124" s="242">
        <v>2</v>
      </c>
      <c r="AL124" s="238">
        <v>240</v>
      </c>
      <c r="AM124" s="248" t="s">
        <v>203</v>
      </c>
      <c r="AN124" s="238">
        <v>30</v>
      </c>
      <c r="AO124" s="250">
        <f>INT(AL124*TAN(RADIANS(AN124)))</f>
        <v>138</v>
      </c>
      <c r="AP124" s="242">
        <f>(INT((AO124-13)/AS124+1)*AS124+13)</f>
        <v>143</v>
      </c>
      <c r="AQ124" s="242">
        <f>AP124+INT(AL124*(TAN(AN124/180*PI())))</f>
        <v>281</v>
      </c>
      <c r="AR124" s="238">
        <f>F$6</f>
        <v>25</v>
      </c>
      <c r="AS124" s="304">
        <f>AS116</f>
        <v>10</v>
      </c>
      <c r="AT124" s="241">
        <v>7</v>
      </c>
      <c r="AU124" s="241">
        <v>4</v>
      </c>
      <c r="AV124" s="88">
        <v>1</v>
      </c>
      <c r="AW124" s="218">
        <f>J$6</f>
        <v>20</v>
      </c>
      <c r="AX124" s="87">
        <f>AL124-11</f>
        <v>229</v>
      </c>
      <c r="AY124" s="184">
        <f>(AR124-7-BP124-BP125-1.16/2-BB124/2)</f>
        <v>13.734999999999999</v>
      </c>
      <c r="AZ124" s="130">
        <f>INT((AP124-13)/AS124)+1</f>
        <v>14</v>
      </c>
      <c r="BA124" s="103" t="s">
        <v>31</v>
      </c>
      <c r="BB124" s="105">
        <f>IF(AW124=16,1.84,IF(AW124=20,2.27,IF(AW124=22,2.51,IF(AW124=25,2.84,IF(AW124=28,3.16)))))</f>
        <v>2.27</v>
      </c>
      <c r="BC124" s="88">
        <f>AX124+2*AY124</f>
        <v>256.47000000000003</v>
      </c>
      <c r="BD124" s="87">
        <f>BC124*AZ124/100*((AW124/100)^2/4*PI()*7850/100)</f>
        <v>88.549097038492576</v>
      </c>
      <c r="BE124" s="88">
        <v>2</v>
      </c>
      <c r="BF124" s="87">
        <f>AL124-11</f>
        <v>229</v>
      </c>
      <c r="BG124" s="87">
        <v>10</v>
      </c>
      <c r="BH124" s="218">
        <v>10</v>
      </c>
      <c r="BI124" s="88">
        <f>BF124+2*BG124</f>
        <v>249</v>
      </c>
      <c r="BJ124" s="88">
        <f>AZ124</f>
        <v>14</v>
      </c>
      <c r="BK124" s="87">
        <f>BI124*BJ124/100*((BH124/100)^2/4*PI()*7850/100)</f>
        <v>21.492499281187513</v>
      </c>
      <c r="BL124" s="88">
        <v>3</v>
      </c>
      <c r="BM124" s="110">
        <f>(AP124+AQ124)/2-2*4.5</f>
        <v>203</v>
      </c>
      <c r="BN124" s="87">
        <f>10</f>
        <v>10</v>
      </c>
      <c r="BO124" s="218">
        <v>10</v>
      </c>
      <c r="BP124" s="105">
        <f>IF(BO124=10,1.16,IF(BO124=12,1.39,IF(BO124=14,1.62,IF(BO124=28,3.1))))</f>
        <v>1.1599999999999999</v>
      </c>
      <c r="BQ124" s="110">
        <f>BM124+2*BN124</f>
        <v>223</v>
      </c>
      <c r="BR124" s="223">
        <f>AT124*2+2*AU124+1</f>
        <v>23</v>
      </c>
      <c r="BS124" s="87">
        <f t="shared" ref="BS124:BS141" si="10">BQ124*BR124/100*((BO124/100)^2/4*PI()*7850/100)</f>
        <v>31.622211363514275</v>
      </c>
      <c r="BT124" s="88">
        <v>6</v>
      </c>
      <c r="BU124" s="110">
        <f>(20+10*BW124)*TAN(BV124/180*PI())</f>
        <v>138.56406460551014</v>
      </c>
      <c r="BV124" s="242">
        <f>45+AN124/2</f>
        <v>60</v>
      </c>
      <c r="BW124" s="88">
        <f>INT((150*COS(BV124/180*PI())-10)/10)</f>
        <v>6</v>
      </c>
      <c r="BX124" s="218">
        <v>12</v>
      </c>
      <c r="BY124" s="215">
        <f>BU124+34</f>
        <v>172.56406460551014</v>
      </c>
      <c r="BZ124" s="88">
        <f>BW124+1</f>
        <v>7</v>
      </c>
      <c r="CA124" s="87">
        <f>BY124*BZ124/100*((BX124/100)^2/4*PI()*7850/100)</f>
        <v>10.72433648528016</v>
      </c>
      <c r="CB124" s="243">
        <f>BD124+BK124+BS124+BD125+BK125+BS125+CA124+CA125+BS126</f>
        <v>411.39554140426264</v>
      </c>
      <c r="CC124" s="233">
        <f>(AP124+AQ124)*AL124/2*AR124/1000000</f>
        <v>1.272</v>
      </c>
      <c r="CE124" s="42">
        <f>CB124/CC124</f>
        <v>323.4241677706467</v>
      </c>
    </row>
    <row r="125" spans="5:83" ht="32.25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/>
      <c r="AM125" s="248"/>
      <c r="AN125" s="238"/>
      <c r="AO125" s="250"/>
      <c r="AP125" s="242"/>
      <c r="AQ125" s="242"/>
      <c r="AR125" s="238"/>
      <c r="AS125" s="304"/>
      <c r="AT125" s="241"/>
      <c r="AU125" s="241"/>
      <c r="AV125" s="88" t="s">
        <v>51</v>
      </c>
      <c r="AW125" s="218">
        <f>AW124</f>
        <v>20</v>
      </c>
      <c r="AX125" s="87">
        <f>AL124/COS(AN124/180*PI())-11</f>
        <v>266.12812921102034</v>
      </c>
      <c r="AY125" s="184">
        <f>AY124</f>
        <v>13.734999999999999</v>
      </c>
      <c r="AZ125" s="103" t="s">
        <v>31</v>
      </c>
      <c r="BA125" s="131">
        <f>INT((AQ124-AP124-3.5/COS(AN124*PI()/180))/AS124)+1</f>
        <v>14</v>
      </c>
      <c r="BB125" s="105">
        <f>IF(AW125=16,1.84,IF(AW125=20,2.27,IF(AW125=22,2.51,IF(AW125=25,2.84,IF(AW125=28,3.16)))))</f>
        <v>2.27</v>
      </c>
      <c r="BC125" s="88">
        <f>AX125+2*AY125</f>
        <v>293.59812921102036</v>
      </c>
      <c r="BD125" s="87">
        <f>BC125*BA125/100*((AW125/100)^2/4*PI()*7850/100)</f>
        <v>101.36799326949163</v>
      </c>
      <c r="BE125" s="88" t="s">
        <v>52</v>
      </c>
      <c r="BF125" s="87">
        <f>AL124/COS(AN124/180*PI())-11</f>
        <v>266.12812921102034</v>
      </c>
      <c r="BG125" s="87">
        <v>10</v>
      </c>
      <c r="BH125" s="218">
        <v>10</v>
      </c>
      <c r="BI125" s="88">
        <f>BF125+2*BG125</f>
        <v>286.12812921102034</v>
      </c>
      <c r="BJ125" s="88">
        <f>BA125</f>
        <v>14</v>
      </c>
      <c r="BK125" s="87">
        <f>BI125*BJ125/100*((BH125/100)^2/4*PI()*7850/100)</f>
        <v>24.697223338937285</v>
      </c>
      <c r="BL125" s="88">
        <v>4</v>
      </c>
      <c r="BM125" s="110">
        <f>BM124</f>
        <v>203</v>
      </c>
      <c r="BN125" s="214">
        <f>AR124-7-BP124-BP125+BP125</f>
        <v>16.84</v>
      </c>
      <c r="BO125" s="218">
        <v>12</v>
      </c>
      <c r="BP125" s="105">
        <f t="shared" ref="BP125:BP141" si="11">IF(BO125=10,1.16,IF(BO125=12,1.39,IF(BO125=14,1.62,IF(BO125=28,3.1))))</f>
        <v>1.39</v>
      </c>
      <c r="BQ125" s="215">
        <f>BM125+2*BN125+32</f>
        <v>268.68</v>
      </c>
      <c r="BR125" s="223">
        <f>BR124</f>
        <v>23</v>
      </c>
      <c r="BS125" s="87">
        <f t="shared" si="10"/>
        <v>54.863714254594534</v>
      </c>
      <c r="BT125" s="88">
        <v>7</v>
      </c>
      <c r="BU125" s="110">
        <f>(10+2.5*BW125)*1/TAN(BV124/180*PI())</f>
        <v>34.641016151377556</v>
      </c>
      <c r="BV125" s="242"/>
      <c r="BW125" s="88">
        <f>INT((120*SIN(BV124/180*PI()))/10)*2</f>
        <v>20</v>
      </c>
      <c r="BX125" s="218">
        <v>12</v>
      </c>
      <c r="BY125" s="215">
        <f>BU125+34</f>
        <v>68.641016151377556</v>
      </c>
      <c r="BZ125" s="88">
        <f>BW125+1</f>
        <v>21</v>
      </c>
      <c r="CA125" s="87">
        <f>BY125*BZ125/100*((BX125/100)^2/4*PI()*7850/100)</f>
        <v>12.79749678326859</v>
      </c>
      <c r="CB125" s="244"/>
      <c r="CC125" s="234"/>
      <c r="CE125" s="42"/>
    </row>
    <row r="126" spans="5:83" ht="32.25" customHeight="1" x14ac:dyDescent="0.25">
      <c r="E126" s="93"/>
      <c r="I126" s="72"/>
      <c r="P126" s="72"/>
      <c r="Q126" s="72"/>
      <c r="R126" s="72"/>
      <c r="S126" s="72"/>
      <c r="AJ126" s="278"/>
      <c r="AK126" s="242"/>
      <c r="AL126" s="238"/>
      <c r="AM126" s="248"/>
      <c r="AN126" s="238"/>
      <c r="AO126" s="250"/>
      <c r="AP126" s="242"/>
      <c r="AQ126" s="242"/>
      <c r="AR126" s="238"/>
      <c r="AS126" s="304"/>
      <c r="AT126" s="241"/>
      <c r="AU126" s="241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88">
        <v>5</v>
      </c>
      <c r="BM126" s="210">
        <f>(3*AS124+BB124+BP126)</f>
        <v>33.660000000000004</v>
      </c>
      <c r="BN126" s="214">
        <f>AR124-7-BP124-BP125+BP126</f>
        <v>16.84</v>
      </c>
      <c r="BO126" s="218">
        <v>12</v>
      </c>
      <c r="BP126" s="211">
        <f t="shared" si="11"/>
        <v>1.39</v>
      </c>
      <c r="BQ126" s="214">
        <f>2*BM126+2*BN126+28</f>
        <v>129</v>
      </c>
      <c r="BR126" s="223">
        <f>INT(19*(INT(AZ124/3/2)+INT(BJ124/3/2+BJ125/3/2))/2)</f>
        <v>57</v>
      </c>
      <c r="BS126" s="87">
        <f t="shared" si="10"/>
        <v>65.280969589496081</v>
      </c>
      <c r="BT126" s="247"/>
      <c r="BU126" s="247"/>
      <c r="BV126" s="247"/>
      <c r="BW126" s="247"/>
      <c r="BX126" s="247"/>
      <c r="BY126" s="247"/>
      <c r="BZ126" s="247"/>
      <c r="CA126" s="247"/>
      <c r="CB126" s="253"/>
      <c r="CC126" s="246"/>
      <c r="CE126" s="42"/>
    </row>
    <row r="127" spans="5:83" ht="32.25" customHeight="1" x14ac:dyDescent="0.25">
      <c r="E127" s="93"/>
      <c r="I127" s="72"/>
      <c r="P127" s="72"/>
      <c r="Q127" s="72"/>
      <c r="R127" s="72"/>
      <c r="S127" s="72"/>
      <c r="AJ127" s="278"/>
      <c r="AK127" s="242"/>
      <c r="AL127" s="238">
        <v>240</v>
      </c>
      <c r="AM127" s="248" t="s">
        <v>205</v>
      </c>
      <c r="AN127" s="238">
        <f>AN124</f>
        <v>30</v>
      </c>
      <c r="AO127" s="250">
        <f>INT(AL127*TAN(RADIANS(AN127)))</f>
        <v>138</v>
      </c>
      <c r="AP127" s="242">
        <f>INT((AO127-13)/AS127+1)*AS127+13</f>
        <v>143</v>
      </c>
      <c r="AQ127" s="242">
        <f>AP127+INT(AL127*(TAN(AN127/180*PI())))</f>
        <v>281</v>
      </c>
      <c r="AR127" s="238">
        <f>F$9</f>
        <v>35</v>
      </c>
      <c r="AS127" s="304">
        <f>AS124</f>
        <v>10</v>
      </c>
      <c r="AT127" s="241">
        <v>7</v>
      </c>
      <c r="AU127" s="241">
        <v>4</v>
      </c>
      <c r="AV127" s="88">
        <v>1</v>
      </c>
      <c r="AW127" s="218">
        <f>J$9</f>
        <v>20</v>
      </c>
      <c r="AX127" s="87">
        <f>AL127-11</f>
        <v>229</v>
      </c>
      <c r="AY127" s="184">
        <f>(AR127-7-BP127-BP128-1.16/2-BB127/2)</f>
        <v>23.734999999999999</v>
      </c>
      <c r="AZ127" s="130">
        <f>INT((AP127-13)/AS127)+1</f>
        <v>14</v>
      </c>
      <c r="BA127" s="103" t="s">
        <v>31</v>
      </c>
      <c r="BB127" s="105">
        <f>IF(AW127=16,1.84,IF(AW127=20,2.27,IF(AW127=22,2.51,IF(AW127=25,2.84,IF(AW127=28,3.16)))))</f>
        <v>2.27</v>
      </c>
      <c r="BC127" s="88">
        <f>AX127+2*AY127</f>
        <v>276.47000000000003</v>
      </c>
      <c r="BD127" s="87">
        <f>BC127*AZ127/100*((AW127/100)^2/4*PI()*7850/100)</f>
        <v>95.454317691082935</v>
      </c>
      <c r="BE127" s="88">
        <v>2</v>
      </c>
      <c r="BF127" s="87">
        <f>AL127-11</f>
        <v>229</v>
      </c>
      <c r="BG127" s="87">
        <v>10</v>
      </c>
      <c r="BH127" s="218">
        <v>10</v>
      </c>
      <c r="BI127" s="88">
        <f>BF127+2*BG127</f>
        <v>249</v>
      </c>
      <c r="BJ127" s="88">
        <f>AZ127</f>
        <v>14</v>
      </c>
      <c r="BK127" s="87">
        <f>BI127*BJ127/100*((BH127/100)^2/4*PI()*7850/100)</f>
        <v>21.492499281187513</v>
      </c>
      <c r="BL127" s="88">
        <v>3</v>
      </c>
      <c r="BM127" s="110">
        <f>(AP127+AQ127)/2-2*4.5</f>
        <v>203</v>
      </c>
      <c r="BN127" s="87">
        <f>10</f>
        <v>10</v>
      </c>
      <c r="BO127" s="218">
        <v>10</v>
      </c>
      <c r="BP127" s="105">
        <f>IF(BO127=10,1.16,IF(BO127=12,1.39,IF(BO127=14,1.62,IF(BO127=28,3.1))))</f>
        <v>1.1599999999999999</v>
      </c>
      <c r="BQ127" s="110">
        <f>BM127+2*BN127</f>
        <v>223</v>
      </c>
      <c r="BR127" s="223">
        <f>AT127*2+2*AU127+1</f>
        <v>23</v>
      </c>
      <c r="BS127" s="87">
        <f t="shared" si="10"/>
        <v>31.622211363514275</v>
      </c>
      <c r="BT127" s="88">
        <v>6</v>
      </c>
      <c r="BU127" s="110">
        <f>(20+10*BW127)*TAN(BV127/180*PI())</f>
        <v>138.56406460551014</v>
      </c>
      <c r="BV127" s="242">
        <f>45+AN127/2</f>
        <v>60</v>
      </c>
      <c r="BW127" s="88">
        <f>INT((150*COS(BV127/180*PI())-10)/10)</f>
        <v>6</v>
      </c>
      <c r="BX127" s="218">
        <v>12</v>
      </c>
      <c r="BY127" s="215">
        <f>BU127+34</f>
        <v>172.56406460551014</v>
      </c>
      <c r="BZ127" s="88">
        <f>BW127+1</f>
        <v>7</v>
      </c>
      <c r="CA127" s="87">
        <f>BY127*BZ127/100*((BX127/100)^2/4*PI()*7850/100)</f>
        <v>10.72433648528016</v>
      </c>
      <c r="CB127" s="243">
        <f>BD127+BK127+BS127+BD128+BK128+BS128+CA127+CA128+BS129</f>
        <v>439.41100805191496</v>
      </c>
      <c r="CC127" s="233">
        <f>(AP127+AQ127)*AL127/2*AR127/1000000</f>
        <v>1.7807999999999999</v>
      </c>
      <c r="CE127" s="42">
        <f>CB127/CC127</f>
        <v>246.74921835799358</v>
      </c>
    </row>
    <row r="128" spans="5:83" ht="32.25" customHeight="1" x14ac:dyDescent="0.25">
      <c r="E128" s="93"/>
      <c r="I128" s="72"/>
      <c r="P128" s="72"/>
      <c r="Q128" s="72"/>
      <c r="R128" s="72"/>
      <c r="S128" s="72"/>
      <c r="AJ128" s="278"/>
      <c r="AK128" s="242"/>
      <c r="AL128" s="238"/>
      <c r="AM128" s="248"/>
      <c r="AN128" s="238"/>
      <c r="AO128" s="250"/>
      <c r="AP128" s="242"/>
      <c r="AQ128" s="242"/>
      <c r="AR128" s="238"/>
      <c r="AS128" s="304"/>
      <c r="AT128" s="241"/>
      <c r="AU128" s="241"/>
      <c r="AV128" s="88" t="s">
        <v>51</v>
      </c>
      <c r="AW128" s="218">
        <f>AW127</f>
        <v>20</v>
      </c>
      <c r="AX128" s="87">
        <f>AL127/COS(AN127/180*PI())-11</f>
        <v>266.12812921102034</v>
      </c>
      <c r="AY128" s="184">
        <f>AY127</f>
        <v>23.734999999999999</v>
      </c>
      <c r="AZ128" s="103" t="s">
        <v>31</v>
      </c>
      <c r="BA128" s="131">
        <f>INT((AQ127-AP127-3.5/COS(AN127*PI()/180))/AS127)+1</f>
        <v>14</v>
      </c>
      <c r="BB128" s="105">
        <f>IF(AW128=16,1.84,IF(AW128=20,2.27,IF(AW128=22,2.51,IF(AW128=25,2.84,IF(AW128=28,3.16)))))</f>
        <v>2.27</v>
      </c>
      <c r="BC128" s="88">
        <f>AX128+2*AY128</f>
        <v>313.59812921102036</v>
      </c>
      <c r="BD128" s="87">
        <f>BC128*BA128/100*((AW128/100)^2/4*PI()*7850/100)</f>
        <v>108.27321392208199</v>
      </c>
      <c r="BE128" s="88" t="s">
        <v>52</v>
      </c>
      <c r="BF128" s="87">
        <f>AL127/COS(AN127/180*PI())-11</f>
        <v>266.12812921102034</v>
      </c>
      <c r="BG128" s="87">
        <v>10</v>
      </c>
      <c r="BH128" s="218">
        <v>10</v>
      </c>
      <c r="BI128" s="88">
        <f>BF128+2*BG128</f>
        <v>286.12812921102034</v>
      </c>
      <c r="BJ128" s="88">
        <f>BA128</f>
        <v>14</v>
      </c>
      <c r="BK128" s="87">
        <f>BI128*BJ128/100*((BH128/100)^2/4*PI()*7850/100)</f>
        <v>24.697223338937285</v>
      </c>
      <c r="BL128" s="88">
        <v>4</v>
      </c>
      <c r="BM128" s="110">
        <f>BM127</f>
        <v>203</v>
      </c>
      <c r="BN128" s="214">
        <f>AR127-7-BP127-BP128+BP128</f>
        <v>26.84</v>
      </c>
      <c r="BO128" s="218">
        <v>12</v>
      </c>
      <c r="BP128" s="105">
        <f t="shared" si="11"/>
        <v>1.39</v>
      </c>
      <c r="BQ128" s="215">
        <f>BM128+2*BN128+32</f>
        <v>288.68</v>
      </c>
      <c r="BR128" s="223">
        <f>BR127</f>
        <v>23</v>
      </c>
      <c r="BS128" s="87">
        <f t="shared" si="10"/>
        <v>58.947659040555116</v>
      </c>
      <c r="BT128" s="88">
        <v>7</v>
      </c>
      <c r="BU128" s="110">
        <f>(10+2.5*BW128)*1/TAN(BV127/180*PI())</f>
        <v>34.641016151377556</v>
      </c>
      <c r="BV128" s="242"/>
      <c r="BW128" s="88">
        <f>INT((120*SIN(BV127/180*PI()))/10)*2</f>
        <v>20</v>
      </c>
      <c r="BX128" s="218">
        <v>12</v>
      </c>
      <c r="BY128" s="215">
        <f>BU128+34</f>
        <v>68.641016151377556</v>
      </c>
      <c r="BZ128" s="88">
        <f>BW128+1</f>
        <v>21</v>
      </c>
      <c r="CA128" s="87">
        <f>BY128*BZ128/100*((BX128/100)^2/4*PI()*7850/100)</f>
        <v>12.79749678326859</v>
      </c>
      <c r="CB128" s="244"/>
      <c r="CC128" s="234"/>
      <c r="CE128" s="42"/>
    </row>
    <row r="129" spans="5:83" ht="32.25" customHeight="1" x14ac:dyDescent="0.25">
      <c r="E129" s="93"/>
      <c r="I129" s="72"/>
      <c r="P129" s="72"/>
      <c r="Q129" s="72"/>
      <c r="R129" s="72"/>
      <c r="S129" s="72"/>
      <c r="AJ129" s="278"/>
      <c r="AK129" s="242"/>
      <c r="AL129" s="238"/>
      <c r="AM129" s="248"/>
      <c r="AN129" s="238"/>
      <c r="AO129" s="250"/>
      <c r="AP129" s="242"/>
      <c r="AQ129" s="242"/>
      <c r="AR129" s="238"/>
      <c r="AS129" s="304"/>
      <c r="AT129" s="241"/>
      <c r="AU129" s="241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88">
        <v>5</v>
      </c>
      <c r="BM129" s="210">
        <f>(3*AS127+BB127+BP129)</f>
        <v>33.660000000000004</v>
      </c>
      <c r="BN129" s="214">
        <f>AR127-7-BP127-BP128+BP129</f>
        <v>26.84</v>
      </c>
      <c r="BO129" s="218">
        <v>12</v>
      </c>
      <c r="BP129" s="211">
        <f t="shared" si="11"/>
        <v>1.39</v>
      </c>
      <c r="BQ129" s="214">
        <f>2*BM129+2*BN129+28</f>
        <v>149</v>
      </c>
      <c r="BR129" s="223">
        <f>INT(19*(INT(AZ127/3/2)+INT(BJ127/3/2+BJ128/3/2))/2)</f>
        <v>57</v>
      </c>
      <c r="BS129" s="87">
        <f t="shared" si="10"/>
        <v>75.402050146007113</v>
      </c>
      <c r="BT129" s="247"/>
      <c r="BU129" s="247"/>
      <c r="BV129" s="247"/>
      <c r="BW129" s="247"/>
      <c r="BX129" s="247"/>
      <c r="BY129" s="247"/>
      <c r="BZ129" s="247"/>
      <c r="CA129" s="247"/>
      <c r="CB129" s="253"/>
      <c r="CC129" s="246"/>
      <c r="CE129" s="42"/>
    </row>
    <row r="130" spans="5:83" ht="32.25" customHeight="1" x14ac:dyDescent="0.25">
      <c r="E130" s="93"/>
      <c r="I130" s="72"/>
      <c r="P130" s="72"/>
      <c r="Q130" s="72"/>
      <c r="R130" s="72"/>
      <c r="S130" s="72"/>
      <c r="AJ130" s="278"/>
      <c r="AK130" s="242"/>
      <c r="AL130" s="238">
        <v>240</v>
      </c>
      <c r="AM130" s="248" t="s">
        <v>206</v>
      </c>
      <c r="AN130" s="238">
        <f>AN127</f>
        <v>30</v>
      </c>
      <c r="AO130" s="250">
        <f>INT(AL130*TAN(RADIANS(AN130)))</f>
        <v>138</v>
      </c>
      <c r="AP130" s="242">
        <f>INT((AO130-13)/AS130+1)*AS130+13</f>
        <v>143</v>
      </c>
      <c r="AQ130" s="242">
        <f>AP130+INT(AL130*(TAN(AN130/180*PI())))</f>
        <v>281</v>
      </c>
      <c r="AR130" s="238">
        <f>F$10</f>
        <v>35</v>
      </c>
      <c r="AS130" s="304">
        <f>AS127</f>
        <v>10</v>
      </c>
      <c r="AT130" s="241">
        <v>7</v>
      </c>
      <c r="AU130" s="241">
        <v>4</v>
      </c>
      <c r="AV130" s="88">
        <v>1</v>
      </c>
      <c r="AW130" s="218">
        <f>J$10</f>
        <v>20</v>
      </c>
      <c r="AX130" s="87">
        <f>AL130-11</f>
        <v>229</v>
      </c>
      <c r="AY130" s="184">
        <f>(AR130-7-BP130-BP131-1.16/2-BB130/2)</f>
        <v>23.734999999999999</v>
      </c>
      <c r="AZ130" s="130">
        <f>INT((AP130-13)/AS130)+1</f>
        <v>14</v>
      </c>
      <c r="BA130" s="103" t="s">
        <v>31</v>
      </c>
      <c r="BB130" s="105">
        <f>IF(AW130=16,1.84,IF(AW130=20,2.27,IF(AW130=22,2.51,IF(AW130=25,2.84,IF(AW130=28,3.16)))))</f>
        <v>2.27</v>
      </c>
      <c r="BC130" s="88">
        <f>AX130+2*AY130</f>
        <v>276.47000000000003</v>
      </c>
      <c r="BD130" s="87">
        <f>BC130*AZ130/100*((AW130/100)^2/4*PI()*7850/100)</f>
        <v>95.454317691082935</v>
      </c>
      <c r="BE130" s="88">
        <v>2</v>
      </c>
      <c r="BF130" s="87">
        <f>AL130-11</f>
        <v>229</v>
      </c>
      <c r="BG130" s="87">
        <v>10</v>
      </c>
      <c r="BH130" s="218">
        <v>10</v>
      </c>
      <c r="BI130" s="88">
        <f>BF130+2*BG130</f>
        <v>249</v>
      </c>
      <c r="BJ130" s="88">
        <f>AZ130</f>
        <v>14</v>
      </c>
      <c r="BK130" s="87">
        <f>BI130*BJ130/100*((BH130/100)^2/4*PI()*7850/100)</f>
        <v>21.492499281187513</v>
      </c>
      <c r="BL130" s="88">
        <v>3</v>
      </c>
      <c r="BM130" s="110">
        <f>(AP130+AQ130)/2-2*4.5</f>
        <v>203</v>
      </c>
      <c r="BN130" s="87">
        <f>10</f>
        <v>10</v>
      </c>
      <c r="BO130" s="218">
        <v>10</v>
      </c>
      <c r="BP130" s="105">
        <f>IF(BO130=10,1.16,IF(BO130=12,1.39,IF(BO130=14,1.62,IF(BO130=28,3.1))))</f>
        <v>1.1599999999999999</v>
      </c>
      <c r="BQ130" s="110">
        <f>BM130+2*BN130</f>
        <v>223</v>
      </c>
      <c r="BR130" s="223">
        <f>AT130*2+2*AU130+1</f>
        <v>23</v>
      </c>
      <c r="BS130" s="87">
        <f t="shared" si="10"/>
        <v>31.622211363514275</v>
      </c>
      <c r="BT130" s="88">
        <v>6</v>
      </c>
      <c r="BU130" s="110">
        <f>(20+10*BW130)*TAN(BV130/180*PI())</f>
        <v>138.56406460551014</v>
      </c>
      <c r="BV130" s="242">
        <f>45+AN130/2</f>
        <v>60</v>
      </c>
      <c r="BW130" s="88">
        <f>INT((150*COS(BV130/180*PI())-10)/10)</f>
        <v>6</v>
      </c>
      <c r="BX130" s="218">
        <v>12</v>
      </c>
      <c r="BY130" s="215">
        <f>BU130+34</f>
        <v>172.56406460551014</v>
      </c>
      <c r="BZ130" s="88">
        <f>BW130+1</f>
        <v>7</v>
      </c>
      <c r="CA130" s="87">
        <f>BY130*BZ130/100*((BX130/100)^2/4*PI()*7850/100)</f>
        <v>10.72433648528016</v>
      </c>
      <c r="CB130" s="243">
        <f>BD130+BK130+BS130+BD131+BK131+BS131+CA130+CA131+BS132</f>
        <v>439.41100805191496</v>
      </c>
      <c r="CC130" s="233">
        <f>(AP130+AQ130)*AL130/2*AR130/1000000</f>
        <v>1.7807999999999999</v>
      </c>
      <c r="CE130" s="42">
        <f>CB130/CC130</f>
        <v>246.74921835799358</v>
      </c>
    </row>
    <row r="131" spans="5:83" ht="32.25" customHeight="1" x14ac:dyDescent="0.25">
      <c r="E131" s="93"/>
      <c r="I131" s="72"/>
      <c r="P131" s="72"/>
      <c r="Q131" s="72"/>
      <c r="R131" s="72"/>
      <c r="S131" s="72"/>
      <c r="AJ131" s="278"/>
      <c r="AK131" s="242"/>
      <c r="AL131" s="238"/>
      <c r="AM131" s="248"/>
      <c r="AN131" s="238"/>
      <c r="AO131" s="250"/>
      <c r="AP131" s="242"/>
      <c r="AQ131" s="242"/>
      <c r="AR131" s="238"/>
      <c r="AS131" s="304"/>
      <c r="AT131" s="241"/>
      <c r="AU131" s="241"/>
      <c r="AV131" s="88" t="s">
        <v>51</v>
      </c>
      <c r="AW131" s="218">
        <f>AW130</f>
        <v>20</v>
      </c>
      <c r="AX131" s="87">
        <f>AL130/COS(AN130/180*PI())-11</f>
        <v>266.12812921102034</v>
      </c>
      <c r="AY131" s="184">
        <f>AY130</f>
        <v>23.734999999999999</v>
      </c>
      <c r="AZ131" s="103" t="s">
        <v>31</v>
      </c>
      <c r="BA131" s="131">
        <f>INT((AQ130-AP130-3.5/COS(AN130*PI()/180))/AS130)+1</f>
        <v>14</v>
      </c>
      <c r="BB131" s="105">
        <f>IF(AW131=16,1.84,IF(AW131=20,2.27,IF(AW131=22,2.51,IF(AW131=25,2.84,IF(AW131=28,3.16)))))</f>
        <v>2.27</v>
      </c>
      <c r="BC131" s="88">
        <f>AX131+2*AY131</f>
        <v>313.59812921102036</v>
      </c>
      <c r="BD131" s="87">
        <f>BC131*BA131/100*((AW131/100)^2/4*PI()*7850/100)</f>
        <v>108.27321392208199</v>
      </c>
      <c r="BE131" s="88" t="s">
        <v>52</v>
      </c>
      <c r="BF131" s="87">
        <f>AL130/COS(AN130/180*PI())-11</f>
        <v>266.12812921102034</v>
      </c>
      <c r="BG131" s="87">
        <v>10</v>
      </c>
      <c r="BH131" s="218">
        <v>10</v>
      </c>
      <c r="BI131" s="88">
        <f>BF131+2*BG131</f>
        <v>286.12812921102034</v>
      </c>
      <c r="BJ131" s="88">
        <f>BA131</f>
        <v>14</v>
      </c>
      <c r="BK131" s="87">
        <f>BI131*BJ131/100*((BH131/100)^2/4*PI()*7850/100)</f>
        <v>24.697223338937285</v>
      </c>
      <c r="BL131" s="88">
        <v>4</v>
      </c>
      <c r="BM131" s="110">
        <f>BM130</f>
        <v>203</v>
      </c>
      <c r="BN131" s="214">
        <f>AR130-7-BP130-BP131+BP131</f>
        <v>26.84</v>
      </c>
      <c r="BO131" s="218">
        <v>12</v>
      </c>
      <c r="BP131" s="105">
        <f t="shared" si="11"/>
        <v>1.39</v>
      </c>
      <c r="BQ131" s="215">
        <f>BM131+2*BN131+32</f>
        <v>288.68</v>
      </c>
      <c r="BR131" s="223">
        <f>BR130</f>
        <v>23</v>
      </c>
      <c r="BS131" s="87">
        <f t="shared" si="10"/>
        <v>58.947659040555116</v>
      </c>
      <c r="BT131" s="88">
        <v>7</v>
      </c>
      <c r="BU131" s="110">
        <f>(10+2.5*BW131)*1/TAN(BV130/180*PI())</f>
        <v>34.641016151377556</v>
      </c>
      <c r="BV131" s="242"/>
      <c r="BW131" s="88">
        <f>INT((120*SIN(BV130/180*PI()))/10)*2</f>
        <v>20</v>
      </c>
      <c r="BX131" s="218">
        <v>12</v>
      </c>
      <c r="BY131" s="215">
        <f>BU131+34</f>
        <v>68.641016151377556</v>
      </c>
      <c r="BZ131" s="88">
        <f>BW131+1</f>
        <v>21</v>
      </c>
      <c r="CA131" s="87">
        <f>BY131*BZ131/100*((BX131/100)^2/4*PI()*7850/100)</f>
        <v>12.79749678326859</v>
      </c>
      <c r="CB131" s="244"/>
      <c r="CC131" s="234"/>
      <c r="CE131" s="42"/>
    </row>
    <row r="132" spans="5:83" ht="32.25" customHeight="1" x14ac:dyDescent="0.25">
      <c r="E132" s="93"/>
      <c r="I132" s="72"/>
      <c r="P132" s="72"/>
      <c r="Q132" s="72"/>
      <c r="R132" s="72"/>
      <c r="S132" s="72"/>
      <c r="AJ132" s="278"/>
      <c r="AK132" s="242"/>
      <c r="AL132" s="238"/>
      <c r="AM132" s="248"/>
      <c r="AN132" s="238"/>
      <c r="AO132" s="250"/>
      <c r="AP132" s="242"/>
      <c r="AQ132" s="242"/>
      <c r="AR132" s="238"/>
      <c r="AS132" s="304"/>
      <c r="AT132" s="241"/>
      <c r="AU132" s="241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238"/>
      <c r="BF132" s="238"/>
      <c r="BG132" s="238"/>
      <c r="BH132" s="238"/>
      <c r="BI132" s="238"/>
      <c r="BJ132" s="238"/>
      <c r="BK132" s="238"/>
      <c r="BL132" s="88">
        <v>5</v>
      </c>
      <c r="BM132" s="210">
        <f>(3*AS130+BB130+BP132)</f>
        <v>33.660000000000004</v>
      </c>
      <c r="BN132" s="214">
        <f>AR130-7-BP130-BP131+BP132</f>
        <v>26.84</v>
      </c>
      <c r="BO132" s="218">
        <v>12</v>
      </c>
      <c r="BP132" s="211">
        <f t="shared" si="11"/>
        <v>1.39</v>
      </c>
      <c r="BQ132" s="214">
        <f>2*BM132+2*BN132+28</f>
        <v>149</v>
      </c>
      <c r="BR132" s="223">
        <f>INT(19*(INT(AZ130/3/2)+INT(BJ130/3/2+BJ131/3/2))/2)</f>
        <v>57</v>
      </c>
      <c r="BS132" s="87">
        <f t="shared" si="10"/>
        <v>75.402050146007113</v>
      </c>
      <c r="BT132" s="247"/>
      <c r="BU132" s="247"/>
      <c r="BV132" s="247"/>
      <c r="BW132" s="247"/>
      <c r="BX132" s="247"/>
      <c r="BY132" s="247"/>
      <c r="BZ132" s="247"/>
      <c r="CA132" s="247"/>
      <c r="CB132" s="253"/>
      <c r="CC132" s="246"/>
      <c r="CE132" s="42"/>
    </row>
    <row r="133" spans="5:83" ht="32.25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>
        <v>240</v>
      </c>
      <c r="AM133" s="248" t="s">
        <v>405</v>
      </c>
      <c r="AN133" s="238">
        <f>AN130</f>
        <v>30</v>
      </c>
      <c r="AO133" s="250">
        <f>INT(AL133*TAN(RADIANS(AN133)))</f>
        <v>138</v>
      </c>
      <c r="AP133" s="242">
        <f>INT((AO133-13)/AS133+1)*AS133+13</f>
        <v>143</v>
      </c>
      <c r="AQ133" s="242">
        <f>AP133+INT(AL133*(TAN(AN133/180*PI())))</f>
        <v>281</v>
      </c>
      <c r="AR133" s="238">
        <f>F$11</f>
        <v>40</v>
      </c>
      <c r="AS133" s="304">
        <f>AS130</f>
        <v>10</v>
      </c>
      <c r="AT133" s="241">
        <v>7</v>
      </c>
      <c r="AU133" s="241">
        <v>4</v>
      </c>
      <c r="AV133" s="88">
        <v>1</v>
      </c>
      <c r="AW133" s="218">
        <f>J$12</f>
        <v>20</v>
      </c>
      <c r="AX133" s="87">
        <f>AL133-11</f>
        <v>229</v>
      </c>
      <c r="AY133" s="184">
        <f>(AR133-7-BP133-BP134-1.16/2-BB133/2)</f>
        <v>28.734999999999999</v>
      </c>
      <c r="AZ133" s="130">
        <f>INT((AP133-13)/AS133)+1</f>
        <v>14</v>
      </c>
      <c r="BA133" s="103" t="s">
        <v>31</v>
      </c>
      <c r="BB133" s="105">
        <f>IF(AW133=16,1.84,IF(AW133=20,2.27,IF(AW133=22,2.51,IF(AW133=25,2.84,IF(AW133=28,3.16)))))</f>
        <v>2.27</v>
      </c>
      <c r="BC133" s="88">
        <f>AX133+2*AY133</f>
        <v>286.47000000000003</v>
      </c>
      <c r="BD133" s="87">
        <f>BC133*AZ133/100*((AW133/100)^2/4*PI()*7850/100)</f>
        <v>98.906928017378107</v>
      </c>
      <c r="BE133" s="88">
        <v>2</v>
      </c>
      <c r="BF133" s="87">
        <f>AL133-11</f>
        <v>229</v>
      </c>
      <c r="BG133" s="87">
        <v>10</v>
      </c>
      <c r="BH133" s="218">
        <v>10</v>
      </c>
      <c r="BI133" s="88">
        <f>BF133+2*BG133</f>
        <v>249</v>
      </c>
      <c r="BJ133" s="88">
        <f>AZ133</f>
        <v>14</v>
      </c>
      <c r="BK133" s="87">
        <f>BI133*BJ133/100*((BH133/100)^2/4*PI()*7850/100)</f>
        <v>21.492499281187513</v>
      </c>
      <c r="BL133" s="88">
        <v>3</v>
      </c>
      <c r="BM133" s="110">
        <f>(AP133+AQ133)/2-2*4.5</f>
        <v>203</v>
      </c>
      <c r="BN133" s="87">
        <f>10</f>
        <v>10</v>
      </c>
      <c r="BO133" s="218">
        <v>10</v>
      </c>
      <c r="BP133" s="105">
        <f>IF(BO133=10,1.16,IF(BO133=12,1.39,IF(BO133=14,1.62,IF(BO133=28,3.1))))</f>
        <v>1.1599999999999999</v>
      </c>
      <c r="BQ133" s="110">
        <f>BM133+2*BN133</f>
        <v>223</v>
      </c>
      <c r="BR133" s="223">
        <f>AT133*2+2*AU133+1</f>
        <v>23</v>
      </c>
      <c r="BS133" s="87">
        <f t="shared" si="10"/>
        <v>31.622211363514275</v>
      </c>
      <c r="BT133" s="88">
        <v>6</v>
      </c>
      <c r="BU133" s="110">
        <f>(20+10*BW133)*TAN(BV133/180*PI())</f>
        <v>138.56406460551014</v>
      </c>
      <c r="BV133" s="242">
        <f>45+AN133/2</f>
        <v>60</v>
      </c>
      <c r="BW133" s="88">
        <f>INT((150*COS(BV133/180*PI())-10)/10)</f>
        <v>6</v>
      </c>
      <c r="BX133" s="218">
        <v>12</v>
      </c>
      <c r="BY133" s="215">
        <f>BU133+34</f>
        <v>172.56406460551014</v>
      </c>
      <c r="BZ133" s="88">
        <f>BW133+1</f>
        <v>7</v>
      </c>
      <c r="CA133" s="87">
        <f>BY133*BZ133/100*((BX133/100)^2/4*PI()*7850/100)</f>
        <v>10.72433648528016</v>
      </c>
      <c r="CB133" s="243">
        <f>BD133+BK133+BS133+BD134+BK134+BS134+CA133+CA134+BS135</f>
        <v>453.41874137574115</v>
      </c>
      <c r="CC133" s="233">
        <f>(AP133+AQ133)*AL133/2*AR133/1000000</f>
        <v>2.0352000000000001</v>
      </c>
      <c r="CE133" s="42">
        <f>CB133/CC133</f>
        <v>222.78829666653948</v>
      </c>
    </row>
    <row r="134" spans="5:83" ht="32.25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/>
      <c r="AM134" s="248"/>
      <c r="AN134" s="238"/>
      <c r="AO134" s="250"/>
      <c r="AP134" s="242"/>
      <c r="AQ134" s="242"/>
      <c r="AR134" s="238"/>
      <c r="AS134" s="304"/>
      <c r="AT134" s="241"/>
      <c r="AU134" s="241"/>
      <c r="AV134" s="88" t="s">
        <v>51</v>
      </c>
      <c r="AW134" s="218">
        <f>AW133</f>
        <v>20</v>
      </c>
      <c r="AX134" s="87">
        <f>AL133/COS(AN133/180*PI())-11</f>
        <v>266.12812921102034</v>
      </c>
      <c r="AY134" s="184">
        <f>AY133</f>
        <v>28.734999999999999</v>
      </c>
      <c r="AZ134" s="103" t="s">
        <v>31</v>
      </c>
      <c r="BA134" s="131">
        <f>INT((AQ133-AP133-3.5/COS(AN133*PI()/180))/AS133)+1</f>
        <v>14</v>
      </c>
      <c r="BB134" s="105">
        <f>IF(AW134=16,1.84,IF(AW134=20,2.27,IF(AW134=22,2.51,IF(AW134=25,2.84,IF(AW134=28,3.16)))))</f>
        <v>2.27</v>
      </c>
      <c r="BC134" s="88">
        <f>AX134+2*AY134</f>
        <v>323.59812921102036</v>
      </c>
      <c r="BD134" s="87">
        <f>BC134*BA134/100*((AW134/100)^2/4*PI()*7850/100)</f>
        <v>111.72582424837717</v>
      </c>
      <c r="BE134" s="88" t="s">
        <v>52</v>
      </c>
      <c r="BF134" s="87">
        <f>AL133/COS(AN133/180*PI())-11</f>
        <v>266.12812921102034</v>
      </c>
      <c r="BG134" s="87">
        <v>10</v>
      </c>
      <c r="BH134" s="218">
        <v>10</v>
      </c>
      <c r="BI134" s="88">
        <f>BF134+2*BG134</f>
        <v>286.12812921102034</v>
      </c>
      <c r="BJ134" s="88">
        <f>BA134</f>
        <v>14</v>
      </c>
      <c r="BK134" s="87">
        <f>BI134*BJ134/100*((BH134/100)^2/4*PI()*7850/100)</f>
        <v>24.697223338937285</v>
      </c>
      <c r="BL134" s="88">
        <v>4</v>
      </c>
      <c r="BM134" s="110">
        <f>BM133</f>
        <v>203</v>
      </c>
      <c r="BN134" s="214">
        <f>AR133-7-BP133-BP134+BP134</f>
        <v>31.84</v>
      </c>
      <c r="BO134" s="218">
        <v>12</v>
      </c>
      <c r="BP134" s="105">
        <f t="shared" si="11"/>
        <v>1.39</v>
      </c>
      <c r="BQ134" s="215">
        <f>BM134+2*BN134+32</f>
        <v>298.68</v>
      </c>
      <c r="BR134" s="223">
        <f>BR133</f>
        <v>23</v>
      </c>
      <c r="BS134" s="87">
        <f t="shared" si="10"/>
        <v>60.989631433535408</v>
      </c>
      <c r="BT134" s="88">
        <v>7</v>
      </c>
      <c r="BU134" s="110">
        <f>(10+2.5*BW134)*1/TAN(BV133/180*PI())</f>
        <v>34.641016151377556</v>
      </c>
      <c r="BV134" s="242"/>
      <c r="BW134" s="88">
        <f>INT((120*SIN(BV133/180*PI()))/10)*2</f>
        <v>20</v>
      </c>
      <c r="BX134" s="218">
        <v>12</v>
      </c>
      <c r="BY134" s="215">
        <f>BU134+34</f>
        <v>68.641016151377556</v>
      </c>
      <c r="BZ134" s="88">
        <f>BW134+1</f>
        <v>21</v>
      </c>
      <c r="CA134" s="87">
        <f>BY134*BZ134/100*((BX134/100)^2/4*PI()*7850/100)</f>
        <v>12.79749678326859</v>
      </c>
      <c r="CB134" s="244"/>
      <c r="CC134" s="234"/>
      <c r="CE134" s="42"/>
    </row>
    <row r="135" spans="5:83" ht="32.25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8"/>
      <c r="AN135" s="238"/>
      <c r="AO135" s="250"/>
      <c r="AP135" s="242"/>
      <c r="AQ135" s="242"/>
      <c r="AR135" s="238"/>
      <c r="AS135" s="304"/>
      <c r="AT135" s="241"/>
      <c r="AU135" s="241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88">
        <v>5</v>
      </c>
      <c r="BM135" s="210">
        <f>(3*AS133+BB133+BP135)</f>
        <v>33.660000000000004</v>
      </c>
      <c r="BN135" s="214">
        <f>AR133-7-BP133-BP134+BP135</f>
        <v>31.84</v>
      </c>
      <c r="BO135" s="218">
        <v>12</v>
      </c>
      <c r="BP135" s="211">
        <f t="shared" si="11"/>
        <v>1.39</v>
      </c>
      <c r="BQ135" s="214">
        <f>2*BM135+2*BN135+28</f>
        <v>159</v>
      </c>
      <c r="BR135" s="223">
        <f>INT(19*(INT(AZ133/3/2)+INT(BJ133/3/2+BJ134/3/2))/2)</f>
        <v>57</v>
      </c>
      <c r="BS135" s="87">
        <f t="shared" si="10"/>
        <v>80.462590424262615</v>
      </c>
      <c r="BT135" s="247"/>
      <c r="BU135" s="247"/>
      <c r="BV135" s="247"/>
      <c r="BW135" s="247"/>
      <c r="BX135" s="247"/>
      <c r="BY135" s="247"/>
      <c r="BZ135" s="247"/>
      <c r="CA135" s="247"/>
      <c r="CB135" s="253"/>
      <c r="CC135" s="246"/>
      <c r="CE135" s="42"/>
    </row>
    <row r="136" spans="5:83" ht="32.25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v>240</v>
      </c>
      <c r="AM136" s="248" t="s">
        <v>404</v>
      </c>
      <c r="AN136" s="238">
        <f>AN133</f>
        <v>30</v>
      </c>
      <c r="AO136" s="250">
        <f>INT(AL136*TAN(RADIANS(AN136)))</f>
        <v>138</v>
      </c>
      <c r="AP136" s="242">
        <f>INT((AO136-13)/AS136+1)*AS136+13</f>
        <v>143</v>
      </c>
      <c r="AQ136" s="242">
        <f>AP136+INT(AL136*(TAN(AN136/180*PI())))</f>
        <v>281</v>
      </c>
      <c r="AR136" s="238">
        <f>F$13</f>
        <v>45</v>
      </c>
      <c r="AS136" s="304">
        <f>AS133</f>
        <v>10</v>
      </c>
      <c r="AT136" s="241">
        <v>7</v>
      </c>
      <c r="AU136" s="241">
        <v>4</v>
      </c>
      <c r="AV136" s="88">
        <v>1</v>
      </c>
      <c r="AW136" s="218">
        <f>J$15</f>
        <v>22</v>
      </c>
      <c r="AX136" s="87">
        <f>AL136-11</f>
        <v>229</v>
      </c>
      <c r="AY136" s="184">
        <f>(AR136-7-BP136-BP137-1.16/2-BB136/2)</f>
        <v>33.615000000000002</v>
      </c>
      <c r="AZ136" s="130">
        <f>INT((AP136-13)/AS136)+1</f>
        <v>14</v>
      </c>
      <c r="BA136" s="103" t="s">
        <v>31</v>
      </c>
      <c r="BB136" s="105">
        <f>IF(AW136=16,1.84,IF(AW136=20,2.27,IF(AW136=22,2.51,IF(AW136=25,2.84,IF(AW136=28,3.16)))))</f>
        <v>2.5099999999999998</v>
      </c>
      <c r="BC136" s="88">
        <f>AX136+2*AY136</f>
        <v>296.23</v>
      </c>
      <c r="BD136" s="87">
        <f>BC136*AZ136/100*((AW136/100)^2/4*PI()*7850/100)</f>
        <v>123.75477759196906</v>
      </c>
      <c r="BE136" s="88">
        <v>2</v>
      </c>
      <c r="BF136" s="87">
        <f>AL136-11</f>
        <v>229</v>
      </c>
      <c r="BG136" s="87">
        <v>10</v>
      </c>
      <c r="BH136" s="218">
        <v>10</v>
      </c>
      <c r="BI136" s="88">
        <f>BF136+2*BG136</f>
        <v>249</v>
      </c>
      <c r="BJ136" s="88">
        <f>AZ136</f>
        <v>14</v>
      </c>
      <c r="BK136" s="87">
        <f>BI136*BJ136/100*((BH136/100)^2/4*PI()*7850/100)</f>
        <v>21.492499281187513</v>
      </c>
      <c r="BL136" s="88">
        <v>3</v>
      </c>
      <c r="BM136" s="110">
        <f>(AP136+AQ136)/2-2*4.5</f>
        <v>203</v>
      </c>
      <c r="BN136" s="87">
        <f>10</f>
        <v>10</v>
      </c>
      <c r="BO136" s="218">
        <v>10</v>
      </c>
      <c r="BP136" s="105">
        <f>IF(BO136=10,1.16,IF(BO136=12,1.39,IF(BO136=14,1.62,IF(BO136=28,3.1))))</f>
        <v>1.1599999999999999</v>
      </c>
      <c r="BQ136" s="110">
        <f>BM136+2*BN136</f>
        <v>223</v>
      </c>
      <c r="BR136" s="223">
        <f>AT136*2+2*AU136+1</f>
        <v>23</v>
      </c>
      <c r="BS136" s="87">
        <f t="shared" si="10"/>
        <v>31.622211363514275</v>
      </c>
      <c r="BT136" s="88">
        <v>6</v>
      </c>
      <c r="BU136" s="110">
        <f>(20+10*BW136)*TAN(BV136/180*PI())</f>
        <v>138.56406460551014</v>
      </c>
      <c r="BV136" s="242">
        <f>45+AN136/2</f>
        <v>60</v>
      </c>
      <c r="BW136" s="88">
        <f>INT((150*COS(BV136/180*PI())-10)/10)</f>
        <v>6</v>
      </c>
      <c r="BX136" s="218">
        <v>12</v>
      </c>
      <c r="BY136" s="215">
        <f>BU136+34</f>
        <v>172.56406460551014</v>
      </c>
      <c r="BZ136" s="88">
        <f>BW136+1</f>
        <v>7</v>
      </c>
      <c r="CA136" s="87">
        <f>BY136*BZ136/100*((BX136/100)^2/4*PI()*7850/100)</f>
        <v>10.72433648528016</v>
      </c>
      <c r="CB136" s="243">
        <f>BD136+BK136+BS136+BD137+BK137+BS137+CA136+CA137+BS138</f>
        <v>513.15182733802499</v>
      </c>
      <c r="CC136" s="233">
        <f>(AP136+AQ136)*AL136/2*AR136/1000000</f>
        <v>2.2896000000000001</v>
      </c>
      <c r="CE136" s="42">
        <f>CB136/CC136</f>
        <v>224.12291550402907</v>
      </c>
    </row>
    <row r="137" spans="5:83" ht="32.25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8"/>
      <c r="AN137" s="238"/>
      <c r="AO137" s="250"/>
      <c r="AP137" s="242"/>
      <c r="AQ137" s="242"/>
      <c r="AR137" s="238"/>
      <c r="AS137" s="304"/>
      <c r="AT137" s="241"/>
      <c r="AU137" s="241"/>
      <c r="AV137" s="88" t="s">
        <v>51</v>
      </c>
      <c r="AW137" s="218">
        <v>22</v>
      </c>
      <c r="AX137" s="87">
        <f>AL136/COS(AN136/180*PI())-11</f>
        <v>266.12812921102034</v>
      </c>
      <c r="AY137" s="184">
        <f>AY136</f>
        <v>33.615000000000002</v>
      </c>
      <c r="AZ137" s="103" t="s">
        <v>31</v>
      </c>
      <c r="BA137" s="131">
        <f>INT((AQ136-AP136-3.5/COS(AN136*PI()/180))/AS136)+1</f>
        <v>14</v>
      </c>
      <c r="BB137" s="105">
        <f>IF(AW137=16,1.84,IF(AW137=20,2.27,IF(AW137=22,2.51,IF(AW137=25,2.84,IF(AW137=28,3.16)))))</f>
        <v>2.5099999999999998</v>
      </c>
      <c r="BC137" s="88">
        <f>AX137+2*AY137</f>
        <v>333.35812921102035</v>
      </c>
      <c r="BD137" s="87">
        <f>BC137*BA137/100*((AW137/100)^2/4*PI()*7850/100)</f>
        <v>139.26564203147794</v>
      </c>
      <c r="BE137" s="88" t="s">
        <v>52</v>
      </c>
      <c r="BF137" s="87">
        <f>AL136/COS(AN136/180*PI())-11</f>
        <v>266.12812921102034</v>
      </c>
      <c r="BG137" s="87">
        <v>10</v>
      </c>
      <c r="BH137" s="218">
        <v>10</v>
      </c>
      <c r="BI137" s="88">
        <f>BF137+2*BG137</f>
        <v>286.12812921102034</v>
      </c>
      <c r="BJ137" s="88">
        <f>BA137</f>
        <v>14</v>
      </c>
      <c r="BK137" s="87">
        <f>BI137*BJ137/100*((BH137/100)^2/4*PI()*7850/100)</f>
        <v>24.697223338937285</v>
      </c>
      <c r="BL137" s="88">
        <v>4</v>
      </c>
      <c r="BM137" s="110">
        <f>BM136</f>
        <v>203</v>
      </c>
      <c r="BN137" s="214">
        <f>AR136-7-BP136-BP137+BP137</f>
        <v>36.840000000000003</v>
      </c>
      <c r="BO137" s="218">
        <v>12</v>
      </c>
      <c r="BP137" s="105">
        <f t="shared" si="11"/>
        <v>1.39</v>
      </c>
      <c r="BQ137" s="215">
        <f>BM137+2*BN137+32</f>
        <v>308.68</v>
      </c>
      <c r="BR137" s="223">
        <f>BR136</f>
        <v>23</v>
      </c>
      <c r="BS137" s="87">
        <f t="shared" si="10"/>
        <v>63.031603826515713</v>
      </c>
      <c r="BT137" s="88">
        <v>7</v>
      </c>
      <c r="BU137" s="110">
        <f>(10+2.5*BW137)*1/TAN(BV136/180*PI())</f>
        <v>34.641016151377556</v>
      </c>
      <c r="BV137" s="242"/>
      <c r="BW137" s="88">
        <f>INT((120*SIN(BV136/180*PI()))/10)*2</f>
        <v>20</v>
      </c>
      <c r="BX137" s="218">
        <v>12</v>
      </c>
      <c r="BY137" s="215">
        <f>BU137+34</f>
        <v>68.641016151377556</v>
      </c>
      <c r="BZ137" s="88">
        <f>BW137+1</f>
        <v>21</v>
      </c>
      <c r="CA137" s="87">
        <f>BY137*BZ137/100*((BX137/100)^2/4*PI()*7850/100)</f>
        <v>12.79749678326859</v>
      </c>
      <c r="CB137" s="244"/>
      <c r="CC137" s="234"/>
      <c r="CE137" s="42"/>
    </row>
    <row r="138" spans="5:83" ht="32.25" customHeight="1" x14ac:dyDescent="0.25">
      <c r="E138" s="93"/>
      <c r="I138" s="72"/>
      <c r="P138" s="72"/>
      <c r="Q138" s="72"/>
      <c r="R138" s="72"/>
      <c r="S138" s="72"/>
      <c r="AJ138" s="278"/>
      <c r="AK138" s="242"/>
      <c r="AL138" s="238"/>
      <c r="AM138" s="248"/>
      <c r="AN138" s="238"/>
      <c r="AO138" s="250"/>
      <c r="AP138" s="242"/>
      <c r="AQ138" s="242"/>
      <c r="AR138" s="238"/>
      <c r="AS138" s="304"/>
      <c r="AT138" s="241"/>
      <c r="AU138" s="241"/>
      <c r="AV138" s="238"/>
      <c r="AW138" s="238"/>
      <c r="AX138" s="238"/>
      <c r="AY138" s="238"/>
      <c r="AZ138" s="238"/>
      <c r="BA138" s="238"/>
      <c r="BB138" s="238"/>
      <c r="BC138" s="238"/>
      <c r="BD138" s="238"/>
      <c r="BE138" s="238"/>
      <c r="BF138" s="238"/>
      <c r="BG138" s="238"/>
      <c r="BH138" s="238"/>
      <c r="BI138" s="238"/>
      <c r="BJ138" s="238"/>
      <c r="BK138" s="238"/>
      <c r="BL138" s="88">
        <v>5</v>
      </c>
      <c r="BM138" s="210">
        <f>(3*AS136+BB136+BP138)</f>
        <v>33.9</v>
      </c>
      <c r="BN138" s="214">
        <f>AR136-7-BP136-BP137+BP138</f>
        <v>36.840000000000003</v>
      </c>
      <c r="BO138" s="218">
        <v>12</v>
      </c>
      <c r="BP138" s="211">
        <f t="shared" si="11"/>
        <v>1.39</v>
      </c>
      <c r="BQ138" s="214">
        <f>2*BM138+2*BN138+28</f>
        <v>169.48000000000002</v>
      </c>
      <c r="BR138" s="223">
        <f>INT(19*(INT(AZ136/3/2)+INT(BJ136/3/2+BJ137/3/2))/2)</f>
        <v>57</v>
      </c>
      <c r="BS138" s="87">
        <f t="shared" si="10"/>
        <v>85.766036635874386</v>
      </c>
      <c r="BT138" s="247"/>
      <c r="BU138" s="247"/>
      <c r="BV138" s="247"/>
      <c r="BW138" s="247"/>
      <c r="BX138" s="247"/>
      <c r="BY138" s="247"/>
      <c r="BZ138" s="247"/>
      <c r="CA138" s="247"/>
      <c r="CB138" s="253"/>
      <c r="CC138" s="246"/>
      <c r="CE138" s="42"/>
    </row>
    <row r="139" spans="5:83" ht="32.25" customHeight="1" x14ac:dyDescent="0.25">
      <c r="E139" s="93"/>
      <c r="I139" s="72"/>
      <c r="P139" s="72"/>
      <c r="Q139" s="72"/>
      <c r="R139" s="72"/>
      <c r="S139" s="72"/>
      <c r="AJ139" s="278"/>
      <c r="AK139" s="242"/>
      <c r="AL139" s="238">
        <v>240</v>
      </c>
      <c r="AM139" s="248" t="s">
        <v>406</v>
      </c>
      <c r="AN139" s="238">
        <f>AN136</f>
        <v>30</v>
      </c>
      <c r="AO139" s="250">
        <f>INT(AL139*TAN(RADIANS(AN139)))</f>
        <v>138</v>
      </c>
      <c r="AP139" s="242">
        <f>INT((AO139-13)/AS139+1)*AS139+13</f>
        <v>143</v>
      </c>
      <c r="AQ139" s="242">
        <f>AP139+INT(AL139*(TAN(AN139/180*PI())))</f>
        <v>281</v>
      </c>
      <c r="AR139" s="238">
        <f>F$18</f>
        <v>50</v>
      </c>
      <c r="AS139" s="304">
        <f>AS136</f>
        <v>10</v>
      </c>
      <c r="AT139" s="241">
        <v>7</v>
      </c>
      <c r="AU139" s="241">
        <v>4</v>
      </c>
      <c r="AV139" s="88">
        <v>1</v>
      </c>
      <c r="AW139" s="218">
        <f>J$18</f>
        <v>22</v>
      </c>
      <c r="AX139" s="87">
        <f>AL139-11</f>
        <v>229</v>
      </c>
      <c r="AY139" s="184">
        <f>(AR139-7-BP139-BP140-1.16/2-BB139/2)</f>
        <v>38.615000000000002</v>
      </c>
      <c r="AZ139" s="130">
        <f>INT((AP139-13)/AS139)+1</f>
        <v>14</v>
      </c>
      <c r="BA139" s="103" t="s">
        <v>31</v>
      </c>
      <c r="BB139" s="105">
        <f>IF(AW139=16,1.84,IF(AW139=20,2.27,IF(AW139=22,2.51,IF(AW139=25,2.84,IF(AW139=28,3.16)))))</f>
        <v>2.5099999999999998</v>
      </c>
      <c r="BC139" s="88">
        <f>AX139+2*AY139</f>
        <v>306.23</v>
      </c>
      <c r="BD139" s="87">
        <f>BC139*AZ139/100*((AW139/100)^2/4*PI()*7850/100)</f>
        <v>127.93243608678623</v>
      </c>
      <c r="BE139" s="88">
        <v>2</v>
      </c>
      <c r="BF139" s="87">
        <f>AL139-11</f>
        <v>229</v>
      </c>
      <c r="BG139" s="87">
        <v>10</v>
      </c>
      <c r="BH139" s="218">
        <v>10</v>
      </c>
      <c r="BI139" s="88">
        <f>BF139+2*BG139</f>
        <v>249</v>
      </c>
      <c r="BJ139" s="88">
        <f>AZ139</f>
        <v>14</v>
      </c>
      <c r="BK139" s="87">
        <f>BI139*BJ139/100*((BH139/100)^2/4*PI()*7850/100)</f>
        <v>21.492499281187513</v>
      </c>
      <c r="BL139" s="88">
        <v>3</v>
      </c>
      <c r="BM139" s="110">
        <f>(AP139+AQ139)/2-2*4.5</f>
        <v>203</v>
      </c>
      <c r="BN139" s="87">
        <f>10</f>
        <v>10</v>
      </c>
      <c r="BO139" s="218">
        <v>10</v>
      </c>
      <c r="BP139" s="105">
        <f>IF(BO139=10,1.16,IF(BO139=12,1.39,IF(BO139=14,1.62,IF(BO139=28,3.1))))</f>
        <v>1.1599999999999999</v>
      </c>
      <c r="BQ139" s="110">
        <f>BM139+2*BN139</f>
        <v>223</v>
      </c>
      <c r="BR139" s="223">
        <f>AT139*2+2*AU139+1</f>
        <v>23</v>
      </c>
      <c r="BS139" s="87">
        <f t="shared" si="10"/>
        <v>31.622211363514275</v>
      </c>
      <c r="BT139" s="88">
        <v>6</v>
      </c>
      <c r="BU139" s="110">
        <f>(20+10*BW139)*TAN(BV139/180*PI())</f>
        <v>138.56406460551014</v>
      </c>
      <c r="BV139" s="242">
        <f>45+AN139/2</f>
        <v>60</v>
      </c>
      <c r="BW139" s="88">
        <f>INT((150*COS(BV139/180*PI())-10)/10)</f>
        <v>6</v>
      </c>
      <c r="BX139" s="218">
        <v>12</v>
      </c>
      <c r="BY139" s="215">
        <f>BU139+34</f>
        <v>172.56406460551014</v>
      </c>
      <c r="BZ139" s="88">
        <f>BW139+1</f>
        <v>7</v>
      </c>
      <c r="CA139" s="87">
        <f>BY139*BZ139/100*((BX139/100)^2/4*PI()*7850/100)</f>
        <v>10.72433648528016</v>
      </c>
      <c r="CB139" s="243">
        <f>BD139+BK139+BS139+BD140+BK140+BS140+CA139+CA140+BS141</f>
        <v>528.60965699889505</v>
      </c>
      <c r="CC139" s="233">
        <f>(AP139+AQ139)*AL139/2*AR139/1000000</f>
        <v>2.544</v>
      </c>
      <c r="CE139" s="42">
        <f>CB139/CC139</f>
        <v>207.78681485805623</v>
      </c>
    </row>
    <row r="140" spans="5:83" ht="32.25" customHeight="1" x14ac:dyDescent="0.25">
      <c r="E140" s="93"/>
      <c r="I140" s="72"/>
      <c r="P140" s="72"/>
      <c r="Q140" s="72"/>
      <c r="R140" s="72"/>
      <c r="S140" s="72"/>
      <c r="AJ140" s="278"/>
      <c r="AK140" s="242"/>
      <c r="AL140" s="238"/>
      <c r="AM140" s="248"/>
      <c r="AN140" s="238"/>
      <c r="AO140" s="250"/>
      <c r="AP140" s="242"/>
      <c r="AQ140" s="242"/>
      <c r="AR140" s="238"/>
      <c r="AS140" s="304"/>
      <c r="AT140" s="241"/>
      <c r="AU140" s="241"/>
      <c r="AV140" s="88" t="s">
        <v>51</v>
      </c>
      <c r="AW140" s="218">
        <v>22</v>
      </c>
      <c r="AX140" s="87">
        <f>AL139/COS(AN139/180*PI())-11</f>
        <v>266.12812921102034</v>
      </c>
      <c r="AY140" s="184">
        <f>AY139</f>
        <v>38.615000000000002</v>
      </c>
      <c r="AZ140" s="103" t="s">
        <v>31</v>
      </c>
      <c r="BA140" s="131">
        <f>INT((AQ139-AP139-3.5/COS(AN139*PI()/180))/AS139)+1</f>
        <v>14</v>
      </c>
      <c r="BB140" s="105">
        <f>IF(AW140=16,1.84,IF(AW140=20,2.27,IF(AW140=22,2.51,IF(AW140=25,2.84,IF(AW140=28,3.16)))))</f>
        <v>2.5099999999999998</v>
      </c>
      <c r="BC140" s="88">
        <f>AX140+2*AY140</f>
        <v>343.35812921102035</v>
      </c>
      <c r="BD140" s="87">
        <f>BC140*BA140/100*((AW140/100)^2/4*PI()*7850/100)</f>
        <v>143.4433005262951</v>
      </c>
      <c r="BE140" s="88" t="s">
        <v>52</v>
      </c>
      <c r="BF140" s="87">
        <f>AL139/COS(AN139/180*PI())-11</f>
        <v>266.12812921102034</v>
      </c>
      <c r="BG140" s="87">
        <v>10</v>
      </c>
      <c r="BH140" s="218">
        <v>10</v>
      </c>
      <c r="BI140" s="88">
        <f>BF140+2*BG140</f>
        <v>286.12812921102034</v>
      </c>
      <c r="BJ140" s="88">
        <f>BA140</f>
        <v>14</v>
      </c>
      <c r="BK140" s="87">
        <f>BI140*BJ140/100*((BH140/100)^2/4*PI()*7850/100)</f>
        <v>24.697223338937285</v>
      </c>
      <c r="BL140" s="88">
        <v>4</v>
      </c>
      <c r="BM140" s="110">
        <f>BM139</f>
        <v>203</v>
      </c>
      <c r="BN140" s="214">
        <f>AR139-7-BP139-BP140+BP140</f>
        <v>41.84</v>
      </c>
      <c r="BO140" s="218">
        <v>12</v>
      </c>
      <c r="BP140" s="105">
        <f t="shared" si="11"/>
        <v>1.39</v>
      </c>
      <c r="BQ140" s="215">
        <f>BM140+2*BN140+32</f>
        <v>318.68</v>
      </c>
      <c r="BR140" s="223">
        <f>BR139</f>
        <v>23</v>
      </c>
      <c r="BS140" s="87">
        <f t="shared" si="10"/>
        <v>65.073576219496005</v>
      </c>
      <c r="BT140" s="88">
        <v>7</v>
      </c>
      <c r="BU140" s="110">
        <f>(10+2.5*BW140)*1/TAN(BV139/180*PI())</f>
        <v>34.641016151377556</v>
      </c>
      <c r="BV140" s="242"/>
      <c r="BW140" s="88">
        <f>INT((120*SIN(BV139/180*PI()))/10)*2</f>
        <v>20</v>
      </c>
      <c r="BX140" s="218">
        <v>12</v>
      </c>
      <c r="BY140" s="215">
        <f>BU140+34</f>
        <v>68.641016151377556</v>
      </c>
      <c r="BZ140" s="88">
        <f>BW140+1</f>
        <v>21</v>
      </c>
      <c r="CA140" s="87">
        <f>BY140*BZ140/100*((BX140/100)^2/4*PI()*7850/100)</f>
        <v>12.79749678326859</v>
      </c>
      <c r="CB140" s="244"/>
      <c r="CC140" s="234"/>
      <c r="CE140" s="42"/>
    </row>
    <row r="141" spans="5:83" ht="32.25" customHeight="1" thickBot="1" x14ac:dyDescent="0.3">
      <c r="E141" s="93"/>
      <c r="I141" s="72"/>
      <c r="P141" s="72"/>
      <c r="Q141" s="72"/>
      <c r="R141" s="72"/>
      <c r="S141" s="72"/>
      <c r="AJ141" s="279"/>
      <c r="AK141" s="252"/>
      <c r="AL141" s="236"/>
      <c r="AM141" s="249"/>
      <c r="AN141" s="236"/>
      <c r="AO141" s="251"/>
      <c r="AP141" s="252"/>
      <c r="AQ141" s="252"/>
      <c r="AR141" s="236"/>
      <c r="AS141" s="304"/>
      <c r="AT141" s="303"/>
      <c r="AU141" s="303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36"/>
      <c r="BH141" s="236"/>
      <c r="BI141" s="236"/>
      <c r="BJ141" s="236"/>
      <c r="BK141" s="236"/>
      <c r="BL141" s="95">
        <v>5</v>
      </c>
      <c r="BM141" s="210">
        <f>(3*AS139+BB139+BP141)</f>
        <v>33.9</v>
      </c>
      <c r="BN141" s="214">
        <f>AR139-7-BP139-BP140+BP141</f>
        <v>41.84</v>
      </c>
      <c r="BO141" s="218">
        <v>12</v>
      </c>
      <c r="BP141" s="211">
        <f t="shared" si="11"/>
        <v>1.39</v>
      </c>
      <c r="BQ141" s="214">
        <f>2*BM141+2*BN141+28</f>
        <v>179.48000000000002</v>
      </c>
      <c r="BR141" s="223">
        <f>INT(19*(INT(AZ139/3/2)+INT(BJ139/3/2+BJ140/3/2))/2)</f>
        <v>57</v>
      </c>
      <c r="BS141" s="94">
        <f t="shared" si="10"/>
        <v>90.826576914129902</v>
      </c>
      <c r="BT141" s="237"/>
      <c r="BU141" s="237"/>
      <c r="BV141" s="237"/>
      <c r="BW141" s="237"/>
      <c r="BX141" s="237"/>
      <c r="BY141" s="237"/>
      <c r="BZ141" s="237"/>
      <c r="CA141" s="237"/>
      <c r="CB141" s="245"/>
      <c r="CC141" s="235"/>
      <c r="CE141" s="42"/>
    </row>
    <row r="142" spans="5:83" ht="32.25" customHeight="1" x14ac:dyDescent="0.25">
      <c r="E142" s="93"/>
      <c r="I142" s="72"/>
      <c r="P142" s="72"/>
      <c r="Q142" s="72"/>
      <c r="R142" s="72"/>
      <c r="S142" s="72"/>
      <c r="AM142" s="93"/>
      <c r="AN142" s="93"/>
      <c r="AO142" s="129"/>
      <c r="AP142" s="93"/>
      <c r="AQ142" s="93"/>
      <c r="BD142" s="72"/>
      <c r="BE142" s="72"/>
      <c r="BF142" s="72"/>
      <c r="BG142" s="72"/>
    </row>
    <row r="143" spans="5:83" ht="32.25" customHeight="1" x14ac:dyDescent="0.25">
      <c r="E143" s="93"/>
      <c r="I143" s="72"/>
      <c r="P143" s="72"/>
      <c r="Q143" s="72"/>
      <c r="R143" s="72"/>
      <c r="S143" s="72"/>
      <c r="AJ143" s="271" t="s">
        <v>420</v>
      </c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  <c r="BC143" s="271"/>
      <c r="BD143" s="271"/>
      <c r="BE143" s="271"/>
      <c r="BF143" s="271"/>
      <c r="BG143" s="271"/>
      <c r="BH143" s="271"/>
      <c r="BI143" s="271"/>
      <c r="BJ143" s="271"/>
      <c r="BK143" s="271"/>
      <c r="BL143" s="271"/>
      <c r="BM143" s="271"/>
      <c r="BN143" s="271"/>
      <c r="BO143" s="271"/>
      <c r="BP143" s="271"/>
      <c r="BQ143" s="271"/>
      <c r="BR143" s="271"/>
      <c r="BS143" s="271"/>
      <c r="BT143" s="271"/>
      <c r="BU143" s="271"/>
      <c r="BV143" s="271"/>
      <c r="BW143" s="271"/>
      <c r="BX143" s="271"/>
      <c r="BY143" s="271"/>
      <c r="BZ143" s="271"/>
      <c r="CA143" s="271"/>
      <c r="CB143" s="271"/>
      <c r="CC143" s="271"/>
    </row>
    <row r="144" spans="5:83" ht="21" customHeight="1" thickBot="1" x14ac:dyDescent="0.3">
      <c r="E144" s="93"/>
      <c r="I144" s="72"/>
      <c r="P144" s="72"/>
      <c r="Q144" s="72"/>
      <c r="R144" s="72"/>
      <c r="S144" s="72"/>
      <c r="AJ144" s="43"/>
      <c r="AK144" s="43"/>
      <c r="AL144" s="43"/>
      <c r="AM144" s="43"/>
      <c r="AN144" s="43"/>
      <c r="AO144" s="128"/>
      <c r="AP144" s="43"/>
      <c r="AQ144" s="43"/>
      <c r="AR144" s="43"/>
      <c r="AS144" s="226"/>
      <c r="AT144" s="209"/>
      <c r="AU144" s="209"/>
      <c r="AV144" s="43"/>
      <c r="AW144" s="43"/>
      <c r="AX144" s="43"/>
      <c r="AY144" s="13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 t="s">
        <v>457</v>
      </c>
      <c r="BQ144" s="43"/>
      <c r="BR144" s="221"/>
      <c r="BS144" s="43"/>
      <c r="BT144" s="43"/>
      <c r="BU144" s="43"/>
      <c r="BV144" s="43"/>
      <c r="BW144" s="43"/>
    </row>
    <row r="145" spans="5:83" ht="62.25" customHeight="1" x14ac:dyDescent="0.25">
      <c r="E145" s="93"/>
      <c r="I145" s="72"/>
      <c r="P145" s="72"/>
      <c r="Q145" s="72"/>
      <c r="R145" s="72"/>
      <c r="S145" s="72"/>
      <c r="AJ145" s="272" t="s">
        <v>441</v>
      </c>
      <c r="AK145" s="274" t="s">
        <v>148</v>
      </c>
      <c r="AL145" s="274" t="s">
        <v>149</v>
      </c>
      <c r="AM145" s="274" t="s">
        <v>150</v>
      </c>
      <c r="AN145" s="262" t="s">
        <v>450</v>
      </c>
      <c r="AO145" s="200" t="s">
        <v>23</v>
      </c>
      <c r="AP145" s="262" t="s">
        <v>442</v>
      </c>
      <c r="AQ145" s="262" t="s">
        <v>443</v>
      </c>
      <c r="AR145" s="262" t="s">
        <v>444</v>
      </c>
      <c r="AS145" s="305" t="s">
        <v>201</v>
      </c>
      <c r="AT145" s="266" t="s">
        <v>407</v>
      </c>
      <c r="AU145" s="266" t="s">
        <v>408</v>
      </c>
      <c r="AV145" s="257" t="s">
        <v>437</v>
      </c>
      <c r="AW145" s="257"/>
      <c r="AX145" s="257"/>
      <c r="AY145" s="257"/>
      <c r="AZ145" s="257"/>
      <c r="BA145" s="257"/>
      <c r="BB145" s="257"/>
      <c r="BC145" s="257"/>
      <c r="BD145" s="257"/>
      <c r="BE145" s="257" t="s">
        <v>438</v>
      </c>
      <c r="BF145" s="257"/>
      <c r="BG145" s="257"/>
      <c r="BH145" s="257"/>
      <c r="BI145" s="257"/>
      <c r="BJ145" s="257"/>
      <c r="BK145" s="257"/>
      <c r="BL145" s="257" t="s">
        <v>449</v>
      </c>
      <c r="BM145" s="257"/>
      <c r="BN145" s="257"/>
      <c r="BO145" s="257"/>
      <c r="BP145" s="257"/>
      <c r="BQ145" s="257"/>
      <c r="BR145" s="257"/>
      <c r="BS145" s="257"/>
      <c r="BT145" s="257" t="s">
        <v>417</v>
      </c>
      <c r="BU145" s="257"/>
      <c r="BV145" s="257"/>
      <c r="BW145" s="257"/>
      <c r="BX145" s="257"/>
      <c r="BY145" s="257"/>
      <c r="BZ145" s="257"/>
      <c r="CA145" s="257"/>
      <c r="CB145" s="258" t="s">
        <v>151</v>
      </c>
      <c r="CC145" s="260" t="s">
        <v>452</v>
      </c>
      <c r="CE145" s="42"/>
    </row>
    <row r="146" spans="5:83" ht="103.5" customHeight="1" x14ac:dyDescent="0.25">
      <c r="E146" s="93"/>
      <c r="I146" s="72"/>
      <c r="P146" s="72"/>
      <c r="Q146" s="72"/>
      <c r="R146" s="72"/>
      <c r="S146" s="72"/>
      <c r="AJ146" s="273"/>
      <c r="AK146" s="259"/>
      <c r="AL146" s="259"/>
      <c r="AM146" s="259"/>
      <c r="AN146" s="263"/>
      <c r="AO146" s="201" t="s">
        <v>202</v>
      </c>
      <c r="AP146" s="263"/>
      <c r="AQ146" s="263"/>
      <c r="AR146" s="263"/>
      <c r="AS146" s="306"/>
      <c r="AT146" s="267"/>
      <c r="AU146" s="267"/>
      <c r="AV146" s="25" t="s">
        <v>24</v>
      </c>
      <c r="AW146" s="25" t="s">
        <v>158</v>
      </c>
      <c r="AX146" s="81" t="s">
        <v>25</v>
      </c>
      <c r="AY146" s="187" t="s">
        <v>26</v>
      </c>
      <c r="AZ146" s="25" t="s">
        <v>440</v>
      </c>
      <c r="BA146" s="25" t="s">
        <v>409</v>
      </c>
      <c r="BB146" s="186" t="s">
        <v>27</v>
      </c>
      <c r="BC146" s="25" t="s">
        <v>159</v>
      </c>
      <c r="BD146" s="25" t="s">
        <v>160</v>
      </c>
      <c r="BE146" s="25" t="s">
        <v>24</v>
      </c>
      <c r="BF146" s="81" t="s">
        <v>25</v>
      </c>
      <c r="BG146" s="81" t="s">
        <v>26</v>
      </c>
      <c r="BH146" s="25" t="s">
        <v>158</v>
      </c>
      <c r="BI146" s="25" t="s">
        <v>159</v>
      </c>
      <c r="BJ146" s="25" t="s">
        <v>20</v>
      </c>
      <c r="BK146" s="25" t="s">
        <v>160</v>
      </c>
      <c r="BL146" s="25" t="s">
        <v>24</v>
      </c>
      <c r="BM146" s="81" t="s">
        <v>25</v>
      </c>
      <c r="BN146" s="81" t="s">
        <v>26</v>
      </c>
      <c r="BO146" s="25" t="s">
        <v>158</v>
      </c>
      <c r="BP146" s="186" t="s">
        <v>27</v>
      </c>
      <c r="BQ146" s="25" t="s">
        <v>159</v>
      </c>
      <c r="BR146" s="222" t="s">
        <v>20</v>
      </c>
      <c r="BS146" s="25" t="s">
        <v>160</v>
      </c>
      <c r="BT146" s="25" t="s">
        <v>24</v>
      </c>
      <c r="BU146" s="81" t="s">
        <v>25</v>
      </c>
      <c r="BV146" s="81" t="s">
        <v>448</v>
      </c>
      <c r="BW146" s="81" t="s">
        <v>207</v>
      </c>
      <c r="BX146" s="25" t="s">
        <v>158</v>
      </c>
      <c r="BY146" s="25" t="s">
        <v>159</v>
      </c>
      <c r="BZ146" s="25" t="s">
        <v>20</v>
      </c>
      <c r="CA146" s="25" t="s">
        <v>160</v>
      </c>
      <c r="CB146" s="259"/>
      <c r="CC146" s="261"/>
      <c r="CE146" s="42"/>
    </row>
    <row r="147" spans="5:83" ht="35.25" customHeight="1" x14ac:dyDescent="0.25">
      <c r="E147" s="93"/>
      <c r="I147" s="72"/>
      <c r="P147" s="72"/>
      <c r="Q147" s="72"/>
      <c r="R147" s="72"/>
      <c r="S147" s="72"/>
      <c r="AJ147" s="278">
        <v>2.4</v>
      </c>
      <c r="AK147" s="242">
        <v>2</v>
      </c>
      <c r="AL147" s="238">
        <v>240</v>
      </c>
      <c r="AM147" s="248" t="s">
        <v>203</v>
      </c>
      <c r="AN147" s="238">
        <v>35</v>
      </c>
      <c r="AO147" s="250">
        <f>INT(AL147*TAN(RADIANS(AN147)))</f>
        <v>168</v>
      </c>
      <c r="AP147" s="242">
        <f>(INT((AO147-13)/AS147+1)*AS147+13)</f>
        <v>173</v>
      </c>
      <c r="AQ147" s="242">
        <f>AP147+INT(AL147*(TAN(AN147/180*PI())))</f>
        <v>341</v>
      </c>
      <c r="AR147" s="238">
        <f>F$6</f>
        <v>25</v>
      </c>
      <c r="AS147" s="304">
        <f>AS139</f>
        <v>10</v>
      </c>
      <c r="AT147" s="241">
        <v>7</v>
      </c>
      <c r="AU147" s="241">
        <v>4</v>
      </c>
      <c r="AV147" s="88">
        <v>1</v>
      </c>
      <c r="AW147" s="218">
        <f>J$6</f>
        <v>20</v>
      </c>
      <c r="AX147" s="87">
        <f>AL147-11</f>
        <v>229</v>
      </c>
      <c r="AY147" s="184">
        <f>(AR147-7-BP147-BP148-1.16/2-BB147/2)</f>
        <v>13.734999999999999</v>
      </c>
      <c r="AZ147" s="130">
        <f>INT((AP147-13)/AS147)+1</f>
        <v>17</v>
      </c>
      <c r="BA147" s="103" t="s">
        <v>31</v>
      </c>
      <c r="BB147" s="105">
        <f>IF(AW147=16,1.84,IF(AW147=20,2.27,IF(AW147=22,2.51,IF(AW147=25,2.84,IF(AW147=28,3.16)))))</f>
        <v>2.27</v>
      </c>
      <c r="BC147" s="88">
        <f>AX147+2*AY147</f>
        <v>256.47000000000003</v>
      </c>
      <c r="BD147" s="87">
        <f>BC147*AZ147/100*((AW147/100)^2/4*PI()*7850/100)</f>
        <v>107.52390354674098</v>
      </c>
      <c r="BE147" s="88">
        <v>2</v>
      </c>
      <c r="BF147" s="87">
        <f>AL147-11</f>
        <v>229</v>
      </c>
      <c r="BG147" s="87">
        <v>10</v>
      </c>
      <c r="BH147" s="218">
        <v>10</v>
      </c>
      <c r="BI147" s="88">
        <f>BF147+2*BG147</f>
        <v>249</v>
      </c>
      <c r="BJ147" s="88">
        <f>AZ147</f>
        <v>17</v>
      </c>
      <c r="BK147" s="87">
        <f>BI147*BJ147/100*((BH147/100)^2/4*PI()*7850/100)</f>
        <v>26.098034841441979</v>
      </c>
      <c r="BL147" s="88">
        <v>3</v>
      </c>
      <c r="BM147" s="110">
        <f>(AP147+AQ147)/2-2*4.5</f>
        <v>248</v>
      </c>
      <c r="BN147" s="87">
        <f>10</f>
        <v>10</v>
      </c>
      <c r="BO147" s="218">
        <v>10</v>
      </c>
      <c r="BP147" s="105">
        <f>IF(BO147=10,1.16,IF(BO147=12,1.39,IF(BO147=14,1.62,IF(BO147=28,3.1))))</f>
        <v>1.1599999999999999</v>
      </c>
      <c r="BQ147" s="110">
        <f>BM147+2*BN147</f>
        <v>268</v>
      </c>
      <c r="BR147" s="223">
        <f>AT147*2+2*AU147+1</f>
        <v>23</v>
      </c>
      <c r="BS147" s="87">
        <f t="shared" ref="BS147:BS164" si="12">BQ147*BR147/100*((BO147/100)^2/4*PI()*7850/100)</f>
        <v>38.003375091577695</v>
      </c>
      <c r="BT147" s="88">
        <v>6</v>
      </c>
      <c r="BU147" s="110">
        <f>(20+10*BW147)*TAN(BV147/180*PI())</f>
        <v>134.46874888798155</v>
      </c>
      <c r="BV147" s="242">
        <f>45+AN147/2</f>
        <v>62.5</v>
      </c>
      <c r="BW147" s="88">
        <f>INT((150*COS(BV147/180*PI())-10)/10)</f>
        <v>5</v>
      </c>
      <c r="BX147" s="218">
        <v>12</v>
      </c>
      <c r="BY147" s="215">
        <f>BU147+34</f>
        <v>168.46874888798155</v>
      </c>
      <c r="BZ147" s="88">
        <f>BW147+1</f>
        <v>6</v>
      </c>
      <c r="CA147" s="87">
        <f>BY147*BZ147/100*((BX147/100)^2/4*PI()*7850/100)</f>
        <v>8.9741356776309882</v>
      </c>
      <c r="CB147" s="243">
        <f>BD147+BK147+BS147+BD148+BK148+BS148+CA147+CA148+BS149</f>
        <v>493.79239087590804</v>
      </c>
      <c r="CC147" s="233">
        <f>(AP147+AQ147)*AL147/2*AR147/1000000</f>
        <v>1.542</v>
      </c>
      <c r="CE147" s="42">
        <f>CB147/CC147</f>
        <v>320.22852845389627</v>
      </c>
    </row>
    <row r="148" spans="5:83" ht="35.25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/>
      <c r="AM148" s="248"/>
      <c r="AN148" s="238"/>
      <c r="AO148" s="250"/>
      <c r="AP148" s="242"/>
      <c r="AQ148" s="242"/>
      <c r="AR148" s="238"/>
      <c r="AS148" s="304"/>
      <c r="AT148" s="241"/>
      <c r="AU148" s="241"/>
      <c r="AV148" s="88" t="s">
        <v>51</v>
      </c>
      <c r="AW148" s="218">
        <f>AW147</f>
        <v>20</v>
      </c>
      <c r="AX148" s="87">
        <f>AL147/COS(AN147/180*PI())-11</f>
        <v>281.98590130274943</v>
      </c>
      <c r="AY148" s="184">
        <f>AY147</f>
        <v>13.734999999999999</v>
      </c>
      <c r="AZ148" s="103" t="s">
        <v>31</v>
      </c>
      <c r="BA148" s="131">
        <f>INT((AQ147-AP147-3.5/COS(AN147*PI()/180))/AS147)+1</f>
        <v>17</v>
      </c>
      <c r="BB148" s="105">
        <f>IF(AW148=16,1.84,IF(AW148=20,2.27,IF(AW148=22,2.51,IF(AW148=25,2.84,IF(AW148=28,3.16)))))</f>
        <v>2.27</v>
      </c>
      <c r="BC148" s="88">
        <f>AX148+2*AY148</f>
        <v>309.45590130274945</v>
      </c>
      <c r="BD148" s="87">
        <f>BC148*BA148/100*((AW148/100)^2/4*PI()*7850/100)</f>
        <v>129.73800633074677</v>
      </c>
      <c r="BE148" s="88" t="s">
        <v>52</v>
      </c>
      <c r="BF148" s="87">
        <f>AL147/COS(AN147/180*PI())-11</f>
        <v>281.98590130274943</v>
      </c>
      <c r="BG148" s="87">
        <v>10</v>
      </c>
      <c r="BH148" s="218">
        <v>10</v>
      </c>
      <c r="BI148" s="88">
        <f>BF148+2*BG148</f>
        <v>301.98590130274943</v>
      </c>
      <c r="BJ148" s="88">
        <f>BA148</f>
        <v>17</v>
      </c>
      <c r="BK148" s="87">
        <f>BI148*BJ148/100*((BH148/100)^2/4*PI()*7850/100)</f>
        <v>31.651560537443427</v>
      </c>
      <c r="BL148" s="88">
        <v>4</v>
      </c>
      <c r="BM148" s="110">
        <f>BM147</f>
        <v>248</v>
      </c>
      <c r="BN148" s="214">
        <f>AR147-7-BP147-BP148+BP148</f>
        <v>16.84</v>
      </c>
      <c r="BO148" s="218">
        <v>12</v>
      </c>
      <c r="BP148" s="105">
        <f t="shared" ref="BP148:BP164" si="13">IF(BO148=10,1.16,IF(BO148=12,1.39,IF(BO148=14,1.62,IF(BO148=28,3.1))))</f>
        <v>1.39</v>
      </c>
      <c r="BQ148" s="215">
        <f>BM148+2*BN148+32</f>
        <v>313.68</v>
      </c>
      <c r="BR148" s="223">
        <f>BR147</f>
        <v>23</v>
      </c>
      <c r="BS148" s="87">
        <f t="shared" si="12"/>
        <v>64.052590023005848</v>
      </c>
      <c r="BT148" s="88">
        <v>7</v>
      </c>
      <c r="BU148" s="110">
        <f>(10+2.5*BW148)*1/TAN(BV147/180*PI())</f>
        <v>31.234023033104791</v>
      </c>
      <c r="BV148" s="242"/>
      <c r="BW148" s="88">
        <f>INT((120*SIN(BV147/180*PI()))/10)*2</f>
        <v>20</v>
      </c>
      <c r="BX148" s="218">
        <v>12</v>
      </c>
      <c r="BY148" s="215">
        <f>BU148+34</f>
        <v>65.234023033104791</v>
      </c>
      <c r="BZ148" s="88">
        <f>BW148+1</f>
        <v>21</v>
      </c>
      <c r="CA148" s="87">
        <f>BY148*BZ148/100*((BX148/100)^2/4*PI()*7850/100)</f>
        <v>12.162293723693269</v>
      </c>
      <c r="CB148" s="244"/>
      <c r="CC148" s="234"/>
      <c r="CE148" s="42"/>
    </row>
    <row r="149" spans="5:83" ht="35.25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238"/>
      <c r="AM149" s="248"/>
      <c r="AN149" s="238"/>
      <c r="AO149" s="250"/>
      <c r="AP149" s="242"/>
      <c r="AQ149" s="242"/>
      <c r="AR149" s="238"/>
      <c r="AS149" s="304"/>
      <c r="AT149" s="241"/>
      <c r="AU149" s="241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88">
        <v>5</v>
      </c>
      <c r="BM149" s="210">
        <f>(3*AS147+BB147+BP149)</f>
        <v>33.660000000000004</v>
      </c>
      <c r="BN149" s="214">
        <f>AR147-7-BP147-BP148+BP149</f>
        <v>16.84</v>
      </c>
      <c r="BO149" s="218">
        <v>12</v>
      </c>
      <c r="BP149" s="211">
        <f t="shared" si="13"/>
        <v>1.39</v>
      </c>
      <c r="BQ149" s="214">
        <f>2*BM149+2*BN149+28</f>
        <v>129</v>
      </c>
      <c r="BR149" s="223">
        <f>INT(19*(INT(AZ147/3/2)+INT(BJ147/3/2+BJ148/3/2))/2)</f>
        <v>66</v>
      </c>
      <c r="BS149" s="87">
        <f t="shared" si="12"/>
        <v>75.588491103627035</v>
      </c>
      <c r="BT149" s="247"/>
      <c r="BU149" s="247"/>
      <c r="BV149" s="247"/>
      <c r="BW149" s="247"/>
      <c r="BX149" s="247"/>
      <c r="BY149" s="247"/>
      <c r="BZ149" s="247"/>
      <c r="CA149" s="247"/>
      <c r="CB149" s="253"/>
      <c r="CC149" s="246"/>
      <c r="CE149" s="42"/>
    </row>
    <row r="150" spans="5:83" ht="35.25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v>240</v>
      </c>
      <c r="AM150" s="248" t="s">
        <v>205</v>
      </c>
      <c r="AN150" s="238">
        <f>AN147</f>
        <v>35</v>
      </c>
      <c r="AO150" s="250">
        <f>INT(AL150*TAN(RADIANS(AN150)))</f>
        <v>168</v>
      </c>
      <c r="AP150" s="242">
        <f>INT((AO150-13)/AS150+1)*AS150+13</f>
        <v>173</v>
      </c>
      <c r="AQ150" s="242">
        <f>AP150+INT(AL150*(TAN(AN150/180*PI())))</f>
        <v>341</v>
      </c>
      <c r="AR150" s="238">
        <f>F$9</f>
        <v>35</v>
      </c>
      <c r="AS150" s="304">
        <f>AS147</f>
        <v>10</v>
      </c>
      <c r="AT150" s="241">
        <v>7</v>
      </c>
      <c r="AU150" s="241">
        <v>4</v>
      </c>
      <c r="AV150" s="88">
        <v>1</v>
      </c>
      <c r="AW150" s="218">
        <f>J$9</f>
        <v>20</v>
      </c>
      <c r="AX150" s="87">
        <f>AL150-11</f>
        <v>229</v>
      </c>
      <c r="AY150" s="184">
        <f>(AR150-7-BP150-BP151-1.16/2-BB150/2)</f>
        <v>23.734999999999999</v>
      </c>
      <c r="AZ150" s="130">
        <f>INT((AP150-13)/AS150)+1</f>
        <v>17</v>
      </c>
      <c r="BA150" s="103" t="s">
        <v>31</v>
      </c>
      <c r="BB150" s="105">
        <f>IF(AW150=16,1.84,IF(AW150=20,2.27,IF(AW150=22,2.51,IF(AW150=25,2.84,IF(AW150=28,3.16)))))</f>
        <v>2.27</v>
      </c>
      <c r="BC150" s="88">
        <f>AX150+2*AY150</f>
        <v>276.47000000000003</v>
      </c>
      <c r="BD150" s="87">
        <f>BC150*AZ150/100*((AW150/100)^2/4*PI()*7850/100)</f>
        <v>115.90881433917214</v>
      </c>
      <c r="BE150" s="88">
        <v>2</v>
      </c>
      <c r="BF150" s="87">
        <f>AL150-11</f>
        <v>229</v>
      </c>
      <c r="BG150" s="87">
        <v>10</v>
      </c>
      <c r="BH150" s="218">
        <v>10</v>
      </c>
      <c r="BI150" s="88">
        <f>BF150+2*BG150</f>
        <v>249</v>
      </c>
      <c r="BJ150" s="88">
        <f>AZ150</f>
        <v>17</v>
      </c>
      <c r="BK150" s="87">
        <f>BI150*BJ150/100*((BH150/100)^2/4*PI()*7850/100)</f>
        <v>26.098034841441979</v>
      </c>
      <c r="BL150" s="88">
        <v>3</v>
      </c>
      <c r="BM150" s="110">
        <f>(AP150+AQ150)/2-2*4.5</f>
        <v>248</v>
      </c>
      <c r="BN150" s="87">
        <f>10</f>
        <v>10</v>
      </c>
      <c r="BO150" s="218">
        <v>10</v>
      </c>
      <c r="BP150" s="105">
        <f>IF(BO150=10,1.16,IF(BO150=12,1.39,IF(BO150=14,1.62,IF(BO150=28,3.1))))</f>
        <v>1.1599999999999999</v>
      </c>
      <c r="BQ150" s="110">
        <f>BM150+2*BN150</f>
        <v>268</v>
      </c>
      <c r="BR150" s="223">
        <f>AT150*2+2*AU150+1</f>
        <v>23</v>
      </c>
      <c r="BS150" s="87">
        <f t="shared" si="12"/>
        <v>38.003375091577695</v>
      </c>
      <c r="BT150" s="88">
        <v>6</v>
      </c>
      <c r="BU150" s="110">
        <f>(20+10*BW150)*TAN(BV150/180*PI())</f>
        <v>134.46874888798155</v>
      </c>
      <c r="BV150" s="242">
        <f>45+AN150/2</f>
        <v>62.5</v>
      </c>
      <c r="BW150" s="88">
        <f>INT((150*COS(BV150/180*PI())-10)/10)</f>
        <v>5</v>
      </c>
      <c r="BX150" s="218">
        <v>12</v>
      </c>
      <c r="BY150" s="215">
        <f>BU150+34</f>
        <v>168.46874888798155</v>
      </c>
      <c r="BZ150" s="88">
        <f>BW150+1</f>
        <v>6</v>
      </c>
      <c r="CA150" s="87">
        <f>BY150*BZ150/100*((BX150/100)^2/4*PI()*7850/100)</f>
        <v>8.9741356776309882</v>
      </c>
      <c r="CB150" s="243">
        <f>BD150+BK150+BS150+BD151+BK151+BS151+CA150+CA151+BS152</f>
        <v>526.36530315427001</v>
      </c>
      <c r="CC150" s="233">
        <f>(AP150+AQ150)*AL150/2*AR150/1000000</f>
        <v>2.1587999999999998</v>
      </c>
      <c r="CE150" s="42">
        <f>CB150/CC150</f>
        <v>243.82309762565779</v>
      </c>
    </row>
    <row r="151" spans="5:83" ht="35.25" customHeight="1" x14ac:dyDescent="0.25">
      <c r="E151" s="93"/>
      <c r="I151" s="72"/>
      <c r="P151" s="72"/>
      <c r="Q151" s="72"/>
      <c r="R151" s="72"/>
      <c r="S151" s="72"/>
      <c r="AJ151" s="278"/>
      <c r="AK151" s="242"/>
      <c r="AL151" s="238"/>
      <c r="AM151" s="248"/>
      <c r="AN151" s="238"/>
      <c r="AO151" s="250"/>
      <c r="AP151" s="242"/>
      <c r="AQ151" s="242"/>
      <c r="AR151" s="238"/>
      <c r="AS151" s="304"/>
      <c r="AT151" s="241"/>
      <c r="AU151" s="241"/>
      <c r="AV151" s="88" t="s">
        <v>51</v>
      </c>
      <c r="AW151" s="218">
        <f>AW150</f>
        <v>20</v>
      </c>
      <c r="AX151" s="87">
        <f>AL150/COS(AN150/180*PI())-11</f>
        <v>281.98590130274943</v>
      </c>
      <c r="AY151" s="184">
        <f>AY150</f>
        <v>23.734999999999999</v>
      </c>
      <c r="AZ151" s="103" t="s">
        <v>31</v>
      </c>
      <c r="BA151" s="131">
        <f>INT((AQ150-AP150-3.5/COS(AN150*PI()/180))/AS150)+1</f>
        <v>17</v>
      </c>
      <c r="BB151" s="105">
        <f>IF(AW151=16,1.84,IF(AW151=20,2.27,IF(AW151=22,2.51,IF(AW151=25,2.84,IF(AW151=28,3.16)))))</f>
        <v>2.27</v>
      </c>
      <c r="BC151" s="88">
        <f>AX151+2*AY151</f>
        <v>329.45590130274945</v>
      </c>
      <c r="BD151" s="87">
        <f>BC151*BA151/100*((AW151/100)^2/4*PI()*7850/100)</f>
        <v>138.12291712317793</v>
      </c>
      <c r="BE151" s="88" t="s">
        <v>52</v>
      </c>
      <c r="BF151" s="87">
        <f>AL150/COS(AN150/180*PI())-11</f>
        <v>281.98590130274943</v>
      </c>
      <c r="BG151" s="87">
        <v>10</v>
      </c>
      <c r="BH151" s="218">
        <v>10</v>
      </c>
      <c r="BI151" s="88">
        <f>BF151+2*BG151</f>
        <v>301.98590130274943</v>
      </c>
      <c r="BJ151" s="88">
        <f>BA151</f>
        <v>17</v>
      </c>
      <c r="BK151" s="87">
        <f>BI151*BJ151/100*((BH151/100)^2/4*PI()*7850/100)</f>
        <v>31.651560537443427</v>
      </c>
      <c r="BL151" s="88">
        <v>4</v>
      </c>
      <c r="BM151" s="110">
        <f>BM150</f>
        <v>248</v>
      </c>
      <c r="BN151" s="214">
        <f>AR150-7-BP150-BP151+BP151</f>
        <v>26.84</v>
      </c>
      <c r="BO151" s="218">
        <v>12</v>
      </c>
      <c r="BP151" s="105">
        <f t="shared" si="13"/>
        <v>1.39</v>
      </c>
      <c r="BQ151" s="215">
        <f>BM151+2*BN151+32</f>
        <v>333.68</v>
      </c>
      <c r="BR151" s="223">
        <f>BR150</f>
        <v>23</v>
      </c>
      <c r="BS151" s="87">
        <f t="shared" si="12"/>
        <v>68.136534808966445</v>
      </c>
      <c r="BT151" s="88">
        <v>7</v>
      </c>
      <c r="BU151" s="110">
        <f>(10+2.5*BW151)*1/TAN(BV150/180*PI())</f>
        <v>31.234023033104791</v>
      </c>
      <c r="BV151" s="242"/>
      <c r="BW151" s="88">
        <f>INT((120*SIN(BV150/180*PI()))/10)*2</f>
        <v>20</v>
      </c>
      <c r="BX151" s="218">
        <v>12</v>
      </c>
      <c r="BY151" s="215">
        <f>BU151+34</f>
        <v>65.234023033104791</v>
      </c>
      <c r="BZ151" s="88">
        <f>BW151+1</f>
        <v>21</v>
      </c>
      <c r="CA151" s="87">
        <f>BY151*BZ151/100*((BX151/100)^2/4*PI()*7850/100)</f>
        <v>12.162293723693269</v>
      </c>
      <c r="CB151" s="244"/>
      <c r="CC151" s="234"/>
      <c r="CE151" s="42"/>
    </row>
    <row r="152" spans="5:83" ht="35.25" customHeight="1" x14ac:dyDescent="0.25">
      <c r="E152" s="93"/>
      <c r="I152" s="72"/>
      <c r="P152" s="72"/>
      <c r="Q152" s="72"/>
      <c r="R152" s="72"/>
      <c r="S152" s="72"/>
      <c r="AJ152" s="278"/>
      <c r="AK152" s="242"/>
      <c r="AL152" s="238"/>
      <c r="AM152" s="248"/>
      <c r="AN152" s="238"/>
      <c r="AO152" s="250"/>
      <c r="AP152" s="242"/>
      <c r="AQ152" s="242"/>
      <c r="AR152" s="238"/>
      <c r="AS152" s="304"/>
      <c r="AT152" s="241"/>
      <c r="AU152" s="241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88">
        <v>5</v>
      </c>
      <c r="BM152" s="210">
        <f>(3*AS150+BB150+BP152)</f>
        <v>33.660000000000004</v>
      </c>
      <c r="BN152" s="214">
        <f>AR150-7-BP150-BP151+BP152</f>
        <v>26.84</v>
      </c>
      <c r="BO152" s="218">
        <v>12</v>
      </c>
      <c r="BP152" s="211">
        <f t="shared" si="13"/>
        <v>1.39</v>
      </c>
      <c r="BQ152" s="214">
        <f>2*BM152+2*BN152+28</f>
        <v>149</v>
      </c>
      <c r="BR152" s="223">
        <f>INT(19*(INT(AZ150/3/2)+INT(BJ150/3/2+BJ151/3/2))/2)</f>
        <v>66</v>
      </c>
      <c r="BS152" s="87">
        <f t="shared" si="12"/>
        <v>87.307637011166122</v>
      </c>
      <c r="BT152" s="247"/>
      <c r="BU152" s="247"/>
      <c r="BV152" s="247"/>
      <c r="BW152" s="247"/>
      <c r="BX152" s="247"/>
      <c r="BY152" s="247"/>
      <c r="BZ152" s="247"/>
      <c r="CA152" s="247"/>
      <c r="CB152" s="253"/>
      <c r="CC152" s="246"/>
      <c r="CE152" s="42"/>
    </row>
    <row r="153" spans="5:83" ht="35.25" customHeight="1" x14ac:dyDescent="0.25">
      <c r="E153" s="93"/>
      <c r="I153" s="72"/>
      <c r="P153" s="72"/>
      <c r="Q153" s="72"/>
      <c r="R153" s="72"/>
      <c r="S153" s="72"/>
      <c r="AJ153" s="278"/>
      <c r="AK153" s="242"/>
      <c r="AL153" s="238">
        <v>240</v>
      </c>
      <c r="AM153" s="248" t="s">
        <v>206</v>
      </c>
      <c r="AN153" s="238">
        <f>AN150</f>
        <v>35</v>
      </c>
      <c r="AO153" s="250">
        <f>INT(AL153*TAN(RADIANS(AN153)))</f>
        <v>168</v>
      </c>
      <c r="AP153" s="242">
        <f>INT((AO153-13)/AS153+1)*AS153+13</f>
        <v>173</v>
      </c>
      <c r="AQ153" s="242">
        <f>AP153+INT(AL153*(TAN(AN153/180*PI())))</f>
        <v>341</v>
      </c>
      <c r="AR153" s="238">
        <f>F$10</f>
        <v>35</v>
      </c>
      <c r="AS153" s="304">
        <f>AS150</f>
        <v>10</v>
      </c>
      <c r="AT153" s="241">
        <v>7</v>
      </c>
      <c r="AU153" s="241">
        <v>4</v>
      </c>
      <c r="AV153" s="88">
        <v>1</v>
      </c>
      <c r="AW153" s="218">
        <f>J$10</f>
        <v>20</v>
      </c>
      <c r="AX153" s="87">
        <f>AL153-11</f>
        <v>229</v>
      </c>
      <c r="AY153" s="184">
        <f>(AR153-7-BP153-BP154-1.16/2-BB153/2)</f>
        <v>23.734999999999999</v>
      </c>
      <c r="AZ153" s="130">
        <f>INT((AP153-13)/AS153)+1</f>
        <v>17</v>
      </c>
      <c r="BA153" s="103" t="s">
        <v>31</v>
      </c>
      <c r="BB153" s="105">
        <f>IF(AW153=16,1.84,IF(AW153=20,2.27,IF(AW153=22,2.51,IF(AW153=25,2.84,IF(AW153=28,3.16)))))</f>
        <v>2.27</v>
      </c>
      <c r="BC153" s="88">
        <f>AX153+2*AY153</f>
        <v>276.47000000000003</v>
      </c>
      <c r="BD153" s="87">
        <f>BC153*AZ153/100*((AW153/100)^2/4*PI()*7850/100)</f>
        <v>115.90881433917214</v>
      </c>
      <c r="BE153" s="88">
        <v>2</v>
      </c>
      <c r="BF153" s="87">
        <f>AL153-11</f>
        <v>229</v>
      </c>
      <c r="BG153" s="87">
        <v>10</v>
      </c>
      <c r="BH153" s="218">
        <v>10</v>
      </c>
      <c r="BI153" s="88">
        <f>BF153+2*BG153</f>
        <v>249</v>
      </c>
      <c r="BJ153" s="88">
        <f>AZ153</f>
        <v>17</v>
      </c>
      <c r="BK153" s="87">
        <f>BI153*BJ153/100*((BH153/100)^2/4*PI()*7850/100)</f>
        <v>26.098034841441979</v>
      </c>
      <c r="BL153" s="88">
        <v>3</v>
      </c>
      <c r="BM153" s="110">
        <f>(AP153+AQ153)/2-2*4.5</f>
        <v>248</v>
      </c>
      <c r="BN153" s="87">
        <f>10</f>
        <v>10</v>
      </c>
      <c r="BO153" s="218">
        <v>10</v>
      </c>
      <c r="BP153" s="105">
        <f>IF(BO153=10,1.16,IF(BO153=12,1.39,IF(BO153=14,1.62,IF(BO153=28,3.1))))</f>
        <v>1.1599999999999999</v>
      </c>
      <c r="BQ153" s="110">
        <f>BM153+2*BN153</f>
        <v>268</v>
      </c>
      <c r="BR153" s="223">
        <f>AT153*2+2*AU153+1</f>
        <v>23</v>
      </c>
      <c r="BS153" s="87">
        <f t="shared" si="12"/>
        <v>38.003375091577695</v>
      </c>
      <c r="BT153" s="88">
        <v>6</v>
      </c>
      <c r="BU153" s="110">
        <f>(20+10*BW153)*TAN(BV153/180*PI())</f>
        <v>134.46874888798155</v>
      </c>
      <c r="BV153" s="242">
        <f>45+AN153/2</f>
        <v>62.5</v>
      </c>
      <c r="BW153" s="88">
        <f>INT((150*COS(BV153/180*PI())-10)/10)</f>
        <v>5</v>
      </c>
      <c r="BX153" s="218">
        <v>12</v>
      </c>
      <c r="BY153" s="215">
        <f>BU153+34</f>
        <v>168.46874888798155</v>
      </c>
      <c r="BZ153" s="88">
        <f>BW153+1</f>
        <v>6</v>
      </c>
      <c r="CA153" s="87">
        <f>BY153*BZ153/100*((BX153/100)^2/4*PI()*7850/100)</f>
        <v>8.9741356776309882</v>
      </c>
      <c r="CB153" s="243">
        <f>BD153+BK153+BS153+BD154+BK154+BS154+CA153+CA154+BS155</f>
        <v>526.36530315427001</v>
      </c>
      <c r="CC153" s="233">
        <f>(AP153+AQ153)*AL153/2*AR153/1000000</f>
        <v>2.1587999999999998</v>
      </c>
      <c r="CE153" s="42">
        <f>CB153/CC153</f>
        <v>243.82309762565779</v>
      </c>
    </row>
    <row r="154" spans="5:83" ht="35.25" customHeight="1" x14ac:dyDescent="0.25">
      <c r="E154" s="93"/>
      <c r="I154" s="72"/>
      <c r="P154" s="72"/>
      <c r="Q154" s="72"/>
      <c r="R154" s="72"/>
      <c r="S154" s="72"/>
      <c r="AJ154" s="278"/>
      <c r="AK154" s="242"/>
      <c r="AL154" s="238"/>
      <c r="AM154" s="248"/>
      <c r="AN154" s="238"/>
      <c r="AO154" s="250"/>
      <c r="AP154" s="242"/>
      <c r="AQ154" s="242"/>
      <c r="AR154" s="238"/>
      <c r="AS154" s="304"/>
      <c r="AT154" s="241"/>
      <c r="AU154" s="241"/>
      <c r="AV154" s="88" t="s">
        <v>51</v>
      </c>
      <c r="AW154" s="218">
        <f>AW153</f>
        <v>20</v>
      </c>
      <c r="AX154" s="87">
        <f>AL153/COS(AN153/180*PI())-11</f>
        <v>281.98590130274943</v>
      </c>
      <c r="AY154" s="184">
        <f>AY153</f>
        <v>23.734999999999999</v>
      </c>
      <c r="AZ154" s="103" t="s">
        <v>31</v>
      </c>
      <c r="BA154" s="131">
        <f>INT((AQ153-AP153-3.5/COS(AN153*PI()/180))/AS153)+1</f>
        <v>17</v>
      </c>
      <c r="BB154" s="105">
        <f>IF(AW154=16,1.84,IF(AW154=20,2.27,IF(AW154=22,2.51,IF(AW154=25,2.84,IF(AW154=28,3.16)))))</f>
        <v>2.27</v>
      </c>
      <c r="BC154" s="88">
        <f>AX154+2*AY154</f>
        <v>329.45590130274945</v>
      </c>
      <c r="BD154" s="87">
        <f>BC154*BA154/100*((AW154/100)^2/4*PI()*7850/100)</f>
        <v>138.12291712317793</v>
      </c>
      <c r="BE154" s="88" t="s">
        <v>52</v>
      </c>
      <c r="BF154" s="87">
        <f>AL153/COS(AN153/180*PI())-11</f>
        <v>281.98590130274943</v>
      </c>
      <c r="BG154" s="87">
        <v>10</v>
      </c>
      <c r="BH154" s="218">
        <v>10</v>
      </c>
      <c r="BI154" s="88">
        <f>BF154+2*BG154</f>
        <v>301.98590130274943</v>
      </c>
      <c r="BJ154" s="88">
        <f>BA154</f>
        <v>17</v>
      </c>
      <c r="BK154" s="87">
        <f>BI154*BJ154/100*((BH154/100)^2/4*PI()*7850/100)</f>
        <v>31.651560537443427</v>
      </c>
      <c r="BL154" s="88">
        <v>4</v>
      </c>
      <c r="BM154" s="110">
        <f>BM153</f>
        <v>248</v>
      </c>
      <c r="BN154" s="214">
        <f>AR153-7-BP153-BP154+BP154</f>
        <v>26.84</v>
      </c>
      <c r="BO154" s="218">
        <v>12</v>
      </c>
      <c r="BP154" s="105">
        <f t="shared" si="13"/>
        <v>1.39</v>
      </c>
      <c r="BQ154" s="215">
        <f>BM154+2*BN154+32</f>
        <v>333.68</v>
      </c>
      <c r="BR154" s="223">
        <f>BR153</f>
        <v>23</v>
      </c>
      <c r="BS154" s="87">
        <f t="shared" si="12"/>
        <v>68.136534808966445</v>
      </c>
      <c r="BT154" s="88">
        <v>7</v>
      </c>
      <c r="BU154" s="110">
        <f>(10+2.5*BW154)*1/TAN(BV153/180*PI())</f>
        <v>31.234023033104791</v>
      </c>
      <c r="BV154" s="242"/>
      <c r="BW154" s="88">
        <f>INT((120*SIN(BV153/180*PI()))/10)*2</f>
        <v>20</v>
      </c>
      <c r="BX154" s="218">
        <v>12</v>
      </c>
      <c r="BY154" s="215">
        <f>BU154+34</f>
        <v>65.234023033104791</v>
      </c>
      <c r="BZ154" s="88">
        <f>BW154+1</f>
        <v>21</v>
      </c>
      <c r="CA154" s="87">
        <f>BY154*BZ154/100*((BX154/100)^2/4*PI()*7850/100)</f>
        <v>12.162293723693269</v>
      </c>
      <c r="CB154" s="244"/>
      <c r="CC154" s="234"/>
      <c r="CE154" s="42"/>
    </row>
    <row r="155" spans="5:83" ht="35.25" customHeight="1" x14ac:dyDescent="0.25">
      <c r="E155" s="93"/>
      <c r="I155" s="72"/>
      <c r="P155" s="72"/>
      <c r="Q155" s="72"/>
      <c r="R155" s="72"/>
      <c r="S155" s="72"/>
      <c r="AJ155" s="278"/>
      <c r="AK155" s="242"/>
      <c r="AL155" s="238"/>
      <c r="AM155" s="248"/>
      <c r="AN155" s="238"/>
      <c r="AO155" s="250"/>
      <c r="AP155" s="242"/>
      <c r="AQ155" s="242"/>
      <c r="AR155" s="238"/>
      <c r="AS155" s="304"/>
      <c r="AT155" s="241"/>
      <c r="AU155" s="241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88">
        <v>5</v>
      </c>
      <c r="BM155" s="210">
        <f>(3*AS153+BB153+BP155)</f>
        <v>33.660000000000004</v>
      </c>
      <c r="BN155" s="214">
        <f>AR153-7-BP153-BP154+BP155</f>
        <v>26.84</v>
      </c>
      <c r="BO155" s="218">
        <v>12</v>
      </c>
      <c r="BP155" s="211">
        <f t="shared" si="13"/>
        <v>1.39</v>
      </c>
      <c r="BQ155" s="214">
        <f>2*BM155+2*BN155+28</f>
        <v>149</v>
      </c>
      <c r="BR155" s="223">
        <f>INT(19*(INT(AZ153/3/2)+INT(BJ153/3/2+BJ154/3/2))/2)</f>
        <v>66</v>
      </c>
      <c r="BS155" s="87">
        <f t="shared" si="12"/>
        <v>87.307637011166122</v>
      </c>
      <c r="BT155" s="247"/>
      <c r="BU155" s="247"/>
      <c r="BV155" s="247"/>
      <c r="BW155" s="247"/>
      <c r="BX155" s="247"/>
      <c r="BY155" s="247"/>
      <c r="BZ155" s="247"/>
      <c r="CA155" s="247"/>
      <c r="CB155" s="253"/>
      <c r="CC155" s="246"/>
      <c r="CE155" s="42"/>
    </row>
    <row r="156" spans="5:83" ht="35.25" customHeight="1" x14ac:dyDescent="0.25">
      <c r="E156" s="93"/>
      <c r="I156" s="72"/>
      <c r="P156" s="72"/>
      <c r="Q156" s="72"/>
      <c r="R156" s="72"/>
      <c r="S156" s="72"/>
      <c r="AJ156" s="278"/>
      <c r="AK156" s="242"/>
      <c r="AL156" s="238">
        <v>240</v>
      </c>
      <c r="AM156" s="248" t="s">
        <v>405</v>
      </c>
      <c r="AN156" s="238">
        <f>AN153</f>
        <v>35</v>
      </c>
      <c r="AO156" s="250">
        <f>INT(AL156*TAN(RADIANS(AN156)))</f>
        <v>168</v>
      </c>
      <c r="AP156" s="242">
        <f>INT((AO156-13)/AS156+1)*AS156+13</f>
        <v>173</v>
      </c>
      <c r="AQ156" s="242">
        <f>AP156+INT(AL156*(TAN(AN156/180*PI())))</f>
        <v>341</v>
      </c>
      <c r="AR156" s="238">
        <f>F$11</f>
        <v>40</v>
      </c>
      <c r="AS156" s="304">
        <f>AS153</f>
        <v>10</v>
      </c>
      <c r="AT156" s="241">
        <v>7</v>
      </c>
      <c r="AU156" s="241">
        <v>4</v>
      </c>
      <c r="AV156" s="88">
        <v>1</v>
      </c>
      <c r="AW156" s="218">
        <f>J$12</f>
        <v>20</v>
      </c>
      <c r="AX156" s="87">
        <f>AL156-11</f>
        <v>229</v>
      </c>
      <c r="AY156" s="184">
        <f>(AR156-7-BP156-BP157-1.16/2-BB156/2)</f>
        <v>28.734999999999999</v>
      </c>
      <c r="AZ156" s="130">
        <f>INT((AP156-13)/AS156)+1</f>
        <v>17</v>
      </c>
      <c r="BA156" s="103" t="s">
        <v>31</v>
      </c>
      <c r="BB156" s="105">
        <f>IF(AW156=16,1.84,IF(AW156=20,2.27,IF(AW156=22,2.51,IF(AW156=25,2.84,IF(AW156=28,3.16)))))</f>
        <v>2.27</v>
      </c>
      <c r="BC156" s="88">
        <f>AX156+2*AY156</f>
        <v>286.47000000000003</v>
      </c>
      <c r="BD156" s="87">
        <f>BC156*AZ156/100*((AW156/100)^2/4*PI()*7850/100)</f>
        <v>120.10126973538772</v>
      </c>
      <c r="BE156" s="88">
        <v>2</v>
      </c>
      <c r="BF156" s="87">
        <f>AL156-11</f>
        <v>229</v>
      </c>
      <c r="BG156" s="87">
        <v>10</v>
      </c>
      <c r="BH156" s="218">
        <v>10</v>
      </c>
      <c r="BI156" s="88">
        <f>BF156+2*BG156</f>
        <v>249</v>
      </c>
      <c r="BJ156" s="88">
        <f>AZ156</f>
        <v>17</v>
      </c>
      <c r="BK156" s="87">
        <f>BI156*BJ156/100*((BH156/100)^2/4*PI()*7850/100)</f>
        <v>26.098034841441979</v>
      </c>
      <c r="BL156" s="88">
        <v>3</v>
      </c>
      <c r="BM156" s="110">
        <f>(AP156+AQ156)/2-2*4.5</f>
        <v>248</v>
      </c>
      <c r="BN156" s="87">
        <f>10</f>
        <v>10</v>
      </c>
      <c r="BO156" s="218">
        <v>10</v>
      </c>
      <c r="BP156" s="105">
        <f>IF(BO156=10,1.16,IF(BO156=12,1.39,IF(BO156=14,1.62,IF(BO156=28,3.1))))</f>
        <v>1.1599999999999999</v>
      </c>
      <c r="BQ156" s="110">
        <f>BM156+2*BN156</f>
        <v>268</v>
      </c>
      <c r="BR156" s="223">
        <f>AT156*2+2*AU156+1</f>
        <v>23</v>
      </c>
      <c r="BS156" s="87">
        <f t="shared" si="12"/>
        <v>38.003375091577695</v>
      </c>
      <c r="BT156" s="88">
        <v>6</v>
      </c>
      <c r="BU156" s="110">
        <f>(20+10*BW156)*TAN(BV156/180*PI())</f>
        <v>134.46874888798155</v>
      </c>
      <c r="BV156" s="242">
        <f>45+AN156/2</f>
        <v>62.5</v>
      </c>
      <c r="BW156" s="88">
        <f>INT((150*COS(BV156/180*PI())-10)/10)</f>
        <v>5</v>
      </c>
      <c r="BX156" s="218">
        <v>12</v>
      </c>
      <c r="BY156" s="215">
        <f>BU156+34</f>
        <v>168.46874888798155</v>
      </c>
      <c r="BZ156" s="88">
        <f>BW156+1</f>
        <v>6</v>
      </c>
      <c r="CA156" s="87">
        <f>BY156*BZ156/100*((BX156/100)^2/4*PI()*7850/100)</f>
        <v>8.9741356776309882</v>
      </c>
      <c r="CB156" s="243">
        <f>BD156+BK156+BS156+BD157+BK157+BS157+CA156+CA157+BS158</f>
        <v>542.65175929345094</v>
      </c>
      <c r="CC156" s="233">
        <f>(AP156+AQ156)*AL156/2*AR156/1000000</f>
        <v>2.4672000000000001</v>
      </c>
      <c r="CE156" s="42">
        <f>CB156/CC156</f>
        <v>219.94640049183323</v>
      </c>
    </row>
    <row r="157" spans="5:83" ht="35.25" customHeight="1" x14ac:dyDescent="0.25">
      <c r="E157" s="93"/>
      <c r="I157" s="72"/>
      <c r="P157" s="72"/>
      <c r="Q157" s="72"/>
      <c r="R157" s="72"/>
      <c r="S157" s="72"/>
      <c r="AJ157" s="278"/>
      <c r="AK157" s="242"/>
      <c r="AL157" s="238"/>
      <c r="AM157" s="248"/>
      <c r="AN157" s="238"/>
      <c r="AO157" s="250"/>
      <c r="AP157" s="242"/>
      <c r="AQ157" s="242"/>
      <c r="AR157" s="238"/>
      <c r="AS157" s="304"/>
      <c r="AT157" s="241"/>
      <c r="AU157" s="241"/>
      <c r="AV157" s="88" t="s">
        <v>51</v>
      </c>
      <c r="AW157" s="218">
        <f>AW156</f>
        <v>20</v>
      </c>
      <c r="AX157" s="87">
        <f>AL156/COS(AN156/180*PI())-11</f>
        <v>281.98590130274943</v>
      </c>
      <c r="AY157" s="184">
        <f>AY156</f>
        <v>28.734999999999999</v>
      </c>
      <c r="AZ157" s="103" t="s">
        <v>31</v>
      </c>
      <c r="BA157" s="131">
        <f>INT((AQ156-AP156-3.5/COS(AN156*PI()/180))/AS156)+1</f>
        <v>17</v>
      </c>
      <c r="BB157" s="105">
        <f>IF(AW157=16,1.84,IF(AW157=20,2.27,IF(AW157=22,2.51,IF(AW157=25,2.84,IF(AW157=28,3.16)))))</f>
        <v>2.27</v>
      </c>
      <c r="BC157" s="88">
        <f>AX157+2*AY157</f>
        <v>339.45590130274945</v>
      </c>
      <c r="BD157" s="87">
        <f>BC157*BA157/100*((AW157/100)^2/4*PI()*7850/100)</f>
        <v>142.31537251939349</v>
      </c>
      <c r="BE157" s="88" t="s">
        <v>52</v>
      </c>
      <c r="BF157" s="87">
        <f>AL156/COS(AN156/180*PI())-11</f>
        <v>281.98590130274943</v>
      </c>
      <c r="BG157" s="87">
        <v>10</v>
      </c>
      <c r="BH157" s="218">
        <v>10</v>
      </c>
      <c r="BI157" s="88">
        <f>BF157+2*BG157</f>
        <v>301.98590130274943</v>
      </c>
      <c r="BJ157" s="88">
        <f>BA157</f>
        <v>17</v>
      </c>
      <c r="BK157" s="87">
        <f>BI157*BJ157/100*((BH157/100)^2/4*PI()*7850/100)</f>
        <v>31.651560537443427</v>
      </c>
      <c r="BL157" s="88">
        <v>4</v>
      </c>
      <c r="BM157" s="110">
        <f>BM156</f>
        <v>248</v>
      </c>
      <c r="BN157" s="214">
        <f>AR156-7-BP156-BP157+BP157</f>
        <v>31.84</v>
      </c>
      <c r="BO157" s="218">
        <v>12</v>
      </c>
      <c r="BP157" s="105">
        <f t="shared" si="13"/>
        <v>1.39</v>
      </c>
      <c r="BQ157" s="215">
        <f>BM157+2*BN157+32</f>
        <v>343.68</v>
      </c>
      <c r="BR157" s="223">
        <f>BR156</f>
        <v>23</v>
      </c>
      <c r="BS157" s="87">
        <f t="shared" si="12"/>
        <v>70.178507201946729</v>
      </c>
      <c r="BT157" s="88">
        <v>7</v>
      </c>
      <c r="BU157" s="110">
        <f>(10+2.5*BW157)*1/TAN(BV156/180*PI())</f>
        <v>31.234023033104791</v>
      </c>
      <c r="BV157" s="242"/>
      <c r="BW157" s="88">
        <f>INT((120*SIN(BV156/180*PI()))/10)*2</f>
        <v>20</v>
      </c>
      <c r="BX157" s="218">
        <v>12</v>
      </c>
      <c r="BY157" s="215">
        <f>BU157+34</f>
        <v>65.234023033104791</v>
      </c>
      <c r="BZ157" s="88">
        <f>BW157+1</f>
        <v>21</v>
      </c>
      <c r="CA157" s="87">
        <f>BY157*BZ157/100*((BX157/100)^2/4*PI()*7850/100)</f>
        <v>12.162293723693269</v>
      </c>
      <c r="CB157" s="244"/>
      <c r="CC157" s="234"/>
      <c r="CE157" s="42"/>
    </row>
    <row r="158" spans="5:83" ht="35.25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8"/>
      <c r="AN158" s="238"/>
      <c r="AO158" s="250"/>
      <c r="AP158" s="242"/>
      <c r="AQ158" s="242"/>
      <c r="AR158" s="238"/>
      <c r="AS158" s="304"/>
      <c r="AT158" s="241"/>
      <c r="AU158" s="241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88">
        <v>5</v>
      </c>
      <c r="BM158" s="210">
        <f>(3*AS156+BB156+BP158)</f>
        <v>33.660000000000004</v>
      </c>
      <c r="BN158" s="214">
        <f>AR156-7-BP156-BP157+BP158</f>
        <v>31.84</v>
      </c>
      <c r="BO158" s="218">
        <v>12</v>
      </c>
      <c r="BP158" s="211">
        <f t="shared" si="13"/>
        <v>1.39</v>
      </c>
      <c r="BQ158" s="214">
        <f>2*BM158+2*BN158+28</f>
        <v>159</v>
      </c>
      <c r="BR158" s="223">
        <f>INT(19*(INT(AZ156/3/2)+INT(BJ156/3/2+BJ157/3/2))/2)</f>
        <v>66</v>
      </c>
      <c r="BS158" s="87">
        <f t="shared" si="12"/>
        <v>93.167209964935651</v>
      </c>
      <c r="BT158" s="247"/>
      <c r="BU158" s="247"/>
      <c r="BV158" s="247"/>
      <c r="BW158" s="247"/>
      <c r="BX158" s="247"/>
      <c r="BY158" s="247"/>
      <c r="BZ158" s="247"/>
      <c r="CA158" s="247"/>
      <c r="CB158" s="253"/>
      <c r="CC158" s="246"/>
      <c r="CE158" s="42"/>
    </row>
    <row r="159" spans="5:83" ht="35.25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v>240</v>
      </c>
      <c r="AM159" s="248" t="s">
        <v>404</v>
      </c>
      <c r="AN159" s="238">
        <f>AN156</f>
        <v>35</v>
      </c>
      <c r="AO159" s="250">
        <f>INT(AL159*TAN(RADIANS(AN159)))</f>
        <v>168</v>
      </c>
      <c r="AP159" s="242">
        <f>INT((AO159-13)/AS159+1)*AS159+13</f>
        <v>173</v>
      </c>
      <c r="AQ159" s="242">
        <f>AP159+INT(AL159*(TAN(AN159/180*PI())))</f>
        <v>341</v>
      </c>
      <c r="AR159" s="238">
        <f>F$13</f>
        <v>45</v>
      </c>
      <c r="AS159" s="304">
        <f>AS156</f>
        <v>10</v>
      </c>
      <c r="AT159" s="241">
        <v>7</v>
      </c>
      <c r="AU159" s="241">
        <v>4</v>
      </c>
      <c r="AV159" s="88">
        <v>1</v>
      </c>
      <c r="AW159" s="218">
        <f>J$15</f>
        <v>22</v>
      </c>
      <c r="AX159" s="87">
        <f>AL159-11</f>
        <v>229</v>
      </c>
      <c r="AY159" s="184">
        <f>(AR159-7-BP159-BP160-1.16/2-BB159/2)</f>
        <v>33.615000000000002</v>
      </c>
      <c r="AZ159" s="130">
        <f>INT((AP159-13)/AS159)+1</f>
        <v>17</v>
      </c>
      <c r="BA159" s="103" t="s">
        <v>31</v>
      </c>
      <c r="BB159" s="105">
        <f>IF(AW159=16,1.84,IF(AW159=20,2.27,IF(AW159=22,2.51,IF(AW159=25,2.84,IF(AW159=28,3.16)))))</f>
        <v>2.5099999999999998</v>
      </c>
      <c r="BC159" s="88">
        <f>AX159+2*AY159</f>
        <v>296.23</v>
      </c>
      <c r="BD159" s="87">
        <f>BC159*AZ159/100*((AW159/100)^2/4*PI()*7850/100)</f>
        <v>150.27365850453384</v>
      </c>
      <c r="BE159" s="88">
        <v>2</v>
      </c>
      <c r="BF159" s="87">
        <f>AL159-11</f>
        <v>229</v>
      </c>
      <c r="BG159" s="87">
        <v>10</v>
      </c>
      <c r="BH159" s="218">
        <v>10</v>
      </c>
      <c r="BI159" s="88">
        <f>BF159+2*BG159</f>
        <v>249</v>
      </c>
      <c r="BJ159" s="88">
        <f>AZ159</f>
        <v>17</v>
      </c>
      <c r="BK159" s="87">
        <f>BI159*BJ159/100*((BH159/100)^2/4*PI()*7850/100)</f>
        <v>26.098034841441979</v>
      </c>
      <c r="BL159" s="88">
        <v>3</v>
      </c>
      <c r="BM159" s="110">
        <f>(AP159+AQ159)/2-2*4.5</f>
        <v>248</v>
      </c>
      <c r="BN159" s="87">
        <f>10</f>
        <v>10</v>
      </c>
      <c r="BO159" s="218">
        <v>10</v>
      </c>
      <c r="BP159" s="105">
        <f>IF(BO159=10,1.16,IF(BO159=12,1.39,IF(BO159=14,1.62,IF(BO159=28,3.1))))</f>
        <v>1.1599999999999999</v>
      </c>
      <c r="BQ159" s="110">
        <f>BM159+2*BN159</f>
        <v>268</v>
      </c>
      <c r="BR159" s="223">
        <f>AT159*2+2*AU159+1</f>
        <v>23</v>
      </c>
      <c r="BS159" s="87">
        <f t="shared" si="12"/>
        <v>38.003375091577695</v>
      </c>
      <c r="BT159" s="88">
        <v>6</v>
      </c>
      <c r="BU159" s="110">
        <f>(20+10*BW159)*TAN(BV159/180*PI())</f>
        <v>134.46874888798155</v>
      </c>
      <c r="BV159" s="242">
        <f>45+AN159/2</f>
        <v>62.5</v>
      </c>
      <c r="BW159" s="88">
        <f>INT((150*COS(BV159/180*PI())-10)/10)</f>
        <v>5</v>
      </c>
      <c r="BX159" s="218">
        <v>12</v>
      </c>
      <c r="BY159" s="215">
        <f>BU159+34</f>
        <v>168.46874888798155</v>
      </c>
      <c r="BZ159" s="88">
        <f>BW159+1</f>
        <v>6</v>
      </c>
      <c r="CA159" s="87">
        <f>BY159*BZ159/100*((BX159/100)^2/4*PI()*7850/100)</f>
        <v>8.9741356776309882</v>
      </c>
      <c r="CB159" s="243">
        <f>BD159+BK159+BS159+BD160+BK160+BS160+CA159+CA160+BS161</f>
        <v>615.84430326491531</v>
      </c>
      <c r="CC159" s="233">
        <f>(AP159+AQ159)*AL159/2*AR159/1000000</f>
        <v>2.7755999999999998</v>
      </c>
      <c r="CE159" s="42">
        <f>CB159/CC159</f>
        <v>221.87790145010641</v>
      </c>
    </row>
    <row r="160" spans="5:83" ht="35.25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8"/>
      <c r="AN160" s="238"/>
      <c r="AO160" s="250"/>
      <c r="AP160" s="242"/>
      <c r="AQ160" s="242"/>
      <c r="AR160" s="238"/>
      <c r="AS160" s="304"/>
      <c r="AT160" s="241"/>
      <c r="AU160" s="241"/>
      <c r="AV160" s="88" t="s">
        <v>51</v>
      </c>
      <c r="AW160" s="218">
        <v>22</v>
      </c>
      <c r="AX160" s="87">
        <f>AL159/COS(AN159/180*PI())-11</f>
        <v>281.98590130274943</v>
      </c>
      <c r="AY160" s="184">
        <f>AY159</f>
        <v>33.615000000000002</v>
      </c>
      <c r="AZ160" s="103" t="s">
        <v>31</v>
      </c>
      <c r="BA160" s="131">
        <f>INT((AQ159-AP159-3.5/COS(AN159*PI()/180))/AS159)+1</f>
        <v>17</v>
      </c>
      <c r="BB160" s="105">
        <f>IF(AW160=16,1.84,IF(AW160=20,2.27,IF(AW160=22,2.51,IF(AW160=25,2.84,IF(AW160=28,3.16)))))</f>
        <v>2.5099999999999998</v>
      </c>
      <c r="BC160" s="88">
        <f>AX160+2*AY160</f>
        <v>349.21590130274944</v>
      </c>
      <c r="BD160" s="87">
        <f>BC160*BA160/100*((AW160/100)^2/4*PI()*7850/100)</f>
        <v>177.15272287318086</v>
      </c>
      <c r="BE160" s="88" t="s">
        <v>52</v>
      </c>
      <c r="BF160" s="87">
        <f>AL159/COS(AN159/180*PI())-11</f>
        <v>281.98590130274943</v>
      </c>
      <c r="BG160" s="87">
        <v>10</v>
      </c>
      <c r="BH160" s="218">
        <v>10</v>
      </c>
      <c r="BI160" s="88">
        <f>BF160+2*BG160</f>
        <v>301.98590130274943</v>
      </c>
      <c r="BJ160" s="88">
        <f>BA160</f>
        <v>17</v>
      </c>
      <c r="BK160" s="87">
        <f>BI160*BJ160/100*((BH160/100)^2/4*PI()*7850/100)</f>
        <v>31.651560537443427</v>
      </c>
      <c r="BL160" s="88">
        <v>4</v>
      </c>
      <c r="BM160" s="110">
        <f>BM159</f>
        <v>248</v>
      </c>
      <c r="BN160" s="214">
        <f>AR159-7-BP159-BP160+BP160</f>
        <v>36.840000000000003</v>
      </c>
      <c r="BO160" s="218">
        <v>12</v>
      </c>
      <c r="BP160" s="105">
        <f t="shared" si="13"/>
        <v>1.39</v>
      </c>
      <c r="BQ160" s="215">
        <f>BM160+2*BN160+32</f>
        <v>353.68</v>
      </c>
      <c r="BR160" s="223">
        <f>BR159</f>
        <v>23</v>
      </c>
      <c r="BS160" s="87">
        <f t="shared" si="12"/>
        <v>72.220479594927028</v>
      </c>
      <c r="BT160" s="88">
        <v>7</v>
      </c>
      <c r="BU160" s="110">
        <f>(10+2.5*BW160)*1/TAN(BV159/180*PI())</f>
        <v>31.234023033104791</v>
      </c>
      <c r="BV160" s="242"/>
      <c r="BW160" s="88">
        <f>INT((120*SIN(BV159/180*PI()))/10)*2</f>
        <v>20</v>
      </c>
      <c r="BX160" s="218">
        <v>12</v>
      </c>
      <c r="BY160" s="215">
        <f>BU160+34</f>
        <v>65.234023033104791</v>
      </c>
      <c r="BZ160" s="88">
        <f>BW160+1</f>
        <v>21</v>
      </c>
      <c r="CA160" s="87">
        <f>BY160*BZ160/100*((BX160/100)^2/4*PI()*7850/100)</f>
        <v>12.162293723693269</v>
      </c>
      <c r="CB160" s="244"/>
      <c r="CC160" s="234"/>
      <c r="CE160" s="42"/>
    </row>
    <row r="161" spans="5:83" ht="35.25" customHeight="1" x14ac:dyDescent="0.25">
      <c r="E161" s="93"/>
      <c r="I161" s="72"/>
      <c r="P161" s="72"/>
      <c r="Q161" s="72"/>
      <c r="R161" s="72"/>
      <c r="S161" s="72"/>
      <c r="AJ161" s="278"/>
      <c r="AK161" s="242"/>
      <c r="AL161" s="238"/>
      <c r="AM161" s="248"/>
      <c r="AN161" s="238"/>
      <c r="AO161" s="250"/>
      <c r="AP161" s="242"/>
      <c r="AQ161" s="242"/>
      <c r="AR161" s="238"/>
      <c r="AS161" s="304"/>
      <c r="AT161" s="241"/>
      <c r="AU161" s="241"/>
      <c r="AV161" s="238"/>
      <c r="AW161" s="238"/>
      <c r="AX161" s="238"/>
      <c r="AY161" s="238"/>
      <c r="AZ161" s="238"/>
      <c r="BA161" s="238"/>
      <c r="BB161" s="238"/>
      <c r="BC161" s="238"/>
      <c r="BD161" s="238"/>
      <c r="BE161" s="238"/>
      <c r="BF161" s="238"/>
      <c r="BG161" s="238"/>
      <c r="BH161" s="238"/>
      <c r="BI161" s="238"/>
      <c r="BJ161" s="238"/>
      <c r="BK161" s="238"/>
      <c r="BL161" s="88">
        <v>5</v>
      </c>
      <c r="BM161" s="210">
        <f>(3*AS159+BB159+BP161)</f>
        <v>33.9</v>
      </c>
      <c r="BN161" s="214">
        <f>AR159-7-BP159-BP160+BP161</f>
        <v>36.840000000000003</v>
      </c>
      <c r="BO161" s="218">
        <v>12</v>
      </c>
      <c r="BP161" s="211">
        <f t="shared" si="13"/>
        <v>1.39</v>
      </c>
      <c r="BQ161" s="214">
        <f>2*BM161+2*BN161+28</f>
        <v>169.48000000000002</v>
      </c>
      <c r="BR161" s="223">
        <f>INT(19*(INT(AZ159/3/2)+INT(BJ159/3/2+BJ160/3/2))/2)</f>
        <v>66</v>
      </c>
      <c r="BS161" s="87">
        <f t="shared" si="12"/>
        <v>99.308042420486132</v>
      </c>
      <c r="BT161" s="247"/>
      <c r="BU161" s="247"/>
      <c r="BV161" s="247"/>
      <c r="BW161" s="247"/>
      <c r="BX161" s="247"/>
      <c r="BY161" s="247"/>
      <c r="BZ161" s="247"/>
      <c r="CA161" s="247"/>
      <c r="CB161" s="253"/>
      <c r="CC161" s="246"/>
      <c r="CE161" s="42"/>
    </row>
    <row r="162" spans="5:83" ht="35.25" customHeight="1" x14ac:dyDescent="0.25">
      <c r="E162" s="93"/>
      <c r="I162" s="72"/>
      <c r="P162" s="72"/>
      <c r="Q162" s="72"/>
      <c r="R162" s="72"/>
      <c r="S162" s="72"/>
      <c r="AJ162" s="278"/>
      <c r="AK162" s="242"/>
      <c r="AL162" s="238">
        <v>240</v>
      </c>
      <c r="AM162" s="248" t="s">
        <v>406</v>
      </c>
      <c r="AN162" s="238">
        <f>AN159</f>
        <v>35</v>
      </c>
      <c r="AO162" s="250">
        <f>INT(AL162*TAN(RADIANS(AN162)))</f>
        <v>168</v>
      </c>
      <c r="AP162" s="242">
        <f>INT((AO162-13)/AS162+1)*AS162+13</f>
        <v>173</v>
      </c>
      <c r="AQ162" s="242">
        <f>AP162+INT(AL162*(TAN(AN162/180*PI())))</f>
        <v>341</v>
      </c>
      <c r="AR162" s="238">
        <f>F$18</f>
        <v>50</v>
      </c>
      <c r="AS162" s="304">
        <f>AS159</f>
        <v>10</v>
      </c>
      <c r="AT162" s="241">
        <v>7</v>
      </c>
      <c r="AU162" s="241">
        <v>4</v>
      </c>
      <c r="AV162" s="88">
        <v>1</v>
      </c>
      <c r="AW162" s="218">
        <f>J$18</f>
        <v>22</v>
      </c>
      <c r="AX162" s="87">
        <f>AL162-11</f>
        <v>229</v>
      </c>
      <c r="AY162" s="184">
        <f>(AR162-7-BP162-BP163-1.16/2-BB162/2)</f>
        <v>38.615000000000002</v>
      </c>
      <c r="AZ162" s="130">
        <f>INT((AP162-13)/AS162)+1</f>
        <v>17</v>
      </c>
      <c r="BA162" s="103" t="s">
        <v>31</v>
      </c>
      <c r="BB162" s="105">
        <f>IF(AW162=16,1.84,IF(AW162=20,2.27,IF(AW162=22,2.51,IF(AW162=25,2.84,IF(AW162=28,3.16)))))</f>
        <v>2.5099999999999998</v>
      </c>
      <c r="BC162" s="88">
        <f>AX162+2*AY162</f>
        <v>306.23</v>
      </c>
      <c r="BD162" s="87">
        <f>BC162*AZ162/100*((AW162/100)^2/4*PI()*7850/100)</f>
        <v>155.34652953395471</v>
      </c>
      <c r="BE162" s="88">
        <v>2</v>
      </c>
      <c r="BF162" s="87">
        <f>AL162-11</f>
        <v>229</v>
      </c>
      <c r="BG162" s="87">
        <v>10</v>
      </c>
      <c r="BH162" s="218">
        <v>10</v>
      </c>
      <c r="BI162" s="88">
        <f>BF162+2*BG162</f>
        <v>249</v>
      </c>
      <c r="BJ162" s="88">
        <f>AZ162</f>
        <v>17</v>
      </c>
      <c r="BK162" s="87">
        <f>BI162*BJ162/100*((BH162/100)^2/4*PI()*7850/100)</f>
        <v>26.098034841441979</v>
      </c>
      <c r="BL162" s="88">
        <v>3</v>
      </c>
      <c r="BM162" s="110">
        <f>(AP162+AQ162)/2-2*4.5</f>
        <v>248</v>
      </c>
      <c r="BN162" s="87">
        <f>10</f>
        <v>10</v>
      </c>
      <c r="BO162" s="218">
        <v>10</v>
      </c>
      <c r="BP162" s="105">
        <f>IF(BO162=10,1.16,IF(BO162=12,1.39,IF(BO162=14,1.62,IF(BO162=28,3.1))))</f>
        <v>1.1599999999999999</v>
      </c>
      <c r="BQ162" s="110">
        <f>BM162+2*BN162</f>
        <v>268</v>
      </c>
      <c r="BR162" s="223">
        <f>AT162*2+2*AU162+1</f>
        <v>23</v>
      </c>
      <c r="BS162" s="87">
        <f t="shared" si="12"/>
        <v>38.003375091577695</v>
      </c>
      <c r="BT162" s="88">
        <v>6</v>
      </c>
      <c r="BU162" s="110">
        <f>(20+10*BW162)*TAN(BV162/180*PI())</f>
        <v>134.46874888798155</v>
      </c>
      <c r="BV162" s="242">
        <f>45+AN162/2</f>
        <v>62.5</v>
      </c>
      <c r="BW162" s="88">
        <f>INT((150*COS(BV162/180*PI())-10)/10)</f>
        <v>5</v>
      </c>
      <c r="BX162" s="218">
        <v>12</v>
      </c>
      <c r="BY162" s="215">
        <f>BU162+34</f>
        <v>168.46874888798155</v>
      </c>
      <c r="BZ162" s="88">
        <f>BW162+1</f>
        <v>6</v>
      </c>
      <c r="CA162" s="87">
        <f>BY162*BZ162/100*((BX162/100)^2/4*PI()*7850/100)</f>
        <v>8.9741356776309882</v>
      </c>
      <c r="CB162" s="243">
        <f>BD162+BK162+BS162+BD163+BK163+BS163+CA162+CA163+BS164</f>
        <v>633.89159067050684</v>
      </c>
      <c r="CC162" s="233">
        <f>(AP162+AQ162)*AL162/2*AR162/1000000</f>
        <v>3.0840000000000001</v>
      </c>
      <c r="CE162" s="42">
        <f>CB162/CC162</f>
        <v>205.54202032117601</v>
      </c>
    </row>
    <row r="163" spans="5:83" ht="35.25" customHeight="1" x14ac:dyDescent="0.25">
      <c r="E163" s="93"/>
      <c r="I163" s="72"/>
      <c r="P163" s="72"/>
      <c r="Q163" s="72"/>
      <c r="R163" s="72"/>
      <c r="S163" s="72"/>
      <c r="AJ163" s="278"/>
      <c r="AK163" s="242"/>
      <c r="AL163" s="238"/>
      <c r="AM163" s="248"/>
      <c r="AN163" s="238"/>
      <c r="AO163" s="250"/>
      <c r="AP163" s="242"/>
      <c r="AQ163" s="242"/>
      <c r="AR163" s="238"/>
      <c r="AS163" s="304"/>
      <c r="AT163" s="241"/>
      <c r="AU163" s="241"/>
      <c r="AV163" s="88" t="s">
        <v>51</v>
      </c>
      <c r="AW163" s="218">
        <v>22</v>
      </c>
      <c r="AX163" s="87">
        <f>AL162/COS(AN162/180*PI())-11</f>
        <v>281.98590130274943</v>
      </c>
      <c r="AY163" s="184">
        <f>AY162</f>
        <v>38.615000000000002</v>
      </c>
      <c r="AZ163" s="103" t="s">
        <v>31</v>
      </c>
      <c r="BA163" s="131">
        <f>INT((AQ162-AP162-3.5/COS(AN162*PI()/180))/AS162)+1</f>
        <v>17</v>
      </c>
      <c r="BB163" s="105">
        <f>IF(AW163=16,1.84,IF(AW163=20,2.27,IF(AW163=22,2.51,IF(AW163=25,2.84,IF(AW163=28,3.16)))))</f>
        <v>2.5099999999999998</v>
      </c>
      <c r="BC163" s="88">
        <f>AX163+2*AY163</f>
        <v>359.21590130274944</v>
      </c>
      <c r="BD163" s="87">
        <f>BC163*BA163/100*((AW163/100)^2/4*PI()*7850/100)</f>
        <v>182.22559390260173</v>
      </c>
      <c r="BE163" s="88" t="s">
        <v>52</v>
      </c>
      <c r="BF163" s="87">
        <f>AL162/COS(AN162/180*PI())-11</f>
        <v>281.98590130274943</v>
      </c>
      <c r="BG163" s="87">
        <v>10</v>
      </c>
      <c r="BH163" s="218">
        <v>10</v>
      </c>
      <c r="BI163" s="88">
        <f>BF163+2*BG163</f>
        <v>301.98590130274943</v>
      </c>
      <c r="BJ163" s="88">
        <f>BA163</f>
        <v>17</v>
      </c>
      <c r="BK163" s="87">
        <f>BI163*BJ163/100*((BH163/100)^2/4*PI()*7850/100)</f>
        <v>31.651560537443427</v>
      </c>
      <c r="BL163" s="88">
        <v>4</v>
      </c>
      <c r="BM163" s="110">
        <f>BM162</f>
        <v>248</v>
      </c>
      <c r="BN163" s="214">
        <f>AR162-7-BP162-BP163+BP163</f>
        <v>41.84</v>
      </c>
      <c r="BO163" s="218">
        <v>12</v>
      </c>
      <c r="BP163" s="105">
        <f t="shared" si="13"/>
        <v>1.39</v>
      </c>
      <c r="BQ163" s="215">
        <f>BM163+2*BN163+32</f>
        <v>363.68</v>
      </c>
      <c r="BR163" s="223">
        <f>BR162</f>
        <v>23</v>
      </c>
      <c r="BS163" s="87">
        <f t="shared" si="12"/>
        <v>74.262451987907312</v>
      </c>
      <c r="BT163" s="88">
        <v>7</v>
      </c>
      <c r="BU163" s="110">
        <f>(10+2.5*BW163)*1/TAN(BV162/180*PI())</f>
        <v>31.234023033104791</v>
      </c>
      <c r="BV163" s="242"/>
      <c r="BW163" s="88">
        <f>INT((120*SIN(BV162/180*PI()))/10)*2</f>
        <v>20</v>
      </c>
      <c r="BX163" s="218">
        <v>12</v>
      </c>
      <c r="BY163" s="215">
        <f>BU163+34</f>
        <v>65.234023033104791</v>
      </c>
      <c r="BZ163" s="88">
        <f>BW163+1</f>
        <v>21</v>
      </c>
      <c r="CA163" s="87">
        <f>BY163*BZ163/100*((BX163/100)^2/4*PI()*7850/100)</f>
        <v>12.162293723693269</v>
      </c>
      <c r="CB163" s="244"/>
      <c r="CC163" s="234"/>
      <c r="CE163" s="42"/>
    </row>
    <row r="164" spans="5:83" ht="35.25" customHeight="1" thickBot="1" x14ac:dyDescent="0.3">
      <c r="E164" s="93"/>
      <c r="I164" s="72"/>
      <c r="P164" s="72"/>
      <c r="Q164" s="72"/>
      <c r="R164" s="72"/>
      <c r="S164" s="72"/>
      <c r="AJ164" s="279"/>
      <c r="AK164" s="252"/>
      <c r="AL164" s="236"/>
      <c r="AM164" s="249"/>
      <c r="AN164" s="236"/>
      <c r="AO164" s="251"/>
      <c r="AP164" s="252"/>
      <c r="AQ164" s="252"/>
      <c r="AR164" s="236"/>
      <c r="AS164" s="304"/>
      <c r="AT164" s="303"/>
      <c r="AU164" s="303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  <c r="BF164" s="236"/>
      <c r="BG164" s="236"/>
      <c r="BH164" s="236"/>
      <c r="BI164" s="236"/>
      <c r="BJ164" s="236"/>
      <c r="BK164" s="236"/>
      <c r="BL164" s="95">
        <v>5</v>
      </c>
      <c r="BM164" s="210">
        <f>(3*AS162+BB162+BP164)</f>
        <v>33.9</v>
      </c>
      <c r="BN164" s="214">
        <f>AR162-7-BP162-BP163+BP164</f>
        <v>41.84</v>
      </c>
      <c r="BO164" s="218">
        <v>12</v>
      </c>
      <c r="BP164" s="211">
        <f t="shared" si="13"/>
        <v>1.39</v>
      </c>
      <c r="BQ164" s="214">
        <f>2*BM164+2*BN164+28</f>
        <v>179.48000000000002</v>
      </c>
      <c r="BR164" s="223">
        <f>INT(19*(INT(AZ162/3/2)+INT(BJ162/3/2+BJ163/3/2))/2)</f>
        <v>66</v>
      </c>
      <c r="BS164" s="94">
        <f t="shared" si="12"/>
        <v>105.16761537425567</v>
      </c>
      <c r="BT164" s="237"/>
      <c r="BU164" s="237"/>
      <c r="BV164" s="237"/>
      <c r="BW164" s="237"/>
      <c r="BX164" s="237"/>
      <c r="BY164" s="237"/>
      <c r="BZ164" s="237"/>
      <c r="CA164" s="237"/>
      <c r="CB164" s="245"/>
      <c r="CC164" s="235"/>
      <c r="CE164" s="42"/>
    </row>
    <row r="165" spans="5:83" ht="32.25" customHeight="1" x14ac:dyDescent="0.25">
      <c r="E165" s="93"/>
      <c r="I165" s="72"/>
      <c r="P165" s="72"/>
      <c r="Q165" s="72"/>
      <c r="R165" s="72"/>
      <c r="S165" s="72"/>
      <c r="AM165" s="93"/>
      <c r="AN165" s="93"/>
      <c r="AO165" s="129"/>
      <c r="AP165" s="93"/>
      <c r="AQ165" s="93"/>
      <c r="BD165" s="72"/>
      <c r="BE165" s="72"/>
      <c r="BF165" s="72"/>
      <c r="BG165" s="72"/>
    </row>
    <row r="166" spans="5:83" ht="32.25" customHeight="1" x14ac:dyDescent="0.25">
      <c r="E166" s="93"/>
      <c r="I166" s="72"/>
      <c r="P166" s="72"/>
      <c r="Q166" s="72"/>
      <c r="R166" s="72"/>
      <c r="S166" s="72"/>
      <c r="AJ166" s="271" t="s">
        <v>421</v>
      </c>
      <c r="AK166" s="271"/>
      <c r="AL166" s="271"/>
      <c r="AM166" s="271"/>
      <c r="AN166" s="271"/>
      <c r="AO166" s="271"/>
      <c r="AP166" s="271"/>
      <c r="AQ166" s="271"/>
      <c r="AR166" s="271"/>
      <c r="AS166" s="271"/>
      <c r="AT166" s="271"/>
      <c r="AU166" s="271"/>
      <c r="AV166" s="271"/>
      <c r="AW166" s="271"/>
      <c r="AX166" s="271"/>
      <c r="AY166" s="271"/>
      <c r="AZ166" s="271"/>
      <c r="BA166" s="271"/>
      <c r="BB166" s="271"/>
      <c r="BC166" s="271"/>
      <c r="BD166" s="271"/>
      <c r="BE166" s="271"/>
      <c r="BF166" s="271"/>
      <c r="BG166" s="271"/>
      <c r="BH166" s="271"/>
      <c r="BI166" s="271"/>
      <c r="BJ166" s="271"/>
      <c r="BK166" s="271"/>
      <c r="BL166" s="271"/>
      <c r="BM166" s="271"/>
      <c r="BN166" s="271"/>
      <c r="BO166" s="271"/>
      <c r="BP166" s="271"/>
      <c r="BQ166" s="271"/>
      <c r="BR166" s="271"/>
      <c r="BS166" s="271"/>
      <c r="BT166" s="271"/>
      <c r="BU166" s="271"/>
      <c r="BV166" s="271"/>
      <c r="BW166" s="271"/>
      <c r="BX166" s="271"/>
      <c r="BY166" s="271"/>
      <c r="BZ166" s="271"/>
      <c r="CA166" s="271"/>
      <c r="CB166" s="271"/>
      <c r="CC166" s="271"/>
    </row>
    <row r="167" spans="5:83" ht="14.25" customHeight="1" thickBot="1" x14ac:dyDescent="0.3">
      <c r="E167" s="93"/>
      <c r="I167" s="72"/>
      <c r="P167" s="72"/>
      <c r="Q167" s="72"/>
      <c r="R167" s="72"/>
      <c r="S167" s="72"/>
      <c r="AJ167" s="43"/>
      <c r="AK167" s="43"/>
      <c r="AL167" s="43"/>
      <c r="AM167" s="43"/>
      <c r="AN167" s="43"/>
      <c r="AO167" s="128"/>
      <c r="AP167" s="43"/>
      <c r="AQ167" s="43"/>
      <c r="AR167" s="43"/>
      <c r="AS167" s="226"/>
      <c r="AT167" s="209"/>
      <c r="AU167" s="209"/>
      <c r="AV167" s="43"/>
      <c r="AW167" s="43"/>
      <c r="AX167" s="43"/>
      <c r="AY167" s="13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221"/>
      <c r="BS167" s="43"/>
      <c r="BT167" s="43"/>
      <c r="BU167" s="43"/>
      <c r="BV167" s="43"/>
      <c r="BW167" s="43"/>
    </row>
    <row r="168" spans="5:83" ht="58.5" customHeight="1" x14ac:dyDescent="0.25">
      <c r="E168" s="93"/>
      <c r="I168" s="72"/>
      <c r="P168" s="72"/>
      <c r="Q168" s="72"/>
      <c r="R168" s="72"/>
      <c r="S168" s="72"/>
      <c r="AJ168" s="272" t="s">
        <v>441</v>
      </c>
      <c r="AK168" s="274" t="s">
        <v>148</v>
      </c>
      <c r="AL168" s="274" t="s">
        <v>149</v>
      </c>
      <c r="AM168" s="274" t="s">
        <v>150</v>
      </c>
      <c r="AN168" s="262" t="s">
        <v>450</v>
      </c>
      <c r="AO168" s="200" t="s">
        <v>23</v>
      </c>
      <c r="AP168" s="262" t="s">
        <v>442</v>
      </c>
      <c r="AQ168" s="262" t="s">
        <v>443</v>
      </c>
      <c r="AR168" s="262" t="s">
        <v>444</v>
      </c>
      <c r="AS168" s="305" t="s">
        <v>201</v>
      </c>
      <c r="AT168" s="266" t="s">
        <v>407</v>
      </c>
      <c r="AU168" s="266" t="s">
        <v>408</v>
      </c>
      <c r="AV168" s="257" t="s">
        <v>437</v>
      </c>
      <c r="AW168" s="257"/>
      <c r="AX168" s="257"/>
      <c r="AY168" s="257"/>
      <c r="AZ168" s="257"/>
      <c r="BA168" s="257"/>
      <c r="BB168" s="257"/>
      <c r="BC168" s="257"/>
      <c r="BD168" s="257"/>
      <c r="BE168" s="257" t="s">
        <v>438</v>
      </c>
      <c r="BF168" s="257"/>
      <c r="BG168" s="257"/>
      <c r="BH168" s="257"/>
      <c r="BI168" s="257"/>
      <c r="BJ168" s="257"/>
      <c r="BK168" s="257"/>
      <c r="BL168" s="257" t="s">
        <v>449</v>
      </c>
      <c r="BM168" s="257"/>
      <c r="BN168" s="257"/>
      <c r="BO168" s="257"/>
      <c r="BP168" s="257"/>
      <c r="BQ168" s="257"/>
      <c r="BR168" s="257"/>
      <c r="BS168" s="257"/>
      <c r="BT168" s="257" t="s">
        <v>417</v>
      </c>
      <c r="BU168" s="257"/>
      <c r="BV168" s="257"/>
      <c r="BW168" s="257"/>
      <c r="BX168" s="257"/>
      <c r="BY168" s="257"/>
      <c r="BZ168" s="257"/>
      <c r="CA168" s="257"/>
      <c r="CB168" s="258" t="s">
        <v>151</v>
      </c>
      <c r="CC168" s="260" t="s">
        <v>452</v>
      </c>
      <c r="CE168" s="42"/>
    </row>
    <row r="169" spans="5:83" ht="104.25" customHeight="1" x14ac:dyDescent="0.25">
      <c r="E169" s="93"/>
      <c r="I169" s="72"/>
      <c r="P169" s="72"/>
      <c r="Q169" s="72"/>
      <c r="R169" s="72"/>
      <c r="S169" s="72"/>
      <c r="AJ169" s="273"/>
      <c r="AK169" s="259"/>
      <c r="AL169" s="259"/>
      <c r="AM169" s="259"/>
      <c r="AN169" s="263"/>
      <c r="AO169" s="201" t="s">
        <v>202</v>
      </c>
      <c r="AP169" s="263"/>
      <c r="AQ169" s="263"/>
      <c r="AR169" s="263"/>
      <c r="AS169" s="306"/>
      <c r="AT169" s="267"/>
      <c r="AU169" s="267"/>
      <c r="AV169" s="25" t="s">
        <v>24</v>
      </c>
      <c r="AW169" s="25" t="s">
        <v>158</v>
      </c>
      <c r="AX169" s="81" t="s">
        <v>25</v>
      </c>
      <c r="AY169" s="187" t="s">
        <v>26</v>
      </c>
      <c r="AZ169" s="25" t="s">
        <v>440</v>
      </c>
      <c r="BA169" s="25" t="s">
        <v>409</v>
      </c>
      <c r="BB169" s="186" t="s">
        <v>27</v>
      </c>
      <c r="BC169" s="25" t="s">
        <v>159</v>
      </c>
      <c r="BD169" s="25" t="s">
        <v>160</v>
      </c>
      <c r="BE169" s="25" t="s">
        <v>24</v>
      </c>
      <c r="BF169" s="81" t="s">
        <v>25</v>
      </c>
      <c r="BG169" s="81" t="s">
        <v>26</v>
      </c>
      <c r="BH169" s="25" t="s">
        <v>158</v>
      </c>
      <c r="BI169" s="25" t="s">
        <v>159</v>
      </c>
      <c r="BJ169" s="25" t="s">
        <v>20</v>
      </c>
      <c r="BK169" s="25" t="s">
        <v>160</v>
      </c>
      <c r="BL169" s="25" t="s">
        <v>24</v>
      </c>
      <c r="BM169" s="81" t="s">
        <v>25</v>
      </c>
      <c r="BN169" s="81" t="s">
        <v>26</v>
      </c>
      <c r="BO169" s="25" t="s">
        <v>158</v>
      </c>
      <c r="BP169" s="186" t="s">
        <v>27</v>
      </c>
      <c r="BQ169" s="25" t="s">
        <v>159</v>
      </c>
      <c r="BR169" s="222" t="s">
        <v>20</v>
      </c>
      <c r="BS169" s="25" t="s">
        <v>160</v>
      </c>
      <c r="BT169" s="25" t="s">
        <v>24</v>
      </c>
      <c r="BU169" s="81" t="s">
        <v>25</v>
      </c>
      <c r="BV169" s="81" t="s">
        <v>448</v>
      </c>
      <c r="BW169" s="81" t="s">
        <v>207</v>
      </c>
      <c r="BX169" s="25" t="s">
        <v>158</v>
      </c>
      <c r="BY169" s="25" t="s">
        <v>159</v>
      </c>
      <c r="BZ169" s="25" t="s">
        <v>20</v>
      </c>
      <c r="CA169" s="25" t="s">
        <v>160</v>
      </c>
      <c r="CB169" s="259"/>
      <c r="CC169" s="261"/>
      <c r="CE169" s="42"/>
    </row>
    <row r="170" spans="5:83" ht="33.75" customHeight="1" x14ac:dyDescent="0.25">
      <c r="E170" s="93"/>
      <c r="I170" s="72"/>
      <c r="P170" s="72"/>
      <c r="Q170" s="72"/>
      <c r="R170" s="72"/>
      <c r="S170" s="72"/>
      <c r="AJ170" s="278">
        <v>2.4</v>
      </c>
      <c r="AK170" s="242">
        <v>2</v>
      </c>
      <c r="AL170" s="238">
        <v>240</v>
      </c>
      <c r="AM170" s="248" t="s">
        <v>203</v>
      </c>
      <c r="AN170" s="238">
        <v>40</v>
      </c>
      <c r="AO170" s="250">
        <f>INT(AL170*TAN(RADIANS(AN170)))</f>
        <v>201</v>
      </c>
      <c r="AP170" s="242">
        <f>(INT((AO170-13)/AS170+1)*AS170+13)</f>
        <v>203</v>
      </c>
      <c r="AQ170" s="242">
        <f>AP170+INT(AL170*(TAN(AN170/180*PI())))</f>
        <v>404</v>
      </c>
      <c r="AR170" s="238">
        <f>F$6</f>
        <v>25</v>
      </c>
      <c r="AS170" s="304">
        <f>AS162</f>
        <v>10</v>
      </c>
      <c r="AT170" s="241">
        <v>7</v>
      </c>
      <c r="AU170" s="241">
        <v>4</v>
      </c>
      <c r="AV170" s="88">
        <v>1</v>
      </c>
      <c r="AW170" s="218">
        <f>J$6</f>
        <v>20</v>
      </c>
      <c r="AX170" s="87">
        <f>AL170-11</f>
        <v>229</v>
      </c>
      <c r="AY170" s="184">
        <f>(AR170-7-BP170-BP171-1.16/2-BB170/2)</f>
        <v>13.734999999999999</v>
      </c>
      <c r="AZ170" s="130">
        <f>INT((AP170-13)/AS170)+1</f>
        <v>20</v>
      </c>
      <c r="BA170" s="103" t="s">
        <v>31</v>
      </c>
      <c r="BB170" s="105">
        <f>IF(AW170=16,1.84,IF(AW170=20,2.27,IF(AW170=22,2.51,IF(AW170=25,2.84,IF(AW170=28,3.16)))))</f>
        <v>2.27</v>
      </c>
      <c r="BC170" s="88">
        <f>AX170+2*AY170</f>
        <v>256.47000000000003</v>
      </c>
      <c r="BD170" s="87">
        <f>BC170*AZ170/100*((AW170/100)^2/4*PI()*7850/100)</f>
        <v>126.49871005498937</v>
      </c>
      <c r="BE170" s="88">
        <v>2</v>
      </c>
      <c r="BF170" s="87">
        <f>AL170-11</f>
        <v>229</v>
      </c>
      <c r="BG170" s="87">
        <v>10</v>
      </c>
      <c r="BH170" s="218">
        <v>10</v>
      </c>
      <c r="BI170" s="88">
        <f>BF170+2*BG170</f>
        <v>249</v>
      </c>
      <c r="BJ170" s="88">
        <f>AZ170</f>
        <v>20</v>
      </c>
      <c r="BK170" s="87">
        <f>BI170*BJ170/100*((BH170/100)^2/4*PI()*7850/100)</f>
        <v>30.703570401696446</v>
      </c>
      <c r="BL170" s="88">
        <v>3</v>
      </c>
      <c r="BM170" s="110">
        <f>(AP170+AQ170)/2-2*4.5</f>
        <v>294.5</v>
      </c>
      <c r="BN170" s="87">
        <f>10</f>
        <v>10</v>
      </c>
      <c r="BO170" s="218">
        <v>10</v>
      </c>
      <c r="BP170" s="105">
        <f>IF(BO170=10,1.16,IF(BO170=12,1.39,IF(BO170=14,1.62,IF(BO170=28,3.1))))</f>
        <v>1.1599999999999999</v>
      </c>
      <c r="BQ170" s="110">
        <f>BM170+2*BN170</f>
        <v>314.5</v>
      </c>
      <c r="BR170" s="223">
        <f>AT170*2+2*AU170+1</f>
        <v>23</v>
      </c>
      <c r="BS170" s="87">
        <f t="shared" ref="BS170:BS187" si="14">BQ170*BR170/100*((BO170/100)^2/4*PI()*7850/100)</f>
        <v>44.59724427724322</v>
      </c>
      <c r="BT170" s="88">
        <v>6</v>
      </c>
      <c r="BU170" s="110">
        <f>(20+10*BW170)*TAN(BV170/180*PI())</f>
        <v>150.11548443566909</v>
      </c>
      <c r="BV170" s="242">
        <f>45+AN170/2</f>
        <v>65</v>
      </c>
      <c r="BW170" s="88">
        <f>INT((150*COS(BV170/180*PI())-10)/10)</f>
        <v>5</v>
      </c>
      <c r="BX170" s="218">
        <v>12</v>
      </c>
      <c r="BY170" s="215">
        <f>BU170+34</f>
        <v>184.11548443566909</v>
      </c>
      <c r="BZ170" s="88">
        <f>BW170+1</f>
        <v>6</v>
      </c>
      <c r="CA170" s="87">
        <f>BY170*BZ170/100*((BX170/100)^2/4*PI()*7850/100)</f>
        <v>9.8076192088129375</v>
      </c>
      <c r="CB170" s="243">
        <f>BD170+BK170+BS170+BD171+BK171+BS171+CA170+CA171+BS172</f>
        <v>596.45213915495913</v>
      </c>
      <c r="CC170" s="233">
        <f>(AP170+AQ170)*AL170/2*AR170/1000000</f>
        <v>1.821</v>
      </c>
      <c r="CE170" s="42">
        <f>CB170/CC170</f>
        <v>327.54098800382161</v>
      </c>
    </row>
    <row r="171" spans="5:83" ht="33.75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/>
      <c r="AM171" s="248"/>
      <c r="AN171" s="238"/>
      <c r="AO171" s="250"/>
      <c r="AP171" s="242"/>
      <c r="AQ171" s="242"/>
      <c r="AR171" s="238"/>
      <c r="AS171" s="304"/>
      <c r="AT171" s="241"/>
      <c r="AU171" s="241"/>
      <c r="AV171" s="88" t="s">
        <v>51</v>
      </c>
      <c r="AW171" s="218">
        <f>AW170</f>
        <v>20</v>
      </c>
      <c r="AX171" s="87">
        <f>AL170/COS(AN170/180*PI())-11</f>
        <v>302.29774943974689</v>
      </c>
      <c r="AY171" s="184">
        <f>AY170</f>
        <v>13.734999999999999</v>
      </c>
      <c r="AZ171" s="103" t="s">
        <v>31</v>
      </c>
      <c r="BA171" s="131">
        <f>INT((AQ170-AP170-3.5/COS(AN170*PI()/180))/AS170)+1</f>
        <v>20</v>
      </c>
      <c r="BB171" s="105">
        <f>IF(AW171=16,1.84,IF(AW171=20,2.27,IF(AW171=22,2.51,IF(AW171=25,2.84,IF(AW171=28,3.16)))))</f>
        <v>2.27</v>
      </c>
      <c r="BC171" s="88">
        <f>AX171+2*AY171</f>
        <v>329.76774943974692</v>
      </c>
      <c r="BD171" s="87">
        <f>BC171*BA171/100*((AW171/100)^2/4*PI()*7850/100)</f>
        <v>162.65136242782754</v>
      </c>
      <c r="BE171" s="88" t="s">
        <v>52</v>
      </c>
      <c r="BF171" s="87">
        <f>AL170/COS(AN170/180*PI())-11</f>
        <v>302.29774943974689</v>
      </c>
      <c r="BG171" s="87">
        <v>10</v>
      </c>
      <c r="BH171" s="218">
        <v>10</v>
      </c>
      <c r="BI171" s="88">
        <f>BF171+2*BG171</f>
        <v>322.29774943974689</v>
      </c>
      <c r="BJ171" s="88">
        <f>BA171</f>
        <v>20</v>
      </c>
      <c r="BK171" s="87">
        <f>BI171*BJ171/100*((BH171/100)^2/4*PI()*7850/100)</f>
        <v>39.741733494905986</v>
      </c>
      <c r="BL171" s="88">
        <v>4</v>
      </c>
      <c r="BM171" s="110">
        <f>BM170</f>
        <v>294.5</v>
      </c>
      <c r="BN171" s="214">
        <f>AR170-7-BP170-BP171+BP171</f>
        <v>16.84</v>
      </c>
      <c r="BO171" s="218">
        <v>12</v>
      </c>
      <c r="BP171" s="105">
        <f t="shared" ref="BP171:BP187" si="15">IF(BO171=10,1.16,IF(BO171=12,1.39,IF(BO171=14,1.62,IF(BO171=28,3.1))))</f>
        <v>1.39</v>
      </c>
      <c r="BQ171" s="215">
        <f>BM171+2*BN171+32</f>
        <v>360.18</v>
      </c>
      <c r="BR171" s="223">
        <f>BR170</f>
        <v>23</v>
      </c>
      <c r="BS171" s="87">
        <f t="shared" si="14"/>
        <v>73.547761650364208</v>
      </c>
      <c r="BT171" s="88">
        <v>7</v>
      </c>
      <c r="BU171" s="110">
        <f>(10+2.5*BW171)*1/TAN(BV170/180*PI())</f>
        <v>27.978459489299915</v>
      </c>
      <c r="BV171" s="242"/>
      <c r="BW171" s="88">
        <f>INT((120*SIN(BV170/180*PI()))/10)*2</f>
        <v>20</v>
      </c>
      <c r="BX171" s="218">
        <v>12</v>
      </c>
      <c r="BY171" s="215">
        <f>BU171+34</f>
        <v>61.978459489299915</v>
      </c>
      <c r="BZ171" s="88">
        <f>BW171+1</f>
        <v>21</v>
      </c>
      <c r="CA171" s="87">
        <f>BY171*BZ171/100*((BX171/100)^2/4*PI()*7850/100)</f>
        <v>11.555323338993725</v>
      </c>
      <c r="CB171" s="244"/>
      <c r="CC171" s="234"/>
      <c r="CE171" s="42"/>
    </row>
    <row r="172" spans="5:83" ht="33.75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238"/>
      <c r="AM172" s="248"/>
      <c r="AN172" s="238"/>
      <c r="AO172" s="250"/>
      <c r="AP172" s="242"/>
      <c r="AQ172" s="242"/>
      <c r="AR172" s="238"/>
      <c r="AS172" s="304"/>
      <c r="AT172" s="241"/>
      <c r="AU172" s="241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88">
        <v>5</v>
      </c>
      <c r="BM172" s="210">
        <f>(3*AS170+BB170+BP172)</f>
        <v>33.660000000000004</v>
      </c>
      <c r="BN172" s="214">
        <f>AR170-7-BP170-BP171+BP172</f>
        <v>16.84</v>
      </c>
      <c r="BO172" s="218">
        <v>12</v>
      </c>
      <c r="BP172" s="211">
        <f t="shared" si="15"/>
        <v>1.39</v>
      </c>
      <c r="BQ172" s="214">
        <f>2*BM172+2*BN172+28</f>
        <v>129</v>
      </c>
      <c r="BR172" s="223">
        <f>INT(19*(INT(AZ170/3/2)+INT(BJ170/3/2+BJ171/3/2))/2)</f>
        <v>85</v>
      </c>
      <c r="BS172" s="87">
        <f t="shared" si="14"/>
        <v>97.348814300125738</v>
      </c>
      <c r="BT172" s="247"/>
      <c r="BU172" s="247"/>
      <c r="BV172" s="247"/>
      <c r="BW172" s="247"/>
      <c r="BX172" s="247"/>
      <c r="BY172" s="247"/>
      <c r="BZ172" s="247"/>
      <c r="CA172" s="247"/>
      <c r="CB172" s="253"/>
      <c r="CC172" s="246"/>
      <c r="CE172" s="42"/>
    </row>
    <row r="173" spans="5:83" ht="33.75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v>240</v>
      </c>
      <c r="AM173" s="248" t="s">
        <v>205</v>
      </c>
      <c r="AN173" s="238">
        <f>AN170</f>
        <v>40</v>
      </c>
      <c r="AO173" s="250">
        <f>INT(AL173*TAN(RADIANS(AN173)))</f>
        <v>201</v>
      </c>
      <c r="AP173" s="242">
        <f>INT((AO173-13)/AS173+1)*AS173+13</f>
        <v>203</v>
      </c>
      <c r="AQ173" s="242">
        <f>AP173+INT(AL173*(TAN(AN173/180*PI())))</f>
        <v>404</v>
      </c>
      <c r="AR173" s="238">
        <f>F$9</f>
        <v>35</v>
      </c>
      <c r="AS173" s="304">
        <f>AS170</f>
        <v>10</v>
      </c>
      <c r="AT173" s="241">
        <v>7</v>
      </c>
      <c r="AU173" s="241">
        <v>4</v>
      </c>
      <c r="AV173" s="88">
        <v>1</v>
      </c>
      <c r="AW173" s="218">
        <f>J$9</f>
        <v>20</v>
      </c>
      <c r="AX173" s="87">
        <f>AL173-11</f>
        <v>229</v>
      </c>
      <c r="AY173" s="184">
        <f>(AR173-7-BP173-BP174-1.16/2-BB173/2)</f>
        <v>23.734999999999999</v>
      </c>
      <c r="AZ173" s="130">
        <f>INT((AP173-13)/AS173)+1</f>
        <v>20</v>
      </c>
      <c r="BA173" s="103" t="s">
        <v>31</v>
      </c>
      <c r="BB173" s="105">
        <f>IF(AW173=16,1.84,IF(AW173=20,2.27,IF(AW173=22,2.51,IF(AW173=25,2.84,IF(AW173=28,3.16)))))</f>
        <v>2.27</v>
      </c>
      <c r="BC173" s="88">
        <f>AX173+2*AY173</f>
        <v>276.47000000000003</v>
      </c>
      <c r="BD173" s="87">
        <f>BC173*AZ173/100*((AW173/100)^2/4*PI()*7850/100)</f>
        <v>136.36331098726134</v>
      </c>
      <c r="BE173" s="88">
        <v>2</v>
      </c>
      <c r="BF173" s="87">
        <f>AL173-11</f>
        <v>229</v>
      </c>
      <c r="BG173" s="87">
        <v>10</v>
      </c>
      <c r="BH173" s="218">
        <v>10</v>
      </c>
      <c r="BI173" s="88">
        <f>BF173+2*BG173</f>
        <v>249</v>
      </c>
      <c r="BJ173" s="88">
        <f>AZ173</f>
        <v>20</v>
      </c>
      <c r="BK173" s="87">
        <f>BI173*BJ173/100*((BH173/100)^2/4*PI()*7850/100)</f>
        <v>30.703570401696446</v>
      </c>
      <c r="BL173" s="88">
        <v>3</v>
      </c>
      <c r="BM173" s="110">
        <f>(AP173+AQ173)/2-2*4.5</f>
        <v>294.5</v>
      </c>
      <c r="BN173" s="87">
        <f>10</f>
        <v>10</v>
      </c>
      <c r="BO173" s="218">
        <v>10</v>
      </c>
      <c r="BP173" s="105">
        <f>IF(BO173=10,1.16,IF(BO173=12,1.39,IF(BO173=14,1.62,IF(BO173=28,3.1))))</f>
        <v>1.1599999999999999</v>
      </c>
      <c r="BQ173" s="110">
        <f>BM173+2*BN173</f>
        <v>314.5</v>
      </c>
      <c r="BR173" s="223">
        <f>AT173*2+2*AU173+1</f>
        <v>23</v>
      </c>
      <c r="BS173" s="87">
        <f t="shared" si="14"/>
        <v>44.59724427724322</v>
      </c>
      <c r="BT173" s="88">
        <v>6</v>
      </c>
      <c r="BU173" s="110">
        <f>(20+10*BW173)*TAN(BV173/180*PI())</f>
        <v>150.11548443566909</v>
      </c>
      <c r="BV173" s="243">
        <f>45+AN173/2</f>
        <v>65</v>
      </c>
      <c r="BW173" s="88">
        <f>INT((150*COS(BV173/180*PI())-10)/10)</f>
        <v>5</v>
      </c>
      <c r="BX173" s="218">
        <v>12</v>
      </c>
      <c r="BY173" s="215">
        <f>BU173+34</f>
        <v>184.11548443566909</v>
      </c>
      <c r="BZ173" s="88">
        <f>BW173+1</f>
        <v>6</v>
      </c>
      <c r="CA173" s="87">
        <f>BY173*BZ173/100*((BX173/100)^2/4*PI()*7850/100)</f>
        <v>9.8076192088129375</v>
      </c>
      <c r="CB173" s="243">
        <f>BD173+BK173+BS173+BD174+BK174+BS174+CA173+CA174+BS175</f>
        <v>635.35812523183972</v>
      </c>
      <c r="CC173" s="233">
        <f>(AP173+AQ173)*AL173/2*AR173/1000000</f>
        <v>2.5493999999999999</v>
      </c>
      <c r="CE173" s="42">
        <f>CB173/CC173</f>
        <v>249.21868880200822</v>
      </c>
    </row>
    <row r="174" spans="5:83" ht="33.75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238"/>
      <c r="AM174" s="248"/>
      <c r="AN174" s="238"/>
      <c r="AO174" s="250"/>
      <c r="AP174" s="242"/>
      <c r="AQ174" s="242"/>
      <c r="AR174" s="238"/>
      <c r="AS174" s="304"/>
      <c r="AT174" s="241"/>
      <c r="AU174" s="241"/>
      <c r="AV174" s="88" t="s">
        <v>51</v>
      </c>
      <c r="AW174" s="218">
        <f>AW173</f>
        <v>20</v>
      </c>
      <c r="AX174" s="87">
        <f>AL173/COS(AN173/180*PI())-11</f>
        <v>302.29774943974689</v>
      </c>
      <c r="AY174" s="184">
        <f>AY173</f>
        <v>23.734999999999999</v>
      </c>
      <c r="AZ174" s="103" t="s">
        <v>31</v>
      </c>
      <c r="BA174" s="131">
        <f>INT((AQ173-AP173-3.5/COS(AN173*PI()/180))/AS173)+1</f>
        <v>20</v>
      </c>
      <c r="BB174" s="105">
        <f>IF(AW174=16,1.84,IF(AW174=20,2.27,IF(AW174=22,2.51,IF(AW174=25,2.84,IF(AW174=28,3.16)))))</f>
        <v>2.27</v>
      </c>
      <c r="BC174" s="88">
        <f>AX174+2*AY174</f>
        <v>349.76774943974692</v>
      </c>
      <c r="BD174" s="87">
        <f>BC174*BA174/100*((AW174/100)^2/4*PI()*7850/100)</f>
        <v>172.51596336009948</v>
      </c>
      <c r="BE174" s="88" t="s">
        <v>52</v>
      </c>
      <c r="BF174" s="87">
        <f>AL173/COS(AN173/180*PI())-11</f>
        <v>302.29774943974689</v>
      </c>
      <c r="BG174" s="87">
        <v>10</v>
      </c>
      <c r="BH174" s="218">
        <v>10</v>
      </c>
      <c r="BI174" s="88">
        <f>BF174+2*BG174</f>
        <v>322.29774943974689</v>
      </c>
      <c r="BJ174" s="88">
        <f>BA174</f>
        <v>20</v>
      </c>
      <c r="BK174" s="87">
        <f>BI174*BJ174/100*((BH174/100)^2/4*PI()*7850/100)</f>
        <v>39.741733494905986</v>
      </c>
      <c r="BL174" s="88">
        <v>4</v>
      </c>
      <c r="BM174" s="110">
        <f>BM173</f>
        <v>294.5</v>
      </c>
      <c r="BN174" s="214">
        <f>AR173-7-BP173-BP174+BP174</f>
        <v>26.84</v>
      </c>
      <c r="BO174" s="218">
        <v>12</v>
      </c>
      <c r="BP174" s="105">
        <f t="shared" si="15"/>
        <v>1.39</v>
      </c>
      <c r="BQ174" s="215">
        <f>BM174+2*BN174+32</f>
        <v>380.18</v>
      </c>
      <c r="BR174" s="223">
        <f>BR173</f>
        <v>23</v>
      </c>
      <c r="BS174" s="87">
        <f t="shared" si="14"/>
        <v>77.631706436324791</v>
      </c>
      <c r="BT174" s="88">
        <v>7</v>
      </c>
      <c r="BU174" s="110">
        <f>(10+2.5*BW174)*1/TAN(BV173/180*PI())</f>
        <v>27.978459489299915</v>
      </c>
      <c r="BV174" s="253"/>
      <c r="BW174" s="88">
        <f>INT((120*SIN(BV173/180*PI()))/10)*2</f>
        <v>20</v>
      </c>
      <c r="BX174" s="218">
        <v>12</v>
      </c>
      <c r="BY174" s="215">
        <f>BU174+34</f>
        <v>61.978459489299915</v>
      </c>
      <c r="BZ174" s="88">
        <f>BW174+1</f>
        <v>21</v>
      </c>
      <c r="CA174" s="87">
        <f>BY174*BZ174/100*((BX174/100)^2/4*PI()*7850/100)</f>
        <v>11.555323338993725</v>
      </c>
      <c r="CB174" s="244"/>
      <c r="CC174" s="234"/>
      <c r="CE174" s="42"/>
    </row>
    <row r="175" spans="5:83" ht="33.75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/>
      <c r="AM175" s="248"/>
      <c r="AN175" s="238"/>
      <c r="AO175" s="250"/>
      <c r="AP175" s="242"/>
      <c r="AQ175" s="242"/>
      <c r="AR175" s="238"/>
      <c r="AS175" s="304"/>
      <c r="AT175" s="241"/>
      <c r="AU175" s="241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88">
        <v>5</v>
      </c>
      <c r="BM175" s="210">
        <f>(3*AS173+BB173+BP175)</f>
        <v>33.660000000000004</v>
      </c>
      <c r="BN175" s="214">
        <f>AR173-7-BP173-BP174+BP175</f>
        <v>26.84</v>
      </c>
      <c r="BO175" s="218">
        <v>12</v>
      </c>
      <c r="BP175" s="211">
        <f t="shared" si="15"/>
        <v>1.39</v>
      </c>
      <c r="BQ175" s="214">
        <f>2*BM175+2*BN175+28</f>
        <v>149</v>
      </c>
      <c r="BR175" s="223">
        <f>INT(19*(INT(AZ173/3/2)+INT(BJ173/3/2+BJ174/3/2))/2)</f>
        <v>85</v>
      </c>
      <c r="BS175" s="87">
        <f t="shared" si="14"/>
        <v>112.44165372650183</v>
      </c>
      <c r="BT175" s="275"/>
      <c r="BU175" s="276"/>
      <c r="BV175" s="276"/>
      <c r="BW175" s="276"/>
      <c r="BX175" s="276"/>
      <c r="BY175" s="276"/>
      <c r="BZ175" s="276"/>
      <c r="CA175" s="277"/>
      <c r="CB175" s="253"/>
      <c r="CC175" s="246"/>
      <c r="CE175" s="42"/>
    </row>
    <row r="176" spans="5:83" ht="33.75" customHeight="1" x14ac:dyDescent="0.25">
      <c r="E176" s="93"/>
      <c r="I176" s="72"/>
      <c r="P176" s="72"/>
      <c r="Q176" s="72"/>
      <c r="R176" s="72"/>
      <c r="S176" s="72"/>
      <c r="AJ176" s="278"/>
      <c r="AK176" s="242"/>
      <c r="AL176" s="238">
        <v>240</v>
      </c>
      <c r="AM176" s="248" t="s">
        <v>206</v>
      </c>
      <c r="AN176" s="238">
        <f>AN173</f>
        <v>40</v>
      </c>
      <c r="AO176" s="250">
        <f>INT(AL176*TAN(RADIANS(AN176)))</f>
        <v>201</v>
      </c>
      <c r="AP176" s="242">
        <f>INT((AO176-13)/AS176+1)*AS176+13</f>
        <v>203</v>
      </c>
      <c r="AQ176" s="242">
        <f>AP176+INT(AL176*(TAN(AN176/180*PI())))</f>
        <v>404</v>
      </c>
      <c r="AR176" s="238">
        <f>F$10</f>
        <v>35</v>
      </c>
      <c r="AS176" s="304">
        <f>AS173</f>
        <v>10</v>
      </c>
      <c r="AT176" s="241">
        <v>7</v>
      </c>
      <c r="AU176" s="241">
        <v>4</v>
      </c>
      <c r="AV176" s="88">
        <v>1</v>
      </c>
      <c r="AW176" s="218">
        <f>J$10</f>
        <v>20</v>
      </c>
      <c r="AX176" s="87">
        <f>AL176-11</f>
        <v>229</v>
      </c>
      <c r="AY176" s="184">
        <f>(AR176-7-BP176-BP177-1.16/2-BB176/2)</f>
        <v>23.734999999999999</v>
      </c>
      <c r="AZ176" s="130">
        <f>INT((AP176-13)/AS176)+1</f>
        <v>20</v>
      </c>
      <c r="BA176" s="103" t="s">
        <v>31</v>
      </c>
      <c r="BB176" s="105">
        <f>IF(AW176=16,1.84,IF(AW176=20,2.27,IF(AW176=22,2.51,IF(AW176=25,2.84,IF(AW176=28,3.16)))))</f>
        <v>2.27</v>
      </c>
      <c r="BC176" s="88">
        <f>AX176+2*AY176</f>
        <v>276.47000000000003</v>
      </c>
      <c r="BD176" s="87">
        <f>BC176*AZ176/100*((AW176/100)^2/4*PI()*7850/100)</f>
        <v>136.36331098726134</v>
      </c>
      <c r="BE176" s="88">
        <v>2</v>
      </c>
      <c r="BF176" s="87">
        <f>AL176-11</f>
        <v>229</v>
      </c>
      <c r="BG176" s="87">
        <v>10</v>
      </c>
      <c r="BH176" s="218">
        <v>10</v>
      </c>
      <c r="BI176" s="88">
        <f>BF176+2*BG176</f>
        <v>249</v>
      </c>
      <c r="BJ176" s="88">
        <f>AZ176</f>
        <v>20</v>
      </c>
      <c r="BK176" s="87">
        <f>BI176*BJ176/100*((BH176/100)^2/4*PI()*7850/100)</f>
        <v>30.703570401696446</v>
      </c>
      <c r="BL176" s="88">
        <v>3</v>
      </c>
      <c r="BM176" s="110">
        <f>(AP176+AQ176)/2-2*4.5</f>
        <v>294.5</v>
      </c>
      <c r="BN176" s="87">
        <f>10</f>
        <v>10</v>
      </c>
      <c r="BO176" s="218">
        <v>10</v>
      </c>
      <c r="BP176" s="105">
        <f>IF(BO176=10,1.16,IF(BO176=12,1.39,IF(BO176=14,1.62,IF(BO176=28,3.1))))</f>
        <v>1.1599999999999999</v>
      </c>
      <c r="BQ176" s="110">
        <f>BM176+2*BN176</f>
        <v>314.5</v>
      </c>
      <c r="BR176" s="223">
        <f>AT176*2+2*AU176+1</f>
        <v>23</v>
      </c>
      <c r="BS176" s="87">
        <f t="shared" si="14"/>
        <v>44.59724427724322</v>
      </c>
      <c r="BT176" s="88">
        <v>6</v>
      </c>
      <c r="BU176" s="110">
        <f>(20+10*BW176)*TAN(BV176/180*PI())</f>
        <v>150.11548443566909</v>
      </c>
      <c r="BV176" s="242">
        <f>45+AN176/2</f>
        <v>65</v>
      </c>
      <c r="BW176" s="88">
        <f>INT((150*COS(BV176/180*PI())-10)/10)</f>
        <v>5</v>
      </c>
      <c r="BX176" s="218">
        <v>12</v>
      </c>
      <c r="BY176" s="215">
        <f>BU176+34</f>
        <v>184.11548443566909</v>
      </c>
      <c r="BZ176" s="88">
        <f>BW176+1</f>
        <v>6</v>
      </c>
      <c r="CA176" s="87">
        <f>BY176*BZ176/100*((BX176/100)^2/4*PI()*7850/100)</f>
        <v>9.8076192088129375</v>
      </c>
      <c r="CB176" s="243">
        <f>BD176+BK176+BS176+BD177+BK177+BS177+CA176+CA177+BS178</f>
        <v>635.35812523183972</v>
      </c>
      <c r="CC176" s="233">
        <f>(AP176+AQ176)*AL176/2*AR176/1000000</f>
        <v>2.5493999999999999</v>
      </c>
      <c r="CE176" s="42">
        <f>CB176/CC176</f>
        <v>249.21868880200822</v>
      </c>
    </row>
    <row r="177" spans="5:83" ht="33.75" customHeight="1" x14ac:dyDescent="0.25">
      <c r="E177" s="93"/>
      <c r="I177" s="72"/>
      <c r="P177" s="72"/>
      <c r="Q177" s="72"/>
      <c r="R177" s="72"/>
      <c r="S177" s="72"/>
      <c r="AJ177" s="278"/>
      <c r="AK177" s="242"/>
      <c r="AL177" s="238"/>
      <c r="AM177" s="248"/>
      <c r="AN177" s="238"/>
      <c r="AO177" s="250"/>
      <c r="AP177" s="242"/>
      <c r="AQ177" s="242"/>
      <c r="AR177" s="238"/>
      <c r="AS177" s="304"/>
      <c r="AT177" s="241"/>
      <c r="AU177" s="241"/>
      <c r="AV177" s="88" t="s">
        <v>51</v>
      </c>
      <c r="AW177" s="218">
        <f>AW176</f>
        <v>20</v>
      </c>
      <c r="AX177" s="87">
        <f>AL176/COS(AN176/180*PI())-11</f>
        <v>302.29774943974689</v>
      </c>
      <c r="AY177" s="184">
        <f>AY176</f>
        <v>23.734999999999999</v>
      </c>
      <c r="AZ177" s="103" t="s">
        <v>31</v>
      </c>
      <c r="BA177" s="131">
        <f>INT((AQ176-AP176-3.5/COS(AN176*PI()/180))/AS176)+1</f>
        <v>20</v>
      </c>
      <c r="BB177" s="105">
        <f>IF(AW177=16,1.84,IF(AW177=20,2.27,IF(AW177=22,2.51,IF(AW177=25,2.84,IF(AW177=28,3.16)))))</f>
        <v>2.27</v>
      </c>
      <c r="BC177" s="88">
        <f>AX177+2*AY177</f>
        <v>349.76774943974692</v>
      </c>
      <c r="BD177" s="87">
        <f>BC177*BA177/100*((AW177/100)^2/4*PI()*7850/100)</f>
        <v>172.51596336009948</v>
      </c>
      <c r="BE177" s="88" t="s">
        <v>52</v>
      </c>
      <c r="BF177" s="87">
        <f>AL176/COS(AN176/180*PI())-11</f>
        <v>302.29774943974689</v>
      </c>
      <c r="BG177" s="87">
        <v>10</v>
      </c>
      <c r="BH177" s="218">
        <v>10</v>
      </c>
      <c r="BI177" s="88">
        <f>BF177+2*BG177</f>
        <v>322.29774943974689</v>
      </c>
      <c r="BJ177" s="88">
        <f>BA177</f>
        <v>20</v>
      </c>
      <c r="BK177" s="87">
        <f>BI177*BJ177/100*((BH177/100)^2/4*PI()*7850/100)</f>
        <v>39.741733494905986</v>
      </c>
      <c r="BL177" s="88">
        <v>4</v>
      </c>
      <c r="BM177" s="110">
        <f>BM176</f>
        <v>294.5</v>
      </c>
      <c r="BN177" s="214">
        <f>AR176-7-BP176-BP177+BP177</f>
        <v>26.84</v>
      </c>
      <c r="BO177" s="218">
        <v>12</v>
      </c>
      <c r="BP177" s="105">
        <f t="shared" si="15"/>
        <v>1.39</v>
      </c>
      <c r="BQ177" s="215">
        <f>BM177+2*BN177+32</f>
        <v>380.18</v>
      </c>
      <c r="BR177" s="223">
        <f>BR176</f>
        <v>23</v>
      </c>
      <c r="BS177" s="87">
        <f t="shared" si="14"/>
        <v>77.631706436324791</v>
      </c>
      <c r="BT177" s="88">
        <v>7</v>
      </c>
      <c r="BU177" s="110">
        <f>(10+2.5*BW177)*1/TAN(BV176/180*PI())</f>
        <v>27.978459489299915</v>
      </c>
      <c r="BV177" s="242"/>
      <c r="BW177" s="88">
        <f>INT((120*SIN(BV176/180*PI()))/10)*2</f>
        <v>20</v>
      </c>
      <c r="BX177" s="218">
        <v>12</v>
      </c>
      <c r="BY177" s="215">
        <f>BU177+34</f>
        <v>61.978459489299915</v>
      </c>
      <c r="BZ177" s="88">
        <f>BW177+1</f>
        <v>21</v>
      </c>
      <c r="CA177" s="87">
        <f>BY177*BZ177/100*((BX177/100)^2/4*PI()*7850/100)</f>
        <v>11.555323338993725</v>
      </c>
      <c r="CB177" s="244"/>
      <c r="CC177" s="234"/>
      <c r="CE177" s="42"/>
    </row>
    <row r="178" spans="5:83" ht="33.75" customHeight="1" x14ac:dyDescent="0.25">
      <c r="E178" s="93"/>
      <c r="I178" s="72"/>
      <c r="P178" s="72"/>
      <c r="Q178" s="72"/>
      <c r="R178" s="72"/>
      <c r="S178" s="72"/>
      <c r="AJ178" s="278"/>
      <c r="AK178" s="242"/>
      <c r="AL178" s="238"/>
      <c r="AM178" s="248"/>
      <c r="AN178" s="238"/>
      <c r="AO178" s="250"/>
      <c r="AP178" s="242"/>
      <c r="AQ178" s="242"/>
      <c r="AR178" s="238"/>
      <c r="AS178" s="304"/>
      <c r="AT178" s="241"/>
      <c r="AU178" s="241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88">
        <v>5</v>
      </c>
      <c r="BM178" s="210">
        <f>(3*AS176+BB176+BP178)</f>
        <v>33.660000000000004</v>
      </c>
      <c r="BN178" s="214">
        <f>AR176-7-BP176-BP177+BP178</f>
        <v>26.84</v>
      </c>
      <c r="BO178" s="218">
        <v>12</v>
      </c>
      <c r="BP178" s="211">
        <f t="shared" si="15"/>
        <v>1.39</v>
      </c>
      <c r="BQ178" s="214">
        <f>2*BM178+2*BN178+28</f>
        <v>149</v>
      </c>
      <c r="BR178" s="223">
        <f>INT(19*(INT(AZ176/3/2)+INT(BJ176/3/2+BJ177/3/2))/2)</f>
        <v>85</v>
      </c>
      <c r="BS178" s="87">
        <f t="shared" si="14"/>
        <v>112.44165372650183</v>
      </c>
      <c r="BT178" s="247"/>
      <c r="BU178" s="247"/>
      <c r="BV178" s="247"/>
      <c r="BW178" s="247"/>
      <c r="BX178" s="247"/>
      <c r="BY178" s="247"/>
      <c r="BZ178" s="247"/>
      <c r="CA178" s="247"/>
      <c r="CB178" s="253"/>
      <c r="CC178" s="246"/>
      <c r="CE178" s="42"/>
    </row>
    <row r="179" spans="5:83" ht="33.75" customHeight="1" x14ac:dyDescent="0.25">
      <c r="E179" s="93"/>
      <c r="I179" s="72"/>
      <c r="P179" s="72"/>
      <c r="Q179" s="72"/>
      <c r="R179" s="72"/>
      <c r="S179" s="72"/>
      <c r="AJ179" s="278"/>
      <c r="AK179" s="242"/>
      <c r="AL179" s="238">
        <v>240</v>
      </c>
      <c r="AM179" s="248" t="s">
        <v>405</v>
      </c>
      <c r="AN179" s="238">
        <f>AN176</f>
        <v>40</v>
      </c>
      <c r="AO179" s="250">
        <f>INT(AL179*TAN(RADIANS(AN179)))</f>
        <v>201</v>
      </c>
      <c r="AP179" s="242">
        <f>INT((AO179-13)/AS179+1)*AS179+13</f>
        <v>203</v>
      </c>
      <c r="AQ179" s="242">
        <f>AP179+INT(AL179*(TAN(AN179/180*PI())))</f>
        <v>404</v>
      </c>
      <c r="AR179" s="238">
        <f>F$11</f>
        <v>40</v>
      </c>
      <c r="AS179" s="304">
        <f>AS176</f>
        <v>10</v>
      </c>
      <c r="AT179" s="241">
        <v>7</v>
      </c>
      <c r="AU179" s="241">
        <v>4</v>
      </c>
      <c r="AV179" s="88">
        <v>1</v>
      </c>
      <c r="AW179" s="218">
        <f>J$12</f>
        <v>20</v>
      </c>
      <c r="AX179" s="87">
        <f>AL179-11</f>
        <v>229</v>
      </c>
      <c r="AY179" s="184">
        <f>(AR179-7-BP179-BP180-1.16/2-BB179/2)</f>
        <v>28.734999999999999</v>
      </c>
      <c r="AZ179" s="130">
        <f>INT((AP179-13)/AS179)+1</f>
        <v>20</v>
      </c>
      <c r="BA179" s="103" t="s">
        <v>31</v>
      </c>
      <c r="BB179" s="105">
        <f>IF(AW179=16,1.84,IF(AW179=20,2.27,IF(AW179=22,2.51,IF(AW179=25,2.84,IF(AW179=28,3.16)))))</f>
        <v>2.27</v>
      </c>
      <c r="BC179" s="88">
        <f>AX179+2*AY179</f>
        <v>286.47000000000003</v>
      </c>
      <c r="BD179" s="87">
        <f>BC179*AZ179/100*((AW179/100)^2/4*PI()*7850/100)</f>
        <v>141.2956114533973</v>
      </c>
      <c r="BE179" s="88">
        <v>2</v>
      </c>
      <c r="BF179" s="87">
        <f>AL179-11</f>
        <v>229</v>
      </c>
      <c r="BG179" s="87">
        <v>10</v>
      </c>
      <c r="BH179" s="218">
        <v>10</v>
      </c>
      <c r="BI179" s="88">
        <f>BF179+2*BG179</f>
        <v>249</v>
      </c>
      <c r="BJ179" s="88">
        <f>AZ179</f>
        <v>20</v>
      </c>
      <c r="BK179" s="87">
        <f>BI179*BJ179/100*((BH179/100)^2/4*PI()*7850/100)</f>
        <v>30.703570401696446</v>
      </c>
      <c r="BL179" s="88">
        <v>3</v>
      </c>
      <c r="BM179" s="110">
        <f>(AP179+AQ179)/2-2*4.5</f>
        <v>294.5</v>
      </c>
      <c r="BN179" s="87">
        <f>10</f>
        <v>10</v>
      </c>
      <c r="BO179" s="218">
        <v>10</v>
      </c>
      <c r="BP179" s="105">
        <f>IF(BO179=10,1.16,IF(BO179=12,1.39,IF(BO179=14,1.62,IF(BO179=28,3.1))))</f>
        <v>1.1599999999999999</v>
      </c>
      <c r="BQ179" s="110">
        <f>BM179+2*BN179</f>
        <v>314.5</v>
      </c>
      <c r="BR179" s="223">
        <f>AT179*2+2*AU179+1</f>
        <v>23</v>
      </c>
      <c r="BS179" s="87">
        <f t="shared" si="14"/>
        <v>44.59724427724322</v>
      </c>
      <c r="BT179" s="88">
        <v>6</v>
      </c>
      <c r="BU179" s="110">
        <f>(20+10*BW179)*TAN(BV179/180*PI())</f>
        <v>150.11548443566909</v>
      </c>
      <c r="BV179" s="242">
        <f>45+AN179/2</f>
        <v>65</v>
      </c>
      <c r="BW179" s="88">
        <f>INT((150*COS(BV179/180*PI())-10)/10)</f>
        <v>5</v>
      </c>
      <c r="BX179" s="218">
        <v>12</v>
      </c>
      <c r="BY179" s="215">
        <f>BU179+34</f>
        <v>184.11548443566909</v>
      </c>
      <c r="BZ179" s="88">
        <f>BW179+1</f>
        <v>6</v>
      </c>
      <c r="CA179" s="87">
        <f>BY179*BZ179/100*((BX179/100)^2/4*PI()*7850/100)</f>
        <v>9.8076192088129375</v>
      </c>
      <c r="CB179" s="243">
        <f>BD179+BK179+BS179+BD180+BK180+BS180+CA179+CA180+BS181</f>
        <v>654.81111827028008</v>
      </c>
      <c r="CC179" s="233">
        <f>(AP179+AQ179)*AL179/2*AR179/1000000</f>
        <v>2.9136000000000002</v>
      </c>
      <c r="CE179" s="42">
        <f>CB179/CC179</f>
        <v>224.74297030144152</v>
      </c>
    </row>
    <row r="180" spans="5:83" ht="33.75" customHeight="1" x14ac:dyDescent="0.25">
      <c r="E180" s="93"/>
      <c r="I180" s="72"/>
      <c r="P180" s="72"/>
      <c r="Q180" s="72"/>
      <c r="R180" s="72"/>
      <c r="S180" s="72"/>
      <c r="AJ180" s="278"/>
      <c r="AK180" s="242"/>
      <c r="AL180" s="238"/>
      <c r="AM180" s="248"/>
      <c r="AN180" s="238"/>
      <c r="AO180" s="250"/>
      <c r="AP180" s="242"/>
      <c r="AQ180" s="242"/>
      <c r="AR180" s="238"/>
      <c r="AS180" s="304"/>
      <c r="AT180" s="241"/>
      <c r="AU180" s="241"/>
      <c r="AV180" s="88" t="s">
        <v>51</v>
      </c>
      <c r="AW180" s="218">
        <f>AW179</f>
        <v>20</v>
      </c>
      <c r="AX180" s="87">
        <f>AL179/COS(AN179/180*PI())-11</f>
        <v>302.29774943974689</v>
      </c>
      <c r="AY180" s="184">
        <f>AY179</f>
        <v>28.734999999999999</v>
      </c>
      <c r="AZ180" s="103" t="s">
        <v>31</v>
      </c>
      <c r="BA180" s="131">
        <f>INT((AQ179-AP179-3.5/COS(AN179*PI()/180))/AS179)+1</f>
        <v>20</v>
      </c>
      <c r="BB180" s="105">
        <f>IF(AW180=16,1.84,IF(AW180=20,2.27,IF(AW180=22,2.51,IF(AW180=25,2.84,IF(AW180=28,3.16)))))</f>
        <v>2.27</v>
      </c>
      <c r="BC180" s="88">
        <f>AX180+2*AY180</f>
        <v>359.76774943974692</v>
      </c>
      <c r="BD180" s="87">
        <f>BC180*BA180/100*((AW180/100)^2/4*PI()*7850/100)</f>
        <v>177.44826382623546</v>
      </c>
      <c r="BE180" s="88" t="s">
        <v>52</v>
      </c>
      <c r="BF180" s="87">
        <f>AL179/COS(AN179/180*PI())-11</f>
        <v>302.29774943974689</v>
      </c>
      <c r="BG180" s="87">
        <v>10</v>
      </c>
      <c r="BH180" s="218">
        <v>10</v>
      </c>
      <c r="BI180" s="88">
        <f>BF180+2*BG180</f>
        <v>322.29774943974689</v>
      </c>
      <c r="BJ180" s="88">
        <f>BA180</f>
        <v>20</v>
      </c>
      <c r="BK180" s="87">
        <f>BI180*BJ180/100*((BH180/100)^2/4*PI()*7850/100)</f>
        <v>39.741733494905986</v>
      </c>
      <c r="BL180" s="88">
        <v>4</v>
      </c>
      <c r="BM180" s="110">
        <f>BM179</f>
        <v>294.5</v>
      </c>
      <c r="BN180" s="214">
        <f>AR179-7-BP179-BP180+BP180</f>
        <v>31.84</v>
      </c>
      <c r="BO180" s="218">
        <v>12</v>
      </c>
      <c r="BP180" s="105">
        <f t="shared" si="15"/>
        <v>1.39</v>
      </c>
      <c r="BQ180" s="215">
        <f>BM180+2*BN180+32</f>
        <v>390.18</v>
      </c>
      <c r="BR180" s="223">
        <f>BR179</f>
        <v>23</v>
      </c>
      <c r="BS180" s="87">
        <f t="shared" si="14"/>
        <v>79.673678829305089</v>
      </c>
      <c r="BT180" s="88">
        <v>7</v>
      </c>
      <c r="BU180" s="110">
        <f>(10+2.5*BW180)*1/TAN(BV179/180*PI())</f>
        <v>27.978459489299915</v>
      </c>
      <c r="BV180" s="242"/>
      <c r="BW180" s="88">
        <f>INT((120*SIN(BV179/180*PI()))/10)*2</f>
        <v>20</v>
      </c>
      <c r="BX180" s="218">
        <v>12</v>
      </c>
      <c r="BY180" s="215">
        <f>BU180+34</f>
        <v>61.978459489299915</v>
      </c>
      <c r="BZ180" s="88">
        <f>BW180+1</f>
        <v>21</v>
      </c>
      <c r="CA180" s="87">
        <f>BY180*BZ180/100*((BX180/100)^2/4*PI()*7850/100)</f>
        <v>11.555323338993725</v>
      </c>
      <c r="CB180" s="244"/>
      <c r="CC180" s="234"/>
      <c r="CE180" s="42"/>
    </row>
    <row r="181" spans="5:83" ht="33.75" customHeight="1" x14ac:dyDescent="0.25">
      <c r="E181" s="93"/>
      <c r="I181" s="72"/>
      <c r="P181" s="72"/>
      <c r="Q181" s="72"/>
      <c r="R181" s="72"/>
      <c r="S181" s="72"/>
      <c r="AJ181" s="278"/>
      <c r="AK181" s="242"/>
      <c r="AL181" s="238"/>
      <c r="AM181" s="248"/>
      <c r="AN181" s="238"/>
      <c r="AO181" s="250"/>
      <c r="AP181" s="242"/>
      <c r="AQ181" s="242"/>
      <c r="AR181" s="238"/>
      <c r="AS181" s="304"/>
      <c r="AT181" s="241"/>
      <c r="AU181" s="241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88">
        <v>5</v>
      </c>
      <c r="BM181" s="210">
        <f>(3*AS179+BB179+BP181)</f>
        <v>33.660000000000004</v>
      </c>
      <c r="BN181" s="214">
        <f>AR179-7-BP179-BP180+BP181</f>
        <v>31.84</v>
      </c>
      <c r="BO181" s="218">
        <v>12</v>
      </c>
      <c r="BP181" s="211">
        <f t="shared" si="15"/>
        <v>1.39</v>
      </c>
      <c r="BQ181" s="214">
        <f>2*BM181+2*BN181+28</f>
        <v>159</v>
      </c>
      <c r="BR181" s="223">
        <f>INT(19*(INT(AZ179/3/2)+INT(BJ179/3/2+BJ180/3/2))/2)</f>
        <v>85</v>
      </c>
      <c r="BS181" s="87">
        <f t="shared" si="14"/>
        <v>119.98807343968987</v>
      </c>
      <c r="BT181" s="247"/>
      <c r="BU181" s="247"/>
      <c r="BV181" s="247"/>
      <c r="BW181" s="247"/>
      <c r="BX181" s="247"/>
      <c r="BY181" s="247"/>
      <c r="BZ181" s="247"/>
      <c r="CA181" s="247"/>
      <c r="CB181" s="253"/>
      <c r="CC181" s="246"/>
      <c r="CE181" s="42"/>
    </row>
    <row r="182" spans="5:83" ht="33.75" customHeight="1" x14ac:dyDescent="0.25">
      <c r="E182" s="93"/>
      <c r="I182" s="72"/>
      <c r="P182" s="72"/>
      <c r="Q182" s="72"/>
      <c r="R182" s="72"/>
      <c r="S182" s="72"/>
      <c r="AJ182" s="278"/>
      <c r="AK182" s="242"/>
      <c r="AL182" s="238">
        <v>240</v>
      </c>
      <c r="AM182" s="248" t="s">
        <v>404</v>
      </c>
      <c r="AN182" s="238">
        <f>AN179</f>
        <v>40</v>
      </c>
      <c r="AO182" s="250">
        <f>INT(AL182*TAN(RADIANS(AN182)))</f>
        <v>201</v>
      </c>
      <c r="AP182" s="242">
        <f>INT((AO182-13)/AS182+1)*AS182+13</f>
        <v>203</v>
      </c>
      <c r="AQ182" s="242">
        <f>AP182+INT(AL182*(TAN(AN182/180*PI())))</f>
        <v>404</v>
      </c>
      <c r="AR182" s="238">
        <f>F$13</f>
        <v>45</v>
      </c>
      <c r="AS182" s="304">
        <f>AS179</f>
        <v>10</v>
      </c>
      <c r="AT182" s="241">
        <v>7</v>
      </c>
      <c r="AU182" s="241">
        <v>4</v>
      </c>
      <c r="AV182" s="88">
        <v>1</v>
      </c>
      <c r="AW182" s="218">
        <f>J$15</f>
        <v>22</v>
      </c>
      <c r="AX182" s="87">
        <f>AL182-11</f>
        <v>229</v>
      </c>
      <c r="AY182" s="184">
        <f>(AR182-7-BP182-BP183-1.16/2-BB182/2)</f>
        <v>33.615000000000002</v>
      </c>
      <c r="AZ182" s="130">
        <f>INT((AP182-13)/AS182)+1</f>
        <v>20</v>
      </c>
      <c r="BA182" s="103" t="s">
        <v>31</v>
      </c>
      <c r="BB182" s="105">
        <f>IF(AW182=16,1.84,IF(AW182=20,2.27,IF(AW182=22,2.51,IF(AW182=25,2.84,IF(AW182=28,3.16)))))</f>
        <v>2.5099999999999998</v>
      </c>
      <c r="BC182" s="88">
        <f>AX182+2*AY182</f>
        <v>296.23</v>
      </c>
      <c r="BD182" s="87">
        <f>BC182*AZ182/100*((AW182/100)^2/4*PI()*7850/100)</f>
        <v>176.79253941709865</v>
      </c>
      <c r="BE182" s="88">
        <v>2</v>
      </c>
      <c r="BF182" s="87">
        <f>AL182-11</f>
        <v>229</v>
      </c>
      <c r="BG182" s="87">
        <v>10</v>
      </c>
      <c r="BH182" s="218">
        <v>10</v>
      </c>
      <c r="BI182" s="88">
        <f>BF182+2*BG182</f>
        <v>249</v>
      </c>
      <c r="BJ182" s="88">
        <f>AZ182</f>
        <v>20</v>
      </c>
      <c r="BK182" s="87">
        <f>BI182*BJ182/100*((BH182/100)^2/4*PI()*7850/100)</f>
        <v>30.703570401696446</v>
      </c>
      <c r="BL182" s="88">
        <v>3</v>
      </c>
      <c r="BM182" s="110">
        <f>(AP182+AQ182)/2-2*4.5</f>
        <v>294.5</v>
      </c>
      <c r="BN182" s="87">
        <f>10</f>
        <v>10</v>
      </c>
      <c r="BO182" s="218">
        <v>10</v>
      </c>
      <c r="BP182" s="105">
        <f>IF(BO182=10,1.16,IF(BO182=12,1.39,IF(BO182=14,1.62,IF(BO182=28,3.1))))</f>
        <v>1.1599999999999999</v>
      </c>
      <c r="BQ182" s="110">
        <f>BM182+2*BN182</f>
        <v>314.5</v>
      </c>
      <c r="BR182" s="223">
        <f>AT182*2+2*AU182+1</f>
        <v>23</v>
      </c>
      <c r="BS182" s="87">
        <f t="shared" si="14"/>
        <v>44.59724427724322</v>
      </c>
      <c r="BT182" s="88">
        <v>6</v>
      </c>
      <c r="BU182" s="110">
        <f>(20+10*BW182)*TAN(BV182/180*PI())</f>
        <v>150.11548443566909</v>
      </c>
      <c r="BV182" s="242">
        <f>45+AN182/2</f>
        <v>65</v>
      </c>
      <c r="BW182" s="88">
        <f>INT((150*COS(BV182/180*PI())-10)/10)</f>
        <v>5</v>
      </c>
      <c r="BX182" s="218">
        <v>12</v>
      </c>
      <c r="BY182" s="215">
        <f>BU182+34</f>
        <v>184.11548443566909</v>
      </c>
      <c r="BZ182" s="88">
        <f>BW182+1</f>
        <v>6</v>
      </c>
      <c r="CA182" s="87">
        <f>BY182*BZ182/100*((BX182/100)^2/4*PI()*7850/100)</f>
        <v>9.8076192088129375</v>
      </c>
      <c r="CB182" s="243">
        <f>BD182+BK182+BS182+BD183+BK183+BS183+CA182+CA183+BS184</f>
        <v>743.34765144838013</v>
      </c>
      <c r="CC182" s="233">
        <f>(AP182+AQ182)*AL182/2*AR182/1000000</f>
        <v>3.2778</v>
      </c>
      <c r="CE182" s="42">
        <f>CB182/CC182</f>
        <v>226.78249174701938</v>
      </c>
    </row>
    <row r="183" spans="5:83" ht="33.75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8"/>
      <c r="AN183" s="238"/>
      <c r="AO183" s="250"/>
      <c r="AP183" s="242"/>
      <c r="AQ183" s="242"/>
      <c r="AR183" s="238"/>
      <c r="AS183" s="304"/>
      <c r="AT183" s="241"/>
      <c r="AU183" s="241"/>
      <c r="AV183" s="88" t="s">
        <v>51</v>
      </c>
      <c r="AW183" s="218">
        <v>22</v>
      </c>
      <c r="AX183" s="87">
        <f>AL182/COS(AN182/180*PI())-11</f>
        <v>302.29774943974689</v>
      </c>
      <c r="AY183" s="184">
        <f>AY182</f>
        <v>33.615000000000002</v>
      </c>
      <c r="AZ183" s="103" t="s">
        <v>31</v>
      </c>
      <c r="BA183" s="131">
        <f>INT((AQ182-AP182-3.5/COS(AN182*PI()/180))/AS182)+1</f>
        <v>20</v>
      </c>
      <c r="BB183" s="105">
        <f>IF(AW183=16,1.84,IF(AW183=20,2.27,IF(AW183=22,2.51,IF(AW183=25,2.84,IF(AW183=28,3.16)))))</f>
        <v>2.5099999999999998</v>
      </c>
      <c r="BC183" s="88">
        <f>AX183+2*AY183</f>
        <v>369.52774943974691</v>
      </c>
      <c r="BD183" s="87">
        <f>BC183*BA183/100*((AW183/100)^2/4*PI()*7850/100)</f>
        <v>220.53724878823283</v>
      </c>
      <c r="BE183" s="88" t="s">
        <v>52</v>
      </c>
      <c r="BF183" s="87">
        <f>AL182/COS(AN182/180*PI())-11</f>
        <v>302.29774943974689</v>
      </c>
      <c r="BG183" s="87">
        <v>10</v>
      </c>
      <c r="BH183" s="218">
        <v>10</v>
      </c>
      <c r="BI183" s="88">
        <f>BF183+2*BG183</f>
        <v>322.29774943974689</v>
      </c>
      <c r="BJ183" s="88">
        <f>BA183</f>
        <v>20</v>
      </c>
      <c r="BK183" s="87">
        <f>BI183*BJ183/100*((BH183/100)^2/4*PI()*7850/100)</f>
        <v>39.741733494905986</v>
      </c>
      <c r="BL183" s="88">
        <v>4</v>
      </c>
      <c r="BM183" s="110">
        <f>BM182</f>
        <v>294.5</v>
      </c>
      <c r="BN183" s="214">
        <f>AR182-7-BP182-BP183+BP183</f>
        <v>36.840000000000003</v>
      </c>
      <c r="BO183" s="218">
        <v>12</v>
      </c>
      <c r="BP183" s="105">
        <f t="shared" si="15"/>
        <v>1.39</v>
      </c>
      <c r="BQ183" s="215">
        <f>BM183+2*BN183+32</f>
        <v>400.18</v>
      </c>
      <c r="BR183" s="223">
        <f>BR182</f>
        <v>23</v>
      </c>
      <c r="BS183" s="87">
        <f t="shared" si="14"/>
        <v>81.715651222285388</v>
      </c>
      <c r="BT183" s="88">
        <v>7</v>
      </c>
      <c r="BU183" s="110">
        <f>(10+2.5*BW183)*1/TAN(BV182/180*PI())</f>
        <v>27.978459489299915</v>
      </c>
      <c r="BV183" s="242"/>
      <c r="BW183" s="88">
        <f>INT((120*SIN(BV182/180*PI()))/10)*2</f>
        <v>20</v>
      </c>
      <c r="BX183" s="218">
        <v>12</v>
      </c>
      <c r="BY183" s="215">
        <f>BU183+34</f>
        <v>61.978459489299915</v>
      </c>
      <c r="BZ183" s="88">
        <f>BW183+1</f>
        <v>21</v>
      </c>
      <c r="CA183" s="87">
        <f>BY183*BZ183/100*((BX183/100)^2/4*PI()*7850/100)</f>
        <v>11.555323338993725</v>
      </c>
      <c r="CB183" s="244"/>
      <c r="CC183" s="234"/>
      <c r="CE183" s="42"/>
    </row>
    <row r="184" spans="5:83" ht="33.75" customHeight="1" x14ac:dyDescent="0.25">
      <c r="E184" s="93"/>
      <c r="I184" s="72"/>
      <c r="P184" s="72"/>
      <c r="Q184" s="72"/>
      <c r="R184" s="72"/>
      <c r="S184" s="72"/>
      <c r="AJ184" s="278"/>
      <c r="AK184" s="242"/>
      <c r="AL184" s="238"/>
      <c r="AM184" s="248"/>
      <c r="AN184" s="238"/>
      <c r="AO184" s="250"/>
      <c r="AP184" s="242"/>
      <c r="AQ184" s="242"/>
      <c r="AR184" s="238"/>
      <c r="AS184" s="304"/>
      <c r="AT184" s="241"/>
      <c r="AU184" s="241"/>
      <c r="AV184" s="238"/>
      <c r="AW184" s="238"/>
      <c r="AX184" s="238"/>
      <c r="AY184" s="238"/>
      <c r="AZ184" s="238"/>
      <c r="BA184" s="238"/>
      <c r="BB184" s="238"/>
      <c r="BC184" s="238"/>
      <c r="BD184" s="238"/>
      <c r="BE184" s="238"/>
      <c r="BF184" s="238"/>
      <c r="BG184" s="238"/>
      <c r="BH184" s="238"/>
      <c r="BI184" s="238"/>
      <c r="BJ184" s="238"/>
      <c r="BK184" s="238"/>
      <c r="BL184" s="88">
        <v>5</v>
      </c>
      <c r="BM184" s="210">
        <f>(3*AS182+BB182+BP184)</f>
        <v>33.9</v>
      </c>
      <c r="BN184" s="214">
        <f>AR182-7-BP182-BP183+BP184</f>
        <v>36.840000000000003</v>
      </c>
      <c r="BO184" s="218">
        <v>12</v>
      </c>
      <c r="BP184" s="211">
        <f t="shared" si="15"/>
        <v>1.39</v>
      </c>
      <c r="BQ184" s="214">
        <f>2*BM184+2*BN184+28</f>
        <v>169.48000000000002</v>
      </c>
      <c r="BR184" s="223">
        <f>INT(19*(INT(AZ182/3/2)+INT(BJ182/3/2+BJ183/3/2))/2)</f>
        <v>85</v>
      </c>
      <c r="BS184" s="87">
        <f t="shared" si="14"/>
        <v>127.89672129911095</v>
      </c>
      <c r="BT184" s="247"/>
      <c r="BU184" s="247"/>
      <c r="BV184" s="247"/>
      <c r="BW184" s="247"/>
      <c r="BX184" s="247"/>
      <c r="BY184" s="247"/>
      <c r="BZ184" s="247"/>
      <c r="CA184" s="247"/>
      <c r="CB184" s="253"/>
      <c r="CC184" s="246"/>
      <c r="CE184" s="42"/>
    </row>
    <row r="185" spans="5:83" ht="33.75" customHeight="1" x14ac:dyDescent="0.25">
      <c r="E185" s="93"/>
      <c r="I185" s="72"/>
      <c r="P185" s="72"/>
      <c r="Q185" s="72"/>
      <c r="R185" s="72"/>
      <c r="S185" s="72"/>
      <c r="AJ185" s="278"/>
      <c r="AK185" s="242"/>
      <c r="AL185" s="238">
        <v>240</v>
      </c>
      <c r="AM185" s="248" t="s">
        <v>406</v>
      </c>
      <c r="AN185" s="238">
        <f>AN182</f>
        <v>40</v>
      </c>
      <c r="AO185" s="250">
        <f>INT(AL185*TAN(RADIANS(AN185)))</f>
        <v>201</v>
      </c>
      <c r="AP185" s="242">
        <f>INT((AO185-13)/AS185+1)*AS185+13</f>
        <v>203</v>
      </c>
      <c r="AQ185" s="242">
        <f>AP185+INT(AL185*(TAN(AN185/180*PI())))</f>
        <v>404</v>
      </c>
      <c r="AR185" s="238">
        <f>F$18</f>
        <v>50</v>
      </c>
      <c r="AS185" s="304">
        <f>AS182</f>
        <v>10</v>
      </c>
      <c r="AT185" s="241">
        <v>7</v>
      </c>
      <c r="AU185" s="241">
        <v>4</v>
      </c>
      <c r="AV185" s="88">
        <v>1</v>
      </c>
      <c r="AW185" s="218">
        <f>J$18</f>
        <v>22</v>
      </c>
      <c r="AX185" s="87">
        <f>AL185-11</f>
        <v>229</v>
      </c>
      <c r="AY185" s="184">
        <f>(AR185-7-BP185-BP186-1.16/2-BB185/2)</f>
        <v>38.615000000000002</v>
      </c>
      <c r="AZ185" s="130">
        <f>INT((AP185-13)/AS185)+1</f>
        <v>20</v>
      </c>
      <c r="BA185" s="103" t="s">
        <v>31</v>
      </c>
      <c r="BB185" s="105">
        <f>IF(AW185=16,1.84,IF(AW185=20,2.27,IF(AW185=22,2.51,IF(AW185=25,2.84,IF(AW185=28,3.16)))))</f>
        <v>2.5099999999999998</v>
      </c>
      <c r="BC185" s="88">
        <f>AX185+2*AY185</f>
        <v>306.23</v>
      </c>
      <c r="BD185" s="87">
        <f>BC185*AZ185/100*((AW185/100)^2/4*PI()*7850/100)</f>
        <v>182.76062298112319</v>
      </c>
      <c r="BE185" s="88">
        <v>2</v>
      </c>
      <c r="BF185" s="87">
        <f>AL185-11</f>
        <v>229</v>
      </c>
      <c r="BG185" s="87">
        <v>10</v>
      </c>
      <c r="BH185" s="218">
        <v>10</v>
      </c>
      <c r="BI185" s="88">
        <f>BF185+2*BG185</f>
        <v>249</v>
      </c>
      <c r="BJ185" s="88">
        <f>AZ185</f>
        <v>20</v>
      </c>
      <c r="BK185" s="87">
        <f>BI185*BJ185/100*((BH185/100)^2/4*PI()*7850/100)</f>
        <v>30.703570401696446</v>
      </c>
      <c r="BL185" s="88">
        <v>3</v>
      </c>
      <c r="BM185" s="110">
        <f>(AP185+AQ185)/2-2*4.5</f>
        <v>294.5</v>
      </c>
      <c r="BN185" s="87">
        <f>10</f>
        <v>10</v>
      </c>
      <c r="BO185" s="218">
        <v>10</v>
      </c>
      <c r="BP185" s="105">
        <f>IF(BO185=10,1.16,IF(BO185=12,1.39,IF(BO185=14,1.62,IF(BO185=28,3.1))))</f>
        <v>1.1599999999999999</v>
      </c>
      <c r="BQ185" s="110">
        <f>BM185+2*BN185</f>
        <v>314.5</v>
      </c>
      <c r="BR185" s="223">
        <f>AT185*2+2*AU185+1</f>
        <v>23</v>
      </c>
      <c r="BS185" s="87">
        <f t="shared" si="14"/>
        <v>44.59724427724322</v>
      </c>
      <c r="BT185" s="88">
        <v>6</v>
      </c>
      <c r="BU185" s="110">
        <f>(20+10*BW185)*TAN(BV185/180*PI())</f>
        <v>150.11548443566909</v>
      </c>
      <c r="BV185" s="243">
        <f>45+AN185/2</f>
        <v>65</v>
      </c>
      <c r="BW185" s="88">
        <f>INT((150*COS(BV185/180*PI())-10)/10)</f>
        <v>5</v>
      </c>
      <c r="BX185" s="218">
        <v>12</v>
      </c>
      <c r="BY185" s="215">
        <f>BU185+34</f>
        <v>184.11548443566909</v>
      </c>
      <c r="BZ185" s="88">
        <f>BW185+1</f>
        <v>6</v>
      </c>
      <c r="CA185" s="87">
        <f>BY185*BZ185/100*((BX185/100)^2/4*PI()*7850/100)</f>
        <v>9.8076192088129375</v>
      </c>
      <c r="CB185" s="243">
        <f>BD185+BK185+BS185+BD186+BK186+BS186+CA185+CA186+BS187</f>
        <v>764.8722106825976</v>
      </c>
      <c r="CC185" s="233">
        <f>(AP185+AQ185)*AL185/2*AR185/1000000</f>
        <v>3.6419999999999999</v>
      </c>
      <c r="CE185" s="42">
        <f>CB185/CC185</f>
        <v>210.01433571735245</v>
      </c>
    </row>
    <row r="186" spans="5:83" ht="33.75" customHeight="1" x14ac:dyDescent="0.25">
      <c r="E186" s="93"/>
      <c r="I186" s="72"/>
      <c r="P186" s="72"/>
      <c r="Q186" s="72"/>
      <c r="R186" s="72"/>
      <c r="S186" s="72"/>
      <c r="AJ186" s="278"/>
      <c r="AK186" s="242"/>
      <c r="AL186" s="238"/>
      <c r="AM186" s="248"/>
      <c r="AN186" s="238"/>
      <c r="AO186" s="250"/>
      <c r="AP186" s="242"/>
      <c r="AQ186" s="242"/>
      <c r="AR186" s="238"/>
      <c r="AS186" s="304"/>
      <c r="AT186" s="241"/>
      <c r="AU186" s="241"/>
      <c r="AV186" s="88" t="s">
        <v>51</v>
      </c>
      <c r="AW186" s="218">
        <v>22</v>
      </c>
      <c r="AX186" s="87">
        <f>AL185/COS(AN185/180*PI())-11</f>
        <v>302.29774943974689</v>
      </c>
      <c r="AY186" s="184">
        <f>AY185</f>
        <v>38.615000000000002</v>
      </c>
      <c r="AZ186" s="103" t="s">
        <v>31</v>
      </c>
      <c r="BA186" s="131">
        <f>INT((AQ185-AP185-3.5/COS(AN185*PI()/180))/AS185)+1</f>
        <v>20</v>
      </c>
      <c r="BB186" s="105">
        <f>IF(AW186=16,1.84,IF(AW186=20,2.27,IF(AW186=22,2.51,IF(AW186=25,2.84,IF(AW186=28,3.16)))))</f>
        <v>2.5099999999999998</v>
      </c>
      <c r="BC186" s="88">
        <f>AX186+2*AY186</f>
        <v>379.52774943974691</v>
      </c>
      <c r="BD186" s="87">
        <f>BC186*BA186/100*((AW186/100)^2/4*PI()*7850/100)</f>
        <v>226.50533235225734</v>
      </c>
      <c r="BE186" s="88" t="s">
        <v>52</v>
      </c>
      <c r="BF186" s="87">
        <f>AL185/COS(AN185/180*PI())-11</f>
        <v>302.29774943974689</v>
      </c>
      <c r="BG186" s="87">
        <v>10</v>
      </c>
      <c r="BH186" s="218">
        <v>10</v>
      </c>
      <c r="BI186" s="88">
        <f>BF186+2*BG186</f>
        <v>322.29774943974689</v>
      </c>
      <c r="BJ186" s="88">
        <f>BA186</f>
        <v>20</v>
      </c>
      <c r="BK186" s="87">
        <f>BI186*BJ186/100*((BH186/100)^2/4*PI()*7850/100)</f>
        <v>39.741733494905986</v>
      </c>
      <c r="BL186" s="88">
        <v>4</v>
      </c>
      <c r="BM186" s="110">
        <f>BM185</f>
        <v>294.5</v>
      </c>
      <c r="BN186" s="214">
        <f>AR185-7-BP185-BP186+BP186</f>
        <v>41.84</v>
      </c>
      <c r="BO186" s="218">
        <v>12</v>
      </c>
      <c r="BP186" s="105">
        <f t="shared" si="15"/>
        <v>1.39</v>
      </c>
      <c r="BQ186" s="215">
        <f>BM186+2*BN186+32</f>
        <v>410.18</v>
      </c>
      <c r="BR186" s="223">
        <f>BR185</f>
        <v>23</v>
      </c>
      <c r="BS186" s="87">
        <f t="shared" si="14"/>
        <v>83.757623615265672</v>
      </c>
      <c r="BT186" s="88">
        <v>7</v>
      </c>
      <c r="BU186" s="110">
        <f>(10+2.5*BW186)*1/TAN(BV185/180*PI())</f>
        <v>27.978459489299915</v>
      </c>
      <c r="BV186" s="253"/>
      <c r="BW186" s="88">
        <f>INT((120*SIN(BV185/180*PI()))/10)*2</f>
        <v>20</v>
      </c>
      <c r="BX186" s="218">
        <v>12</v>
      </c>
      <c r="BY186" s="215">
        <f>BU186+34</f>
        <v>61.978459489299915</v>
      </c>
      <c r="BZ186" s="88">
        <f>BW186+1</f>
        <v>21</v>
      </c>
      <c r="CA186" s="87">
        <f>BY186*BZ186/100*((BX186/100)^2/4*PI()*7850/100)</f>
        <v>11.555323338993725</v>
      </c>
      <c r="CB186" s="244"/>
      <c r="CC186" s="234"/>
      <c r="CE186" s="42"/>
    </row>
    <row r="187" spans="5:83" ht="33.75" customHeight="1" thickBot="1" x14ac:dyDescent="0.3">
      <c r="E187" s="93"/>
      <c r="I187" s="72"/>
      <c r="P187" s="72"/>
      <c r="Q187" s="72"/>
      <c r="R187" s="72"/>
      <c r="S187" s="72"/>
      <c r="AJ187" s="279"/>
      <c r="AK187" s="252"/>
      <c r="AL187" s="236"/>
      <c r="AM187" s="249"/>
      <c r="AN187" s="236"/>
      <c r="AO187" s="251"/>
      <c r="AP187" s="252"/>
      <c r="AQ187" s="252"/>
      <c r="AR187" s="236"/>
      <c r="AS187" s="304"/>
      <c r="AT187" s="303"/>
      <c r="AU187" s="303"/>
      <c r="AV187" s="236"/>
      <c r="AW187" s="236"/>
      <c r="AX187" s="236"/>
      <c r="AY187" s="236"/>
      <c r="AZ187" s="236"/>
      <c r="BA187" s="236"/>
      <c r="BB187" s="236"/>
      <c r="BC187" s="236"/>
      <c r="BD187" s="236"/>
      <c r="BE187" s="236"/>
      <c r="BF187" s="236"/>
      <c r="BG187" s="236"/>
      <c r="BH187" s="236"/>
      <c r="BI187" s="236"/>
      <c r="BJ187" s="236"/>
      <c r="BK187" s="236"/>
      <c r="BL187" s="95">
        <v>5</v>
      </c>
      <c r="BM187" s="210">
        <f>(3*AS185+BB185+BP187)</f>
        <v>33.9</v>
      </c>
      <c r="BN187" s="214">
        <f>AR185-7-BP185-BP186+BP187</f>
        <v>41.84</v>
      </c>
      <c r="BO187" s="218">
        <v>12</v>
      </c>
      <c r="BP187" s="211">
        <f t="shared" si="15"/>
        <v>1.39</v>
      </c>
      <c r="BQ187" s="214">
        <f>2*BM187+2*BN187+28</f>
        <v>179.48000000000002</v>
      </c>
      <c r="BR187" s="223">
        <f>INT(19*(INT(AZ185/3/2)+INT(BJ185/3/2+BJ186/3/2))/2)</f>
        <v>85</v>
      </c>
      <c r="BS187" s="94">
        <f t="shared" si="14"/>
        <v>135.44314101229898</v>
      </c>
      <c r="BT187" s="268"/>
      <c r="BU187" s="269"/>
      <c r="BV187" s="269"/>
      <c r="BW187" s="269"/>
      <c r="BX187" s="269"/>
      <c r="BY187" s="269"/>
      <c r="BZ187" s="269"/>
      <c r="CA187" s="270"/>
      <c r="CB187" s="245"/>
      <c r="CC187" s="235"/>
      <c r="CE187" s="42"/>
    </row>
    <row r="188" spans="5:83" ht="32.25" customHeight="1" x14ac:dyDescent="0.25">
      <c r="E188" s="93"/>
      <c r="I188" s="72"/>
      <c r="P188" s="72"/>
      <c r="Q188" s="72"/>
      <c r="R188" s="72"/>
      <c r="S188" s="72"/>
      <c r="AM188" s="93"/>
      <c r="AN188" s="93"/>
      <c r="AO188" s="129"/>
      <c r="AP188" s="93"/>
      <c r="AQ188" s="93"/>
      <c r="BD188" s="72"/>
      <c r="BE188" s="72"/>
      <c r="BF188" s="72"/>
      <c r="BG188" s="72"/>
    </row>
    <row r="189" spans="5:83" ht="32.25" customHeight="1" x14ac:dyDescent="0.25">
      <c r="E189" s="93"/>
      <c r="I189" s="72"/>
      <c r="P189" s="72"/>
      <c r="Q189" s="72"/>
      <c r="R189" s="72"/>
      <c r="S189" s="72"/>
      <c r="AJ189" s="271" t="s">
        <v>422</v>
      </c>
      <c r="AK189" s="271"/>
      <c r="AL189" s="271"/>
      <c r="AM189" s="271"/>
      <c r="AN189" s="271"/>
      <c r="AO189" s="271"/>
      <c r="AP189" s="271"/>
      <c r="AQ189" s="271"/>
      <c r="AR189" s="271"/>
      <c r="AS189" s="271"/>
      <c r="AT189" s="271"/>
      <c r="AU189" s="271"/>
      <c r="AV189" s="271"/>
      <c r="AW189" s="271"/>
      <c r="AX189" s="271"/>
      <c r="AY189" s="271"/>
      <c r="AZ189" s="271"/>
      <c r="BA189" s="271"/>
      <c r="BB189" s="271"/>
      <c r="BC189" s="271"/>
      <c r="BD189" s="271"/>
      <c r="BE189" s="271"/>
      <c r="BF189" s="271"/>
      <c r="BG189" s="271"/>
      <c r="BH189" s="271"/>
      <c r="BI189" s="271"/>
      <c r="BJ189" s="271"/>
      <c r="BK189" s="271"/>
      <c r="BL189" s="271"/>
      <c r="BM189" s="271"/>
      <c r="BN189" s="271"/>
      <c r="BO189" s="271"/>
      <c r="BP189" s="271"/>
      <c r="BQ189" s="271"/>
      <c r="BR189" s="271"/>
      <c r="BS189" s="271"/>
      <c r="BT189" s="271"/>
      <c r="BU189" s="271"/>
      <c r="BV189" s="271"/>
      <c r="BW189" s="271"/>
      <c r="BX189" s="271"/>
      <c r="BY189" s="271"/>
      <c r="BZ189" s="271"/>
      <c r="CA189" s="271"/>
      <c r="CB189" s="271"/>
      <c r="CC189" s="271"/>
    </row>
    <row r="190" spans="5:83" ht="13.5" customHeight="1" thickBot="1" x14ac:dyDescent="0.3">
      <c r="E190" s="93"/>
      <c r="I190" s="72"/>
      <c r="P190" s="72"/>
      <c r="Q190" s="72"/>
      <c r="R190" s="72"/>
      <c r="S190" s="72"/>
      <c r="AJ190" s="43"/>
      <c r="AK190" s="43"/>
      <c r="AL190" s="43"/>
      <c r="AM190" s="43"/>
      <c r="AN190" s="43"/>
      <c r="AO190" s="128"/>
      <c r="AP190" s="43"/>
      <c r="AQ190" s="43"/>
      <c r="AR190" s="43"/>
      <c r="AS190" s="226"/>
      <c r="AT190" s="209"/>
      <c r="AU190" s="209"/>
      <c r="AV190" s="43"/>
      <c r="AW190" s="43"/>
      <c r="AX190" s="43"/>
      <c r="AY190" s="13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221"/>
      <c r="BS190" s="43"/>
      <c r="BT190" s="43"/>
      <c r="BU190" s="43"/>
      <c r="BV190" s="43"/>
      <c r="BW190" s="43"/>
    </row>
    <row r="191" spans="5:83" ht="45.75" customHeight="1" x14ac:dyDescent="0.25">
      <c r="E191" s="93"/>
      <c r="I191" s="72"/>
      <c r="P191" s="72"/>
      <c r="Q191" s="72"/>
      <c r="R191" s="72"/>
      <c r="S191" s="72"/>
      <c r="AJ191" s="272" t="s">
        <v>441</v>
      </c>
      <c r="AK191" s="274" t="s">
        <v>148</v>
      </c>
      <c r="AL191" s="274" t="s">
        <v>149</v>
      </c>
      <c r="AM191" s="274" t="s">
        <v>150</v>
      </c>
      <c r="AN191" s="262" t="s">
        <v>450</v>
      </c>
      <c r="AO191" s="200" t="s">
        <v>23</v>
      </c>
      <c r="AP191" s="262" t="s">
        <v>442</v>
      </c>
      <c r="AQ191" s="262" t="s">
        <v>443</v>
      </c>
      <c r="AR191" s="262" t="s">
        <v>444</v>
      </c>
      <c r="AS191" s="305" t="s">
        <v>201</v>
      </c>
      <c r="AT191" s="266" t="s">
        <v>407</v>
      </c>
      <c r="AU191" s="266" t="s">
        <v>408</v>
      </c>
      <c r="AV191" s="257" t="s">
        <v>437</v>
      </c>
      <c r="AW191" s="257"/>
      <c r="AX191" s="257"/>
      <c r="AY191" s="257"/>
      <c r="AZ191" s="257"/>
      <c r="BA191" s="257"/>
      <c r="BB191" s="257"/>
      <c r="BC191" s="257"/>
      <c r="BD191" s="257"/>
      <c r="BE191" s="257" t="s">
        <v>438</v>
      </c>
      <c r="BF191" s="257"/>
      <c r="BG191" s="257"/>
      <c r="BH191" s="257"/>
      <c r="BI191" s="257"/>
      <c r="BJ191" s="257"/>
      <c r="BK191" s="257"/>
      <c r="BL191" s="257" t="s">
        <v>449</v>
      </c>
      <c r="BM191" s="257"/>
      <c r="BN191" s="257"/>
      <c r="BO191" s="257"/>
      <c r="BP191" s="257"/>
      <c r="BQ191" s="257"/>
      <c r="BR191" s="257"/>
      <c r="BS191" s="257"/>
      <c r="BT191" s="257" t="s">
        <v>417</v>
      </c>
      <c r="BU191" s="257"/>
      <c r="BV191" s="257"/>
      <c r="BW191" s="257"/>
      <c r="BX191" s="257"/>
      <c r="BY191" s="257"/>
      <c r="BZ191" s="257"/>
      <c r="CA191" s="257"/>
      <c r="CB191" s="258" t="s">
        <v>151</v>
      </c>
      <c r="CC191" s="260" t="s">
        <v>452</v>
      </c>
      <c r="CE191" s="42"/>
    </row>
    <row r="192" spans="5:83" ht="104.25" customHeight="1" x14ac:dyDescent="0.25">
      <c r="E192" s="93"/>
      <c r="I192" s="72"/>
      <c r="P192" s="72"/>
      <c r="Q192" s="72"/>
      <c r="R192" s="72"/>
      <c r="S192" s="72"/>
      <c r="AJ192" s="273"/>
      <c r="AK192" s="259"/>
      <c r="AL192" s="259"/>
      <c r="AM192" s="259"/>
      <c r="AN192" s="263"/>
      <c r="AO192" s="201" t="s">
        <v>202</v>
      </c>
      <c r="AP192" s="263"/>
      <c r="AQ192" s="263"/>
      <c r="AR192" s="263"/>
      <c r="AS192" s="306"/>
      <c r="AT192" s="267"/>
      <c r="AU192" s="267"/>
      <c r="AV192" s="25" t="s">
        <v>24</v>
      </c>
      <c r="AW192" s="25" t="s">
        <v>158</v>
      </c>
      <c r="AX192" s="81" t="s">
        <v>25</v>
      </c>
      <c r="AY192" s="187" t="s">
        <v>26</v>
      </c>
      <c r="AZ192" s="25" t="s">
        <v>440</v>
      </c>
      <c r="BA192" s="25" t="s">
        <v>409</v>
      </c>
      <c r="BB192" s="186" t="s">
        <v>27</v>
      </c>
      <c r="BC192" s="25" t="s">
        <v>159</v>
      </c>
      <c r="BD192" s="25" t="s">
        <v>160</v>
      </c>
      <c r="BE192" s="25" t="s">
        <v>24</v>
      </c>
      <c r="BF192" s="81" t="s">
        <v>25</v>
      </c>
      <c r="BG192" s="81" t="s">
        <v>26</v>
      </c>
      <c r="BH192" s="25" t="s">
        <v>158</v>
      </c>
      <c r="BI192" s="25" t="s">
        <v>159</v>
      </c>
      <c r="BJ192" s="25" t="s">
        <v>20</v>
      </c>
      <c r="BK192" s="25" t="s">
        <v>160</v>
      </c>
      <c r="BL192" s="25" t="s">
        <v>24</v>
      </c>
      <c r="BM192" s="81" t="s">
        <v>25</v>
      </c>
      <c r="BN192" s="81" t="s">
        <v>26</v>
      </c>
      <c r="BO192" s="25" t="s">
        <v>158</v>
      </c>
      <c r="BP192" s="186" t="s">
        <v>27</v>
      </c>
      <c r="BQ192" s="25" t="s">
        <v>159</v>
      </c>
      <c r="BR192" s="222" t="s">
        <v>20</v>
      </c>
      <c r="BS192" s="25" t="s">
        <v>160</v>
      </c>
      <c r="BT192" s="25" t="s">
        <v>24</v>
      </c>
      <c r="BU192" s="81" t="s">
        <v>25</v>
      </c>
      <c r="BV192" s="81" t="s">
        <v>448</v>
      </c>
      <c r="BW192" s="81" t="s">
        <v>207</v>
      </c>
      <c r="BX192" s="25" t="s">
        <v>158</v>
      </c>
      <c r="BY192" s="25" t="s">
        <v>159</v>
      </c>
      <c r="BZ192" s="25" t="s">
        <v>20</v>
      </c>
      <c r="CA192" s="25" t="s">
        <v>160</v>
      </c>
      <c r="CB192" s="259"/>
      <c r="CC192" s="261"/>
      <c r="CE192" s="42"/>
    </row>
    <row r="193" spans="5:83" ht="36" customHeight="1" x14ac:dyDescent="0.25">
      <c r="E193" s="93"/>
      <c r="I193" s="72"/>
      <c r="P193" s="72"/>
      <c r="Q193" s="72"/>
      <c r="R193" s="72"/>
      <c r="S193" s="72"/>
      <c r="AJ193" s="278">
        <v>2.4</v>
      </c>
      <c r="AK193" s="242">
        <v>2</v>
      </c>
      <c r="AL193" s="238">
        <v>240</v>
      </c>
      <c r="AM193" s="248" t="s">
        <v>203</v>
      </c>
      <c r="AN193" s="238">
        <v>45</v>
      </c>
      <c r="AO193" s="250">
        <f>INT(AL193*TAN(RADIANS(AN193)))</f>
        <v>240</v>
      </c>
      <c r="AP193" s="242">
        <f>(INT((AO193-13)/AS193+1)*AS193+13)</f>
        <v>243</v>
      </c>
      <c r="AQ193" s="242">
        <f>AP193+INT(AL193*(TAN(AN193/180*PI())))</f>
        <v>483</v>
      </c>
      <c r="AR193" s="238">
        <f>F$6</f>
        <v>25</v>
      </c>
      <c r="AS193" s="304">
        <f>AS185</f>
        <v>10</v>
      </c>
      <c r="AT193" s="241">
        <v>7</v>
      </c>
      <c r="AU193" s="241">
        <v>4</v>
      </c>
      <c r="AV193" s="88">
        <v>1</v>
      </c>
      <c r="AW193" s="218">
        <f>J$6</f>
        <v>20</v>
      </c>
      <c r="AX193" s="87">
        <f>AL193-11</f>
        <v>229</v>
      </c>
      <c r="AY193" s="184">
        <f>(AR193-7-BP193-BP194-1.16/2-BB193/2)</f>
        <v>13.734999999999999</v>
      </c>
      <c r="AZ193" s="130">
        <f>INT((AP193-13)/AS193)+1</f>
        <v>24</v>
      </c>
      <c r="BA193" s="103" t="s">
        <v>31</v>
      </c>
      <c r="BB193" s="105">
        <f>IF(AW193=16,1.84,IF(AW193=20,2.27,IF(AW193=22,2.51,IF(AW193=25,2.84,IF(AW193=28,3.16)))))</f>
        <v>2.27</v>
      </c>
      <c r="BC193" s="88">
        <f>AX193+2*AY193</f>
        <v>256.47000000000003</v>
      </c>
      <c r="BD193" s="87">
        <f>BC193*AZ193/100*((AW193/100)^2/4*PI()*7850/100)</f>
        <v>151.79845206598725</v>
      </c>
      <c r="BE193" s="88">
        <v>2</v>
      </c>
      <c r="BF193" s="87">
        <f>AL193-11</f>
        <v>229</v>
      </c>
      <c r="BG193" s="87">
        <v>10</v>
      </c>
      <c r="BH193" s="218">
        <v>10</v>
      </c>
      <c r="BI193" s="88">
        <f>BF193+2*BG193</f>
        <v>249</v>
      </c>
      <c r="BJ193" s="88">
        <f>AZ193</f>
        <v>24</v>
      </c>
      <c r="BK193" s="87">
        <f>BI193*BJ193/100*((BH193/100)^2/4*PI()*7850/100)</f>
        <v>36.844284482035739</v>
      </c>
      <c r="BL193" s="88">
        <v>3</v>
      </c>
      <c r="BM193" s="110">
        <f>(AP193+AQ193)/2-2*4.5</f>
        <v>354</v>
      </c>
      <c r="BN193" s="87">
        <f>10</f>
        <v>10</v>
      </c>
      <c r="BO193" s="218">
        <v>10</v>
      </c>
      <c r="BP193" s="105">
        <f>IF(BO193=10,1.16,IF(BO193=12,1.39,IF(BO193=14,1.62,IF(BO193=28,3.1))))</f>
        <v>1.1599999999999999</v>
      </c>
      <c r="BQ193" s="110">
        <f>BM193+2*BN193</f>
        <v>374</v>
      </c>
      <c r="BR193" s="223">
        <f>AT193*2+2*AU193+1</f>
        <v>23</v>
      </c>
      <c r="BS193" s="87">
        <f t="shared" ref="BS193:BS210" si="16">BQ193*BR193/100*((BO193/100)^2/4*PI()*7850/100)</f>
        <v>53.034560762127079</v>
      </c>
      <c r="BT193" s="88">
        <v>6</v>
      </c>
      <c r="BU193" s="110">
        <f>(20+10*BW193)*TAN(BV193/180*PI())</f>
        <v>144.85281374238571</v>
      </c>
      <c r="BV193" s="242">
        <f>45+AN193/2</f>
        <v>67.5</v>
      </c>
      <c r="BW193" s="88">
        <f>INT((150*COS(BV193/180*PI())-10)/10)</f>
        <v>4</v>
      </c>
      <c r="BX193" s="218">
        <v>12</v>
      </c>
      <c r="BY193" s="215">
        <f>BU193+34</f>
        <v>178.85281374238571</v>
      </c>
      <c r="BZ193" s="88">
        <f>BW193+1</f>
        <v>5</v>
      </c>
      <c r="CA193" s="87">
        <f>BY193*BZ193/100*((BX193/100)^2/4*PI()*7850/100)</f>
        <v>7.9394023493216972</v>
      </c>
      <c r="CB193" s="243">
        <f>BD193+BK193+BS193+BD194+BK194+BS194+CA193+CA194+BS195</f>
        <v>740.50828807959772</v>
      </c>
      <c r="CC193" s="233">
        <f>(AP193+AQ193)*AL193/2*AR193/1000000</f>
        <v>2.1779999999999999</v>
      </c>
      <c r="CE193" s="42">
        <f>CB193/CC193</f>
        <v>339.99462262607796</v>
      </c>
    </row>
    <row r="194" spans="5:83" ht="36" customHeight="1" x14ac:dyDescent="0.25">
      <c r="E194" s="93"/>
      <c r="I194" s="72"/>
      <c r="P194" s="72"/>
      <c r="Q194" s="72"/>
      <c r="R194" s="72"/>
      <c r="S194" s="72"/>
      <c r="AJ194" s="278"/>
      <c r="AK194" s="242"/>
      <c r="AL194" s="238"/>
      <c r="AM194" s="248"/>
      <c r="AN194" s="238"/>
      <c r="AO194" s="250"/>
      <c r="AP194" s="242"/>
      <c r="AQ194" s="242"/>
      <c r="AR194" s="238"/>
      <c r="AS194" s="304"/>
      <c r="AT194" s="241"/>
      <c r="AU194" s="241"/>
      <c r="AV194" s="88" t="s">
        <v>51</v>
      </c>
      <c r="AW194" s="218">
        <f>AW193</f>
        <v>20</v>
      </c>
      <c r="AX194" s="87">
        <f>AL193/COS(AN193/180*PI())-11</f>
        <v>328.41125496954277</v>
      </c>
      <c r="AY194" s="184">
        <f>AY193</f>
        <v>13.734999999999999</v>
      </c>
      <c r="AZ194" s="103" t="s">
        <v>31</v>
      </c>
      <c r="BA194" s="131">
        <f>INT((AQ193-AP193-3.5/COS(AN193*PI()/180))/AS193)+1</f>
        <v>24</v>
      </c>
      <c r="BB194" s="105">
        <f>IF(AW194=16,1.84,IF(AW194=20,2.27,IF(AW194=22,2.51,IF(AW194=25,2.84,IF(AW194=28,3.16)))))</f>
        <v>2.27</v>
      </c>
      <c r="BC194" s="88">
        <f>AX194+2*AY194</f>
        <v>355.88125496954274</v>
      </c>
      <c r="BD194" s="87">
        <f>BC194*BA194/100*((AW194/100)^2/4*PI()*7850/100)</f>
        <v>210.63759357303982</v>
      </c>
      <c r="BE194" s="88" t="s">
        <v>52</v>
      </c>
      <c r="BF194" s="87">
        <f>AL193/COS(AN193/180*PI())-11</f>
        <v>328.41125496954277</v>
      </c>
      <c r="BG194" s="87">
        <v>10</v>
      </c>
      <c r="BH194" s="218">
        <v>10</v>
      </c>
      <c r="BI194" s="88">
        <f>BF194+2*BG194</f>
        <v>348.41125496954277</v>
      </c>
      <c r="BJ194" s="88">
        <f>BA194</f>
        <v>24</v>
      </c>
      <c r="BK194" s="87">
        <f>BI194*BJ194/100*((BH194/100)^2/4*PI()*7850/100)</f>
        <v>51.554069858798876</v>
      </c>
      <c r="BL194" s="88">
        <v>4</v>
      </c>
      <c r="BM194" s="110">
        <f>BM193</f>
        <v>354</v>
      </c>
      <c r="BN194" s="214">
        <f>AR193-7-BP193-BP194+BP194</f>
        <v>16.84</v>
      </c>
      <c r="BO194" s="218">
        <v>12</v>
      </c>
      <c r="BP194" s="105">
        <f t="shared" ref="BP194:BP210" si="17">IF(BO194=10,1.16,IF(BO194=12,1.39,IF(BO194=14,1.62,IF(BO194=28,3.1))))</f>
        <v>1.39</v>
      </c>
      <c r="BQ194" s="215">
        <f>BM194+2*BN194+32</f>
        <v>419.68</v>
      </c>
      <c r="BR194" s="223">
        <f>BR193</f>
        <v>23</v>
      </c>
      <c r="BS194" s="87">
        <f t="shared" si="16"/>
        <v>85.697497388596958</v>
      </c>
      <c r="BT194" s="88">
        <v>7</v>
      </c>
      <c r="BU194" s="110">
        <f>(10+2.5*BW194)*1/TAN(BV193/180*PI())</f>
        <v>26.923881554251178</v>
      </c>
      <c r="BV194" s="242"/>
      <c r="BW194" s="88">
        <f>INT((120*SIN(BV193/180*PI()))/10)*2</f>
        <v>22</v>
      </c>
      <c r="BX194" s="218">
        <v>12</v>
      </c>
      <c r="BY194" s="215">
        <f>BU194+34</f>
        <v>60.923881554251182</v>
      </c>
      <c r="BZ194" s="88">
        <f>BW194+1</f>
        <v>23</v>
      </c>
      <c r="CA194" s="87">
        <f>BY194*BZ194/100*((BX194/100)^2/4*PI()*7850/100)</f>
        <v>12.440488420698225</v>
      </c>
      <c r="CB194" s="244"/>
      <c r="CC194" s="234"/>
      <c r="CE194" s="42"/>
    </row>
    <row r="195" spans="5:83" ht="36" customHeight="1" x14ac:dyDescent="0.25">
      <c r="E195" s="93"/>
      <c r="I195" s="72"/>
      <c r="P195" s="72"/>
      <c r="Q195" s="72"/>
      <c r="R195" s="72"/>
      <c r="S195" s="72"/>
      <c r="AJ195" s="278"/>
      <c r="AK195" s="242"/>
      <c r="AL195" s="238"/>
      <c r="AM195" s="248"/>
      <c r="AN195" s="238"/>
      <c r="AO195" s="250"/>
      <c r="AP195" s="242"/>
      <c r="AQ195" s="242"/>
      <c r="AR195" s="238"/>
      <c r="AS195" s="304"/>
      <c r="AT195" s="241"/>
      <c r="AU195" s="241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88">
        <v>5</v>
      </c>
      <c r="BM195" s="210">
        <f>(3*AS193+BB193+BP195)</f>
        <v>33.660000000000004</v>
      </c>
      <c r="BN195" s="214">
        <f>AR193-7-BP193-BP194+BP195</f>
        <v>16.84</v>
      </c>
      <c r="BO195" s="218">
        <v>12</v>
      </c>
      <c r="BP195" s="211">
        <f t="shared" si="17"/>
        <v>1.39</v>
      </c>
      <c r="BQ195" s="214">
        <f>2*BM195+2*BN195+28</f>
        <v>129</v>
      </c>
      <c r="BR195" s="223">
        <f>INT(19*(INT(AZ193/3/2)+INT(BJ193/3/2+BJ194/3/2))/2)</f>
        <v>114</v>
      </c>
      <c r="BS195" s="87">
        <f t="shared" si="16"/>
        <v>130.56193917899216</v>
      </c>
      <c r="BT195" s="247"/>
      <c r="BU195" s="247"/>
      <c r="BV195" s="247"/>
      <c r="BW195" s="247"/>
      <c r="BX195" s="247"/>
      <c r="BY195" s="247"/>
      <c r="BZ195" s="247"/>
      <c r="CA195" s="247"/>
      <c r="CB195" s="253"/>
      <c r="CC195" s="246"/>
      <c r="CE195" s="42"/>
    </row>
    <row r="196" spans="5:83" ht="36" customHeight="1" x14ac:dyDescent="0.25">
      <c r="E196" s="93"/>
      <c r="I196" s="72"/>
      <c r="P196" s="72"/>
      <c r="Q196" s="72"/>
      <c r="R196" s="72"/>
      <c r="S196" s="72"/>
      <c r="AJ196" s="278"/>
      <c r="AK196" s="242"/>
      <c r="AL196" s="238">
        <v>240</v>
      </c>
      <c r="AM196" s="248" t="s">
        <v>205</v>
      </c>
      <c r="AN196" s="238">
        <f>AN193</f>
        <v>45</v>
      </c>
      <c r="AO196" s="250">
        <f>INT(AL196*TAN(RADIANS(AN196)))</f>
        <v>240</v>
      </c>
      <c r="AP196" s="242">
        <f>INT((AO196-13)/AS196+1)*AS196+13</f>
        <v>243</v>
      </c>
      <c r="AQ196" s="242">
        <f>AP196+INT(AL196*(TAN(AN196/180*PI())))</f>
        <v>483</v>
      </c>
      <c r="AR196" s="238">
        <f>F$9</f>
        <v>35</v>
      </c>
      <c r="AS196" s="304">
        <f>AS193</f>
        <v>10</v>
      </c>
      <c r="AT196" s="241">
        <v>7</v>
      </c>
      <c r="AU196" s="241">
        <v>4</v>
      </c>
      <c r="AV196" s="88">
        <v>1</v>
      </c>
      <c r="AW196" s="218">
        <f>J$9</f>
        <v>20</v>
      </c>
      <c r="AX196" s="87">
        <f>AL196-11</f>
        <v>229</v>
      </c>
      <c r="AY196" s="184">
        <f>(AR196-7-BP196-BP197-1.16/2-BB196/2)</f>
        <v>23.734999999999999</v>
      </c>
      <c r="AZ196" s="130">
        <f>INT((AP196-13)/AS196)+1</f>
        <v>24</v>
      </c>
      <c r="BA196" s="103" t="s">
        <v>31</v>
      </c>
      <c r="BB196" s="105">
        <f>IF(AW196=16,1.84,IF(AW196=20,2.27,IF(AW196=22,2.51,IF(AW196=25,2.84,IF(AW196=28,3.16)))))</f>
        <v>2.27</v>
      </c>
      <c r="BC196" s="88">
        <f>AX196+2*AY196</f>
        <v>276.47000000000003</v>
      </c>
      <c r="BD196" s="87">
        <f>BC196*AZ196/100*((AW196/100)^2/4*PI()*7850/100)</f>
        <v>163.63597318471358</v>
      </c>
      <c r="BE196" s="88">
        <v>2</v>
      </c>
      <c r="BF196" s="87">
        <f>AL196-11</f>
        <v>229</v>
      </c>
      <c r="BG196" s="87">
        <v>10</v>
      </c>
      <c r="BH196" s="218">
        <v>10</v>
      </c>
      <c r="BI196" s="88">
        <f>BF196+2*BG196</f>
        <v>249</v>
      </c>
      <c r="BJ196" s="88">
        <f>AZ196</f>
        <v>24</v>
      </c>
      <c r="BK196" s="87">
        <f>BI196*BJ196/100*((BH196/100)^2/4*PI()*7850/100)</f>
        <v>36.844284482035739</v>
      </c>
      <c r="BL196" s="88">
        <v>3</v>
      </c>
      <c r="BM196" s="110">
        <f>(AP196+AQ196)/2-2*4.5</f>
        <v>354</v>
      </c>
      <c r="BN196" s="87">
        <f>10</f>
        <v>10</v>
      </c>
      <c r="BO196" s="218">
        <v>10</v>
      </c>
      <c r="BP196" s="105">
        <f>IF(BO196=10,1.16,IF(BO196=12,1.39,IF(BO196=14,1.62,IF(BO196=28,3.1))))</f>
        <v>1.1599999999999999</v>
      </c>
      <c r="BQ196" s="110">
        <f>BM196+2*BN196</f>
        <v>374</v>
      </c>
      <c r="BR196" s="223">
        <f>AT196*2+2*AU196+1</f>
        <v>23</v>
      </c>
      <c r="BS196" s="87">
        <f t="shared" si="16"/>
        <v>53.034560762127079</v>
      </c>
      <c r="BT196" s="88">
        <v>6</v>
      </c>
      <c r="BU196" s="110">
        <f>(20+10*BW196)*TAN(BV196/180*PI())</f>
        <v>144.85281374238571</v>
      </c>
      <c r="BV196" s="242">
        <f>45+AN196/2</f>
        <v>67.5</v>
      </c>
      <c r="BW196" s="88">
        <f>INT((150*COS(BV196/180*PI())-10)/10)</f>
        <v>4</v>
      </c>
      <c r="BX196" s="218">
        <v>12</v>
      </c>
      <c r="BY196" s="215">
        <f>BU196+34</f>
        <v>178.85281374238571</v>
      </c>
      <c r="BZ196" s="88">
        <f>BW196+1</f>
        <v>5</v>
      </c>
      <c r="CA196" s="87">
        <f>BY196*BZ196/100*((BX196/100)^2/4*PI()*7850/100)</f>
        <v>7.9394023493216972</v>
      </c>
      <c r="CB196" s="243">
        <f>BD196+BK196+BS196+BD197+BK197+BS197+CA196+CA197+BS198</f>
        <v>788.50943621603312</v>
      </c>
      <c r="CC196" s="233">
        <f>(AP196+AQ196)*AL196/2*AR196/1000000</f>
        <v>3.0491999999999999</v>
      </c>
      <c r="CE196" s="42">
        <f>CB196/CC196</f>
        <v>258.59551233636137</v>
      </c>
    </row>
    <row r="197" spans="5:83" ht="36" customHeight="1" x14ac:dyDescent="0.25">
      <c r="E197" s="93"/>
      <c r="I197" s="72"/>
      <c r="P197" s="72"/>
      <c r="Q197" s="72"/>
      <c r="R197" s="72"/>
      <c r="S197" s="72"/>
      <c r="AJ197" s="278"/>
      <c r="AK197" s="242"/>
      <c r="AL197" s="238"/>
      <c r="AM197" s="248"/>
      <c r="AN197" s="238"/>
      <c r="AO197" s="250"/>
      <c r="AP197" s="242"/>
      <c r="AQ197" s="242"/>
      <c r="AR197" s="238"/>
      <c r="AS197" s="304"/>
      <c r="AT197" s="241"/>
      <c r="AU197" s="241"/>
      <c r="AV197" s="88" t="s">
        <v>51</v>
      </c>
      <c r="AW197" s="218">
        <f>AW196</f>
        <v>20</v>
      </c>
      <c r="AX197" s="87">
        <f>AL196/COS(AN196/180*PI())-11</f>
        <v>328.41125496954277</v>
      </c>
      <c r="AY197" s="184">
        <f>AY196</f>
        <v>23.734999999999999</v>
      </c>
      <c r="AZ197" s="103" t="s">
        <v>31</v>
      </c>
      <c r="BA197" s="131">
        <f>INT((AQ196-AP196-3.5/COS(AN196*PI()/180))/AS196)+1</f>
        <v>24</v>
      </c>
      <c r="BB197" s="105">
        <f>IF(AW197=16,1.84,IF(AW197=20,2.27,IF(AW197=22,2.51,IF(AW197=25,2.84,IF(AW197=28,3.16)))))</f>
        <v>2.27</v>
      </c>
      <c r="BC197" s="88">
        <f>AX197+2*AY197</f>
        <v>375.88125496954274</v>
      </c>
      <c r="BD197" s="87">
        <f>BC197*BA197/100*((AW197/100)^2/4*PI()*7850/100)</f>
        <v>222.47511469176615</v>
      </c>
      <c r="BE197" s="88" t="s">
        <v>52</v>
      </c>
      <c r="BF197" s="87">
        <f>AL196/COS(AN196/180*PI())-11</f>
        <v>328.41125496954277</v>
      </c>
      <c r="BG197" s="87">
        <v>10</v>
      </c>
      <c r="BH197" s="218">
        <v>10</v>
      </c>
      <c r="BI197" s="88">
        <f>BF197+2*BG197</f>
        <v>348.41125496954277</v>
      </c>
      <c r="BJ197" s="88">
        <f>BA197</f>
        <v>24</v>
      </c>
      <c r="BK197" s="87">
        <f>BI197*BJ197/100*((BH197/100)^2/4*PI()*7850/100)</f>
        <v>51.554069858798876</v>
      </c>
      <c r="BL197" s="88">
        <v>4</v>
      </c>
      <c r="BM197" s="110">
        <f>BM196</f>
        <v>354</v>
      </c>
      <c r="BN197" s="214">
        <f>AR196-7-BP196-BP197+BP197</f>
        <v>26.84</v>
      </c>
      <c r="BO197" s="218">
        <v>12</v>
      </c>
      <c r="BP197" s="105">
        <f t="shared" si="17"/>
        <v>1.39</v>
      </c>
      <c r="BQ197" s="215">
        <f>BM197+2*BN197+32</f>
        <v>439.68</v>
      </c>
      <c r="BR197" s="223">
        <f>BR196</f>
        <v>23</v>
      </c>
      <c r="BS197" s="87">
        <f t="shared" si="16"/>
        <v>89.78144217455754</v>
      </c>
      <c r="BT197" s="88">
        <v>7</v>
      </c>
      <c r="BU197" s="110">
        <f>(10+2.5*BW197)*1/TAN(BV196/180*PI())</f>
        <v>26.923881554251178</v>
      </c>
      <c r="BV197" s="242"/>
      <c r="BW197" s="88">
        <f>INT((120*SIN(BV196/180*PI()))/10)*2</f>
        <v>22</v>
      </c>
      <c r="BX197" s="218">
        <v>12</v>
      </c>
      <c r="BY197" s="215">
        <f>BU197+34</f>
        <v>60.923881554251182</v>
      </c>
      <c r="BZ197" s="88">
        <f>BW197+1</f>
        <v>23</v>
      </c>
      <c r="CA197" s="87">
        <f>BY197*BZ197/100*((BX197/100)^2/4*PI()*7850/100)</f>
        <v>12.440488420698225</v>
      </c>
      <c r="CB197" s="244"/>
      <c r="CC197" s="234"/>
      <c r="CE197" s="42"/>
    </row>
    <row r="198" spans="5:83" ht="36" customHeight="1" x14ac:dyDescent="0.25">
      <c r="E198" s="93"/>
      <c r="I198" s="72"/>
      <c r="P198" s="72"/>
      <c r="Q198" s="72"/>
      <c r="R198" s="72"/>
      <c r="S198" s="72"/>
      <c r="AJ198" s="278"/>
      <c r="AK198" s="242"/>
      <c r="AL198" s="238"/>
      <c r="AM198" s="248"/>
      <c r="AN198" s="238"/>
      <c r="AO198" s="250"/>
      <c r="AP198" s="242"/>
      <c r="AQ198" s="242"/>
      <c r="AR198" s="238"/>
      <c r="AS198" s="304"/>
      <c r="AT198" s="241"/>
      <c r="AU198" s="241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88">
        <v>5</v>
      </c>
      <c r="BM198" s="210">
        <f>(3*AS196+BB196+BP198)</f>
        <v>33.660000000000004</v>
      </c>
      <c r="BN198" s="214">
        <f>AR196-7-BP196-BP197+BP198</f>
        <v>26.84</v>
      </c>
      <c r="BO198" s="218">
        <v>12</v>
      </c>
      <c r="BP198" s="211">
        <f t="shared" si="17"/>
        <v>1.39</v>
      </c>
      <c r="BQ198" s="214">
        <f>2*BM198+2*BN198+28</f>
        <v>149</v>
      </c>
      <c r="BR198" s="223">
        <f>INT(19*(INT(AZ196/3/2)+INT(BJ196/3/2+BJ197/3/2))/2)</f>
        <v>114</v>
      </c>
      <c r="BS198" s="87">
        <f t="shared" si="16"/>
        <v>150.80410029201423</v>
      </c>
      <c r="BT198" s="247"/>
      <c r="BU198" s="247"/>
      <c r="BV198" s="247"/>
      <c r="BW198" s="247"/>
      <c r="BX198" s="247"/>
      <c r="BY198" s="247"/>
      <c r="BZ198" s="247"/>
      <c r="CA198" s="247"/>
      <c r="CB198" s="253"/>
      <c r="CC198" s="246"/>
      <c r="CE198" s="42"/>
    </row>
    <row r="199" spans="5:83" ht="36" customHeight="1" x14ac:dyDescent="0.25">
      <c r="E199" s="93"/>
      <c r="I199" s="72"/>
      <c r="P199" s="72"/>
      <c r="Q199" s="72"/>
      <c r="R199" s="72"/>
      <c r="S199" s="72"/>
      <c r="AJ199" s="278"/>
      <c r="AK199" s="242"/>
      <c r="AL199" s="238">
        <v>240</v>
      </c>
      <c r="AM199" s="248" t="s">
        <v>206</v>
      </c>
      <c r="AN199" s="238">
        <f>AN196</f>
        <v>45</v>
      </c>
      <c r="AO199" s="250">
        <f>INT(AL199*TAN(RADIANS(AN199)))</f>
        <v>240</v>
      </c>
      <c r="AP199" s="242">
        <f>INT((AO199-13)/AS199+1)*AS199+13</f>
        <v>243</v>
      </c>
      <c r="AQ199" s="242">
        <f>AP199+INT(AL199*(TAN(AN199/180*PI())))</f>
        <v>483</v>
      </c>
      <c r="AR199" s="238">
        <f>F$10</f>
        <v>35</v>
      </c>
      <c r="AS199" s="304">
        <f>AS196</f>
        <v>10</v>
      </c>
      <c r="AT199" s="241">
        <v>7</v>
      </c>
      <c r="AU199" s="241">
        <v>4</v>
      </c>
      <c r="AV199" s="88">
        <v>1</v>
      </c>
      <c r="AW199" s="218">
        <f>J$10</f>
        <v>20</v>
      </c>
      <c r="AX199" s="87">
        <f>AL199-11</f>
        <v>229</v>
      </c>
      <c r="AY199" s="184">
        <f>(AR199-7-BP199-BP200-1.16/2-BB199/2)</f>
        <v>23.734999999999999</v>
      </c>
      <c r="AZ199" s="130">
        <f>INT((AP199-13)/AS199)+1</f>
        <v>24</v>
      </c>
      <c r="BA199" s="103" t="s">
        <v>31</v>
      </c>
      <c r="BB199" s="105">
        <f>IF(AW199=16,1.84,IF(AW199=20,2.27,IF(AW199=22,2.51,IF(AW199=25,2.84,IF(AW199=28,3.16)))))</f>
        <v>2.27</v>
      </c>
      <c r="BC199" s="88">
        <f>AX199+2*AY199</f>
        <v>276.47000000000003</v>
      </c>
      <c r="BD199" s="87">
        <f>BC199*AZ199/100*((AW199/100)^2/4*PI()*7850/100)</f>
        <v>163.63597318471358</v>
      </c>
      <c r="BE199" s="88">
        <v>2</v>
      </c>
      <c r="BF199" s="87">
        <f>AL199-11</f>
        <v>229</v>
      </c>
      <c r="BG199" s="87">
        <v>10</v>
      </c>
      <c r="BH199" s="218">
        <v>10</v>
      </c>
      <c r="BI199" s="88">
        <f>BF199+2*BG199</f>
        <v>249</v>
      </c>
      <c r="BJ199" s="88">
        <f>AZ199</f>
        <v>24</v>
      </c>
      <c r="BK199" s="87">
        <f>BI199*BJ199/100*((BH199/100)^2/4*PI()*7850/100)</f>
        <v>36.844284482035739</v>
      </c>
      <c r="BL199" s="88">
        <v>3</v>
      </c>
      <c r="BM199" s="110">
        <f>(AP199+AQ199)/2-2*4.5</f>
        <v>354</v>
      </c>
      <c r="BN199" s="87">
        <f>10</f>
        <v>10</v>
      </c>
      <c r="BO199" s="218">
        <v>10</v>
      </c>
      <c r="BP199" s="105">
        <f>IF(BO199=10,1.16,IF(BO199=12,1.39,IF(BO199=14,1.62,IF(BO199=28,3.1))))</f>
        <v>1.1599999999999999</v>
      </c>
      <c r="BQ199" s="110">
        <f>BM199+2*BN199</f>
        <v>374</v>
      </c>
      <c r="BR199" s="223">
        <f>AT199*2+2*AU199+1</f>
        <v>23</v>
      </c>
      <c r="BS199" s="87">
        <f t="shared" si="16"/>
        <v>53.034560762127079</v>
      </c>
      <c r="BT199" s="88">
        <v>6</v>
      </c>
      <c r="BU199" s="110">
        <f>(20+10*BW199)*TAN(BV199/180*PI())</f>
        <v>144.85281374238571</v>
      </c>
      <c r="BV199" s="242">
        <f>45+AN199/2</f>
        <v>67.5</v>
      </c>
      <c r="BW199" s="88">
        <f>INT((150*COS(BV199/180*PI())-10)/10)</f>
        <v>4</v>
      </c>
      <c r="BX199" s="218">
        <v>12</v>
      </c>
      <c r="BY199" s="215">
        <f>BU199+34</f>
        <v>178.85281374238571</v>
      </c>
      <c r="BZ199" s="88">
        <f>BW199+1</f>
        <v>5</v>
      </c>
      <c r="CA199" s="87">
        <f>BY199*BZ199/100*((BX199/100)^2/4*PI()*7850/100)</f>
        <v>7.9394023493216972</v>
      </c>
      <c r="CB199" s="243">
        <f>BD199+BK199+BS199+BD200+BK200+BS200+CA199+CA200+BS201</f>
        <v>788.50943621603312</v>
      </c>
      <c r="CC199" s="233">
        <f>(AP199+AQ199)*AL199/2*AR199/1000000</f>
        <v>3.0491999999999999</v>
      </c>
      <c r="CE199" s="42">
        <f>CB199/CC199</f>
        <v>258.59551233636137</v>
      </c>
    </row>
    <row r="200" spans="5:83" ht="36" customHeight="1" x14ac:dyDescent="0.25">
      <c r="E200" s="93"/>
      <c r="I200" s="72"/>
      <c r="P200" s="72"/>
      <c r="Q200" s="72"/>
      <c r="R200" s="72"/>
      <c r="S200" s="72"/>
      <c r="AJ200" s="278"/>
      <c r="AK200" s="242"/>
      <c r="AL200" s="238"/>
      <c r="AM200" s="248"/>
      <c r="AN200" s="238"/>
      <c r="AO200" s="250"/>
      <c r="AP200" s="242"/>
      <c r="AQ200" s="242"/>
      <c r="AR200" s="238"/>
      <c r="AS200" s="304"/>
      <c r="AT200" s="241"/>
      <c r="AU200" s="241"/>
      <c r="AV200" s="88" t="s">
        <v>51</v>
      </c>
      <c r="AW200" s="218">
        <f>AW199</f>
        <v>20</v>
      </c>
      <c r="AX200" s="87">
        <f>AL199/COS(AN199/180*PI())-11</f>
        <v>328.41125496954277</v>
      </c>
      <c r="AY200" s="184">
        <f>AY199</f>
        <v>23.734999999999999</v>
      </c>
      <c r="AZ200" s="103" t="s">
        <v>31</v>
      </c>
      <c r="BA200" s="131">
        <f>INT((AQ199-AP199-3.5/COS(AN199*PI()/180))/AS199)+1</f>
        <v>24</v>
      </c>
      <c r="BB200" s="105">
        <f>IF(AW200=16,1.84,IF(AW200=20,2.27,IF(AW200=22,2.51,IF(AW200=25,2.84,IF(AW200=28,3.16)))))</f>
        <v>2.27</v>
      </c>
      <c r="BC200" s="88">
        <f>AX200+2*AY200</f>
        <v>375.88125496954274</v>
      </c>
      <c r="BD200" s="87">
        <f>BC200*BA200/100*((AW200/100)^2/4*PI()*7850/100)</f>
        <v>222.47511469176615</v>
      </c>
      <c r="BE200" s="88" t="s">
        <v>52</v>
      </c>
      <c r="BF200" s="87">
        <f>AL199/COS(AN199/180*PI())-11</f>
        <v>328.41125496954277</v>
      </c>
      <c r="BG200" s="87">
        <v>10</v>
      </c>
      <c r="BH200" s="218">
        <v>10</v>
      </c>
      <c r="BI200" s="88">
        <f>BF200+2*BG200</f>
        <v>348.41125496954277</v>
      </c>
      <c r="BJ200" s="88">
        <f>BA200</f>
        <v>24</v>
      </c>
      <c r="BK200" s="87">
        <f>BI200*BJ200/100*((BH200/100)^2/4*PI()*7850/100)</f>
        <v>51.554069858798876</v>
      </c>
      <c r="BL200" s="88">
        <v>4</v>
      </c>
      <c r="BM200" s="110">
        <f>BM199</f>
        <v>354</v>
      </c>
      <c r="BN200" s="214">
        <f>AR199-7-BP199-BP200+BP200</f>
        <v>26.84</v>
      </c>
      <c r="BO200" s="218">
        <v>12</v>
      </c>
      <c r="BP200" s="105">
        <f t="shared" si="17"/>
        <v>1.39</v>
      </c>
      <c r="BQ200" s="215">
        <f>BM200+2*BN200+32</f>
        <v>439.68</v>
      </c>
      <c r="BR200" s="223">
        <f>BR199</f>
        <v>23</v>
      </c>
      <c r="BS200" s="87">
        <f t="shared" si="16"/>
        <v>89.78144217455754</v>
      </c>
      <c r="BT200" s="88">
        <v>7</v>
      </c>
      <c r="BU200" s="110">
        <f>(10+2.5*BW200)*1/TAN(BV199/180*PI())</f>
        <v>26.923881554251178</v>
      </c>
      <c r="BV200" s="242"/>
      <c r="BW200" s="88">
        <f>INT((120*SIN(BV199/180*PI()))/10)*2</f>
        <v>22</v>
      </c>
      <c r="BX200" s="218">
        <v>12</v>
      </c>
      <c r="BY200" s="215">
        <f>BU200+34</f>
        <v>60.923881554251182</v>
      </c>
      <c r="BZ200" s="88">
        <f>BW200+1</f>
        <v>23</v>
      </c>
      <c r="CA200" s="87">
        <f>BY200*BZ200/100*((BX200/100)^2/4*PI()*7850/100)</f>
        <v>12.440488420698225</v>
      </c>
      <c r="CB200" s="244"/>
      <c r="CC200" s="234"/>
      <c r="CE200" s="42"/>
    </row>
    <row r="201" spans="5:83" ht="36" customHeight="1" x14ac:dyDescent="0.25">
      <c r="E201" s="93"/>
      <c r="I201" s="72"/>
      <c r="P201" s="72"/>
      <c r="Q201" s="72"/>
      <c r="R201" s="72"/>
      <c r="S201" s="72"/>
      <c r="AJ201" s="278"/>
      <c r="AK201" s="242"/>
      <c r="AL201" s="238"/>
      <c r="AM201" s="248"/>
      <c r="AN201" s="238"/>
      <c r="AO201" s="250"/>
      <c r="AP201" s="242"/>
      <c r="AQ201" s="242"/>
      <c r="AR201" s="238"/>
      <c r="AS201" s="304"/>
      <c r="AT201" s="241"/>
      <c r="AU201" s="241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88">
        <v>5</v>
      </c>
      <c r="BM201" s="210">
        <f>(3*AS199+BB199+BP201)</f>
        <v>33.660000000000004</v>
      </c>
      <c r="BN201" s="214">
        <f>AR199-7-BP199-BP200+BP201</f>
        <v>26.84</v>
      </c>
      <c r="BO201" s="218">
        <v>12</v>
      </c>
      <c r="BP201" s="211">
        <f t="shared" si="17"/>
        <v>1.39</v>
      </c>
      <c r="BQ201" s="214">
        <f>2*BM201+2*BN201+28</f>
        <v>149</v>
      </c>
      <c r="BR201" s="223">
        <f>INT(19*(INT(AZ199/3/2)+INT(BJ199/3/2+BJ200/3/2))/2)</f>
        <v>114</v>
      </c>
      <c r="BS201" s="87">
        <f t="shared" si="16"/>
        <v>150.80410029201423</v>
      </c>
      <c r="BT201" s="247"/>
      <c r="BU201" s="247"/>
      <c r="BV201" s="247"/>
      <c r="BW201" s="247"/>
      <c r="BX201" s="247"/>
      <c r="BY201" s="247"/>
      <c r="BZ201" s="247"/>
      <c r="CA201" s="247"/>
      <c r="CB201" s="253"/>
      <c r="CC201" s="246"/>
      <c r="CE201" s="42"/>
    </row>
    <row r="202" spans="5:83" ht="36" customHeight="1" x14ac:dyDescent="0.25">
      <c r="E202" s="93"/>
      <c r="I202" s="72"/>
      <c r="P202" s="72"/>
      <c r="Q202" s="72"/>
      <c r="R202" s="72"/>
      <c r="S202" s="72"/>
      <c r="AJ202" s="278"/>
      <c r="AK202" s="242"/>
      <c r="AL202" s="238">
        <v>240</v>
      </c>
      <c r="AM202" s="248" t="s">
        <v>405</v>
      </c>
      <c r="AN202" s="238">
        <f>AN199</f>
        <v>45</v>
      </c>
      <c r="AO202" s="250">
        <f>INT(AL202*TAN(RADIANS(AN202)))</f>
        <v>240</v>
      </c>
      <c r="AP202" s="242">
        <f>INT((AO202-13)/AS202+1)*AS202+13</f>
        <v>243</v>
      </c>
      <c r="AQ202" s="242">
        <f>AP202+INT(AL202*(TAN(AN202/180*PI())))</f>
        <v>483</v>
      </c>
      <c r="AR202" s="238">
        <f>F$11</f>
        <v>40</v>
      </c>
      <c r="AS202" s="304">
        <f>AS199</f>
        <v>10</v>
      </c>
      <c r="AT202" s="241">
        <v>7</v>
      </c>
      <c r="AU202" s="241">
        <v>4</v>
      </c>
      <c r="AV202" s="88">
        <v>1</v>
      </c>
      <c r="AW202" s="218">
        <f>J$12</f>
        <v>20</v>
      </c>
      <c r="AX202" s="87">
        <f>AL202-11</f>
        <v>229</v>
      </c>
      <c r="AY202" s="184">
        <f>(AR202-7-BP202-BP203-1.16/2-BB202/2)</f>
        <v>28.734999999999999</v>
      </c>
      <c r="AZ202" s="130">
        <f>INT((AP202-13)/AS202)+1</f>
        <v>24</v>
      </c>
      <c r="BA202" s="103" t="s">
        <v>31</v>
      </c>
      <c r="BB202" s="105">
        <f>IF(AW202=16,1.84,IF(AW202=20,2.27,IF(AW202=22,2.51,IF(AW202=25,2.84,IF(AW202=28,3.16)))))</f>
        <v>2.27</v>
      </c>
      <c r="BC202" s="88">
        <f>AX202+2*AY202</f>
        <v>286.47000000000003</v>
      </c>
      <c r="BD202" s="87">
        <f>BC202*AZ202/100*((AW202/100)^2/4*PI()*7850/100)</f>
        <v>169.55473374407677</v>
      </c>
      <c r="BE202" s="88">
        <v>2</v>
      </c>
      <c r="BF202" s="87">
        <f>AL202-11</f>
        <v>229</v>
      </c>
      <c r="BG202" s="87">
        <v>10</v>
      </c>
      <c r="BH202" s="218">
        <v>10</v>
      </c>
      <c r="BI202" s="88">
        <f>BF202+2*BG202</f>
        <v>249</v>
      </c>
      <c r="BJ202" s="88">
        <f>AZ202</f>
        <v>24</v>
      </c>
      <c r="BK202" s="87">
        <f>BI202*BJ202/100*((BH202/100)^2/4*PI()*7850/100)</f>
        <v>36.844284482035739</v>
      </c>
      <c r="BL202" s="88">
        <v>3</v>
      </c>
      <c r="BM202" s="110">
        <f>(AP202+AQ202)/2-2*4.5</f>
        <v>354</v>
      </c>
      <c r="BN202" s="87">
        <f>10</f>
        <v>10</v>
      </c>
      <c r="BO202" s="218">
        <v>10</v>
      </c>
      <c r="BP202" s="105">
        <f>IF(BO202=10,1.16,IF(BO202=12,1.39,IF(BO202=14,1.62,IF(BO202=28,3.1))))</f>
        <v>1.1599999999999999</v>
      </c>
      <c r="BQ202" s="110">
        <f>BM202+2*BN202</f>
        <v>374</v>
      </c>
      <c r="BR202" s="223">
        <f>AT202*2+2*AU202+1</f>
        <v>23</v>
      </c>
      <c r="BS202" s="87">
        <f t="shared" si="16"/>
        <v>53.034560762127079</v>
      </c>
      <c r="BT202" s="88">
        <v>6</v>
      </c>
      <c r="BU202" s="110">
        <f>(20+10*BW202)*TAN(BV202/180*PI())</f>
        <v>144.85281374238571</v>
      </c>
      <c r="BV202" s="242">
        <f>45+AN202/2</f>
        <v>67.5</v>
      </c>
      <c r="BW202" s="88">
        <f>INT((150*COS(BV202/180*PI())-10)/10)</f>
        <v>4</v>
      </c>
      <c r="BX202" s="218">
        <v>12</v>
      </c>
      <c r="BY202" s="215">
        <f>BU202+34</f>
        <v>178.85281374238571</v>
      </c>
      <c r="BZ202" s="88">
        <f>BW202+1</f>
        <v>5</v>
      </c>
      <c r="CA202" s="87">
        <f>BY202*BZ202/100*((BX202/100)^2/4*PI()*7850/100)</f>
        <v>7.9394023493216972</v>
      </c>
      <c r="CB202" s="243">
        <f>BD202+BK202+BS202+BD203+BK203+BS203+CA202+CA203+BS204</f>
        <v>812.51001028425071</v>
      </c>
      <c r="CC202" s="233">
        <f>(AP202+AQ202)*AL202/2*AR202/1000000</f>
        <v>3.4847999999999999</v>
      </c>
      <c r="CE202" s="42">
        <f>CB202/CC202</f>
        <v>233.15829037082494</v>
      </c>
    </row>
    <row r="203" spans="5:83" ht="36" customHeight="1" x14ac:dyDescent="0.25">
      <c r="E203" s="93"/>
      <c r="I203" s="72"/>
      <c r="P203" s="72"/>
      <c r="Q203" s="72"/>
      <c r="R203" s="72"/>
      <c r="S203" s="72"/>
      <c r="AJ203" s="278"/>
      <c r="AK203" s="242"/>
      <c r="AL203" s="238"/>
      <c r="AM203" s="248"/>
      <c r="AN203" s="238"/>
      <c r="AO203" s="250"/>
      <c r="AP203" s="242"/>
      <c r="AQ203" s="242"/>
      <c r="AR203" s="238"/>
      <c r="AS203" s="304"/>
      <c r="AT203" s="241"/>
      <c r="AU203" s="241"/>
      <c r="AV203" s="88" t="s">
        <v>51</v>
      </c>
      <c r="AW203" s="218">
        <f>AW202</f>
        <v>20</v>
      </c>
      <c r="AX203" s="87">
        <f>AL202/COS(AN202/180*PI())-11</f>
        <v>328.41125496954277</v>
      </c>
      <c r="AY203" s="184">
        <f>AY202</f>
        <v>28.734999999999999</v>
      </c>
      <c r="AZ203" s="103" t="s">
        <v>31</v>
      </c>
      <c r="BA203" s="131">
        <f>INT((AQ202-AP202-3.5/COS(AN202*PI()/180))/AS202)+1</f>
        <v>24</v>
      </c>
      <c r="BB203" s="105">
        <f>IF(AW203=16,1.84,IF(AW203=20,2.27,IF(AW203=22,2.51,IF(AW203=25,2.84,IF(AW203=28,3.16)))))</f>
        <v>2.27</v>
      </c>
      <c r="BC203" s="88">
        <f>AX203+2*AY203</f>
        <v>385.88125496954274</v>
      </c>
      <c r="BD203" s="87">
        <f>BC203*BA203/100*((AW203/100)^2/4*PI()*7850/100)</f>
        <v>228.39387525112934</v>
      </c>
      <c r="BE203" s="88" t="s">
        <v>52</v>
      </c>
      <c r="BF203" s="87">
        <f>AL202/COS(AN202/180*PI())-11</f>
        <v>328.41125496954277</v>
      </c>
      <c r="BG203" s="87">
        <v>10</v>
      </c>
      <c r="BH203" s="218">
        <v>10</v>
      </c>
      <c r="BI203" s="88">
        <f>BF203+2*BG203</f>
        <v>348.41125496954277</v>
      </c>
      <c r="BJ203" s="88">
        <f>BA203</f>
        <v>24</v>
      </c>
      <c r="BK203" s="87">
        <f>BI203*BJ203/100*((BH203/100)^2/4*PI()*7850/100)</f>
        <v>51.554069858798876</v>
      </c>
      <c r="BL203" s="88">
        <v>4</v>
      </c>
      <c r="BM203" s="110">
        <f>BM202</f>
        <v>354</v>
      </c>
      <c r="BN203" s="214">
        <f>AR202-7-BP202-BP203+BP203</f>
        <v>31.84</v>
      </c>
      <c r="BO203" s="218">
        <v>12</v>
      </c>
      <c r="BP203" s="105">
        <f t="shared" si="17"/>
        <v>1.39</v>
      </c>
      <c r="BQ203" s="215">
        <f>BM203+2*BN203+32</f>
        <v>449.68</v>
      </c>
      <c r="BR203" s="223">
        <f>BR202</f>
        <v>23</v>
      </c>
      <c r="BS203" s="87">
        <f t="shared" si="16"/>
        <v>91.823414567537839</v>
      </c>
      <c r="BT203" s="88">
        <v>7</v>
      </c>
      <c r="BU203" s="110">
        <f>(10+2.5*BW203)*1/TAN(BV202/180*PI())</f>
        <v>26.923881554251178</v>
      </c>
      <c r="BV203" s="242"/>
      <c r="BW203" s="88">
        <f>INT((120*SIN(BV202/180*PI()))/10)*2</f>
        <v>22</v>
      </c>
      <c r="BX203" s="218">
        <v>12</v>
      </c>
      <c r="BY203" s="215">
        <f>BU203+34</f>
        <v>60.923881554251182</v>
      </c>
      <c r="BZ203" s="88">
        <f>BW203+1</f>
        <v>23</v>
      </c>
      <c r="CA203" s="87">
        <f>BY203*BZ203/100*((BX203/100)^2/4*PI()*7850/100)</f>
        <v>12.440488420698225</v>
      </c>
      <c r="CB203" s="244"/>
      <c r="CC203" s="234"/>
      <c r="CE203" s="42"/>
    </row>
    <row r="204" spans="5:83" ht="36" customHeight="1" x14ac:dyDescent="0.25">
      <c r="E204" s="93"/>
      <c r="I204" s="72"/>
      <c r="P204" s="72"/>
      <c r="Q204" s="72"/>
      <c r="R204" s="72"/>
      <c r="S204" s="72"/>
      <c r="AJ204" s="278"/>
      <c r="AK204" s="242"/>
      <c r="AL204" s="238"/>
      <c r="AM204" s="248"/>
      <c r="AN204" s="238"/>
      <c r="AO204" s="250"/>
      <c r="AP204" s="242"/>
      <c r="AQ204" s="242"/>
      <c r="AR204" s="238"/>
      <c r="AS204" s="304"/>
      <c r="AT204" s="241"/>
      <c r="AU204" s="241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88">
        <v>5</v>
      </c>
      <c r="BM204" s="210">
        <f>(3*AS202+BB202+BP204)</f>
        <v>33.660000000000004</v>
      </c>
      <c r="BN204" s="214">
        <f>AR202-7-BP202-BP203+BP204</f>
        <v>31.84</v>
      </c>
      <c r="BO204" s="218">
        <v>12</v>
      </c>
      <c r="BP204" s="211">
        <f t="shared" si="17"/>
        <v>1.39</v>
      </c>
      <c r="BQ204" s="214">
        <f>2*BM204+2*BN204+28</f>
        <v>159</v>
      </c>
      <c r="BR204" s="223">
        <f>INT(19*(INT(AZ202/3/2)+INT(BJ202/3/2+BJ203/3/2))/2)</f>
        <v>114</v>
      </c>
      <c r="BS204" s="87">
        <f t="shared" si="16"/>
        <v>160.92518084852523</v>
      </c>
      <c r="BT204" s="247"/>
      <c r="BU204" s="247"/>
      <c r="BV204" s="247"/>
      <c r="BW204" s="247"/>
      <c r="BX204" s="247"/>
      <c r="BY204" s="247"/>
      <c r="BZ204" s="247"/>
      <c r="CA204" s="247"/>
      <c r="CB204" s="253"/>
      <c r="CC204" s="246"/>
      <c r="CE204" s="42"/>
    </row>
    <row r="205" spans="5:83" ht="36" customHeight="1" x14ac:dyDescent="0.25">
      <c r="E205" s="93"/>
      <c r="I205" s="72"/>
      <c r="P205" s="72"/>
      <c r="Q205" s="72"/>
      <c r="R205" s="72"/>
      <c r="S205" s="72"/>
      <c r="AJ205" s="278"/>
      <c r="AK205" s="242"/>
      <c r="AL205" s="238">
        <v>240</v>
      </c>
      <c r="AM205" s="248" t="s">
        <v>404</v>
      </c>
      <c r="AN205" s="238">
        <f>AN202</f>
        <v>45</v>
      </c>
      <c r="AO205" s="250">
        <f>INT(AL205*TAN(RADIANS(AN205)))</f>
        <v>240</v>
      </c>
      <c r="AP205" s="242">
        <f>INT((AO205-13)/AS205+1)*AS205+13</f>
        <v>243</v>
      </c>
      <c r="AQ205" s="242">
        <f>AP205+INT(AL205*(TAN(AN205/180*PI())))</f>
        <v>483</v>
      </c>
      <c r="AR205" s="238">
        <f>F$13</f>
        <v>45</v>
      </c>
      <c r="AS205" s="304">
        <f>AS202</f>
        <v>10</v>
      </c>
      <c r="AT205" s="241">
        <v>7</v>
      </c>
      <c r="AU205" s="241">
        <v>4</v>
      </c>
      <c r="AV205" s="88">
        <v>1</v>
      </c>
      <c r="AW205" s="218">
        <f>J$15</f>
        <v>22</v>
      </c>
      <c r="AX205" s="87">
        <f>AL205-11</f>
        <v>229</v>
      </c>
      <c r="AY205" s="184">
        <f>(AR205-7-BP205-BP206-1.16/2-BB205/2)</f>
        <v>33.615000000000002</v>
      </c>
      <c r="AZ205" s="130">
        <f>INT((AP205-13)/AS205)+1</f>
        <v>24</v>
      </c>
      <c r="BA205" s="103" t="s">
        <v>31</v>
      </c>
      <c r="BB205" s="105">
        <f>IF(AW205=16,1.84,IF(AW205=20,2.27,IF(AW205=22,2.51,IF(AW205=25,2.84,IF(AW205=28,3.16)))))</f>
        <v>2.5099999999999998</v>
      </c>
      <c r="BC205" s="88">
        <f>AX205+2*AY205</f>
        <v>296.23</v>
      </c>
      <c r="BD205" s="87">
        <f>BC205*AZ205/100*((AW205/100)^2/4*PI()*7850/100)</f>
        <v>212.1510473005184</v>
      </c>
      <c r="BE205" s="88">
        <v>2</v>
      </c>
      <c r="BF205" s="87">
        <f>AL205-11</f>
        <v>229</v>
      </c>
      <c r="BG205" s="87">
        <v>10</v>
      </c>
      <c r="BH205" s="218">
        <v>10</v>
      </c>
      <c r="BI205" s="88">
        <f>BF205+2*BG205</f>
        <v>249</v>
      </c>
      <c r="BJ205" s="88">
        <f>AZ205</f>
        <v>24</v>
      </c>
      <c r="BK205" s="87">
        <f>BI205*BJ205/100*((BH205/100)^2/4*PI()*7850/100)</f>
        <v>36.844284482035739</v>
      </c>
      <c r="BL205" s="88">
        <v>3</v>
      </c>
      <c r="BM205" s="110">
        <f>(AP205+AQ205)/2-2*4.5</f>
        <v>354</v>
      </c>
      <c r="BN205" s="87">
        <f>10</f>
        <v>10</v>
      </c>
      <c r="BO205" s="218">
        <v>10</v>
      </c>
      <c r="BP205" s="105">
        <f>IF(BO205=10,1.16,IF(BO205=12,1.39,IF(BO205=14,1.62,IF(BO205=28,3.1))))</f>
        <v>1.1599999999999999</v>
      </c>
      <c r="BQ205" s="110">
        <f>BM205+2*BN205</f>
        <v>374</v>
      </c>
      <c r="BR205" s="223">
        <f>AT205*2+2*AU205+1</f>
        <v>23</v>
      </c>
      <c r="BS205" s="87">
        <f t="shared" si="16"/>
        <v>53.034560762127079</v>
      </c>
      <c r="BT205" s="88">
        <v>6</v>
      </c>
      <c r="BU205" s="110">
        <f>(20+10*BW205)*TAN(BV205/180*PI())</f>
        <v>144.85281374238571</v>
      </c>
      <c r="BV205" s="242">
        <f>45+AN205/2</f>
        <v>67.5</v>
      </c>
      <c r="BW205" s="88">
        <f>INT((150*COS(BV205/180*PI())-10)/10)</f>
        <v>4</v>
      </c>
      <c r="BX205" s="218">
        <v>12</v>
      </c>
      <c r="BY205" s="215">
        <f>BU205+34</f>
        <v>178.85281374238571</v>
      </c>
      <c r="BZ205" s="88">
        <f>BW205+1</f>
        <v>5</v>
      </c>
      <c r="CA205" s="87">
        <f>BY205*BZ205/100*((BX205/100)^2/4*PI()*7850/100)</f>
        <v>7.9394023493216972</v>
      </c>
      <c r="CB205" s="243">
        <f>BD205+BK205+BS205+BD206+BK206+BS206+CA205+CA206+BS207</f>
        <v>922.70772192981894</v>
      </c>
      <c r="CC205" s="233">
        <f>(AP205+AQ205)*AL205/2*AR205/1000000</f>
        <v>3.9203999999999999</v>
      </c>
      <c r="CE205" s="42">
        <f>CB205/CC205</f>
        <v>235.36060655285658</v>
      </c>
    </row>
    <row r="206" spans="5:83" ht="36" customHeight="1" x14ac:dyDescent="0.25">
      <c r="E206" s="93"/>
      <c r="I206" s="72"/>
      <c r="P206" s="72"/>
      <c r="Q206" s="72"/>
      <c r="R206" s="72"/>
      <c r="S206" s="72"/>
      <c r="AJ206" s="278"/>
      <c r="AK206" s="242"/>
      <c r="AL206" s="238"/>
      <c r="AM206" s="248"/>
      <c r="AN206" s="238"/>
      <c r="AO206" s="250"/>
      <c r="AP206" s="242"/>
      <c r="AQ206" s="242"/>
      <c r="AR206" s="238"/>
      <c r="AS206" s="304"/>
      <c r="AT206" s="241"/>
      <c r="AU206" s="241"/>
      <c r="AV206" s="88" t="s">
        <v>51</v>
      </c>
      <c r="AW206" s="218">
        <v>22</v>
      </c>
      <c r="AX206" s="87">
        <f>AL205/COS(AN205/180*PI())-11</f>
        <v>328.41125496954277</v>
      </c>
      <c r="AY206" s="184">
        <f>AY205</f>
        <v>33.615000000000002</v>
      </c>
      <c r="AZ206" s="103" t="s">
        <v>31</v>
      </c>
      <c r="BA206" s="131">
        <f>INT((AQ205-AP205-3.5/COS(AN205*PI()/180))/AS205)+1</f>
        <v>24</v>
      </c>
      <c r="BB206" s="105">
        <f>IF(AW206=16,1.84,IF(AW206=20,2.27,IF(AW206=22,2.51,IF(AW206=25,2.84,IF(AW206=28,3.16)))))</f>
        <v>2.5099999999999998</v>
      </c>
      <c r="BC206" s="88">
        <f>AX206+2*AY206</f>
        <v>395.64125496954279</v>
      </c>
      <c r="BD206" s="87">
        <f>BC206*BA206/100*((AW206/100)^2/4*PI()*7850/100)</f>
        <v>283.34640852405204</v>
      </c>
      <c r="BE206" s="88" t="s">
        <v>52</v>
      </c>
      <c r="BF206" s="87">
        <f>AL205/COS(AN205/180*PI())-11</f>
        <v>328.41125496954277</v>
      </c>
      <c r="BG206" s="87">
        <v>10</v>
      </c>
      <c r="BH206" s="218">
        <v>10</v>
      </c>
      <c r="BI206" s="88">
        <f>BF206+2*BG206</f>
        <v>348.41125496954277</v>
      </c>
      <c r="BJ206" s="88">
        <f>BA206</f>
        <v>24</v>
      </c>
      <c r="BK206" s="87">
        <f>BI206*BJ206/100*((BH206/100)^2/4*PI()*7850/100)</f>
        <v>51.554069858798876</v>
      </c>
      <c r="BL206" s="88">
        <v>4</v>
      </c>
      <c r="BM206" s="110">
        <f>BM205</f>
        <v>354</v>
      </c>
      <c r="BN206" s="214">
        <f>AR205-7-BP205-BP206+BP206</f>
        <v>36.840000000000003</v>
      </c>
      <c r="BO206" s="218">
        <v>12</v>
      </c>
      <c r="BP206" s="105">
        <f t="shared" si="17"/>
        <v>1.39</v>
      </c>
      <c r="BQ206" s="215">
        <f>BM206+2*BN206+32</f>
        <v>459.68</v>
      </c>
      <c r="BR206" s="223">
        <f>BR205</f>
        <v>23</v>
      </c>
      <c r="BS206" s="87">
        <f t="shared" si="16"/>
        <v>93.865386960518137</v>
      </c>
      <c r="BT206" s="88">
        <v>7</v>
      </c>
      <c r="BU206" s="110">
        <f>(10+2.5*BW206)*1/TAN(BV205/180*PI())</f>
        <v>26.923881554251178</v>
      </c>
      <c r="BV206" s="242"/>
      <c r="BW206" s="88">
        <f>INT((120*SIN(BV205/180*PI()))/10)*2</f>
        <v>22</v>
      </c>
      <c r="BX206" s="218">
        <v>12</v>
      </c>
      <c r="BY206" s="215">
        <f>BU206+34</f>
        <v>60.923881554251182</v>
      </c>
      <c r="BZ206" s="88">
        <f>BW206+1</f>
        <v>23</v>
      </c>
      <c r="CA206" s="87">
        <f>BY206*BZ206/100*((BX206/100)^2/4*PI()*7850/100)</f>
        <v>12.440488420698225</v>
      </c>
      <c r="CB206" s="244"/>
      <c r="CC206" s="234"/>
      <c r="CE206" s="42"/>
    </row>
    <row r="207" spans="5:83" ht="36" customHeight="1" x14ac:dyDescent="0.25">
      <c r="E207" s="93"/>
      <c r="I207" s="72"/>
      <c r="P207" s="72"/>
      <c r="Q207" s="72"/>
      <c r="R207" s="72"/>
      <c r="S207" s="72"/>
      <c r="AJ207" s="278"/>
      <c r="AK207" s="242"/>
      <c r="AL207" s="238"/>
      <c r="AM207" s="248"/>
      <c r="AN207" s="238"/>
      <c r="AO207" s="250"/>
      <c r="AP207" s="242"/>
      <c r="AQ207" s="242"/>
      <c r="AR207" s="238"/>
      <c r="AS207" s="304"/>
      <c r="AT207" s="241"/>
      <c r="AU207" s="241"/>
      <c r="AV207" s="238"/>
      <c r="AW207" s="238"/>
      <c r="AX207" s="238"/>
      <c r="AY207" s="238"/>
      <c r="AZ207" s="238"/>
      <c r="BA207" s="238"/>
      <c r="BB207" s="238"/>
      <c r="BC207" s="238"/>
      <c r="BD207" s="238"/>
      <c r="BE207" s="238"/>
      <c r="BF207" s="238"/>
      <c r="BG207" s="238"/>
      <c r="BH207" s="238"/>
      <c r="BI207" s="238"/>
      <c r="BJ207" s="238"/>
      <c r="BK207" s="238"/>
      <c r="BL207" s="88">
        <v>5</v>
      </c>
      <c r="BM207" s="210">
        <f>(3*AS205+BB205+BP207)</f>
        <v>33.9</v>
      </c>
      <c r="BN207" s="214">
        <f>AR205-7-BP205-BP206+BP207</f>
        <v>36.840000000000003</v>
      </c>
      <c r="BO207" s="218">
        <v>12</v>
      </c>
      <c r="BP207" s="211">
        <f t="shared" si="17"/>
        <v>1.39</v>
      </c>
      <c r="BQ207" s="214">
        <f>2*BM207+2*BN207+28</f>
        <v>169.48000000000002</v>
      </c>
      <c r="BR207" s="223">
        <f>INT(19*(INT(AZ205/3/2)+INT(BJ205/3/2+BJ206/3/2))/2)</f>
        <v>114</v>
      </c>
      <c r="BS207" s="87">
        <f t="shared" si="16"/>
        <v>171.53207327174877</v>
      </c>
      <c r="BT207" s="247"/>
      <c r="BU207" s="247"/>
      <c r="BV207" s="247"/>
      <c r="BW207" s="247"/>
      <c r="BX207" s="247"/>
      <c r="BY207" s="247"/>
      <c r="BZ207" s="247"/>
      <c r="CA207" s="247"/>
      <c r="CB207" s="253"/>
      <c r="CC207" s="246"/>
      <c r="CE207" s="42"/>
    </row>
    <row r="208" spans="5:83" ht="36" customHeight="1" x14ac:dyDescent="0.25">
      <c r="E208" s="93"/>
      <c r="I208" s="72"/>
      <c r="P208" s="72"/>
      <c r="Q208" s="72"/>
      <c r="R208" s="72"/>
      <c r="S208" s="72"/>
      <c r="AJ208" s="278"/>
      <c r="AK208" s="242"/>
      <c r="AL208" s="238">
        <v>240</v>
      </c>
      <c r="AM208" s="248" t="s">
        <v>406</v>
      </c>
      <c r="AN208" s="238">
        <f>AN205</f>
        <v>45</v>
      </c>
      <c r="AO208" s="250">
        <f>INT(AL208*TAN(RADIANS(AN208)))</f>
        <v>240</v>
      </c>
      <c r="AP208" s="242">
        <f>INT((AO208-13)/AS208+1)*AS208+13</f>
        <v>243</v>
      </c>
      <c r="AQ208" s="242">
        <f>AP208+INT(AL208*(TAN(AN208/180*PI())))</f>
        <v>483</v>
      </c>
      <c r="AR208" s="238">
        <f>F$18</f>
        <v>50</v>
      </c>
      <c r="AS208" s="304">
        <f>AS205</f>
        <v>10</v>
      </c>
      <c r="AT208" s="241">
        <v>7</v>
      </c>
      <c r="AU208" s="241">
        <v>4</v>
      </c>
      <c r="AV208" s="88">
        <v>1</v>
      </c>
      <c r="AW208" s="218">
        <f>J$18</f>
        <v>22</v>
      </c>
      <c r="AX208" s="87">
        <f>AL208-11</f>
        <v>229</v>
      </c>
      <c r="AY208" s="184">
        <f>(AR208-7-BP208-BP209-1.16/2-BB208/2)</f>
        <v>38.615000000000002</v>
      </c>
      <c r="AZ208" s="130">
        <f>INT((AP208-13)/AS208)+1</f>
        <v>24</v>
      </c>
      <c r="BA208" s="103" t="s">
        <v>31</v>
      </c>
      <c r="BB208" s="105">
        <f>IF(AW208=16,1.84,IF(AW208=20,2.27,IF(AW208=22,2.51,IF(AW208=25,2.84,IF(AW208=28,3.16)))))</f>
        <v>2.5099999999999998</v>
      </c>
      <c r="BC208" s="88">
        <f>AX208+2*AY208</f>
        <v>306.23</v>
      </c>
      <c r="BD208" s="87">
        <f>BC208*AZ208/100*((AW208/100)^2/4*PI()*7850/100)</f>
        <v>219.31274757734786</v>
      </c>
      <c r="BE208" s="88">
        <v>2</v>
      </c>
      <c r="BF208" s="87">
        <f>AL208-11</f>
        <v>229</v>
      </c>
      <c r="BG208" s="87">
        <v>10</v>
      </c>
      <c r="BH208" s="218">
        <v>10</v>
      </c>
      <c r="BI208" s="88">
        <f>BF208+2*BG208</f>
        <v>249</v>
      </c>
      <c r="BJ208" s="88">
        <f>AZ208</f>
        <v>24</v>
      </c>
      <c r="BK208" s="87">
        <f>BI208*BJ208/100*((BH208/100)^2/4*PI()*7850/100)</f>
        <v>36.844284482035739</v>
      </c>
      <c r="BL208" s="88">
        <v>3</v>
      </c>
      <c r="BM208" s="110">
        <f>(AP208+AQ208)/2-2*4.5</f>
        <v>354</v>
      </c>
      <c r="BN208" s="87">
        <f>10</f>
        <v>10</v>
      </c>
      <c r="BO208" s="218">
        <v>10</v>
      </c>
      <c r="BP208" s="105">
        <f>IF(BO208=10,1.16,IF(BO208=12,1.39,IF(BO208=14,1.62,IF(BO208=28,3.1))))</f>
        <v>1.1599999999999999</v>
      </c>
      <c r="BQ208" s="110">
        <f>BM208+2*BN208</f>
        <v>374</v>
      </c>
      <c r="BR208" s="223">
        <f>AT208*2+2*AU208+1</f>
        <v>23</v>
      </c>
      <c r="BS208" s="87">
        <f t="shared" si="16"/>
        <v>53.034560762127079</v>
      </c>
      <c r="BT208" s="88">
        <v>6</v>
      </c>
      <c r="BU208" s="110">
        <f>(20+10*BW208)*TAN(BV208/180*PI())</f>
        <v>144.85281374238571</v>
      </c>
      <c r="BV208" s="242">
        <f>45+AN208/2</f>
        <v>67.5</v>
      </c>
      <c r="BW208" s="88">
        <f>INT((150*COS(BV208/180*PI())-10)/10)</f>
        <v>4</v>
      </c>
      <c r="BX208" s="218">
        <v>12</v>
      </c>
      <c r="BY208" s="215">
        <f>BU208+34</f>
        <v>178.85281374238571</v>
      </c>
      <c r="BZ208" s="88">
        <f>BW208+1</f>
        <v>5</v>
      </c>
      <c r="CA208" s="87">
        <f>BY208*BZ208/100*((BX208/100)^2/4*PI()*7850/100)</f>
        <v>7.9394023493216972</v>
      </c>
      <c r="CB208" s="243">
        <f>BD208+BK208+BS208+BD209+BK209+BS209+CA208+CA209+BS210</f>
        <v>949.19417543296913</v>
      </c>
      <c r="CC208" s="233">
        <f>(AP208+AQ208)*AL208/2*AR208/1000000</f>
        <v>4.3559999999999999</v>
      </c>
      <c r="CE208" s="42">
        <f>CB208/CC208</f>
        <v>217.90499895155398</v>
      </c>
    </row>
    <row r="209" spans="5:83" ht="36" customHeight="1" x14ac:dyDescent="0.25">
      <c r="E209" s="93"/>
      <c r="I209" s="72"/>
      <c r="P209" s="72"/>
      <c r="Q209" s="72"/>
      <c r="R209" s="72"/>
      <c r="S209" s="72"/>
      <c r="AJ209" s="278"/>
      <c r="AK209" s="242"/>
      <c r="AL209" s="238"/>
      <c r="AM209" s="248"/>
      <c r="AN209" s="238"/>
      <c r="AO209" s="250"/>
      <c r="AP209" s="242"/>
      <c r="AQ209" s="242"/>
      <c r="AR209" s="238"/>
      <c r="AS209" s="304"/>
      <c r="AT209" s="241"/>
      <c r="AU209" s="241"/>
      <c r="AV209" s="88" t="s">
        <v>51</v>
      </c>
      <c r="AW209" s="218">
        <v>22</v>
      </c>
      <c r="AX209" s="87">
        <f>AL208/COS(AN208/180*PI())-11</f>
        <v>328.41125496954277</v>
      </c>
      <c r="AY209" s="184">
        <f>AY208</f>
        <v>38.615000000000002</v>
      </c>
      <c r="AZ209" s="103" t="s">
        <v>31</v>
      </c>
      <c r="BA209" s="131">
        <f>INT((AQ208-AP208-3.5/COS(AN208*PI()/180))/AS208)+1</f>
        <v>24</v>
      </c>
      <c r="BB209" s="105">
        <f>IF(AW209=16,1.84,IF(AW209=20,2.27,IF(AW209=22,2.51,IF(AW209=25,2.84,IF(AW209=28,3.16)))))</f>
        <v>2.5099999999999998</v>
      </c>
      <c r="BC209" s="88">
        <f>AX209+2*AY209</f>
        <v>405.64125496954279</v>
      </c>
      <c r="BD209" s="87">
        <f>BC209*BA209/100*((AW209/100)^2/4*PI()*7850/100)</f>
        <v>290.50810880088142</v>
      </c>
      <c r="BE209" s="88" t="s">
        <v>52</v>
      </c>
      <c r="BF209" s="87">
        <f>AL208/COS(AN208/180*PI())-11</f>
        <v>328.41125496954277</v>
      </c>
      <c r="BG209" s="87">
        <v>10</v>
      </c>
      <c r="BH209" s="218">
        <v>10</v>
      </c>
      <c r="BI209" s="88">
        <f>BF209+2*BG209</f>
        <v>348.41125496954277</v>
      </c>
      <c r="BJ209" s="88">
        <f>BA209</f>
        <v>24</v>
      </c>
      <c r="BK209" s="87">
        <f>BI209*BJ209/100*((BH209/100)^2/4*PI()*7850/100)</f>
        <v>51.554069858798876</v>
      </c>
      <c r="BL209" s="88">
        <v>4</v>
      </c>
      <c r="BM209" s="110">
        <f>BM208</f>
        <v>354</v>
      </c>
      <c r="BN209" s="214">
        <f>AR208-7-BP208-BP209+BP209</f>
        <v>41.84</v>
      </c>
      <c r="BO209" s="218">
        <v>12</v>
      </c>
      <c r="BP209" s="105">
        <f t="shared" si="17"/>
        <v>1.39</v>
      </c>
      <c r="BQ209" s="215">
        <f>BM209+2*BN209+32</f>
        <v>469.68</v>
      </c>
      <c r="BR209" s="223">
        <f>BR208</f>
        <v>23</v>
      </c>
      <c r="BS209" s="87">
        <f t="shared" si="16"/>
        <v>95.907359353498421</v>
      </c>
      <c r="BT209" s="88">
        <v>7</v>
      </c>
      <c r="BU209" s="110">
        <f>(10+2.5*BW209)*1/TAN(BV208/180*PI())</f>
        <v>26.923881554251178</v>
      </c>
      <c r="BV209" s="242"/>
      <c r="BW209" s="88">
        <f>INT((120*SIN(BV208/180*PI()))/10)*2</f>
        <v>22</v>
      </c>
      <c r="BX209" s="218">
        <v>12</v>
      </c>
      <c r="BY209" s="215">
        <f>BU209+34</f>
        <v>60.923881554251182</v>
      </c>
      <c r="BZ209" s="88">
        <f>BW209+1</f>
        <v>23</v>
      </c>
      <c r="CA209" s="87">
        <f>BY209*BZ209/100*((BX209/100)^2/4*PI()*7850/100)</f>
        <v>12.440488420698225</v>
      </c>
      <c r="CB209" s="244"/>
      <c r="CC209" s="234"/>
      <c r="CE209" s="42"/>
    </row>
    <row r="210" spans="5:83" ht="36" customHeight="1" thickBot="1" x14ac:dyDescent="0.3">
      <c r="E210" s="93"/>
      <c r="I210" s="72"/>
      <c r="P210" s="72"/>
      <c r="Q210" s="72"/>
      <c r="R210" s="72"/>
      <c r="S210" s="72"/>
      <c r="AJ210" s="279"/>
      <c r="AK210" s="252"/>
      <c r="AL210" s="236"/>
      <c r="AM210" s="249"/>
      <c r="AN210" s="236"/>
      <c r="AO210" s="251"/>
      <c r="AP210" s="252"/>
      <c r="AQ210" s="252"/>
      <c r="AR210" s="236"/>
      <c r="AS210" s="304"/>
      <c r="AT210" s="303"/>
      <c r="AU210" s="303"/>
      <c r="AV210" s="236"/>
      <c r="AW210" s="236"/>
      <c r="AX210" s="236"/>
      <c r="AY210" s="236"/>
      <c r="AZ210" s="236"/>
      <c r="BA210" s="236"/>
      <c r="BB210" s="236"/>
      <c r="BC210" s="236"/>
      <c r="BD210" s="236"/>
      <c r="BE210" s="236"/>
      <c r="BF210" s="236"/>
      <c r="BG210" s="236"/>
      <c r="BH210" s="236"/>
      <c r="BI210" s="236"/>
      <c r="BJ210" s="236"/>
      <c r="BK210" s="236"/>
      <c r="BL210" s="95">
        <v>5</v>
      </c>
      <c r="BM210" s="210">
        <f>(3*AS208+BB208+BP210)</f>
        <v>33.9</v>
      </c>
      <c r="BN210" s="214">
        <f>AR208-7-BP208-BP209+BP210</f>
        <v>41.84</v>
      </c>
      <c r="BO210" s="218">
        <v>12</v>
      </c>
      <c r="BP210" s="211">
        <f t="shared" si="17"/>
        <v>1.39</v>
      </c>
      <c r="BQ210" s="214">
        <f>2*BM210+2*BN210+28</f>
        <v>179.48000000000002</v>
      </c>
      <c r="BR210" s="223">
        <f>INT(19*(INT(AZ208/3/2)+INT(BJ208/3/2+BJ209/3/2))/2)</f>
        <v>114</v>
      </c>
      <c r="BS210" s="94">
        <f t="shared" si="16"/>
        <v>181.6531538282598</v>
      </c>
      <c r="BT210" s="237"/>
      <c r="BU210" s="237"/>
      <c r="BV210" s="237"/>
      <c r="BW210" s="237"/>
      <c r="BX210" s="237"/>
      <c r="BY210" s="237"/>
      <c r="BZ210" s="237"/>
      <c r="CA210" s="237"/>
      <c r="CB210" s="245"/>
      <c r="CC210" s="235"/>
      <c r="CE210" s="42"/>
    </row>
    <row r="211" spans="5:83" ht="32.25" customHeight="1" x14ac:dyDescent="0.25">
      <c r="E211" s="93"/>
      <c r="I211" s="72"/>
      <c r="P211" s="72"/>
      <c r="Q211" s="72"/>
      <c r="R211" s="72"/>
      <c r="S211" s="72"/>
      <c r="AM211" s="93"/>
      <c r="AN211" s="93"/>
      <c r="AO211" s="129"/>
      <c r="AP211" s="93"/>
      <c r="AQ211" s="93"/>
      <c r="BD211" s="72"/>
      <c r="BE211" s="72"/>
      <c r="BF211" s="72"/>
      <c r="BG211" s="72"/>
    </row>
    <row r="212" spans="5:83" ht="32.25" customHeight="1" x14ac:dyDescent="0.25">
      <c r="E212" s="93"/>
      <c r="I212" s="72"/>
      <c r="P212" s="72"/>
      <c r="Q212" s="72"/>
      <c r="R212" s="72"/>
      <c r="S212" s="72"/>
      <c r="AM212" s="93"/>
      <c r="AN212" s="93"/>
      <c r="AO212" s="129"/>
      <c r="AP212" s="93"/>
      <c r="AQ212" s="93"/>
      <c r="BD212" s="72"/>
      <c r="BE212" s="72"/>
      <c r="BF212" s="72"/>
      <c r="BG212" s="72"/>
    </row>
    <row r="213" spans="5:83" ht="32.25" customHeight="1" x14ac:dyDescent="0.25">
      <c r="E213" s="93"/>
      <c r="I213" s="72"/>
      <c r="P213" s="72"/>
      <c r="Q213" s="72"/>
      <c r="R213" s="72"/>
      <c r="S213" s="72"/>
      <c r="AM213" s="93"/>
      <c r="AN213" s="93"/>
      <c r="AO213" s="129"/>
      <c r="AP213" s="93"/>
      <c r="AQ213" s="93"/>
      <c r="BD213" s="72"/>
      <c r="BE213" s="72"/>
      <c r="BF213" s="72"/>
      <c r="BG213" s="72"/>
    </row>
    <row r="214" spans="5:83" ht="32.25" customHeight="1" x14ac:dyDescent="0.25">
      <c r="E214" s="93"/>
      <c r="I214" s="72"/>
      <c r="P214" s="72"/>
      <c r="Q214" s="72"/>
      <c r="R214" s="72"/>
      <c r="S214" s="72"/>
      <c r="AM214" s="93"/>
      <c r="AN214" s="93"/>
      <c r="AO214" s="129"/>
      <c r="AP214" s="93"/>
      <c r="AQ214" s="93"/>
      <c r="BD214" s="72"/>
      <c r="BE214" s="72"/>
      <c r="BF214" s="72"/>
      <c r="BG214" s="72"/>
    </row>
    <row r="215" spans="5:83" ht="32.25" customHeight="1" x14ac:dyDescent="0.25">
      <c r="E215" s="93"/>
      <c r="I215" s="72"/>
      <c r="P215" s="72"/>
      <c r="Q215" s="72"/>
      <c r="R215" s="72"/>
      <c r="S215" s="72"/>
      <c r="AM215" s="93"/>
      <c r="AN215" s="93"/>
      <c r="AO215" s="129"/>
      <c r="AP215" s="93"/>
      <c r="AQ215" s="93"/>
      <c r="BD215" s="72"/>
      <c r="BE215" s="72"/>
      <c r="BF215" s="72"/>
      <c r="BG215" s="72"/>
    </row>
    <row r="216" spans="5:83" ht="32.25" customHeight="1" x14ac:dyDescent="0.25">
      <c r="E216" s="93"/>
      <c r="I216" s="72"/>
      <c r="P216" s="72"/>
      <c r="Q216" s="72"/>
      <c r="R216" s="72"/>
      <c r="S216" s="72"/>
      <c r="AM216" s="93"/>
      <c r="AN216" s="93"/>
      <c r="AO216" s="129"/>
      <c r="AP216" s="93"/>
      <c r="AQ216" s="93"/>
      <c r="BD216" s="72"/>
      <c r="BE216" s="72"/>
      <c r="BF216" s="72"/>
      <c r="BG216" s="72"/>
    </row>
    <row r="217" spans="5:83" ht="32.25" customHeight="1" x14ac:dyDescent="0.25">
      <c r="E217" s="93"/>
      <c r="I217" s="72"/>
      <c r="P217" s="72"/>
      <c r="Q217" s="72"/>
      <c r="R217" s="72"/>
      <c r="S217" s="72"/>
      <c r="AM217" s="93"/>
      <c r="AN217" s="93"/>
      <c r="AO217" s="129"/>
      <c r="AP217" s="93"/>
      <c r="AQ217" s="93"/>
      <c r="BD217" s="72"/>
      <c r="BE217" s="72"/>
      <c r="BF217" s="72"/>
      <c r="BG217" s="72"/>
    </row>
    <row r="218" spans="5:83" ht="32.25" customHeight="1" x14ac:dyDescent="0.25">
      <c r="E218" s="93"/>
      <c r="I218" s="72"/>
      <c r="P218" s="72"/>
      <c r="Q218" s="72"/>
      <c r="R218" s="72"/>
      <c r="S218" s="72"/>
      <c r="AM218" s="93"/>
      <c r="AN218" s="93"/>
      <c r="AO218" s="129"/>
      <c r="AP218" s="93"/>
      <c r="AQ218" s="93"/>
      <c r="BD218" s="72"/>
      <c r="BE218" s="72"/>
      <c r="BF218" s="72"/>
      <c r="BG218" s="72"/>
    </row>
    <row r="219" spans="5:83" ht="32.25" customHeight="1" x14ac:dyDescent="0.25">
      <c r="E219" s="93"/>
      <c r="I219" s="72"/>
      <c r="P219" s="72"/>
      <c r="Q219" s="72"/>
      <c r="R219" s="72"/>
      <c r="S219" s="72"/>
      <c r="AM219" s="93"/>
      <c r="AN219" s="93"/>
      <c r="AO219" s="129"/>
      <c r="AP219" s="93"/>
      <c r="AQ219" s="93"/>
      <c r="BD219" s="72"/>
      <c r="BE219" s="72"/>
      <c r="BF219" s="72"/>
      <c r="BG219" s="72"/>
    </row>
    <row r="220" spans="5:83" ht="32.25" customHeight="1" x14ac:dyDescent="0.25">
      <c r="E220" s="93"/>
      <c r="I220" s="72"/>
      <c r="P220" s="72"/>
      <c r="Q220" s="72"/>
      <c r="R220" s="72"/>
      <c r="S220" s="72"/>
      <c r="AM220" s="93"/>
      <c r="AN220" s="93"/>
      <c r="AO220" s="129"/>
      <c r="AP220" s="93"/>
      <c r="AQ220" s="93"/>
      <c r="BD220" s="72"/>
      <c r="BE220" s="72"/>
      <c r="BF220" s="72"/>
      <c r="BG220" s="72"/>
    </row>
    <row r="221" spans="5:83" ht="32.25" customHeight="1" x14ac:dyDescent="0.25">
      <c r="E221" s="93"/>
      <c r="I221" s="72"/>
      <c r="P221" s="72"/>
      <c r="Q221" s="72"/>
      <c r="R221" s="72"/>
      <c r="S221" s="72"/>
      <c r="AM221" s="93"/>
      <c r="AN221" s="93"/>
      <c r="AO221" s="129"/>
      <c r="AP221" s="93"/>
      <c r="AQ221" s="93"/>
      <c r="BD221" s="72"/>
      <c r="BE221" s="72"/>
      <c r="BF221" s="72"/>
      <c r="BG221" s="72"/>
    </row>
    <row r="222" spans="5:83" ht="32.25" customHeight="1" x14ac:dyDescent="0.3">
      <c r="E222" s="93"/>
      <c r="I222" s="72"/>
      <c r="P222" s="72"/>
      <c r="Q222" s="72"/>
      <c r="R222" s="72"/>
      <c r="S222" s="72"/>
      <c r="AM222" s="93"/>
      <c r="AN222" s="93"/>
      <c r="AO222" s="129"/>
      <c r="AP222" s="93"/>
      <c r="AQ222" s="93"/>
      <c r="BD222" s="72"/>
      <c r="BE222" s="72"/>
      <c r="BF222" s="213" t="s">
        <v>451</v>
      </c>
      <c r="BG222" s="72"/>
    </row>
    <row r="223" spans="5:83" ht="32.25" customHeight="1" x14ac:dyDescent="0.25">
      <c r="E223" s="93"/>
      <c r="I223" s="72"/>
      <c r="P223" s="72"/>
      <c r="Q223" s="72"/>
      <c r="R223" s="72"/>
      <c r="S223" s="72"/>
      <c r="AM223" s="93"/>
      <c r="AN223" s="93"/>
      <c r="AO223" s="129"/>
      <c r="AP223" s="93"/>
      <c r="AQ223" s="93"/>
      <c r="BD223" s="72"/>
      <c r="BE223" s="72"/>
      <c r="BF223" s="72"/>
      <c r="BG223" s="72"/>
    </row>
    <row r="224" spans="5:83" ht="32.25" customHeight="1" x14ac:dyDescent="0.25">
      <c r="E224" s="93"/>
      <c r="I224" s="72"/>
      <c r="P224" s="72"/>
      <c r="Q224" s="72"/>
      <c r="R224" s="72"/>
      <c r="S224" s="72"/>
      <c r="AM224" s="93"/>
      <c r="AN224" s="93"/>
      <c r="AO224" s="129"/>
      <c r="AP224" s="93"/>
      <c r="AQ224" s="93"/>
      <c r="BD224" s="72"/>
      <c r="BE224" s="72"/>
      <c r="BF224" s="72"/>
      <c r="BG224" s="72"/>
    </row>
    <row r="225" spans="5:59" ht="32.25" customHeight="1" x14ac:dyDescent="0.25">
      <c r="E225" s="93"/>
      <c r="I225" s="72"/>
      <c r="P225" s="72"/>
      <c r="Q225" s="72"/>
      <c r="R225" s="72"/>
      <c r="S225" s="72"/>
      <c r="AM225" s="93"/>
      <c r="AN225" s="93"/>
      <c r="AO225" s="129"/>
      <c r="AP225" s="93"/>
      <c r="AQ225" s="93"/>
      <c r="BD225" s="72"/>
      <c r="BE225" s="72"/>
      <c r="BF225" s="72"/>
      <c r="BG225" s="72"/>
    </row>
    <row r="226" spans="5:59" ht="32.25" customHeight="1" x14ac:dyDescent="0.25">
      <c r="E226" s="93"/>
      <c r="I226" s="72"/>
      <c r="P226" s="72"/>
      <c r="Q226" s="72"/>
      <c r="R226" s="72"/>
      <c r="S226" s="72"/>
      <c r="AM226" s="93"/>
      <c r="AN226" s="93"/>
      <c r="AO226" s="129"/>
      <c r="AP226" s="93"/>
      <c r="AQ226" s="93"/>
      <c r="BD226" s="72"/>
      <c r="BE226" s="72"/>
      <c r="BF226" s="72"/>
      <c r="BG226" s="72"/>
    </row>
    <row r="227" spans="5:59" ht="32.25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D227" s="72"/>
      <c r="BE227" s="72"/>
      <c r="BF227" s="72"/>
      <c r="BG227" s="72"/>
    </row>
    <row r="228" spans="5:59" ht="32.25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D228" s="72"/>
      <c r="BE228" s="72"/>
      <c r="BF228" s="72"/>
      <c r="BG228" s="72"/>
    </row>
    <row r="229" spans="5:59" ht="32.25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D229" s="72"/>
      <c r="BE229" s="72"/>
      <c r="BF229" s="72"/>
      <c r="BG229" s="72"/>
    </row>
    <row r="230" spans="5:59" ht="32.25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D230" s="72"/>
      <c r="BE230" s="72"/>
      <c r="BF230" s="72"/>
      <c r="BG230" s="72"/>
    </row>
    <row r="231" spans="5:59" ht="32.25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D231" s="72"/>
      <c r="BE231" s="72"/>
      <c r="BF231" s="72"/>
      <c r="BG231" s="72"/>
    </row>
    <row r="232" spans="5:59" ht="32.25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D232" s="72"/>
      <c r="BE232" s="72"/>
      <c r="BF232" s="72"/>
      <c r="BG232" s="72"/>
    </row>
    <row r="233" spans="5:59" ht="32.25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D233" s="72"/>
      <c r="BE233" s="72"/>
      <c r="BF233" s="72"/>
      <c r="BG233" s="72"/>
    </row>
    <row r="234" spans="5:59" ht="32.25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D234" s="72"/>
      <c r="BE234" s="72"/>
      <c r="BF234" s="72"/>
      <c r="BG234" s="72"/>
    </row>
    <row r="235" spans="5:59" ht="32.25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D235" s="72"/>
      <c r="BE235" s="72"/>
      <c r="BF235" s="72"/>
      <c r="BG235" s="72"/>
    </row>
    <row r="236" spans="5:59" ht="32.25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D236" s="72"/>
      <c r="BE236" s="72"/>
      <c r="BF236" s="72"/>
      <c r="BG236" s="72"/>
    </row>
    <row r="237" spans="5:59" ht="32.25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D237" s="72"/>
      <c r="BE237" s="72"/>
      <c r="BF237" s="72"/>
      <c r="BG237" s="72"/>
    </row>
    <row r="238" spans="5:59" ht="32.25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D238" s="72"/>
      <c r="BE238" s="72"/>
      <c r="BF238" s="72"/>
      <c r="BG238" s="72"/>
    </row>
    <row r="239" spans="5:59" ht="32.25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D239" s="72"/>
      <c r="BE239" s="72"/>
      <c r="BF239" s="72"/>
      <c r="BG239" s="72"/>
    </row>
    <row r="240" spans="5:59" ht="32.25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D240" s="72"/>
      <c r="BE240" s="72"/>
      <c r="BF240" s="72"/>
      <c r="BG240" s="72"/>
    </row>
    <row r="241" spans="5:59" ht="32.25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D241" s="72"/>
      <c r="BE241" s="72"/>
      <c r="BF241" s="72"/>
      <c r="BG241" s="72"/>
    </row>
    <row r="242" spans="5:59" ht="32.25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D242" s="72"/>
      <c r="BE242" s="72"/>
      <c r="BF242" s="72"/>
      <c r="BG242" s="72"/>
    </row>
    <row r="243" spans="5:59" ht="32.25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D243" s="72"/>
      <c r="BE243" s="72"/>
      <c r="BF243" s="72"/>
      <c r="BG243" s="72"/>
    </row>
    <row r="244" spans="5:59" ht="32.25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D244" s="72"/>
      <c r="BE244" s="72"/>
      <c r="BF244" s="72"/>
      <c r="BG244" s="72"/>
    </row>
    <row r="245" spans="5:59" ht="32.25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D245" s="72"/>
      <c r="BE245" s="72"/>
      <c r="BF245" s="72"/>
      <c r="BG245" s="72"/>
    </row>
    <row r="246" spans="5:59" ht="32.25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D246" s="72"/>
      <c r="BE246" s="72"/>
      <c r="BF246" s="72"/>
      <c r="BG246" s="72"/>
    </row>
    <row r="247" spans="5:59" ht="32.25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D247" s="72"/>
      <c r="BE247" s="72"/>
      <c r="BF247" s="72"/>
      <c r="BG247" s="72"/>
    </row>
    <row r="248" spans="5:59" ht="32.25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D248" s="72"/>
      <c r="BE248" s="72"/>
      <c r="BF248" s="72"/>
      <c r="BG248" s="72"/>
    </row>
    <row r="249" spans="5:59" ht="32.25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D249" s="72"/>
      <c r="BE249" s="72"/>
      <c r="BF249" s="72"/>
      <c r="BG249" s="72"/>
    </row>
    <row r="250" spans="5:59" ht="32.25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D250" s="72"/>
      <c r="BE250" s="72"/>
      <c r="BF250" s="72"/>
      <c r="BG250" s="72"/>
    </row>
    <row r="251" spans="5:59" ht="32.25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D251" s="72"/>
      <c r="BE251" s="72"/>
      <c r="BF251" s="72"/>
      <c r="BG251" s="72"/>
    </row>
    <row r="252" spans="5:59" ht="32.25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D252" s="72"/>
      <c r="BE252" s="72"/>
      <c r="BF252" s="72"/>
      <c r="BG252" s="72"/>
    </row>
    <row r="253" spans="5:59" ht="32.25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D253" s="72"/>
      <c r="BE253" s="72"/>
      <c r="BF253" s="72"/>
      <c r="BG253" s="72"/>
    </row>
    <row r="254" spans="5:59" ht="32.25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D254" s="72"/>
      <c r="BE254" s="72"/>
      <c r="BF254" s="72"/>
      <c r="BG254" s="72"/>
    </row>
    <row r="255" spans="5:59" ht="32.25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D255" s="72"/>
      <c r="BE255" s="72"/>
      <c r="BF255" s="72"/>
      <c r="BG255" s="72"/>
    </row>
    <row r="256" spans="5:59" ht="32.25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D256" s="72"/>
      <c r="BE256" s="72"/>
      <c r="BF256" s="72"/>
      <c r="BG256" s="72"/>
    </row>
    <row r="257" spans="5:59" ht="32.25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D257" s="72"/>
      <c r="BE257" s="72"/>
      <c r="BF257" s="72"/>
      <c r="BG257" s="72"/>
    </row>
    <row r="258" spans="5:59" ht="32.25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D258" s="72"/>
      <c r="BE258" s="72"/>
      <c r="BF258" s="72"/>
      <c r="BG258" s="72"/>
    </row>
    <row r="259" spans="5:59" ht="32.25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D259" s="72"/>
      <c r="BE259" s="72"/>
      <c r="BF259" s="72"/>
      <c r="BG259" s="72"/>
    </row>
    <row r="260" spans="5:59" ht="32.25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D260" s="72"/>
      <c r="BE260" s="72"/>
      <c r="BF260" s="72"/>
      <c r="BG260" s="72"/>
    </row>
    <row r="261" spans="5:59" ht="32.25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D261" s="72"/>
      <c r="BE261" s="72"/>
      <c r="BF261" s="72"/>
      <c r="BG261" s="72"/>
    </row>
    <row r="262" spans="5:59" ht="32.25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D262" s="72"/>
      <c r="BE262" s="72"/>
      <c r="BF262" s="72"/>
      <c r="BG262" s="72"/>
    </row>
    <row r="263" spans="5:59" ht="32.25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D263" s="72"/>
      <c r="BE263" s="72"/>
      <c r="BF263" s="72"/>
      <c r="BG263" s="72"/>
    </row>
    <row r="264" spans="5:59" ht="32.25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D264" s="72"/>
      <c r="BE264" s="72"/>
      <c r="BF264" s="72"/>
      <c r="BG264" s="72"/>
    </row>
    <row r="265" spans="5:59" ht="32.25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D265" s="72"/>
      <c r="BE265" s="72"/>
      <c r="BF265" s="72"/>
      <c r="BG265" s="72"/>
    </row>
    <row r="266" spans="5:59" ht="32.25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D266" s="72"/>
      <c r="BE266" s="72"/>
      <c r="BF266" s="72"/>
      <c r="BG266" s="72"/>
    </row>
    <row r="267" spans="5:59" ht="32.25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D267" s="72"/>
      <c r="BE267" s="72"/>
      <c r="BF267" s="72"/>
      <c r="BG267" s="72"/>
    </row>
    <row r="268" spans="5:59" ht="32.25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D268" s="72"/>
      <c r="BE268" s="72"/>
      <c r="BF268" s="72"/>
      <c r="BG268" s="72"/>
    </row>
    <row r="269" spans="5:59" ht="32.25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D269" s="72"/>
      <c r="BE269" s="72"/>
      <c r="BF269" s="72"/>
      <c r="BG269" s="72"/>
    </row>
    <row r="270" spans="5:59" ht="32.25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D270" s="72"/>
      <c r="BE270" s="72"/>
      <c r="BF270" s="72"/>
      <c r="BG270" s="72"/>
    </row>
    <row r="271" spans="5:59" ht="32.25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D271" s="72"/>
      <c r="BE271" s="72"/>
      <c r="BF271" s="72"/>
      <c r="BG271" s="72"/>
    </row>
    <row r="272" spans="5:59" ht="32.25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D272" s="72"/>
      <c r="BE272" s="72"/>
      <c r="BF272" s="72"/>
      <c r="BG272" s="72"/>
    </row>
    <row r="273" spans="5:59" ht="32.25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D273" s="72"/>
      <c r="BE273" s="72"/>
      <c r="BF273" s="72"/>
      <c r="BG273" s="72"/>
    </row>
    <row r="274" spans="5:59" ht="32.25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D274" s="72"/>
      <c r="BE274" s="72"/>
      <c r="BF274" s="72"/>
      <c r="BG274" s="72"/>
    </row>
    <row r="275" spans="5:59" ht="32.25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D275" s="72"/>
      <c r="BE275" s="72"/>
      <c r="BF275" s="72"/>
      <c r="BG275" s="72"/>
    </row>
    <row r="276" spans="5:59" ht="32.25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D276" s="72"/>
      <c r="BE276" s="72"/>
      <c r="BF276" s="72"/>
      <c r="BG276" s="72"/>
    </row>
    <row r="277" spans="5:59" ht="32.25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D277" s="72"/>
      <c r="BE277" s="72"/>
      <c r="BF277" s="72"/>
      <c r="BG277" s="72"/>
    </row>
    <row r="278" spans="5:59" ht="32.25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D278" s="72"/>
      <c r="BE278" s="72"/>
      <c r="BF278" s="72"/>
      <c r="BG278" s="72"/>
    </row>
    <row r="279" spans="5:59" ht="32.25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D279" s="72"/>
      <c r="BE279" s="72"/>
      <c r="BF279" s="72"/>
      <c r="BG279" s="72"/>
    </row>
    <row r="280" spans="5:59" ht="32.25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D280" s="72"/>
      <c r="BE280" s="72"/>
      <c r="BF280" s="72"/>
      <c r="BG280" s="72"/>
    </row>
    <row r="281" spans="5:59" ht="32.25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D281" s="72"/>
      <c r="BE281" s="72"/>
      <c r="BF281" s="72"/>
      <c r="BG281" s="72"/>
    </row>
    <row r="282" spans="5:59" ht="32.25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D282" s="72"/>
      <c r="BE282" s="72"/>
      <c r="BF282" s="72"/>
      <c r="BG282" s="72"/>
    </row>
    <row r="283" spans="5:59" ht="32.25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D283" s="72"/>
      <c r="BE283" s="72"/>
      <c r="BF283" s="72"/>
      <c r="BG283" s="72"/>
    </row>
    <row r="284" spans="5:59" ht="32.25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D284" s="72"/>
      <c r="BE284" s="72"/>
      <c r="BF284" s="72"/>
      <c r="BG284" s="72"/>
    </row>
    <row r="285" spans="5:59" ht="32.25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D285" s="72"/>
      <c r="BE285" s="72"/>
      <c r="BF285" s="72"/>
      <c r="BG285" s="72"/>
    </row>
    <row r="286" spans="5:59" ht="32.25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D286" s="72"/>
      <c r="BE286" s="72"/>
      <c r="BF286" s="72"/>
      <c r="BG286" s="72"/>
    </row>
    <row r="287" spans="5:59" ht="32.25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D287" s="72"/>
      <c r="BE287" s="72"/>
      <c r="BF287" s="72"/>
      <c r="BG287" s="72"/>
    </row>
    <row r="288" spans="5:59" ht="32.25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D288" s="72"/>
      <c r="BE288" s="72"/>
      <c r="BF288" s="72"/>
      <c r="BG288" s="72"/>
    </row>
    <row r="289" spans="5:59" ht="32.25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D289" s="72"/>
      <c r="BE289" s="72"/>
      <c r="BF289" s="72"/>
      <c r="BG289" s="72"/>
    </row>
    <row r="290" spans="5:59" ht="32.25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D290" s="72"/>
      <c r="BE290" s="72"/>
      <c r="BF290" s="72"/>
      <c r="BG290" s="72"/>
    </row>
    <row r="291" spans="5:59" ht="32.25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D291" s="72"/>
      <c r="BE291" s="72"/>
      <c r="BF291" s="72"/>
      <c r="BG291" s="72"/>
    </row>
    <row r="292" spans="5:59" ht="32.25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D292" s="72"/>
      <c r="BE292" s="72"/>
      <c r="BF292" s="72"/>
      <c r="BG292" s="72"/>
    </row>
    <row r="293" spans="5:59" ht="32.25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D293" s="72"/>
      <c r="BE293" s="72"/>
      <c r="BF293" s="72"/>
      <c r="BG293" s="72"/>
    </row>
    <row r="294" spans="5:59" ht="32.25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D294" s="72"/>
      <c r="BE294" s="72"/>
      <c r="BF294" s="72"/>
      <c r="BG294" s="72"/>
    </row>
    <row r="295" spans="5:59" ht="32.25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D295" s="72"/>
      <c r="BE295" s="72"/>
      <c r="BF295" s="72"/>
      <c r="BG295" s="72"/>
    </row>
    <row r="296" spans="5:59" ht="32.25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D296" s="72"/>
      <c r="BE296" s="72"/>
      <c r="BF296" s="72"/>
      <c r="BG296" s="72"/>
    </row>
    <row r="297" spans="5:59" ht="32.25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D297" s="72"/>
      <c r="BE297" s="72"/>
      <c r="BF297" s="72"/>
      <c r="BG297" s="72"/>
    </row>
    <row r="298" spans="5:59" ht="32.25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D298" s="72"/>
      <c r="BE298" s="72"/>
      <c r="BF298" s="72"/>
      <c r="BG298" s="72"/>
    </row>
    <row r="299" spans="5:59" ht="32.25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D299" s="72"/>
      <c r="BE299" s="72"/>
      <c r="BF299" s="72"/>
      <c r="BG299" s="72"/>
    </row>
    <row r="300" spans="5:59" ht="32.25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D300" s="72"/>
      <c r="BE300" s="72"/>
      <c r="BF300" s="72"/>
      <c r="BG300" s="72"/>
    </row>
    <row r="301" spans="5:59" ht="32.25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D301" s="72"/>
      <c r="BE301" s="72"/>
      <c r="BF301" s="72"/>
      <c r="BG301" s="72"/>
    </row>
    <row r="302" spans="5:59" ht="32.25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D302" s="72"/>
      <c r="BE302" s="72"/>
      <c r="BF302" s="72"/>
      <c r="BG302" s="72"/>
    </row>
    <row r="303" spans="5:59" ht="32.25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D303" s="72"/>
      <c r="BE303" s="72"/>
      <c r="BF303" s="72"/>
      <c r="BG303" s="72"/>
    </row>
    <row r="304" spans="5:59" ht="32.25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D304" s="72"/>
      <c r="BE304" s="72"/>
      <c r="BF304" s="72"/>
      <c r="BG304" s="72"/>
    </row>
    <row r="305" spans="5:59" ht="32.25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D305" s="72"/>
      <c r="BE305" s="72"/>
      <c r="BF305" s="72"/>
      <c r="BG305" s="72"/>
    </row>
    <row r="306" spans="5:59" ht="32.25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D306" s="72"/>
      <c r="BE306" s="72"/>
      <c r="BF306" s="72"/>
      <c r="BG306" s="72"/>
    </row>
    <row r="307" spans="5:59" ht="32.25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D307" s="72"/>
      <c r="BE307" s="72"/>
      <c r="BF307" s="72"/>
      <c r="BG307" s="72"/>
    </row>
    <row r="308" spans="5:59" ht="32.25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D308" s="72"/>
      <c r="BE308" s="72"/>
      <c r="BF308" s="72"/>
      <c r="BG308" s="72"/>
    </row>
    <row r="309" spans="5:59" ht="32.25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D309" s="72"/>
      <c r="BE309" s="72"/>
      <c r="BF309" s="72"/>
      <c r="BG309" s="72"/>
    </row>
    <row r="310" spans="5:59" ht="32.25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D310" s="72"/>
      <c r="BE310" s="72"/>
      <c r="BF310" s="72"/>
      <c r="BG310" s="72"/>
    </row>
    <row r="311" spans="5:59" ht="32.25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D311" s="72"/>
      <c r="BE311" s="72"/>
      <c r="BF311" s="72"/>
      <c r="BG311" s="72"/>
    </row>
    <row r="312" spans="5:59" ht="32.25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D312" s="72"/>
      <c r="BE312" s="72"/>
      <c r="BF312" s="72"/>
      <c r="BG312" s="72"/>
    </row>
    <row r="313" spans="5:59" ht="32.25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D313" s="72"/>
      <c r="BE313" s="72"/>
      <c r="BF313" s="72"/>
      <c r="BG313" s="72"/>
    </row>
    <row r="314" spans="5:59" ht="32.25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D314" s="72"/>
      <c r="BE314" s="72"/>
      <c r="BF314" s="72"/>
      <c r="BG314" s="72"/>
    </row>
    <row r="315" spans="5:59" ht="32.25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D315" s="72"/>
      <c r="BE315" s="72"/>
      <c r="BF315" s="72"/>
      <c r="BG315" s="72"/>
    </row>
    <row r="316" spans="5:59" ht="32.25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D316" s="72"/>
      <c r="BE316" s="72"/>
      <c r="BF316" s="72"/>
      <c r="BG316" s="72"/>
    </row>
    <row r="317" spans="5:59" ht="32.25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D317" s="72"/>
      <c r="BE317" s="72"/>
      <c r="BF317" s="72"/>
      <c r="BG317" s="72"/>
    </row>
    <row r="318" spans="5:59" ht="32.25" customHeight="1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D318" s="72"/>
      <c r="BE318" s="72"/>
      <c r="BF318" s="72"/>
      <c r="BG318" s="72"/>
    </row>
    <row r="319" spans="5:59" ht="32.25" customHeight="1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D319" s="72"/>
      <c r="BE319" s="72"/>
      <c r="BF319" s="72"/>
      <c r="BG319" s="72"/>
    </row>
    <row r="320" spans="5:59" ht="32.25" customHeight="1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D320" s="72"/>
      <c r="BE320" s="72"/>
      <c r="BF320" s="72"/>
      <c r="BG320" s="72"/>
    </row>
    <row r="321" spans="5:59" ht="32.25" customHeight="1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D321" s="72"/>
      <c r="BE321" s="72"/>
      <c r="BF321" s="72"/>
      <c r="BG321" s="72"/>
    </row>
    <row r="322" spans="5:59" ht="32.25" customHeight="1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D322" s="72"/>
      <c r="BE322" s="72"/>
      <c r="BF322" s="72"/>
      <c r="BG322" s="72"/>
    </row>
    <row r="323" spans="5:59" ht="32.25" customHeight="1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D323" s="72"/>
      <c r="BE323" s="72"/>
      <c r="BF323" s="72"/>
      <c r="BG323" s="72"/>
    </row>
    <row r="324" spans="5:59" ht="32.25" customHeight="1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D324" s="72"/>
      <c r="BE324" s="72"/>
      <c r="BF324" s="72"/>
      <c r="BG324" s="72"/>
    </row>
    <row r="325" spans="5:59" ht="32.25" customHeight="1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D325" s="72"/>
      <c r="BE325" s="72"/>
      <c r="BF325" s="72"/>
      <c r="BG325" s="72"/>
    </row>
    <row r="326" spans="5:59" ht="32.25" customHeight="1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D326" s="72"/>
      <c r="BE326" s="72"/>
      <c r="BF326" s="72"/>
      <c r="BG326" s="72"/>
    </row>
    <row r="327" spans="5:59" ht="32.25" customHeight="1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D327" s="72"/>
      <c r="BE327" s="72"/>
      <c r="BF327" s="72"/>
      <c r="BG327" s="72"/>
    </row>
    <row r="328" spans="5:59" ht="32.25" customHeight="1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D328" s="72"/>
      <c r="BE328" s="72"/>
      <c r="BF328" s="72"/>
      <c r="BG328" s="72"/>
    </row>
    <row r="329" spans="5:59" ht="32.25" customHeight="1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D329" s="72"/>
      <c r="BE329" s="72"/>
      <c r="BF329" s="72"/>
      <c r="BG329" s="72"/>
    </row>
    <row r="330" spans="5:59" ht="32.25" customHeight="1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D330" s="72"/>
      <c r="BE330" s="72"/>
      <c r="BF330" s="72"/>
      <c r="BG330" s="72"/>
    </row>
    <row r="331" spans="5:59" ht="32.25" customHeight="1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D331" s="72"/>
      <c r="BE331" s="72"/>
      <c r="BF331" s="72"/>
      <c r="BG331" s="72"/>
    </row>
    <row r="332" spans="5:59" ht="32.25" customHeight="1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D332" s="72"/>
      <c r="BE332" s="72"/>
      <c r="BF332" s="72"/>
      <c r="BG332" s="72"/>
    </row>
    <row r="333" spans="5:59" ht="32.25" customHeight="1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D333" s="72"/>
      <c r="BE333" s="72"/>
      <c r="BF333" s="72"/>
      <c r="BG333" s="72"/>
    </row>
    <row r="334" spans="5:59" ht="32.25" customHeight="1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D334" s="72"/>
      <c r="BE334" s="72"/>
      <c r="BF334" s="72"/>
      <c r="BG334" s="72"/>
    </row>
    <row r="335" spans="5:59" ht="32.25" customHeight="1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D335" s="72"/>
      <c r="BE335" s="72"/>
      <c r="BF335" s="72"/>
      <c r="BG335" s="72"/>
    </row>
    <row r="336" spans="5:59" ht="32.25" customHeight="1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D336" s="72"/>
      <c r="BE336" s="72"/>
      <c r="BF336" s="72"/>
      <c r="BG336" s="72"/>
    </row>
    <row r="337" spans="5:59" ht="32.25" customHeight="1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D337" s="72"/>
      <c r="BE337" s="72"/>
      <c r="BF337" s="72"/>
      <c r="BG337" s="72"/>
    </row>
    <row r="338" spans="5:59" ht="32.25" customHeight="1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D338" s="72"/>
      <c r="BE338" s="72"/>
      <c r="BF338" s="72"/>
      <c r="BG338" s="72"/>
    </row>
    <row r="339" spans="5:59" ht="32.25" customHeight="1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D339" s="72"/>
      <c r="BE339" s="72"/>
      <c r="BF339" s="72"/>
      <c r="BG339" s="72"/>
    </row>
    <row r="340" spans="5:59" ht="32.25" customHeight="1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D340" s="72"/>
      <c r="BE340" s="72"/>
      <c r="BF340" s="72"/>
      <c r="BG340" s="72"/>
    </row>
    <row r="341" spans="5:59" ht="32.25" customHeight="1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D341" s="72"/>
      <c r="BE341" s="72"/>
      <c r="BF341" s="72"/>
      <c r="BG341" s="72"/>
    </row>
    <row r="342" spans="5:59" ht="32.25" customHeight="1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D342" s="72"/>
      <c r="BE342" s="72"/>
      <c r="BF342" s="72"/>
      <c r="BG342" s="72"/>
    </row>
    <row r="343" spans="5:59" ht="32.25" customHeight="1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D343" s="72"/>
      <c r="BE343" s="72"/>
      <c r="BF343" s="72"/>
      <c r="BG343" s="72"/>
    </row>
    <row r="344" spans="5:59" ht="32.25" customHeight="1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D344" s="72"/>
      <c r="BE344" s="72"/>
      <c r="BF344" s="72"/>
      <c r="BG344" s="72"/>
    </row>
    <row r="345" spans="5:59" ht="32.25" customHeight="1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D345" s="72"/>
      <c r="BE345" s="72"/>
      <c r="BF345" s="72"/>
      <c r="BG345" s="72"/>
    </row>
    <row r="346" spans="5:59" ht="32.25" customHeight="1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D346" s="72"/>
      <c r="BE346" s="72"/>
      <c r="BF346" s="72"/>
      <c r="BG346" s="72"/>
    </row>
    <row r="347" spans="5:59" ht="32.25" customHeight="1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D347" s="72"/>
      <c r="BE347" s="72"/>
      <c r="BF347" s="72"/>
      <c r="BG347" s="72"/>
    </row>
    <row r="348" spans="5:59" ht="32.25" customHeight="1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D348" s="72"/>
      <c r="BE348" s="72"/>
      <c r="BF348" s="72"/>
      <c r="BG348" s="72"/>
    </row>
    <row r="349" spans="5:59" ht="32.25" customHeight="1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D349" s="72"/>
      <c r="BE349" s="72"/>
      <c r="BF349" s="72"/>
      <c r="BG349" s="72"/>
    </row>
    <row r="350" spans="5:59" ht="32.25" customHeight="1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D350" s="72"/>
      <c r="BE350" s="72"/>
      <c r="BF350" s="72"/>
      <c r="BG350" s="72"/>
    </row>
    <row r="351" spans="5:59" ht="32.25" customHeight="1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D351" s="72"/>
      <c r="BE351" s="72"/>
      <c r="BF351" s="72"/>
      <c r="BG351" s="72"/>
    </row>
    <row r="352" spans="5:59" ht="32.25" customHeight="1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D352" s="72"/>
      <c r="BE352" s="72"/>
      <c r="BF352" s="72"/>
      <c r="BG352" s="72"/>
    </row>
    <row r="353" spans="5:59" ht="32.25" customHeight="1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D353" s="72"/>
      <c r="BE353" s="72"/>
      <c r="BF353" s="72"/>
      <c r="BG353" s="72"/>
    </row>
    <row r="354" spans="5:59" ht="32.25" customHeight="1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D354" s="72"/>
      <c r="BE354" s="72"/>
      <c r="BF354" s="72"/>
      <c r="BG354" s="72"/>
    </row>
    <row r="355" spans="5:59" ht="32.25" customHeight="1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D355" s="72"/>
      <c r="BE355" s="72"/>
      <c r="BF355" s="72"/>
      <c r="BG355" s="72"/>
    </row>
    <row r="356" spans="5:59" ht="32.25" customHeight="1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D356" s="72"/>
      <c r="BE356" s="72"/>
      <c r="BF356" s="72"/>
      <c r="BG356" s="72"/>
    </row>
    <row r="357" spans="5:59" ht="32.25" customHeight="1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D357" s="72"/>
      <c r="BE357" s="72"/>
      <c r="BF357" s="72"/>
      <c r="BG357" s="72"/>
    </row>
    <row r="358" spans="5:59" ht="32.25" customHeight="1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D358" s="72"/>
      <c r="BE358" s="72"/>
      <c r="BF358" s="72"/>
      <c r="BG358" s="72"/>
    </row>
    <row r="359" spans="5:59" ht="32.25" customHeight="1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D359" s="72"/>
      <c r="BE359" s="72"/>
      <c r="BF359" s="72"/>
      <c r="BG359" s="72"/>
    </row>
    <row r="360" spans="5:59" ht="32.25" customHeight="1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D360" s="72"/>
      <c r="BE360" s="72"/>
      <c r="BF360" s="72"/>
      <c r="BG360" s="72"/>
    </row>
    <row r="361" spans="5:59" ht="32.25" customHeight="1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D361" s="72"/>
      <c r="BE361" s="72"/>
      <c r="BF361" s="72"/>
      <c r="BG361" s="72"/>
    </row>
    <row r="362" spans="5:59" ht="32.25" customHeight="1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D362" s="72"/>
      <c r="BE362" s="72"/>
      <c r="BF362" s="72"/>
      <c r="BG362" s="72"/>
    </row>
    <row r="363" spans="5:59" ht="32.25" customHeight="1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D363" s="72"/>
      <c r="BE363" s="72"/>
      <c r="BF363" s="72"/>
      <c r="BG363" s="72"/>
    </row>
    <row r="364" spans="5:59" ht="32.25" customHeight="1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D364" s="72"/>
      <c r="BE364" s="72"/>
      <c r="BF364" s="72"/>
      <c r="BG364" s="72"/>
    </row>
    <row r="365" spans="5:59" ht="32.25" customHeight="1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D365" s="72"/>
      <c r="BE365" s="72"/>
      <c r="BF365" s="72"/>
      <c r="BG365" s="72"/>
    </row>
    <row r="366" spans="5:59" ht="32.25" customHeight="1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D366" s="72"/>
      <c r="BE366" s="72"/>
      <c r="BF366" s="72"/>
      <c r="BG366" s="72"/>
    </row>
    <row r="367" spans="5:59" ht="32.25" customHeight="1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D367" s="72"/>
      <c r="BE367" s="72"/>
      <c r="BF367" s="72"/>
      <c r="BG367" s="72"/>
    </row>
    <row r="368" spans="5:59" ht="32.25" customHeight="1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D368" s="72"/>
      <c r="BE368" s="72"/>
      <c r="BF368" s="72"/>
      <c r="BG368" s="72"/>
    </row>
    <row r="369" spans="5:59" ht="32.25" customHeight="1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D369" s="72"/>
      <c r="BE369" s="72"/>
      <c r="BF369" s="72"/>
      <c r="BG369" s="72"/>
    </row>
    <row r="370" spans="5:59" ht="32.25" customHeight="1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D370" s="72"/>
      <c r="BE370" s="72"/>
      <c r="BF370" s="72"/>
      <c r="BG370" s="72"/>
    </row>
    <row r="371" spans="5:59" ht="32.25" customHeight="1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D371" s="72"/>
      <c r="BE371" s="72"/>
      <c r="BF371" s="72"/>
      <c r="BG371" s="72"/>
    </row>
    <row r="372" spans="5:59" ht="32.25" customHeight="1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D372" s="72"/>
      <c r="BE372" s="72"/>
      <c r="BF372" s="72"/>
      <c r="BG372" s="72"/>
    </row>
    <row r="373" spans="5:59" ht="32.25" customHeight="1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D373" s="72"/>
      <c r="BE373" s="72"/>
      <c r="BF373" s="72"/>
      <c r="BG373" s="72"/>
    </row>
    <row r="374" spans="5:59" ht="32.25" customHeight="1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D374" s="72"/>
      <c r="BE374" s="72"/>
      <c r="BF374" s="72"/>
      <c r="BG374" s="72"/>
    </row>
    <row r="375" spans="5:59" ht="32.25" customHeight="1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D375" s="72"/>
      <c r="BE375" s="72"/>
      <c r="BF375" s="72"/>
      <c r="BG375" s="72"/>
    </row>
    <row r="376" spans="5:59" ht="32.25" customHeight="1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D376" s="72"/>
      <c r="BE376" s="72"/>
      <c r="BF376" s="72"/>
      <c r="BG376" s="72"/>
    </row>
    <row r="377" spans="5:59" ht="32.25" customHeight="1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D377" s="72"/>
      <c r="BE377" s="72"/>
      <c r="BF377" s="72"/>
      <c r="BG377" s="72"/>
    </row>
    <row r="378" spans="5:59" ht="32.25" customHeight="1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D378" s="72"/>
      <c r="BE378" s="72"/>
      <c r="BF378" s="72"/>
      <c r="BG378" s="72"/>
    </row>
    <row r="379" spans="5:59" ht="32.25" customHeight="1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D379" s="72"/>
      <c r="BE379" s="72"/>
      <c r="BF379" s="72"/>
      <c r="BG379" s="72"/>
    </row>
    <row r="380" spans="5:59" ht="32.25" customHeight="1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D380" s="72"/>
      <c r="BE380" s="72"/>
      <c r="BF380" s="72"/>
      <c r="BG380" s="72"/>
    </row>
    <row r="381" spans="5:59" ht="32.25" customHeight="1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D381" s="72"/>
      <c r="BE381" s="72"/>
      <c r="BF381" s="72"/>
      <c r="BG381" s="72"/>
    </row>
    <row r="382" spans="5:59" ht="32.25" customHeight="1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D382" s="72"/>
      <c r="BE382" s="72"/>
      <c r="BF382" s="72"/>
      <c r="BG382" s="72"/>
    </row>
    <row r="383" spans="5:59" ht="32.25" customHeight="1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D383" s="72"/>
      <c r="BE383" s="72"/>
      <c r="BF383" s="72"/>
      <c r="BG383" s="72"/>
    </row>
    <row r="384" spans="5:59" ht="32.25" customHeight="1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D384" s="72"/>
      <c r="BE384" s="72"/>
      <c r="BF384" s="72"/>
      <c r="BG384" s="72"/>
    </row>
    <row r="385" spans="5:59" ht="32.25" customHeight="1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D385" s="72"/>
      <c r="BE385" s="72"/>
      <c r="BF385" s="72"/>
      <c r="BG385" s="72"/>
    </row>
    <row r="386" spans="5:59" ht="32.25" customHeight="1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D386" s="72"/>
      <c r="BE386" s="72"/>
      <c r="BF386" s="72"/>
      <c r="BG386" s="72"/>
    </row>
    <row r="387" spans="5:59" ht="32.25" customHeight="1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D387" s="72"/>
      <c r="BE387" s="72"/>
      <c r="BF387" s="72"/>
      <c r="BG387" s="72"/>
    </row>
    <row r="388" spans="5:59" ht="32.25" customHeight="1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D388" s="72"/>
      <c r="BE388" s="72"/>
      <c r="BF388" s="72"/>
      <c r="BG388" s="72"/>
    </row>
    <row r="389" spans="5:59" ht="32.25" customHeight="1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D389" s="72"/>
      <c r="BE389" s="72"/>
      <c r="BF389" s="72"/>
      <c r="BG389" s="72"/>
    </row>
    <row r="390" spans="5:59" ht="32.25" customHeight="1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D390" s="72"/>
      <c r="BE390" s="72"/>
      <c r="BF390" s="72"/>
      <c r="BG390" s="72"/>
    </row>
    <row r="391" spans="5:59" ht="32.25" customHeight="1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D391" s="72"/>
      <c r="BE391" s="72"/>
      <c r="BF391" s="72"/>
      <c r="BG391" s="72"/>
    </row>
    <row r="392" spans="5:59" ht="32.25" customHeight="1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D392" s="72"/>
      <c r="BE392" s="72"/>
      <c r="BF392" s="72"/>
      <c r="BG392" s="72"/>
    </row>
    <row r="393" spans="5:59" ht="32.25" customHeight="1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D393" s="72"/>
      <c r="BE393" s="72"/>
      <c r="BF393" s="72"/>
      <c r="BG393" s="72"/>
    </row>
    <row r="394" spans="5:59" ht="32.25" customHeight="1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D394" s="72"/>
      <c r="BE394" s="72"/>
      <c r="BF394" s="72"/>
      <c r="BG394" s="72"/>
    </row>
    <row r="395" spans="5:59" ht="32.25" customHeight="1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D395" s="72"/>
      <c r="BE395" s="72"/>
      <c r="BF395" s="72"/>
      <c r="BG395" s="72"/>
    </row>
    <row r="396" spans="5:59" ht="32.25" customHeight="1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D396" s="72"/>
      <c r="BE396" s="72"/>
      <c r="BF396" s="72"/>
      <c r="BG396" s="72"/>
    </row>
    <row r="397" spans="5:59" ht="32.25" customHeight="1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D397" s="72"/>
      <c r="BE397" s="72"/>
      <c r="BF397" s="72"/>
      <c r="BG397" s="72"/>
    </row>
    <row r="398" spans="5:59" ht="32.25" customHeight="1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D398" s="72"/>
      <c r="BE398" s="72"/>
      <c r="BF398" s="72"/>
      <c r="BG398" s="72"/>
    </row>
    <row r="399" spans="5:59" ht="32.25" customHeight="1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D399" s="72"/>
      <c r="BE399" s="72"/>
      <c r="BF399" s="72"/>
      <c r="BG399" s="72"/>
    </row>
    <row r="400" spans="5:59" ht="32.25" customHeight="1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D400" s="72"/>
      <c r="BE400" s="72"/>
      <c r="BF400" s="72"/>
      <c r="BG400" s="72"/>
    </row>
    <row r="401" spans="5:59" ht="32.25" customHeight="1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D401" s="72"/>
      <c r="BE401" s="72"/>
      <c r="BF401" s="72"/>
      <c r="BG401" s="72"/>
    </row>
    <row r="402" spans="5:59" ht="32.25" customHeight="1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D402" s="72"/>
      <c r="BE402" s="72"/>
      <c r="BF402" s="72"/>
      <c r="BG402" s="72"/>
    </row>
    <row r="403" spans="5:59" ht="32.25" customHeight="1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D403" s="72"/>
      <c r="BE403" s="72"/>
      <c r="BF403" s="72"/>
      <c r="BG403" s="72"/>
    </row>
    <row r="404" spans="5:59" ht="32.25" customHeight="1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D404" s="72"/>
      <c r="BE404" s="72"/>
      <c r="BF404" s="72"/>
      <c r="BG404" s="72"/>
    </row>
    <row r="405" spans="5:59" ht="32.25" customHeight="1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D405" s="72"/>
      <c r="BE405" s="72"/>
      <c r="BF405" s="72"/>
      <c r="BG405" s="72"/>
    </row>
    <row r="406" spans="5:59" ht="32.25" customHeight="1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D406" s="72"/>
      <c r="BE406" s="72"/>
      <c r="BF406" s="72"/>
      <c r="BG406" s="72"/>
    </row>
    <row r="407" spans="5:59" ht="32.25" customHeight="1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D407" s="72"/>
      <c r="BE407" s="72"/>
      <c r="BF407" s="72"/>
      <c r="BG407" s="72"/>
    </row>
    <row r="408" spans="5:59" ht="32.25" customHeight="1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D408" s="72"/>
      <c r="BE408" s="72"/>
      <c r="BF408" s="72"/>
      <c r="BG408" s="72"/>
    </row>
    <row r="409" spans="5:59" ht="32.25" customHeight="1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D409" s="72"/>
      <c r="BE409" s="72"/>
      <c r="BF409" s="72"/>
      <c r="BG409" s="72"/>
    </row>
    <row r="410" spans="5:59" ht="32.25" customHeight="1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D410" s="72"/>
      <c r="BE410" s="72"/>
      <c r="BF410" s="72"/>
      <c r="BG410" s="72"/>
    </row>
    <row r="411" spans="5:59" ht="32.25" customHeight="1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D411" s="72"/>
      <c r="BE411" s="72"/>
      <c r="BF411" s="72"/>
      <c r="BG411" s="72"/>
    </row>
    <row r="412" spans="5:59" ht="32.25" customHeight="1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D412" s="72"/>
      <c r="BE412" s="72"/>
      <c r="BF412" s="72"/>
      <c r="BG412" s="72"/>
    </row>
    <row r="413" spans="5:59" ht="32.25" customHeight="1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D413" s="72"/>
      <c r="BE413" s="72"/>
      <c r="BF413" s="72"/>
      <c r="BG413" s="72"/>
    </row>
    <row r="414" spans="5:59" ht="32.25" customHeight="1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D414" s="72"/>
      <c r="BE414" s="72"/>
      <c r="BF414" s="72"/>
      <c r="BG414" s="72"/>
    </row>
    <row r="415" spans="5:59" ht="32.25" customHeight="1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D415" s="72"/>
      <c r="BE415" s="72"/>
      <c r="BF415" s="72"/>
      <c r="BG415" s="72"/>
    </row>
    <row r="416" spans="5:59" ht="32.25" customHeight="1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D416" s="72"/>
      <c r="BE416" s="72"/>
      <c r="BF416" s="72"/>
      <c r="BG416" s="72"/>
    </row>
    <row r="417" spans="5:59" ht="32.25" customHeight="1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D417" s="72"/>
      <c r="BE417" s="72"/>
      <c r="BF417" s="72"/>
      <c r="BG417" s="72"/>
    </row>
    <row r="418" spans="5:59" ht="32.25" customHeight="1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D418" s="72"/>
      <c r="BE418" s="72"/>
      <c r="BF418" s="72"/>
      <c r="BG418" s="72"/>
    </row>
    <row r="419" spans="5:59" ht="32.25" customHeight="1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D419" s="72"/>
      <c r="BE419" s="72"/>
      <c r="BF419" s="72"/>
      <c r="BG419" s="72"/>
    </row>
    <row r="420" spans="5:59" ht="32.25" customHeight="1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D420" s="72"/>
      <c r="BE420" s="72"/>
      <c r="BF420" s="72"/>
      <c r="BG420" s="72"/>
    </row>
    <row r="421" spans="5:59" ht="32.25" customHeight="1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D421" s="72"/>
      <c r="BE421" s="72"/>
      <c r="BF421" s="72"/>
      <c r="BG421" s="72"/>
    </row>
    <row r="422" spans="5:59" ht="32.25" customHeight="1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D422" s="72"/>
      <c r="BE422" s="72"/>
      <c r="BF422" s="72"/>
      <c r="BG422" s="72"/>
    </row>
    <row r="423" spans="5:59" ht="32.25" customHeight="1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D423" s="72"/>
      <c r="BE423" s="72"/>
      <c r="BF423" s="72"/>
      <c r="BG423" s="72"/>
    </row>
    <row r="424" spans="5:59" ht="32.25" customHeight="1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D424" s="72"/>
      <c r="BE424" s="72"/>
      <c r="BF424" s="72"/>
      <c r="BG424" s="72"/>
    </row>
    <row r="425" spans="5:59" ht="32.25" customHeight="1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D425" s="72"/>
      <c r="BE425" s="72"/>
      <c r="BF425" s="72"/>
      <c r="BG425" s="72"/>
    </row>
    <row r="426" spans="5:59" ht="32.25" customHeight="1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D426" s="72"/>
      <c r="BE426" s="72"/>
      <c r="BF426" s="72"/>
      <c r="BG426" s="72"/>
    </row>
    <row r="427" spans="5:59" ht="32.25" customHeight="1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D427" s="72"/>
      <c r="BE427" s="72"/>
      <c r="BF427" s="72"/>
      <c r="BG427" s="72"/>
    </row>
    <row r="428" spans="5:59" ht="32.25" customHeight="1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D428" s="72"/>
      <c r="BE428" s="72"/>
      <c r="BF428" s="72"/>
      <c r="BG428" s="72"/>
    </row>
    <row r="429" spans="5:59" ht="32.25" customHeight="1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D429" s="72"/>
      <c r="BE429" s="72"/>
      <c r="BF429" s="72"/>
      <c r="BG429" s="72"/>
    </row>
    <row r="430" spans="5:59" ht="32.25" customHeight="1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D430" s="72"/>
      <c r="BE430" s="72"/>
      <c r="BF430" s="72"/>
      <c r="BG430" s="72"/>
    </row>
    <row r="431" spans="5:59" ht="32.25" customHeight="1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D431" s="72"/>
      <c r="BE431" s="72"/>
      <c r="BF431" s="72"/>
      <c r="BG431" s="72"/>
    </row>
    <row r="432" spans="5:59" ht="32.25" customHeight="1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D432" s="72"/>
      <c r="BE432" s="72"/>
      <c r="BF432" s="72"/>
      <c r="BG432" s="72"/>
    </row>
    <row r="433" spans="5:59" ht="32.25" customHeight="1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D433" s="72"/>
      <c r="BE433" s="72"/>
      <c r="BF433" s="72"/>
      <c r="BG433" s="72"/>
    </row>
    <row r="434" spans="5:59" ht="32.25" customHeight="1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D434" s="72"/>
      <c r="BE434" s="72"/>
      <c r="BF434" s="72"/>
      <c r="BG434" s="72"/>
    </row>
    <row r="435" spans="5:59" ht="32.25" customHeight="1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D435" s="72"/>
      <c r="BE435" s="72"/>
      <c r="BF435" s="72"/>
      <c r="BG435" s="72"/>
    </row>
    <row r="436" spans="5:59" ht="32.25" customHeight="1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D436" s="72"/>
      <c r="BE436" s="72"/>
      <c r="BF436" s="72"/>
      <c r="BG436" s="72"/>
    </row>
    <row r="437" spans="5:59" ht="32.25" customHeight="1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D437" s="72"/>
      <c r="BE437" s="72"/>
      <c r="BF437" s="72"/>
      <c r="BG437" s="72"/>
    </row>
    <row r="438" spans="5:59" ht="32.25" customHeight="1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D438" s="72"/>
      <c r="BE438" s="72"/>
      <c r="BF438" s="72"/>
      <c r="BG438" s="72"/>
    </row>
    <row r="439" spans="5:59" ht="32.25" customHeight="1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D439" s="72"/>
      <c r="BE439" s="72"/>
      <c r="BF439" s="72"/>
      <c r="BG439" s="72"/>
    </row>
    <row r="440" spans="5:59" ht="32.25" customHeight="1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D440" s="72"/>
      <c r="BE440" s="72"/>
      <c r="BF440" s="72"/>
      <c r="BG440" s="72"/>
    </row>
    <row r="441" spans="5:59" ht="32.25" customHeight="1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D441" s="72"/>
      <c r="BE441" s="72"/>
      <c r="BF441" s="72"/>
      <c r="BG441" s="72"/>
    </row>
    <row r="442" spans="5:59" ht="32.25" customHeight="1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D442" s="72"/>
      <c r="BE442" s="72"/>
      <c r="BF442" s="72"/>
      <c r="BG442" s="72"/>
    </row>
    <row r="443" spans="5:59" ht="32.25" customHeight="1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D443" s="72"/>
      <c r="BE443" s="72"/>
      <c r="BF443" s="72"/>
      <c r="BG443" s="72"/>
    </row>
    <row r="444" spans="5:59" ht="32.25" customHeight="1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D444" s="72"/>
      <c r="BE444" s="72"/>
      <c r="BF444" s="72"/>
      <c r="BG444" s="72"/>
    </row>
    <row r="445" spans="5:59" ht="32.25" customHeight="1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D445" s="72"/>
      <c r="BE445" s="72"/>
      <c r="BF445" s="72"/>
      <c r="BG445" s="72"/>
    </row>
    <row r="446" spans="5:59" ht="32.25" customHeight="1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D446" s="72"/>
      <c r="BE446" s="72"/>
      <c r="BF446" s="72"/>
      <c r="BG446" s="72"/>
    </row>
    <row r="447" spans="5:59" ht="32.25" customHeight="1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D447" s="72"/>
      <c r="BE447" s="72"/>
      <c r="BF447" s="72"/>
      <c r="BG447" s="72"/>
    </row>
    <row r="448" spans="5:59" ht="32.25" customHeight="1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D448" s="72"/>
      <c r="BE448" s="72"/>
      <c r="BF448" s="72"/>
      <c r="BG448" s="72"/>
    </row>
    <row r="449" spans="5:59" ht="32.25" customHeight="1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D449" s="72"/>
      <c r="BE449" s="72"/>
      <c r="BF449" s="72"/>
      <c r="BG449" s="72"/>
    </row>
    <row r="450" spans="5:59" ht="32.25" customHeight="1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D450" s="72"/>
      <c r="BE450" s="72"/>
      <c r="BF450" s="72"/>
      <c r="BG450" s="72"/>
    </row>
    <row r="451" spans="5:59" ht="32.25" customHeight="1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D451" s="72"/>
      <c r="BE451" s="72"/>
      <c r="BF451" s="72"/>
      <c r="BG451" s="72"/>
    </row>
    <row r="452" spans="5:59" ht="32.25" customHeight="1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D452" s="72"/>
      <c r="BE452" s="72"/>
      <c r="BF452" s="72"/>
      <c r="BG452" s="72"/>
    </row>
    <row r="453" spans="5:59" ht="32.25" customHeight="1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D453" s="72"/>
      <c r="BE453" s="72"/>
      <c r="BF453" s="72"/>
      <c r="BG453" s="72"/>
    </row>
    <row r="454" spans="5:59" ht="32.25" customHeight="1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D454" s="72"/>
      <c r="BE454" s="72"/>
      <c r="BF454" s="72"/>
      <c r="BG454" s="72"/>
    </row>
    <row r="455" spans="5:59" ht="32.25" customHeight="1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D455" s="72"/>
      <c r="BE455" s="72"/>
      <c r="BF455" s="72"/>
      <c r="BG455" s="72"/>
    </row>
    <row r="456" spans="5:59" ht="32.25" customHeight="1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D456" s="72"/>
      <c r="BE456" s="72"/>
      <c r="BF456" s="72"/>
      <c r="BG456" s="72"/>
    </row>
    <row r="457" spans="5:59" ht="32.25" customHeight="1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D457" s="72"/>
      <c r="BE457" s="72"/>
      <c r="BF457" s="72"/>
      <c r="BG457" s="72"/>
    </row>
    <row r="458" spans="5:59" ht="32.25" customHeight="1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D458" s="72"/>
      <c r="BE458" s="72"/>
      <c r="BF458" s="72"/>
      <c r="BG458" s="72"/>
    </row>
    <row r="459" spans="5:59" ht="32.25" customHeight="1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D459" s="72"/>
      <c r="BE459" s="72"/>
      <c r="BF459" s="72"/>
      <c r="BG459" s="72"/>
    </row>
    <row r="460" spans="5:59" ht="32.25" customHeight="1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D460" s="72"/>
      <c r="BE460" s="72"/>
      <c r="BF460" s="72"/>
      <c r="BG460" s="72"/>
    </row>
    <row r="461" spans="5:59" ht="32.25" customHeight="1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D461" s="72"/>
      <c r="BE461" s="72"/>
      <c r="BF461" s="72"/>
      <c r="BG461" s="72"/>
    </row>
    <row r="462" spans="5:59" ht="32.25" customHeight="1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D462" s="72"/>
      <c r="BE462" s="72"/>
      <c r="BF462" s="72"/>
      <c r="BG462" s="72"/>
    </row>
    <row r="463" spans="5:59" ht="32.25" customHeight="1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D463" s="72"/>
      <c r="BE463" s="72"/>
      <c r="BF463" s="72"/>
      <c r="BG463" s="72"/>
    </row>
    <row r="464" spans="5:59" ht="32.25" customHeight="1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D464" s="72"/>
      <c r="BE464" s="72"/>
      <c r="BF464" s="72"/>
      <c r="BG464" s="72"/>
    </row>
    <row r="465" spans="5:59" ht="32.25" customHeight="1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D465" s="72"/>
      <c r="BE465" s="72"/>
      <c r="BF465" s="72"/>
      <c r="BG465" s="72"/>
    </row>
    <row r="466" spans="5:59" ht="32.25" customHeight="1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D466" s="72"/>
      <c r="BE466" s="72"/>
      <c r="BF466" s="72"/>
      <c r="BG466" s="72"/>
    </row>
    <row r="467" spans="5:59" ht="32.25" customHeight="1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D467" s="72"/>
      <c r="BE467" s="72"/>
      <c r="BF467" s="72"/>
      <c r="BG467" s="72"/>
    </row>
    <row r="468" spans="5:59" ht="32.25" customHeight="1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D468" s="72"/>
      <c r="BE468" s="72"/>
      <c r="BF468" s="72"/>
      <c r="BG468" s="72"/>
    </row>
    <row r="469" spans="5:59" ht="32.25" customHeight="1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D469" s="72"/>
      <c r="BE469" s="72"/>
      <c r="BF469" s="72"/>
      <c r="BG469" s="72"/>
    </row>
    <row r="470" spans="5:59" ht="32.25" customHeight="1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D470" s="72"/>
      <c r="BE470" s="72"/>
      <c r="BF470" s="72"/>
      <c r="BG470" s="72"/>
    </row>
    <row r="471" spans="5:59" ht="32.25" customHeight="1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D471" s="72"/>
      <c r="BE471" s="72"/>
      <c r="BF471" s="72"/>
      <c r="BG471" s="72"/>
    </row>
    <row r="472" spans="5:59" ht="32.25" customHeight="1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D472" s="72"/>
      <c r="BE472" s="72"/>
      <c r="BF472" s="72"/>
      <c r="BG472" s="72"/>
    </row>
    <row r="473" spans="5:59" ht="32.25" customHeight="1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D473" s="72"/>
      <c r="BE473" s="72"/>
      <c r="BF473" s="72"/>
      <c r="BG473" s="72"/>
    </row>
    <row r="474" spans="5:59" ht="32.25" customHeight="1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D474" s="72"/>
      <c r="BE474" s="72"/>
      <c r="BF474" s="72"/>
      <c r="BG474" s="72"/>
    </row>
    <row r="475" spans="5:59" ht="32.25" customHeight="1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D475" s="72"/>
      <c r="BE475" s="72"/>
      <c r="BF475" s="72"/>
      <c r="BG475" s="72"/>
    </row>
    <row r="476" spans="5:59" ht="32.25" customHeight="1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D476" s="72"/>
      <c r="BE476" s="72"/>
      <c r="BF476" s="72"/>
      <c r="BG476" s="72"/>
    </row>
    <row r="477" spans="5:59" ht="32.25" customHeight="1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D477" s="72"/>
      <c r="BE477" s="72"/>
      <c r="BF477" s="72"/>
      <c r="BG477" s="72"/>
    </row>
    <row r="478" spans="5:59" ht="32.25" customHeight="1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D478" s="72"/>
      <c r="BE478" s="72"/>
      <c r="BF478" s="72"/>
      <c r="BG478" s="72"/>
    </row>
    <row r="479" spans="5:59" ht="32.25" customHeight="1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D479" s="72"/>
      <c r="BE479" s="72"/>
      <c r="BF479" s="72"/>
      <c r="BG479" s="72"/>
    </row>
    <row r="480" spans="5:59" ht="32.25" customHeight="1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D480" s="72"/>
      <c r="BE480" s="72"/>
      <c r="BF480" s="72"/>
      <c r="BG480" s="72"/>
    </row>
    <row r="481" spans="5:59" ht="32.25" customHeight="1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D481" s="72"/>
      <c r="BE481" s="72"/>
      <c r="BF481" s="72"/>
      <c r="BG481" s="72"/>
    </row>
    <row r="482" spans="5:59" ht="32.25" customHeight="1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D482" s="72"/>
      <c r="BE482" s="72"/>
      <c r="BF482" s="72"/>
      <c r="BG482" s="72"/>
    </row>
    <row r="483" spans="5:59" ht="32.25" customHeight="1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D483" s="72"/>
      <c r="BE483" s="72"/>
      <c r="BF483" s="72"/>
      <c r="BG483" s="72"/>
    </row>
    <row r="484" spans="5:59" ht="32.25" customHeight="1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D484" s="72"/>
      <c r="BE484" s="72"/>
      <c r="BF484" s="72"/>
      <c r="BG484" s="72"/>
    </row>
    <row r="485" spans="5:59" ht="32.25" customHeight="1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D485" s="72"/>
      <c r="BE485" s="72"/>
      <c r="BF485" s="72"/>
      <c r="BG485" s="72"/>
    </row>
    <row r="486" spans="5:59" ht="32.25" customHeight="1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D486" s="72"/>
      <c r="BE486" s="72"/>
      <c r="BF486" s="72"/>
      <c r="BG486" s="72"/>
    </row>
    <row r="487" spans="5:59" ht="32.25" customHeight="1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D487" s="72"/>
      <c r="BE487" s="72"/>
      <c r="BF487" s="72"/>
      <c r="BG487" s="72"/>
    </row>
    <row r="488" spans="5:59" ht="32.25" customHeight="1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D488" s="72"/>
      <c r="BE488" s="72"/>
      <c r="BF488" s="72"/>
      <c r="BG488" s="72"/>
    </row>
    <row r="489" spans="5:59" ht="32.25" customHeight="1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D489" s="72"/>
      <c r="BE489" s="72"/>
      <c r="BF489" s="72"/>
      <c r="BG489" s="72"/>
    </row>
    <row r="490" spans="5:59" ht="32.25" customHeight="1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D490" s="72"/>
      <c r="BE490" s="72"/>
      <c r="BF490" s="72"/>
      <c r="BG490" s="72"/>
    </row>
    <row r="491" spans="5:59" ht="32.25" customHeight="1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D491" s="72"/>
      <c r="BE491" s="72"/>
      <c r="BF491" s="72"/>
      <c r="BG491" s="72"/>
    </row>
    <row r="492" spans="5:59" ht="32.25" customHeight="1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D492" s="72"/>
      <c r="BE492" s="72"/>
      <c r="BF492" s="72"/>
      <c r="BG492" s="72"/>
    </row>
    <row r="493" spans="5:59" ht="32.25" customHeight="1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D493" s="72"/>
      <c r="BE493" s="72"/>
      <c r="BF493" s="72"/>
      <c r="BG493" s="72"/>
    </row>
    <row r="494" spans="5:59" ht="32.25" customHeight="1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D494" s="72"/>
      <c r="BE494" s="72"/>
      <c r="BF494" s="72"/>
      <c r="BG494" s="72"/>
    </row>
    <row r="495" spans="5:59" ht="32.25" customHeight="1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D495" s="72"/>
      <c r="BE495" s="72"/>
      <c r="BF495" s="72"/>
      <c r="BG495" s="72"/>
    </row>
    <row r="496" spans="5:59" ht="32.25" customHeight="1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D496" s="72"/>
      <c r="BE496" s="72"/>
      <c r="BF496" s="72"/>
      <c r="BG496" s="72"/>
    </row>
    <row r="497" spans="5:59" ht="32.25" customHeight="1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D497" s="72"/>
      <c r="BE497" s="72"/>
      <c r="BF497" s="72"/>
      <c r="BG497" s="72"/>
    </row>
    <row r="498" spans="5:59" ht="32.25" customHeight="1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D498" s="72"/>
      <c r="BE498" s="72"/>
      <c r="BF498" s="72"/>
      <c r="BG498" s="72"/>
    </row>
    <row r="499" spans="5:59" ht="32.25" customHeight="1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D499" s="72"/>
      <c r="BE499" s="72"/>
      <c r="BF499" s="72"/>
      <c r="BG499" s="72"/>
    </row>
    <row r="500" spans="5:59" ht="32.25" customHeight="1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D500" s="72"/>
      <c r="BE500" s="72"/>
      <c r="BF500" s="72"/>
      <c r="BG500" s="72"/>
    </row>
    <row r="501" spans="5:59" ht="32.25" customHeight="1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D501" s="72"/>
      <c r="BE501" s="72"/>
      <c r="BF501" s="72"/>
      <c r="BG501" s="72"/>
    </row>
    <row r="502" spans="5:59" ht="32.25" customHeight="1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D502" s="72"/>
      <c r="BE502" s="72"/>
      <c r="BF502" s="72"/>
      <c r="BG502" s="72"/>
    </row>
    <row r="503" spans="5:59" ht="32.25" customHeight="1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D503" s="72"/>
      <c r="BE503" s="72"/>
      <c r="BF503" s="72"/>
      <c r="BG503" s="72"/>
    </row>
    <row r="504" spans="5:59" ht="32.25" customHeight="1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D504" s="72"/>
      <c r="BE504" s="72"/>
      <c r="BF504" s="72"/>
      <c r="BG504" s="72"/>
    </row>
    <row r="505" spans="5:59" ht="32.25" customHeight="1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D505" s="72"/>
      <c r="BE505" s="72"/>
      <c r="BF505" s="72"/>
      <c r="BG505" s="72"/>
    </row>
    <row r="506" spans="5:59" ht="32.25" customHeight="1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D506" s="72"/>
      <c r="BE506" s="72"/>
      <c r="BF506" s="72"/>
      <c r="BG506" s="72"/>
    </row>
    <row r="507" spans="5:59" ht="32.25" customHeight="1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D507" s="72"/>
      <c r="BE507" s="72"/>
      <c r="BF507" s="72"/>
      <c r="BG507" s="72"/>
    </row>
    <row r="508" spans="5:59" ht="32.25" customHeight="1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D508" s="72"/>
      <c r="BE508" s="72"/>
      <c r="BF508" s="72"/>
      <c r="BG508" s="72"/>
    </row>
    <row r="509" spans="5:59" ht="32.25" customHeight="1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D509" s="72"/>
      <c r="BE509" s="72"/>
      <c r="BF509" s="72"/>
      <c r="BG509" s="72"/>
    </row>
    <row r="510" spans="5:59" ht="32.25" customHeight="1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D510" s="72"/>
      <c r="BE510" s="72"/>
      <c r="BF510" s="72"/>
      <c r="BG510" s="72"/>
    </row>
    <row r="511" spans="5:59" ht="32.25" customHeight="1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D511" s="72"/>
      <c r="BE511" s="72"/>
      <c r="BF511" s="72"/>
      <c r="BG511" s="72"/>
    </row>
    <row r="512" spans="5:59" ht="32.25" customHeight="1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D512" s="72"/>
      <c r="BE512" s="72"/>
      <c r="BF512" s="72"/>
      <c r="BG512" s="72"/>
    </row>
    <row r="513" spans="5:59" ht="32.25" customHeight="1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D513" s="72"/>
      <c r="BE513" s="72"/>
      <c r="BF513" s="72"/>
      <c r="BG513" s="72"/>
    </row>
    <row r="514" spans="5:59" ht="32.25" customHeight="1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D514" s="72"/>
      <c r="BE514" s="72"/>
      <c r="BF514" s="72"/>
      <c r="BG514" s="72"/>
    </row>
    <row r="515" spans="5:59" ht="32.25" customHeight="1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D515" s="72"/>
      <c r="BE515" s="72"/>
      <c r="BF515" s="72"/>
      <c r="BG515" s="72"/>
    </row>
    <row r="516" spans="5:59" ht="32.25" customHeight="1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D516" s="72"/>
      <c r="BE516" s="72"/>
      <c r="BF516" s="72"/>
      <c r="BG516" s="72"/>
    </row>
    <row r="517" spans="5:59" ht="32.25" customHeight="1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D517" s="72"/>
      <c r="BE517" s="72"/>
      <c r="BF517" s="72"/>
      <c r="BG517" s="72"/>
    </row>
    <row r="518" spans="5:59" ht="32.25" customHeight="1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D518" s="72"/>
      <c r="BE518" s="72"/>
      <c r="BF518" s="72"/>
      <c r="BG518" s="72"/>
    </row>
    <row r="519" spans="5:59" ht="32.25" customHeight="1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D519" s="72"/>
      <c r="BE519" s="72"/>
      <c r="BF519" s="72"/>
      <c r="BG519" s="72"/>
    </row>
    <row r="520" spans="5:59" ht="32.25" customHeight="1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D520" s="72"/>
      <c r="BE520" s="72"/>
      <c r="BF520" s="72"/>
      <c r="BG520" s="72"/>
    </row>
    <row r="521" spans="5:59" ht="32.25" customHeight="1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D521" s="72"/>
      <c r="BE521" s="72"/>
      <c r="BF521" s="72"/>
      <c r="BG521" s="72"/>
    </row>
    <row r="522" spans="5:59" ht="32.25" customHeight="1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D522" s="72"/>
      <c r="BE522" s="72"/>
      <c r="BF522" s="72"/>
      <c r="BG522" s="72"/>
    </row>
    <row r="523" spans="5:59" ht="32.25" customHeight="1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D523" s="72"/>
      <c r="BE523" s="72"/>
      <c r="BF523" s="72"/>
      <c r="BG523" s="72"/>
    </row>
    <row r="524" spans="5:59" ht="32.25" customHeight="1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D524" s="72"/>
      <c r="BE524" s="72"/>
      <c r="BF524" s="72"/>
      <c r="BG524" s="72"/>
    </row>
    <row r="525" spans="5:59" ht="32.25" customHeight="1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D525" s="72"/>
      <c r="BE525" s="72"/>
      <c r="BF525" s="72"/>
      <c r="BG525" s="72"/>
    </row>
    <row r="526" spans="5:59" ht="32.25" customHeight="1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D526" s="72"/>
      <c r="BE526" s="72"/>
      <c r="BF526" s="72"/>
      <c r="BG526" s="72"/>
    </row>
    <row r="527" spans="5:59" ht="32.25" customHeight="1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D527" s="72"/>
      <c r="BE527" s="72"/>
      <c r="BF527" s="72"/>
      <c r="BG527" s="72"/>
    </row>
    <row r="528" spans="5:59" ht="32.25" customHeight="1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D528" s="72"/>
      <c r="BE528" s="72"/>
      <c r="BF528" s="72"/>
      <c r="BG528" s="72"/>
    </row>
    <row r="529" spans="5:59" ht="32.25" customHeight="1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D529" s="72"/>
      <c r="BE529" s="72"/>
      <c r="BF529" s="72"/>
      <c r="BG529" s="72"/>
    </row>
    <row r="530" spans="5:59" ht="32.25" customHeight="1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D530" s="72"/>
      <c r="BE530" s="72"/>
      <c r="BF530" s="72"/>
      <c r="BG530" s="72"/>
    </row>
    <row r="531" spans="5:59" ht="32.25" customHeight="1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D531" s="72"/>
      <c r="BE531" s="72"/>
      <c r="BF531" s="72"/>
      <c r="BG531" s="72"/>
    </row>
    <row r="532" spans="5:59" ht="32.25" customHeight="1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D532" s="72"/>
      <c r="BE532" s="72"/>
      <c r="BF532" s="72"/>
      <c r="BG532" s="72"/>
    </row>
    <row r="533" spans="5:59" ht="32.25" customHeight="1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D533" s="72"/>
      <c r="BE533" s="72"/>
      <c r="BF533" s="72"/>
      <c r="BG533" s="72"/>
    </row>
    <row r="534" spans="5:59" ht="32.25" customHeight="1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D534" s="72"/>
      <c r="BE534" s="72"/>
      <c r="BF534" s="72"/>
      <c r="BG534" s="72"/>
    </row>
    <row r="535" spans="5:59" ht="32.25" customHeight="1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D535" s="72"/>
      <c r="BE535" s="72"/>
      <c r="BF535" s="72"/>
      <c r="BG535" s="72"/>
    </row>
    <row r="536" spans="5:59" ht="32.25" customHeight="1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D536" s="72"/>
      <c r="BE536" s="72"/>
      <c r="BF536" s="72"/>
      <c r="BG536" s="72"/>
    </row>
    <row r="537" spans="5:59" ht="32.25" customHeight="1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D537" s="72"/>
      <c r="BE537" s="72"/>
      <c r="BF537" s="72"/>
      <c r="BG537" s="72"/>
    </row>
    <row r="538" spans="5:59" ht="32.25" customHeight="1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D538" s="72"/>
      <c r="BE538" s="72"/>
      <c r="BF538" s="72"/>
      <c r="BG538" s="72"/>
    </row>
    <row r="539" spans="5:59" ht="32.25" customHeight="1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D539" s="72"/>
      <c r="BE539" s="72"/>
      <c r="BF539" s="72"/>
      <c r="BG539" s="72"/>
    </row>
    <row r="540" spans="5:59" ht="32.25" customHeight="1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D540" s="72"/>
      <c r="BE540" s="72"/>
      <c r="BF540" s="72"/>
      <c r="BG540" s="72"/>
    </row>
    <row r="541" spans="5:59" ht="32.25" customHeight="1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D541" s="72"/>
      <c r="BE541" s="72"/>
      <c r="BF541" s="72"/>
      <c r="BG541" s="72"/>
    </row>
    <row r="542" spans="5:59" ht="32.25" customHeight="1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D542" s="72"/>
      <c r="BE542" s="72"/>
      <c r="BF542" s="72"/>
      <c r="BG542" s="72"/>
    </row>
    <row r="543" spans="5:59" ht="32.25" customHeight="1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D543" s="72"/>
      <c r="BE543" s="72"/>
      <c r="BF543" s="72"/>
      <c r="BG543" s="72"/>
    </row>
    <row r="544" spans="5:59" ht="32.25" customHeight="1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D544" s="72"/>
      <c r="BE544" s="72"/>
      <c r="BF544" s="72"/>
      <c r="BG544" s="72"/>
    </row>
    <row r="545" spans="5:59" ht="32.25" customHeight="1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D545" s="72"/>
      <c r="BE545" s="72"/>
      <c r="BF545" s="72"/>
      <c r="BG545" s="72"/>
    </row>
    <row r="546" spans="5:59" ht="32.25" customHeight="1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D546" s="72"/>
      <c r="BE546" s="72"/>
      <c r="BF546" s="72"/>
      <c r="BG546" s="72"/>
    </row>
    <row r="547" spans="5:59" ht="32.25" customHeight="1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D547" s="72"/>
      <c r="BE547" s="72"/>
      <c r="BF547" s="72"/>
      <c r="BG547" s="72"/>
    </row>
    <row r="548" spans="5:59" ht="32.25" customHeight="1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D548" s="72"/>
      <c r="BE548" s="72"/>
      <c r="BF548" s="72"/>
      <c r="BG548" s="72"/>
    </row>
    <row r="549" spans="5:59" ht="32.25" customHeight="1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D549" s="72"/>
      <c r="BE549" s="72"/>
      <c r="BF549" s="72"/>
      <c r="BG549" s="72"/>
    </row>
    <row r="550" spans="5:59" ht="32.25" customHeight="1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D550" s="72"/>
      <c r="BE550" s="72"/>
      <c r="BF550" s="72"/>
      <c r="BG550" s="72"/>
    </row>
    <row r="551" spans="5:59" ht="32.25" customHeight="1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D551" s="72"/>
      <c r="BE551" s="72"/>
      <c r="BF551" s="72"/>
      <c r="BG551" s="72"/>
    </row>
    <row r="552" spans="5:59" ht="32.25" customHeight="1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D552" s="72"/>
      <c r="BE552" s="72"/>
      <c r="BF552" s="72"/>
      <c r="BG552" s="72"/>
    </row>
    <row r="553" spans="5:59" ht="32.25" customHeight="1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D553" s="72"/>
      <c r="BE553" s="72"/>
      <c r="BF553" s="72"/>
      <c r="BG553" s="72"/>
    </row>
    <row r="554" spans="5:59" ht="32.25" customHeight="1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D554" s="72"/>
      <c r="BE554" s="72"/>
      <c r="BF554" s="72"/>
      <c r="BG554" s="72"/>
    </row>
    <row r="555" spans="5:59" ht="32.25" customHeight="1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D555" s="72"/>
      <c r="BE555" s="72"/>
      <c r="BF555" s="72"/>
      <c r="BG555" s="72"/>
    </row>
    <row r="556" spans="5:59" ht="32.25" customHeight="1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D556" s="72"/>
      <c r="BE556" s="72"/>
      <c r="BF556" s="72"/>
      <c r="BG556" s="72"/>
    </row>
    <row r="557" spans="5:59" ht="32.25" customHeight="1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D557" s="72"/>
      <c r="BE557" s="72"/>
      <c r="BF557" s="72"/>
      <c r="BG557" s="72"/>
    </row>
    <row r="558" spans="5:59" ht="32.25" customHeight="1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D558" s="72"/>
      <c r="BE558" s="72"/>
      <c r="BF558" s="72"/>
      <c r="BG558" s="72"/>
    </row>
    <row r="559" spans="5:59" ht="32.25" customHeight="1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D559" s="72"/>
      <c r="BE559" s="72"/>
      <c r="BF559" s="72"/>
      <c r="BG559" s="72"/>
    </row>
    <row r="560" spans="5:59" ht="32.25" customHeight="1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D560" s="72"/>
      <c r="BE560" s="72"/>
      <c r="BF560" s="72"/>
      <c r="BG560" s="72"/>
    </row>
    <row r="561" spans="5:59" ht="32.25" customHeight="1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D561" s="72"/>
      <c r="BE561" s="72"/>
      <c r="BF561" s="72"/>
      <c r="BG561" s="72"/>
    </row>
    <row r="562" spans="5:59" ht="32.25" customHeight="1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D562" s="72"/>
      <c r="BE562" s="72"/>
      <c r="BF562" s="72"/>
      <c r="BG562" s="72"/>
    </row>
    <row r="563" spans="5:59" ht="32.25" customHeight="1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D563" s="72"/>
      <c r="BE563" s="72"/>
      <c r="BF563" s="72"/>
      <c r="BG563" s="72"/>
    </row>
    <row r="564" spans="5:59" ht="32.25" customHeight="1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D564" s="72"/>
      <c r="BE564" s="72"/>
      <c r="BF564" s="72"/>
      <c r="BG564" s="72"/>
    </row>
    <row r="565" spans="5:59" ht="32.25" customHeight="1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D565" s="72"/>
      <c r="BE565" s="72"/>
      <c r="BF565" s="72"/>
      <c r="BG565" s="72"/>
    </row>
    <row r="566" spans="5:59" ht="32.25" customHeight="1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D566" s="72"/>
      <c r="BE566" s="72"/>
      <c r="BF566" s="72"/>
      <c r="BG566" s="72"/>
    </row>
    <row r="567" spans="5:59" ht="32.25" customHeight="1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D567" s="72"/>
      <c r="BE567" s="72"/>
      <c r="BF567" s="72"/>
      <c r="BG567" s="72"/>
    </row>
    <row r="568" spans="5:59" ht="32.25" customHeight="1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D568" s="72"/>
      <c r="BE568" s="72"/>
      <c r="BF568" s="72"/>
      <c r="BG568" s="72"/>
    </row>
    <row r="569" spans="5:59" ht="32.25" customHeight="1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D569" s="72"/>
      <c r="BE569" s="72"/>
      <c r="BF569" s="72"/>
      <c r="BG569" s="72"/>
    </row>
    <row r="570" spans="5:59" ht="32.25" customHeight="1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D570" s="72"/>
      <c r="BE570" s="72"/>
      <c r="BF570" s="72"/>
      <c r="BG570" s="72"/>
    </row>
    <row r="571" spans="5:59" ht="32.25" customHeight="1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D571" s="72"/>
      <c r="BE571" s="72"/>
      <c r="BF571" s="72"/>
      <c r="BG571" s="72"/>
    </row>
    <row r="572" spans="5:59" ht="32.25" customHeight="1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D572" s="72"/>
      <c r="BE572" s="72"/>
      <c r="BF572" s="72"/>
      <c r="BG572" s="72"/>
    </row>
    <row r="573" spans="5:59" ht="32.25" customHeight="1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D573" s="72"/>
      <c r="BE573" s="72"/>
      <c r="BF573" s="72"/>
      <c r="BG573" s="72"/>
    </row>
    <row r="574" spans="5:59" ht="32.25" customHeight="1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D574" s="72"/>
      <c r="BE574" s="72"/>
      <c r="BF574" s="72"/>
      <c r="BG574" s="72"/>
    </row>
    <row r="575" spans="5:59" ht="32.25" customHeight="1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D575" s="72"/>
      <c r="BE575" s="72"/>
      <c r="BF575" s="72"/>
      <c r="BG575" s="72"/>
    </row>
    <row r="576" spans="5:59" ht="32.25" customHeight="1" x14ac:dyDescent="0.25">
      <c r="E576" s="93"/>
      <c r="I576" s="72"/>
      <c r="P576" s="72"/>
      <c r="Q576" s="72"/>
      <c r="R576" s="72"/>
      <c r="S576" s="72"/>
      <c r="AM576" s="93"/>
      <c r="AN576" s="93"/>
      <c r="AO576" s="129"/>
      <c r="AP576" s="93"/>
      <c r="AQ576" s="93"/>
      <c r="BD576" s="72"/>
      <c r="BE576" s="72"/>
      <c r="BF576" s="72"/>
      <c r="BG576" s="72"/>
    </row>
    <row r="577" spans="5:59" ht="32.25" customHeight="1" x14ac:dyDescent="0.25">
      <c r="E577" s="93"/>
      <c r="I577" s="72"/>
      <c r="P577" s="72"/>
      <c r="Q577" s="72"/>
      <c r="R577" s="72"/>
      <c r="S577" s="72"/>
      <c r="AM577" s="93"/>
      <c r="AN577" s="93"/>
      <c r="AO577" s="129"/>
      <c r="AP577" s="93"/>
      <c r="AQ577" s="93"/>
      <c r="BD577" s="72"/>
      <c r="BE577" s="72"/>
      <c r="BF577" s="72"/>
      <c r="BG577" s="72"/>
    </row>
    <row r="578" spans="5:59" ht="32.25" customHeight="1" x14ac:dyDescent="0.25">
      <c r="E578" s="93"/>
      <c r="I578" s="72"/>
      <c r="P578" s="72"/>
      <c r="Q578" s="72"/>
      <c r="R578" s="72"/>
      <c r="S578" s="72"/>
      <c r="AM578" s="93"/>
      <c r="AN578" s="93"/>
      <c r="AO578" s="129"/>
      <c r="AP578" s="93"/>
      <c r="AQ578" s="93"/>
      <c r="BD578" s="72"/>
      <c r="BE578" s="72"/>
      <c r="BF578" s="72"/>
      <c r="BG578" s="72"/>
    </row>
    <row r="579" spans="5:59" ht="32.25" customHeight="1" x14ac:dyDescent="0.25">
      <c r="E579" s="93"/>
      <c r="I579" s="72"/>
      <c r="P579" s="72"/>
      <c r="Q579" s="72"/>
      <c r="R579" s="72"/>
      <c r="S579" s="72"/>
      <c r="AM579" s="93"/>
      <c r="AN579" s="93"/>
      <c r="AO579" s="129"/>
      <c r="AP579" s="93"/>
      <c r="AQ579" s="93"/>
      <c r="BD579" s="72"/>
      <c r="BE579" s="72"/>
      <c r="BF579" s="72"/>
      <c r="BG579" s="72"/>
    </row>
    <row r="580" spans="5:59" ht="32.25" customHeight="1" x14ac:dyDescent="0.25">
      <c r="E580" s="93"/>
      <c r="I580" s="72"/>
      <c r="P580" s="72"/>
      <c r="Q580" s="72"/>
      <c r="R580" s="72"/>
      <c r="S580" s="72"/>
      <c r="AM580" s="93"/>
      <c r="AN580" s="93"/>
      <c r="AO580" s="129"/>
      <c r="AP580" s="93"/>
      <c r="AQ580" s="93"/>
      <c r="BD580" s="72"/>
      <c r="BE580" s="72"/>
      <c r="BF580" s="72"/>
      <c r="BG580" s="72"/>
    </row>
    <row r="581" spans="5:59" ht="32.25" customHeight="1" x14ac:dyDescent="0.25">
      <c r="E581" s="93"/>
      <c r="I581" s="72"/>
      <c r="P581" s="72"/>
      <c r="Q581" s="72"/>
      <c r="R581" s="72"/>
      <c r="S581" s="72"/>
      <c r="AM581" s="93"/>
      <c r="AN581" s="93"/>
      <c r="AO581" s="129"/>
      <c r="AP581" s="93"/>
      <c r="AQ581" s="93"/>
      <c r="BD581" s="72"/>
      <c r="BE581" s="72"/>
      <c r="BF581" s="72"/>
      <c r="BG581" s="72"/>
    </row>
    <row r="582" spans="5:59" ht="32.25" customHeight="1" x14ac:dyDescent="0.25">
      <c r="E582" s="93"/>
      <c r="AM582" s="93"/>
      <c r="AN582" s="93"/>
      <c r="AO582" s="129"/>
      <c r="AP582" s="93"/>
      <c r="AQ582" s="93"/>
      <c r="BD582" s="72"/>
      <c r="BE582" s="72"/>
      <c r="BF582" s="72"/>
      <c r="BG582" s="72"/>
    </row>
    <row r="583" spans="5:59" ht="32.25" customHeight="1" x14ac:dyDescent="0.25">
      <c r="E583" s="93"/>
      <c r="AM583" s="93"/>
      <c r="AN583" s="93"/>
      <c r="AO583" s="129"/>
      <c r="AP583" s="93"/>
      <c r="AQ583" s="93"/>
      <c r="BD583" s="72"/>
      <c r="BE583" s="72"/>
      <c r="BF583" s="72"/>
      <c r="BG583" s="72"/>
    </row>
    <row r="584" spans="5:59" ht="32.25" customHeight="1" x14ac:dyDescent="0.25">
      <c r="E584" s="93"/>
      <c r="AM584" s="93"/>
      <c r="AN584" s="93"/>
      <c r="AO584" s="129"/>
      <c r="AP584" s="93"/>
      <c r="AQ584" s="93"/>
      <c r="BD584" s="72"/>
      <c r="BE584" s="72"/>
      <c r="BF584" s="72"/>
      <c r="BG584" s="72"/>
    </row>
    <row r="585" spans="5:59" ht="32.25" customHeight="1" x14ac:dyDescent="0.25">
      <c r="E585" s="93"/>
      <c r="AM585" s="93"/>
      <c r="AN585" s="93"/>
      <c r="AO585" s="129"/>
      <c r="AP585" s="93"/>
      <c r="AQ585" s="93"/>
      <c r="BD585" s="72"/>
      <c r="BE585" s="72"/>
      <c r="BF585" s="72"/>
      <c r="BG585" s="72"/>
    </row>
    <row r="586" spans="5:59" ht="32.25" customHeight="1" x14ac:dyDescent="0.25">
      <c r="E586" s="93"/>
      <c r="AM586" s="93"/>
      <c r="AN586" s="93"/>
      <c r="AO586" s="129"/>
      <c r="AP586" s="93"/>
      <c r="AQ586" s="93"/>
      <c r="BD586" s="72"/>
      <c r="BE586" s="72"/>
      <c r="BF586" s="72"/>
      <c r="BG586" s="72"/>
    </row>
    <row r="587" spans="5:59" ht="32.25" customHeight="1" x14ac:dyDescent="0.25">
      <c r="E587" s="93"/>
      <c r="AM587" s="93"/>
      <c r="AN587" s="93"/>
      <c r="AO587" s="129"/>
      <c r="AP587" s="93"/>
      <c r="AQ587" s="93"/>
      <c r="BD587" s="72"/>
      <c r="BE587" s="72"/>
      <c r="BF587" s="72"/>
      <c r="BG587" s="72"/>
    </row>
    <row r="588" spans="5:59" ht="32.25" customHeight="1" x14ac:dyDescent="0.25">
      <c r="E588" s="93"/>
      <c r="AM588" s="93"/>
      <c r="AN588" s="93"/>
      <c r="AO588" s="129"/>
      <c r="AP588" s="93"/>
      <c r="AQ588" s="93"/>
      <c r="BD588" s="72"/>
      <c r="BE588" s="72"/>
      <c r="BF588" s="72"/>
      <c r="BG588" s="72"/>
    </row>
    <row r="589" spans="5:59" ht="32.25" customHeight="1" x14ac:dyDescent="0.25">
      <c r="E589" s="93"/>
      <c r="AM589" s="93"/>
      <c r="AN589" s="93"/>
      <c r="AO589" s="129"/>
      <c r="AP589" s="93"/>
      <c r="AQ589" s="93"/>
      <c r="BD589" s="72"/>
      <c r="BE589" s="72"/>
      <c r="BF589" s="72"/>
      <c r="BG589" s="72"/>
    </row>
    <row r="590" spans="5:59" ht="32.25" customHeight="1" x14ac:dyDescent="0.25">
      <c r="E590" s="93"/>
      <c r="AM590" s="93"/>
      <c r="AN590" s="93"/>
      <c r="AO590" s="129"/>
      <c r="AP590" s="93"/>
      <c r="AQ590" s="93"/>
      <c r="BD590" s="72"/>
      <c r="BE590" s="72"/>
      <c r="BF590" s="72"/>
      <c r="BG590" s="72"/>
    </row>
    <row r="591" spans="5:59" ht="32.25" customHeight="1" x14ac:dyDescent="0.25">
      <c r="E591" s="93"/>
      <c r="AM591" s="93"/>
      <c r="AN591" s="93"/>
      <c r="AO591" s="129"/>
      <c r="AP591" s="93"/>
      <c r="AQ591" s="93"/>
      <c r="BD591" s="72"/>
      <c r="BE591" s="72"/>
      <c r="BF591" s="72"/>
      <c r="BG591" s="72"/>
    </row>
    <row r="592" spans="5:59" ht="32.25" customHeight="1" x14ac:dyDescent="0.25">
      <c r="E592" s="93"/>
      <c r="AM592" s="93"/>
      <c r="AN592" s="93"/>
      <c r="AO592" s="129"/>
      <c r="AP592" s="93"/>
      <c r="AQ592" s="93"/>
      <c r="BD592" s="72"/>
      <c r="BE592" s="72"/>
      <c r="BF592" s="72"/>
      <c r="BG592" s="72"/>
    </row>
    <row r="593" spans="5:59" ht="32.25" customHeight="1" x14ac:dyDescent="0.25">
      <c r="E593" s="93"/>
      <c r="AM593" s="93"/>
      <c r="AN593" s="93"/>
      <c r="AO593" s="129"/>
      <c r="AP593" s="93"/>
      <c r="AQ593" s="93"/>
      <c r="BD593" s="72"/>
      <c r="BE593" s="72"/>
      <c r="BF593" s="72"/>
      <c r="BG593" s="72"/>
    </row>
    <row r="594" spans="5:59" ht="32.25" customHeight="1" x14ac:dyDescent="0.25">
      <c r="E594" s="93"/>
      <c r="AM594" s="93"/>
      <c r="AN594" s="93"/>
      <c r="AO594" s="129"/>
      <c r="AP594" s="93"/>
      <c r="AQ594" s="93"/>
      <c r="BD594" s="72"/>
      <c r="BE594" s="72"/>
      <c r="BF594" s="72"/>
      <c r="BG594" s="72"/>
    </row>
    <row r="595" spans="5:59" ht="32.25" customHeight="1" x14ac:dyDescent="0.25">
      <c r="E595" s="93"/>
      <c r="AM595" s="93"/>
      <c r="AN595" s="93"/>
      <c r="AO595" s="129"/>
      <c r="AP595" s="93"/>
      <c r="AQ595" s="93"/>
      <c r="BD595" s="72"/>
      <c r="BE595" s="72"/>
      <c r="BF595" s="72"/>
      <c r="BG595" s="72"/>
    </row>
    <row r="596" spans="5:59" ht="32.25" customHeight="1" x14ac:dyDescent="0.25">
      <c r="E596" s="93"/>
      <c r="AM596" s="93"/>
      <c r="AN596" s="93"/>
      <c r="AO596" s="129"/>
      <c r="AP596" s="93"/>
      <c r="AQ596" s="93"/>
      <c r="BD596" s="72"/>
      <c r="BE596" s="72"/>
      <c r="BF596" s="72"/>
      <c r="BG596" s="72"/>
    </row>
    <row r="597" spans="5:59" ht="32.25" customHeight="1" x14ac:dyDescent="0.25">
      <c r="E597" s="93"/>
      <c r="AM597" s="93"/>
      <c r="AN597" s="93"/>
      <c r="AO597" s="129"/>
      <c r="AP597" s="93"/>
      <c r="AQ597" s="93"/>
      <c r="BD597" s="72"/>
      <c r="BE597" s="72"/>
      <c r="BF597" s="72"/>
      <c r="BG597" s="72"/>
    </row>
    <row r="598" spans="5:59" ht="32.25" customHeight="1" x14ac:dyDescent="0.25">
      <c r="E598" s="93"/>
      <c r="AM598" s="93"/>
      <c r="AN598" s="93"/>
      <c r="AO598" s="129"/>
      <c r="AP598" s="93"/>
      <c r="AQ598" s="93"/>
      <c r="BD598" s="72"/>
      <c r="BE598" s="72"/>
      <c r="BF598" s="72"/>
      <c r="BG598" s="72"/>
    </row>
    <row r="599" spans="5:59" ht="32.25" customHeight="1" x14ac:dyDescent="0.25">
      <c r="E599" s="93"/>
      <c r="AM599" s="93"/>
      <c r="AN599" s="93"/>
      <c r="AO599" s="129"/>
      <c r="AP599" s="93"/>
      <c r="AQ599" s="93"/>
      <c r="BD599" s="72"/>
      <c r="BE599" s="72"/>
      <c r="BF599" s="72"/>
      <c r="BG599" s="72"/>
    </row>
    <row r="600" spans="5:59" ht="32.25" customHeight="1" x14ac:dyDescent="0.25">
      <c r="E600" s="93"/>
      <c r="AM600" s="93"/>
      <c r="AN600" s="93"/>
      <c r="AO600" s="129"/>
      <c r="AP600" s="93"/>
      <c r="AQ600" s="93"/>
      <c r="BD600" s="72"/>
      <c r="BE600" s="72"/>
      <c r="BF600" s="72"/>
      <c r="BG600" s="72"/>
    </row>
    <row r="601" spans="5:59" ht="32.25" customHeight="1" x14ac:dyDescent="0.25">
      <c r="E601" s="93"/>
      <c r="AM601" s="93"/>
      <c r="AN601" s="93"/>
      <c r="AO601" s="129"/>
      <c r="AP601" s="93"/>
      <c r="AQ601" s="93"/>
      <c r="BD601" s="72"/>
      <c r="BE601" s="72"/>
      <c r="BF601" s="72"/>
      <c r="BG601" s="72"/>
    </row>
    <row r="602" spans="5:59" ht="32.25" customHeight="1" x14ac:dyDescent="0.25">
      <c r="E602" s="93"/>
      <c r="AM602" s="93"/>
      <c r="AN602" s="93"/>
      <c r="AO602" s="129"/>
      <c r="AP602" s="93"/>
      <c r="AQ602" s="93"/>
      <c r="BD602" s="72"/>
      <c r="BE602" s="72"/>
      <c r="BF602" s="72"/>
      <c r="BG602" s="72"/>
    </row>
    <row r="603" spans="5:59" ht="32.25" customHeight="1" x14ac:dyDescent="0.25">
      <c r="E603" s="93"/>
      <c r="AM603" s="93"/>
      <c r="AN603" s="93"/>
      <c r="AO603" s="129"/>
      <c r="AP603" s="93"/>
      <c r="AQ603" s="93"/>
      <c r="BD603" s="72"/>
      <c r="BE603" s="72"/>
      <c r="BF603" s="72"/>
      <c r="BG603" s="72"/>
    </row>
    <row r="604" spans="5:59" ht="32.25" customHeight="1" x14ac:dyDescent="0.25">
      <c r="E604" s="93"/>
      <c r="AM604" s="93"/>
      <c r="AN604" s="93"/>
      <c r="AO604" s="129"/>
      <c r="AP604" s="93"/>
      <c r="AQ604" s="93"/>
      <c r="BD604" s="72"/>
      <c r="BE604" s="72"/>
      <c r="BF604" s="72"/>
      <c r="BG604" s="72"/>
    </row>
    <row r="605" spans="5:59" ht="32.25" customHeight="1" x14ac:dyDescent="0.25">
      <c r="E605" s="93"/>
      <c r="AM605" s="93"/>
      <c r="AN605" s="93"/>
      <c r="AO605" s="129"/>
      <c r="AP605" s="93"/>
      <c r="AQ605" s="93"/>
      <c r="BD605" s="72"/>
      <c r="BE605" s="72"/>
      <c r="BF605" s="72"/>
      <c r="BG605" s="72"/>
    </row>
    <row r="606" spans="5:59" ht="32.25" customHeight="1" x14ac:dyDescent="0.25">
      <c r="E606" s="93"/>
      <c r="AM606" s="93"/>
      <c r="AN606" s="93"/>
      <c r="AO606" s="129"/>
      <c r="AP606" s="93"/>
      <c r="AQ606" s="93"/>
      <c r="BD606" s="72"/>
      <c r="BE606" s="72"/>
      <c r="BF606" s="72"/>
      <c r="BG606" s="72"/>
    </row>
    <row r="607" spans="5:59" ht="32.25" customHeight="1" x14ac:dyDescent="0.25">
      <c r="E607" s="93"/>
      <c r="AM607" s="93"/>
      <c r="AN607" s="93"/>
      <c r="AO607" s="129"/>
      <c r="AP607" s="93"/>
      <c r="AQ607" s="93"/>
      <c r="BD607" s="72"/>
      <c r="BE607" s="72"/>
      <c r="BF607" s="72"/>
      <c r="BG607" s="72"/>
    </row>
    <row r="608" spans="5:59" ht="32.25" customHeight="1" x14ac:dyDescent="0.25">
      <c r="E608" s="93"/>
      <c r="AM608" s="93"/>
      <c r="AN608" s="93"/>
      <c r="AO608" s="129"/>
      <c r="AP608" s="93"/>
      <c r="AQ608" s="93"/>
      <c r="BD608" s="72"/>
      <c r="BE608" s="72"/>
      <c r="BF608" s="72"/>
      <c r="BG608" s="72"/>
    </row>
    <row r="609" spans="5:59" ht="32.25" customHeight="1" x14ac:dyDescent="0.25">
      <c r="E609" s="93"/>
      <c r="AM609" s="93"/>
      <c r="AN609" s="93"/>
      <c r="AO609" s="129"/>
      <c r="AP609" s="93"/>
      <c r="AQ609" s="93"/>
      <c r="BD609" s="72"/>
      <c r="BE609" s="72"/>
      <c r="BF609" s="72"/>
      <c r="BG609" s="72"/>
    </row>
    <row r="610" spans="5:59" ht="32.25" customHeight="1" x14ac:dyDescent="0.25">
      <c r="E610" s="93"/>
      <c r="AM610" s="93"/>
      <c r="AN610" s="93"/>
      <c r="AO610" s="129"/>
      <c r="AP610" s="93"/>
      <c r="AQ610" s="93"/>
      <c r="BD610" s="72"/>
      <c r="BE610" s="72"/>
      <c r="BF610" s="72"/>
      <c r="BG610" s="72"/>
    </row>
    <row r="611" spans="5:59" ht="32.25" customHeight="1" x14ac:dyDescent="0.25">
      <c r="E611" s="93"/>
      <c r="AM611" s="93"/>
      <c r="AN611" s="93"/>
      <c r="AO611" s="129"/>
      <c r="AP611" s="93"/>
      <c r="AQ611" s="93"/>
      <c r="BD611" s="72"/>
      <c r="BE611" s="72"/>
      <c r="BF611" s="72"/>
      <c r="BG611" s="72"/>
    </row>
    <row r="612" spans="5:59" ht="32.25" customHeight="1" x14ac:dyDescent="0.25">
      <c r="E612" s="93"/>
      <c r="AM612" s="93"/>
      <c r="AN612" s="93"/>
      <c r="AO612" s="129"/>
      <c r="AP612" s="93"/>
      <c r="AQ612" s="93"/>
      <c r="BD612" s="72"/>
      <c r="BE612" s="72"/>
      <c r="BF612" s="72"/>
      <c r="BG612" s="72"/>
    </row>
    <row r="613" spans="5:59" ht="32.25" customHeight="1" x14ac:dyDescent="0.25">
      <c r="E613" s="93"/>
      <c r="AM613" s="93"/>
      <c r="AN613" s="93"/>
      <c r="AO613" s="129"/>
      <c r="AP613" s="93"/>
      <c r="AQ613" s="93"/>
      <c r="BD613" s="72"/>
      <c r="BE613" s="72"/>
      <c r="BF613" s="72"/>
      <c r="BG613" s="72"/>
    </row>
    <row r="614" spans="5:59" ht="32.25" customHeight="1" x14ac:dyDescent="0.25">
      <c r="E614" s="93"/>
      <c r="AM614" s="93"/>
      <c r="AN614" s="93"/>
      <c r="AO614" s="129"/>
      <c r="AP614" s="93"/>
      <c r="AQ614" s="93"/>
      <c r="BD614" s="72"/>
      <c r="BE614" s="72"/>
      <c r="BF614" s="72"/>
      <c r="BG614" s="72"/>
    </row>
    <row r="615" spans="5:59" ht="32.25" customHeight="1" x14ac:dyDescent="0.25">
      <c r="E615" s="93"/>
      <c r="AM615" s="93"/>
      <c r="AN615" s="93"/>
      <c r="AO615" s="129"/>
      <c r="AP615" s="93"/>
      <c r="AQ615" s="93"/>
      <c r="BD615" s="72"/>
      <c r="BE615" s="72"/>
      <c r="BF615" s="72"/>
      <c r="BG615" s="72"/>
    </row>
    <row r="616" spans="5:59" ht="32.25" customHeight="1" x14ac:dyDescent="0.25">
      <c r="E616" s="93"/>
      <c r="AM616" s="93"/>
      <c r="AN616" s="93"/>
      <c r="AO616" s="129"/>
      <c r="AP616" s="93"/>
      <c r="AQ616" s="93"/>
      <c r="BD616" s="72"/>
      <c r="BE616" s="72"/>
      <c r="BF616" s="72"/>
      <c r="BG616" s="72"/>
    </row>
    <row r="617" spans="5:59" ht="32.25" customHeight="1" x14ac:dyDescent="0.25">
      <c r="E617" s="93"/>
      <c r="AM617" s="93"/>
      <c r="AN617" s="93"/>
      <c r="AO617" s="129"/>
      <c r="AP617" s="93"/>
      <c r="AQ617" s="93"/>
      <c r="BD617" s="72"/>
      <c r="BE617" s="72"/>
      <c r="BF617" s="72"/>
      <c r="BG617" s="72"/>
    </row>
    <row r="618" spans="5:59" ht="32.25" customHeight="1" x14ac:dyDescent="0.25">
      <c r="E618" s="93"/>
      <c r="AM618" s="93"/>
      <c r="AN618" s="93"/>
      <c r="AO618" s="129"/>
      <c r="AP618" s="93"/>
      <c r="AQ618" s="93"/>
      <c r="BD618" s="72"/>
      <c r="BE618" s="72"/>
      <c r="BF618" s="72"/>
      <c r="BG618" s="72"/>
    </row>
    <row r="619" spans="5:59" ht="32.25" customHeight="1" x14ac:dyDescent="0.25">
      <c r="E619" s="93"/>
      <c r="AM619" s="93"/>
      <c r="AN619" s="93"/>
      <c r="AO619" s="129"/>
      <c r="AP619" s="93"/>
      <c r="AQ619" s="93"/>
      <c r="BD619" s="72"/>
      <c r="BE619" s="72"/>
      <c r="BF619" s="72"/>
      <c r="BG619" s="72"/>
    </row>
    <row r="620" spans="5:59" ht="32.25" customHeight="1" x14ac:dyDescent="0.25">
      <c r="E620" s="93"/>
      <c r="AM620" s="93"/>
      <c r="AN620" s="93"/>
      <c r="AO620" s="129"/>
      <c r="AP620" s="93"/>
      <c r="AQ620" s="93"/>
      <c r="BD620" s="72"/>
      <c r="BE620" s="72"/>
      <c r="BF620" s="72"/>
      <c r="BG620" s="72"/>
    </row>
    <row r="621" spans="5:59" ht="32.25" customHeight="1" x14ac:dyDescent="0.25">
      <c r="E621" s="93"/>
      <c r="AM621" s="93"/>
      <c r="AN621" s="93"/>
      <c r="AO621" s="129"/>
      <c r="AP621" s="93"/>
      <c r="AQ621" s="93"/>
      <c r="BD621" s="72"/>
      <c r="BE621" s="72"/>
      <c r="BF621" s="72"/>
      <c r="BG621" s="72"/>
    </row>
    <row r="622" spans="5:59" ht="32.25" customHeight="1" x14ac:dyDescent="0.25">
      <c r="E622" s="93"/>
      <c r="AM622" s="93"/>
      <c r="AN622" s="93"/>
      <c r="AO622" s="129"/>
      <c r="AP622" s="93"/>
      <c r="AQ622" s="93"/>
      <c r="BD622" s="72"/>
      <c r="BE622" s="72"/>
      <c r="BF622" s="72"/>
      <c r="BG622" s="72"/>
    </row>
    <row r="623" spans="5:59" ht="32.25" customHeight="1" x14ac:dyDescent="0.25">
      <c r="E623" s="93"/>
      <c r="AM623" s="93"/>
      <c r="AN623" s="93"/>
      <c r="AO623" s="129"/>
      <c r="AP623" s="93"/>
      <c r="AQ623" s="93"/>
      <c r="BD623" s="72"/>
      <c r="BE623" s="72"/>
      <c r="BF623" s="72"/>
      <c r="BG623" s="72"/>
    </row>
    <row r="624" spans="5:59" ht="32.25" customHeight="1" x14ac:dyDescent="0.25">
      <c r="E624" s="93"/>
      <c r="AM624" s="93"/>
      <c r="AN624" s="93"/>
      <c r="AO624" s="129"/>
      <c r="AP624" s="93"/>
      <c r="AQ624" s="93"/>
      <c r="BD624" s="72"/>
      <c r="BE624" s="72"/>
      <c r="BF624" s="72"/>
      <c r="BG624" s="72"/>
    </row>
    <row r="625" spans="5:59" ht="32.25" customHeight="1" x14ac:dyDescent="0.25">
      <c r="E625" s="93"/>
      <c r="AM625" s="93"/>
      <c r="AN625" s="93"/>
      <c r="AO625" s="129"/>
      <c r="AP625" s="93"/>
      <c r="AQ625" s="93"/>
      <c r="BD625" s="72"/>
      <c r="BE625" s="72"/>
      <c r="BF625" s="72"/>
      <c r="BG625" s="72"/>
    </row>
    <row r="626" spans="5:59" ht="32.25" customHeight="1" x14ac:dyDescent="0.25">
      <c r="E626" s="93"/>
      <c r="AM626" s="93"/>
      <c r="AN626" s="93"/>
      <c r="AO626" s="129"/>
      <c r="AP626" s="93"/>
      <c r="AQ626" s="93"/>
      <c r="BD626" s="72"/>
      <c r="BE626" s="72"/>
      <c r="BF626" s="72"/>
      <c r="BG626" s="72"/>
    </row>
    <row r="627" spans="5:59" ht="32.25" customHeight="1" x14ac:dyDescent="0.25">
      <c r="E627" s="93"/>
      <c r="AM627" s="93"/>
      <c r="AN627" s="93"/>
      <c r="AO627" s="129"/>
      <c r="AP627" s="93"/>
      <c r="AQ627" s="93"/>
      <c r="BD627" s="72"/>
      <c r="BE627" s="72"/>
      <c r="BF627" s="72"/>
      <c r="BG627" s="72"/>
    </row>
    <row r="628" spans="5:59" ht="32.25" customHeight="1" x14ac:dyDescent="0.25">
      <c r="E628" s="93"/>
      <c r="AM628" s="93"/>
      <c r="AN628" s="93"/>
      <c r="AO628" s="129"/>
      <c r="AP628" s="93"/>
      <c r="AQ628" s="93"/>
      <c r="BD628" s="72"/>
      <c r="BE628" s="72"/>
      <c r="BF628" s="72"/>
      <c r="BG628" s="72"/>
    </row>
    <row r="629" spans="5:59" ht="32.25" customHeight="1" x14ac:dyDescent="0.25">
      <c r="E629" s="93"/>
      <c r="AM629" s="93"/>
      <c r="AN629" s="93"/>
      <c r="AO629" s="129"/>
      <c r="AP629" s="93"/>
      <c r="AQ629" s="93"/>
      <c r="BD629" s="72"/>
      <c r="BE629" s="72"/>
      <c r="BF629" s="72"/>
      <c r="BG629" s="72"/>
    </row>
    <row r="630" spans="5:59" ht="32.25" customHeight="1" x14ac:dyDescent="0.25">
      <c r="E630" s="93"/>
      <c r="AM630" s="93"/>
      <c r="AN630" s="93"/>
      <c r="AO630" s="129"/>
      <c r="AP630" s="93"/>
      <c r="AQ630" s="93"/>
      <c r="BD630" s="72"/>
      <c r="BE630" s="72"/>
      <c r="BF630" s="72"/>
      <c r="BG630" s="72"/>
    </row>
    <row r="631" spans="5:59" ht="32.25" customHeight="1" x14ac:dyDescent="0.25">
      <c r="E631" s="93"/>
      <c r="AM631" s="93"/>
      <c r="AN631" s="93"/>
      <c r="AO631" s="129"/>
      <c r="AP631" s="93"/>
      <c r="AQ631" s="93"/>
      <c r="BD631" s="72"/>
      <c r="BE631" s="72"/>
      <c r="BF631" s="72"/>
      <c r="BG631" s="72"/>
    </row>
    <row r="632" spans="5:59" ht="32.25" customHeight="1" x14ac:dyDescent="0.25">
      <c r="E632" s="93"/>
      <c r="AM632" s="93"/>
      <c r="AN632" s="93"/>
      <c r="AO632" s="129"/>
      <c r="AP632" s="93"/>
      <c r="AQ632" s="93"/>
      <c r="BD632" s="72"/>
      <c r="BE632" s="72"/>
      <c r="BF632" s="72"/>
      <c r="BG632" s="72"/>
    </row>
    <row r="633" spans="5:59" ht="32.25" customHeight="1" x14ac:dyDescent="0.25">
      <c r="E633" s="93"/>
      <c r="AM633" s="93"/>
      <c r="AN633" s="93"/>
      <c r="AO633" s="129"/>
      <c r="AP633" s="93"/>
      <c r="AQ633" s="93"/>
      <c r="BD633" s="72"/>
      <c r="BE633" s="72"/>
      <c r="BF633" s="72"/>
      <c r="BG633" s="72"/>
    </row>
    <row r="634" spans="5:59" ht="32.25" customHeight="1" x14ac:dyDescent="0.25">
      <c r="E634" s="93"/>
      <c r="AM634" s="93"/>
      <c r="AN634" s="93"/>
      <c r="AO634" s="129"/>
      <c r="AP634" s="93"/>
      <c r="AQ634" s="93"/>
      <c r="BD634" s="72"/>
      <c r="BE634" s="72"/>
      <c r="BF634" s="72"/>
      <c r="BG634" s="72"/>
    </row>
    <row r="635" spans="5:59" ht="32.25" customHeight="1" x14ac:dyDescent="0.25">
      <c r="E635" s="93"/>
      <c r="AM635" s="93"/>
      <c r="AN635" s="93"/>
      <c r="AO635" s="129"/>
      <c r="AP635" s="93"/>
      <c r="AQ635" s="93"/>
    </row>
    <row r="636" spans="5:59" ht="32.25" customHeight="1" x14ac:dyDescent="0.25">
      <c r="E636" s="93"/>
      <c r="AM636" s="93"/>
      <c r="AN636" s="93"/>
      <c r="AO636" s="129"/>
      <c r="AP636" s="93"/>
      <c r="AQ636" s="93"/>
    </row>
    <row r="637" spans="5:59" ht="32.25" customHeight="1" x14ac:dyDescent="0.25">
      <c r="E637" s="93"/>
      <c r="AM637" s="93"/>
      <c r="AN637" s="93"/>
      <c r="AO637" s="129"/>
      <c r="AP637" s="93"/>
      <c r="AQ637" s="93"/>
    </row>
    <row r="638" spans="5:59" ht="32.25" customHeight="1" x14ac:dyDescent="0.25">
      <c r="E638" s="93"/>
      <c r="AM638" s="93"/>
      <c r="AN638" s="93"/>
      <c r="AO638" s="129"/>
      <c r="AP638" s="93"/>
      <c r="AQ638" s="93"/>
    </row>
    <row r="639" spans="5:59" ht="32.25" customHeight="1" x14ac:dyDescent="0.25">
      <c r="E639" s="93"/>
      <c r="AM639" s="93"/>
      <c r="AN639" s="93"/>
      <c r="AO639" s="129"/>
      <c r="AP639" s="93"/>
      <c r="AQ639" s="93"/>
    </row>
    <row r="640" spans="5:59" ht="32.25" customHeight="1" x14ac:dyDescent="0.25">
      <c r="E640" s="93"/>
      <c r="AM640" s="93"/>
      <c r="AN640" s="93"/>
      <c r="AO640" s="129"/>
      <c r="AP640" s="93"/>
      <c r="AQ640" s="93"/>
    </row>
    <row r="641" spans="5:43" ht="32.25" customHeight="1" x14ac:dyDescent="0.25">
      <c r="E641" s="93"/>
      <c r="AM641" s="93"/>
      <c r="AN641" s="93"/>
      <c r="AO641" s="129"/>
      <c r="AP641" s="93"/>
      <c r="AQ641" s="93"/>
    </row>
    <row r="642" spans="5:43" ht="32.25" customHeight="1" x14ac:dyDescent="0.25">
      <c r="E642" s="93"/>
      <c r="AM642" s="93"/>
      <c r="AN642" s="93"/>
      <c r="AO642" s="129"/>
      <c r="AP642" s="93"/>
      <c r="AQ642" s="93"/>
    </row>
    <row r="643" spans="5:43" ht="32.25" customHeight="1" x14ac:dyDescent="0.25">
      <c r="E643" s="93"/>
      <c r="AM643" s="93"/>
      <c r="AN643" s="93"/>
      <c r="AO643" s="129"/>
      <c r="AP643" s="93"/>
      <c r="AQ643" s="93"/>
    </row>
    <row r="644" spans="5:43" ht="32.25" customHeight="1" x14ac:dyDescent="0.25">
      <c r="E644" s="93"/>
      <c r="AM644" s="93"/>
      <c r="AN644" s="93"/>
      <c r="AO644" s="129"/>
      <c r="AP644" s="93"/>
      <c r="AQ644" s="93"/>
    </row>
    <row r="645" spans="5:43" ht="32.25" customHeight="1" x14ac:dyDescent="0.25">
      <c r="E645" s="93"/>
      <c r="AM645" s="93"/>
      <c r="AN645" s="93"/>
      <c r="AO645" s="129"/>
      <c r="AP645" s="93"/>
      <c r="AQ645" s="93"/>
    </row>
    <row r="646" spans="5:43" ht="32.25" customHeight="1" x14ac:dyDescent="0.25">
      <c r="E646" s="93"/>
      <c r="AM646" s="93"/>
      <c r="AN646" s="93"/>
      <c r="AO646" s="129"/>
      <c r="AP646" s="93"/>
      <c r="AQ646" s="93"/>
    </row>
    <row r="647" spans="5:43" ht="32.25" customHeight="1" x14ac:dyDescent="0.25">
      <c r="E647" s="93"/>
      <c r="AM647" s="93"/>
      <c r="AN647" s="93"/>
      <c r="AO647" s="129"/>
      <c r="AP647" s="93"/>
      <c r="AQ647" s="93"/>
    </row>
    <row r="648" spans="5:43" ht="32.25" customHeight="1" x14ac:dyDescent="0.25">
      <c r="E648" s="93"/>
      <c r="AM648" s="93"/>
      <c r="AN648" s="93"/>
      <c r="AO648" s="129"/>
      <c r="AP648" s="93"/>
      <c r="AQ648" s="93"/>
    </row>
    <row r="649" spans="5:43" ht="32.25" customHeight="1" x14ac:dyDescent="0.25">
      <c r="E649" s="93"/>
      <c r="AM649" s="93"/>
      <c r="AN649" s="93"/>
      <c r="AO649" s="129"/>
      <c r="AP649" s="93"/>
      <c r="AQ649" s="93"/>
    </row>
    <row r="650" spans="5:43" ht="32.25" customHeight="1" x14ac:dyDescent="0.25">
      <c r="E650" s="93"/>
      <c r="AM650" s="93"/>
      <c r="AN650" s="93"/>
      <c r="AO650" s="129"/>
      <c r="AP650" s="93"/>
      <c r="AQ650" s="93"/>
    </row>
    <row r="651" spans="5:43" ht="32.25" customHeight="1" x14ac:dyDescent="0.25">
      <c r="E651" s="93"/>
      <c r="AM651" s="93"/>
      <c r="AN651" s="93"/>
      <c r="AO651" s="129"/>
      <c r="AP651" s="93"/>
      <c r="AQ651" s="93"/>
    </row>
    <row r="652" spans="5:43" ht="32.25" customHeight="1" x14ac:dyDescent="0.25">
      <c r="E652" s="93"/>
      <c r="AM652" s="93"/>
      <c r="AN652" s="93"/>
      <c r="AO652" s="129"/>
      <c r="AP652" s="93"/>
      <c r="AQ652" s="93"/>
    </row>
    <row r="653" spans="5:43" ht="32.25" customHeight="1" x14ac:dyDescent="0.25">
      <c r="E653" s="93"/>
      <c r="AM653" s="93"/>
      <c r="AN653" s="93"/>
      <c r="AO653" s="129"/>
      <c r="AP653" s="93"/>
      <c r="AQ653" s="93"/>
    </row>
    <row r="654" spans="5:43" ht="32.25" customHeight="1" x14ac:dyDescent="0.25">
      <c r="E654" s="93"/>
      <c r="AM654" s="93"/>
      <c r="AN654" s="93"/>
      <c r="AO654" s="129"/>
      <c r="AP654" s="93"/>
      <c r="AQ654" s="93"/>
    </row>
    <row r="655" spans="5:43" ht="32.25" customHeight="1" x14ac:dyDescent="0.25">
      <c r="E655" s="93"/>
      <c r="AM655" s="93"/>
      <c r="AN655" s="93"/>
      <c r="AO655" s="129"/>
      <c r="AP655" s="93"/>
      <c r="AQ655" s="93"/>
    </row>
    <row r="656" spans="5:43" ht="32.25" customHeight="1" x14ac:dyDescent="0.25">
      <c r="E656" s="93"/>
      <c r="AM656" s="93"/>
      <c r="AN656" s="93"/>
      <c r="AO656" s="129"/>
      <c r="AP656" s="93"/>
      <c r="AQ656" s="93"/>
    </row>
    <row r="657" spans="5:43" ht="32.25" customHeight="1" x14ac:dyDescent="0.25">
      <c r="E657" s="93"/>
      <c r="AM657" s="93"/>
      <c r="AN657" s="93"/>
      <c r="AO657" s="129"/>
      <c r="AP657" s="93"/>
      <c r="AQ657" s="93"/>
    </row>
    <row r="658" spans="5:43" ht="32.25" customHeight="1" x14ac:dyDescent="0.25">
      <c r="E658" s="93"/>
      <c r="AM658" s="93"/>
      <c r="AN658" s="93"/>
      <c r="AO658" s="129"/>
      <c r="AP658" s="93"/>
      <c r="AQ658" s="93"/>
    </row>
    <row r="659" spans="5:43" ht="32.25" customHeight="1" x14ac:dyDescent="0.25">
      <c r="E659" s="93"/>
      <c r="AM659" s="93"/>
      <c r="AN659" s="93"/>
      <c r="AO659" s="129"/>
      <c r="AP659" s="93"/>
      <c r="AQ659" s="93"/>
    </row>
    <row r="660" spans="5:43" ht="32.25" customHeight="1" x14ac:dyDescent="0.25">
      <c r="E660" s="93"/>
      <c r="AM660" s="93"/>
      <c r="AN660" s="93"/>
      <c r="AO660" s="129"/>
      <c r="AP660" s="93"/>
      <c r="AQ660" s="93"/>
    </row>
    <row r="661" spans="5:43" ht="32.25" customHeight="1" x14ac:dyDescent="0.25">
      <c r="E661" s="93"/>
      <c r="AM661" s="93"/>
      <c r="AN661" s="93"/>
      <c r="AO661" s="129"/>
      <c r="AP661" s="93"/>
      <c r="AQ661" s="93"/>
    </row>
    <row r="662" spans="5:43" ht="32.25" customHeight="1" x14ac:dyDescent="0.25">
      <c r="E662" s="93"/>
      <c r="AM662" s="93"/>
      <c r="AN662" s="93"/>
      <c r="AO662" s="129"/>
      <c r="AP662" s="93"/>
      <c r="AQ662" s="93"/>
    </row>
    <row r="663" spans="5:43" ht="32.25" customHeight="1" x14ac:dyDescent="0.25">
      <c r="E663" s="93"/>
      <c r="AM663" s="93"/>
      <c r="AN663" s="93"/>
      <c r="AO663" s="129"/>
      <c r="AP663" s="93"/>
      <c r="AQ663" s="93"/>
    </row>
    <row r="664" spans="5:43" ht="32.25" customHeight="1" x14ac:dyDescent="0.25">
      <c r="E664" s="93"/>
      <c r="AM664" s="93"/>
      <c r="AN664" s="93"/>
      <c r="AO664" s="129"/>
      <c r="AP664" s="93"/>
      <c r="AQ664" s="93"/>
    </row>
    <row r="665" spans="5:43" ht="32.25" customHeight="1" x14ac:dyDescent="0.25">
      <c r="E665" s="93"/>
      <c r="AM665" s="93"/>
      <c r="AN665" s="93"/>
      <c r="AO665" s="129"/>
      <c r="AP665" s="93"/>
      <c r="AQ665" s="93"/>
    </row>
    <row r="666" spans="5:43" ht="32.25" customHeight="1" x14ac:dyDescent="0.25">
      <c r="E666" s="93"/>
      <c r="AM666" s="93"/>
      <c r="AN666" s="93"/>
      <c r="AO666" s="129"/>
      <c r="AP666" s="93"/>
      <c r="AQ666" s="93"/>
    </row>
    <row r="667" spans="5:43" ht="32.25" customHeight="1" x14ac:dyDescent="0.25">
      <c r="E667" s="93"/>
      <c r="AM667" s="93"/>
      <c r="AN667" s="93"/>
      <c r="AO667" s="129"/>
      <c r="AP667" s="93"/>
      <c r="AQ667" s="93"/>
    </row>
    <row r="668" spans="5:43" ht="32.25" customHeight="1" x14ac:dyDescent="0.25">
      <c r="E668" s="93"/>
      <c r="AM668" s="93"/>
      <c r="AN668" s="93"/>
      <c r="AO668" s="129"/>
      <c r="AP668" s="93"/>
      <c r="AQ668" s="93"/>
    </row>
    <row r="669" spans="5:43" ht="32.25" customHeight="1" x14ac:dyDescent="0.25">
      <c r="E669" s="93"/>
      <c r="AM669" s="93"/>
      <c r="AN669" s="93"/>
      <c r="AO669" s="129"/>
      <c r="AP669" s="93"/>
      <c r="AQ669" s="93"/>
    </row>
    <row r="670" spans="5:43" ht="32.25" customHeight="1" x14ac:dyDescent="0.25">
      <c r="E670" s="93"/>
      <c r="AM670" s="93"/>
      <c r="AN670" s="93"/>
      <c r="AO670" s="129"/>
      <c r="AP670" s="93"/>
      <c r="AQ670" s="93"/>
    </row>
    <row r="671" spans="5:43" ht="32.25" customHeight="1" x14ac:dyDescent="0.25">
      <c r="E671" s="93"/>
      <c r="AM671" s="93"/>
      <c r="AN671" s="93"/>
      <c r="AO671" s="129"/>
      <c r="AP671" s="93"/>
      <c r="AQ671" s="93"/>
    </row>
    <row r="672" spans="5:43" ht="32.25" customHeight="1" x14ac:dyDescent="0.25">
      <c r="E672" s="93"/>
      <c r="AM672" s="93"/>
      <c r="AN672" s="93"/>
      <c r="AO672" s="129"/>
      <c r="AP672" s="93"/>
      <c r="AQ672" s="93"/>
    </row>
    <row r="673" spans="5:43" ht="32.25" customHeight="1" x14ac:dyDescent="0.25">
      <c r="E673" s="93"/>
      <c r="AM673" s="93"/>
      <c r="AN673" s="93"/>
      <c r="AO673" s="129"/>
      <c r="AP673" s="93"/>
      <c r="AQ673" s="93"/>
    </row>
    <row r="674" spans="5:43" ht="32.25" customHeight="1" x14ac:dyDescent="0.25">
      <c r="E674" s="93"/>
      <c r="AM674" s="93"/>
      <c r="AN674" s="93"/>
      <c r="AO674" s="129"/>
      <c r="AP674" s="93"/>
      <c r="AQ674" s="93"/>
    </row>
    <row r="675" spans="5:43" ht="32.25" customHeight="1" x14ac:dyDescent="0.25">
      <c r="E675" s="93"/>
      <c r="AM675" s="93"/>
      <c r="AN675" s="93"/>
      <c r="AO675" s="129"/>
      <c r="AP675" s="93"/>
      <c r="AQ675" s="93"/>
    </row>
    <row r="676" spans="5:43" ht="32.25" customHeight="1" x14ac:dyDescent="0.25">
      <c r="E676" s="93"/>
      <c r="AM676" s="93"/>
      <c r="AN676" s="93"/>
      <c r="AO676" s="129"/>
      <c r="AP676" s="93"/>
      <c r="AQ676" s="93"/>
    </row>
    <row r="677" spans="5:43" ht="32.25" customHeight="1" x14ac:dyDescent="0.25">
      <c r="E677" s="93"/>
      <c r="AM677" s="93"/>
      <c r="AN677" s="93"/>
      <c r="AO677" s="129"/>
      <c r="AP677" s="93"/>
      <c r="AQ677" s="93"/>
    </row>
    <row r="678" spans="5:43" ht="32.25" customHeight="1" x14ac:dyDescent="0.25">
      <c r="E678" s="93"/>
      <c r="AM678" s="93"/>
      <c r="AN678" s="93"/>
      <c r="AO678" s="129"/>
      <c r="AP678" s="93"/>
      <c r="AQ678" s="93"/>
    </row>
    <row r="679" spans="5:43" ht="32.25" customHeight="1" x14ac:dyDescent="0.25">
      <c r="E679" s="93"/>
      <c r="AM679" s="93"/>
      <c r="AN679" s="93"/>
      <c r="AO679" s="129"/>
      <c r="AP679" s="93"/>
      <c r="AQ679" s="93"/>
    </row>
    <row r="680" spans="5:43" ht="32.25" customHeight="1" x14ac:dyDescent="0.25">
      <c r="E680" s="93"/>
      <c r="AM680" s="93"/>
      <c r="AN680" s="93"/>
      <c r="AO680" s="129"/>
      <c r="AP680" s="93"/>
      <c r="AQ680" s="93"/>
    </row>
    <row r="681" spans="5:43" ht="32.25" customHeight="1" x14ac:dyDescent="0.25">
      <c r="E681" s="93"/>
      <c r="AM681" s="93"/>
      <c r="AN681" s="93"/>
      <c r="AO681" s="129"/>
      <c r="AP681" s="93"/>
      <c r="AQ681" s="93"/>
    </row>
    <row r="682" spans="5:43" ht="32.25" customHeight="1" x14ac:dyDescent="0.25">
      <c r="E682" s="93"/>
      <c r="AM682" s="93"/>
      <c r="AN682" s="93"/>
      <c r="AO682" s="129"/>
      <c r="AP682" s="93"/>
      <c r="AQ682" s="93"/>
    </row>
    <row r="683" spans="5:43" ht="32.25" customHeight="1" x14ac:dyDescent="0.25">
      <c r="E683" s="93"/>
      <c r="AM683" s="93"/>
      <c r="AN683" s="93"/>
      <c r="AO683" s="129"/>
      <c r="AP683" s="93"/>
      <c r="AQ683" s="93"/>
    </row>
    <row r="684" spans="5:43" ht="32.25" customHeight="1" x14ac:dyDescent="0.25">
      <c r="E684" s="93"/>
      <c r="AM684" s="93"/>
      <c r="AN684" s="93"/>
      <c r="AO684" s="129"/>
      <c r="AP684" s="93"/>
      <c r="AQ684" s="93"/>
    </row>
    <row r="685" spans="5:43" ht="32.25" customHeight="1" x14ac:dyDescent="0.25">
      <c r="E685" s="93"/>
      <c r="AM685" s="93"/>
      <c r="AN685" s="93"/>
      <c r="AO685" s="129"/>
      <c r="AP685" s="93"/>
      <c r="AQ685" s="93"/>
    </row>
    <row r="686" spans="5:43" ht="32.25" customHeight="1" x14ac:dyDescent="0.25">
      <c r="E686" s="93"/>
      <c r="AM686" s="93"/>
      <c r="AN686" s="93"/>
      <c r="AO686" s="129"/>
      <c r="AP686" s="93"/>
      <c r="AQ686" s="93"/>
    </row>
    <row r="687" spans="5:43" ht="32.25" customHeight="1" x14ac:dyDescent="0.25">
      <c r="E687" s="93"/>
      <c r="AM687" s="93"/>
      <c r="AN687" s="93"/>
      <c r="AO687" s="129"/>
      <c r="AP687" s="93"/>
      <c r="AQ687" s="93"/>
    </row>
    <row r="688" spans="5:43" ht="32.25" customHeight="1" x14ac:dyDescent="0.25">
      <c r="E688" s="93"/>
      <c r="AM688" s="93"/>
      <c r="AN688" s="93"/>
      <c r="AO688" s="129"/>
      <c r="AP688" s="93"/>
      <c r="AQ688" s="93"/>
    </row>
    <row r="689" spans="5:43" ht="32.25" customHeight="1" x14ac:dyDescent="0.25">
      <c r="E689" s="93"/>
      <c r="AM689" s="93"/>
      <c r="AN689" s="93"/>
      <c r="AO689" s="129"/>
      <c r="AP689" s="93"/>
      <c r="AQ689" s="93"/>
    </row>
    <row r="690" spans="5:43" ht="32.25" customHeight="1" x14ac:dyDescent="0.25">
      <c r="E690" s="93"/>
      <c r="AM690" s="93"/>
      <c r="AN690" s="93"/>
      <c r="AO690" s="129"/>
      <c r="AP690" s="93"/>
      <c r="AQ690" s="93"/>
    </row>
    <row r="691" spans="5:43" ht="32.25" customHeight="1" x14ac:dyDescent="0.25">
      <c r="E691" s="93"/>
      <c r="AM691" s="93"/>
      <c r="AN691" s="93"/>
      <c r="AO691" s="129"/>
      <c r="AP691" s="93"/>
      <c r="AQ691" s="93"/>
    </row>
    <row r="692" spans="5:43" ht="32.25" customHeight="1" x14ac:dyDescent="0.25">
      <c r="E692" s="93"/>
      <c r="AM692" s="93"/>
      <c r="AN692" s="93"/>
      <c r="AO692" s="129"/>
      <c r="AP692" s="93"/>
      <c r="AQ692" s="93"/>
    </row>
    <row r="693" spans="5:43" ht="32.25" customHeight="1" x14ac:dyDescent="0.25">
      <c r="E693" s="93"/>
      <c r="AM693" s="93"/>
      <c r="AN693" s="93"/>
      <c r="AO693" s="129"/>
      <c r="AP693" s="93"/>
      <c r="AQ693" s="93"/>
    </row>
    <row r="694" spans="5:43" ht="32.25" customHeight="1" x14ac:dyDescent="0.25">
      <c r="E694" s="93"/>
      <c r="AM694" s="93"/>
      <c r="AN694" s="93"/>
      <c r="AO694" s="129"/>
      <c r="AP694" s="93"/>
      <c r="AQ694" s="93"/>
    </row>
    <row r="695" spans="5:43" ht="32.25" customHeight="1" x14ac:dyDescent="0.25">
      <c r="E695" s="93"/>
      <c r="AM695" s="93"/>
      <c r="AN695" s="93"/>
      <c r="AO695" s="129"/>
      <c r="AP695" s="93"/>
      <c r="AQ695" s="93"/>
    </row>
    <row r="696" spans="5:43" ht="32.25" customHeight="1" x14ac:dyDescent="0.25">
      <c r="E696" s="93"/>
      <c r="AM696" s="93"/>
      <c r="AN696" s="93"/>
      <c r="AO696" s="129"/>
      <c r="AP696" s="93"/>
      <c r="AQ696" s="93"/>
    </row>
    <row r="697" spans="5:43" ht="32.25" customHeight="1" x14ac:dyDescent="0.25">
      <c r="E697" s="93"/>
      <c r="AM697" s="93"/>
      <c r="AN697" s="93"/>
      <c r="AO697" s="129"/>
      <c r="AP697" s="93"/>
      <c r="AQ697" s="93"/>
    </row>
    <row r="698" spans="5:43" ht="32.25" customHeight="1" x14ac:dyDescent="0.25">
      <c r="E698" s="93"/>
      <c r="AM698" s="93"/>
      <c r="AN698" s="93"/>
      <c r="AO698" s="129"/>
      <c r="AP698" s="93"/>
      <c r="AQ698" s="93"/>
    </row>
    <row r="699" spans="5:43" ht="32.25" customHeight="1" x14ac:dyDescent="0.25">
      <c r="E699" s="93"/>
      <c r="AM699" s="93"/>
      <c r="AN699" s="93"/>
      <c r="AO699" s="129"/>
      <c r="AP699" s="93"/>
      <c r="AQ699" s="93"/>
    </row>
    <row r="700" spans="5:43" ht="32.25" customHeight="1" x14ac:dyDescent="0.25">
      <c r="E700" s="93"/>
      <c r="AM700" s="93"/>
      <c r="AN700" s="93"/>
      <c r="AO700" s="129"/>
      <c r="AP700" s="93"/>
      <c r="AQ700" s="93"/>
    </row>
    <row r="701" spans="5:43" ht="32.25" customHeight="1" x14ac:dyDescent="0.25">
      <c r="E701" s="93"/>
      <c r="AM701" s="93"/>
      <c r="AN701" s="93"/>
      <c r="AO701" s="129"/>
      <c r="AP701" s="93"/>
      <c r="AQ701" s="93"/>
    </row>
    <row r="702" spans="5:43" ht="32.25" customHeight="1" x14ac:dyDescent="0.25">
      <c r="E702" s="93"/>
      <c r="AM702" s="93"/>
      <c r="AN702" s="93"/>
      <c r="AO702" s="129"/>
      <c r="AP702" s="93"/>
      <c r="AQ702" s="93"/>
    </row>
    <row r="703" spans="5:43" ht="32.25" customHeight="1" x14ac:dyDescent="0.25">
      <c r="E703" s="93"/>
      <c r="AM703" s="93"/>
      <c r="AN703" s="93"/>
      <c r="AO703" s="129"/>
      <c r="AP703" s="93"/>
      <c r="AQ703" s="93"/>
    </row>
    <row r="704" spans="5:43" ht="32.25" customHeight="1" x14ac:dyDescent="0.25">
      <c r="E704" s="93"/>
      <c r="AM704" s="93"/>
      <c r="AN704" s="93"/>
      <c r="AO704" s="129"/>
      <c r="AP704" s="93"/>
      <c r="AQ704" s="93"/>
    </row>
    <row r="705" spans="5:43" ht="32.25" customHeight="1" x14ac:dyDescent="0.25">
      <c r="E705" s="93"/>
      <c r="AM705" s="93"/>
      <c r="AN705" s="93"/>
      <c r="AO705" s="129"/>
      <c r="AP705" s="93"/>
      <c r="AQ705" s="93"/>
    </row>
    <row r="706" spans="5:43" ht="32.25" customHeight="1" x14ac:dyDescent="0.25">
      <c r="E706" s="93"/>
      <c r="AM706" s="93"/>
      <c r="AN706" s="93"/>
      <c r="AO706" s="129"/>
      <c r="AP706" s="93"/>
      <c r="AQ706" s="93"/>
    </row>
    <row r="707" spans="5:43" ht="32.25" customHeight="1" x14ac:dyDescent="0.25">
      <c r="E707" s="93"/>
      <c r="AM707" s="93"/>
      <c r="AN707" s="93"/>
      <c r="AO707" s="129"/>
      <c r="AP707" s="93"/>
      <c r="AQ707" s="93"/>
    </row>
    <row r="708" spans="5:43" ht="32.25" customHeight="1" x14ac:dyDescent="0.25">
      <c r="E708" s="93"/>
      <c r="AM708" s="93"/>
      <c r="AN708" s="93"/>
      <c r="AO708" s="129"/>
      <c r="AP708" s="93"/>
      <c r="AQ708" s="93"/>
    </row>
    <row r="709" spans="5:43" ht="32.25" customHeight="1" x14ac:dyDescent="0.25">
      <c r="E709" s="93"/>
      <c r="AM709" s="93"/>
      <c r="AN709" s="93"/>
      <c r="AO709" s="129"/>
      <c r="AP709" s="93"/>
      <c r="AQ709" s="93"/>
    </row>
    <row r="710" spans="5:43" ht="32.25" customHeight="1" x14ac:dyDescent="0.25">
      <c r="E710" s="93"/>
      <c r="AM710" s="93"/>
      <c r="AN710" s="93"/>
      <c r="AO710" s="129"/>
      <c r="AP710" s="93"/>
      <c r="AQ710" s="93"/>
    </row>
    <row r="711" spans="5:43" ht="32.25" customHeight="1" x14ac:dyDescent="0.25">
      <c r="E711" s="93"/>
      <c r="AM711" s="93"/>
      <c r="AN711" s="93"/>
      <c r="AO711" s="129"/>
      <c r="AP711" s="93"/>
      <c r="AQ711" s="93"/>
    </row>
    <row r="712" spans="5:43" ht="32.25" customHeight="1" x14ac:dyDescent="0.25">
      <c r="E712" s="93"/>
      <c r="AM712" s="93"/>
      <c r="AN712" s="93"/>
      <c r="AO712" s="129"/>
      <c r="AP712" s="93"/>
      <c r="AQ712" s="93"/>
    </row>
    <row r="713" spans="5:43" ht="32.25" customHeight="1" x14ac:dyDescent="0.25">
      <c r="E713" s="93"/>
      <c r="AM713" s="93"/>
      <c r="AN713" s="93"/>
      <c r="AO713" s="129"/>
      <c r="AP713" s="93"/>
      <c r="AQ713" s="93"/>
    </row>
    <row r="714" spans="5:43" ht="32.25" customHeight="1" x14ac:dyDescent="0.25">
      <c r="E714" s="93"/>
      <c r="AM714" s="93"/>
      <c r="AN714" s="93"/>
      <c r="AO714" s="129"/>
      <c r="AP714" s="93"/>
      <c r="AQ714" s="93"/>
    </row>
    <row r="715" spans="5:43" ht="32.25" customHeight="1" x14ac:dyDescent="0.25">
      <c r="E715" s="93"/>
      <c r="AM715" s="93"/>
      <c r="AN715" s="93"/>
      <c r="AO715" s="129"/>
      <c r="AP715" s="93"/>
      <c r="AQ715" s="93"/>
    </row>
    <row r="716" spans="5:43" ht="32.25" customHeight="1" x14ac:dyDescent="0.25">
      <c r="E716" s="93"/>
      <c r="AM716" s="93"/>
      <c r="AN716" s="93"/>
      <c r="AO716" s="129"/>
      <c r="AP716" s="93"/>
      <c r="AQ716" s="93"/>
    </row>
    <row r="717" spans="5:43" ht="32.25" customHeight="1" x14ac:dyDescent="0.25">
      <c r="E717" s="93"/>
      <c r="AM717" s="93"/>
      <c r="AN717" s="93"/>
      <c r="AO717" s="129"/>
      <c r="AP717" s="93"/>
      <c r="AQ717" s="93"/>
    </row>
    <row r="718" spans="5:43" ht="32.25" customHeight="1" x14ac:dyDescent="0.25">
      <c r="E718" s="93"/>
      <c r="AM718" s="93"/>
      <c r="AN718" s="93"/>
      <c r="AO718" s="129"/>
      <c r="AP718" s="93"/>
      <c r="AQ718" s="93"/>
    </row>
    <row r="719" spans="5:43" ht="32.25" customHeight="1" x14ac:dyDescent="0.25">
      <c r="E719" s="93"/>
      <c r="AM719" s="93"/>
      <c r="AN719" s="93"/>
      <c r="AO719" s="129"/>
      <c r="AP719" s="93"/>
      <c r="AQ719" s="93"/>
    </row>
    <row r="720" spans="5:43" ht="32.25" customHeight="1" x14ac:dyDescent="0.25">
      <c r="E720" s="93"/>
      <c r="AM720" s="93"/>
      <c r="AN720" s="93"/>
      <c r="AO720" s="129"/>
      <c r="AP720" s="93"/>
      <c r="AQ720" s="93"/>
    </row>
    <row r="721" spans="5:43" ht="32.25" customHeight="1" x14ac:dyDescent="0.25">
      <c r="E721" s="93"/>
      <c r="AM721" s="93"/>
      <c r="AN721" s="93"/>
      <c r="AO721" s="129"/>
      <c r="AP721" s="93"/>
      <c r="AQ721" s="93"/>
    </row>
    <row r="722" spans="5:43" ht="32.25" customHeight="1" x14ac:dyDescent="0.25">
      <c r="E722" s="93"/>
      <c r="AM722" s="93"/>
      <c r="AN722" s="93"/>
      <c r="AO722" s="129"/>
      <c r="AP722" s="93"/>
      <c r="AQ722" s="93"/>
    </row>
    <row r="723" spans="5:43" ht="32.25" customHeight="1" x14ac:dyDescent="0.25">
      <c r="E723" s="93"/>
      <c r="AM723" s="93"/>
      <c r="AN723" s="93"/>
      <c r="AO723" s="129"/>
      <c r="AP723" s="93"/>
      <c r="AQ723" s="93"/>
    </row>
    <row r="724" spans="5:43" ht="32.25" customHeight="1" x14ac:dyDescent="0.25">
      <c r="E724" s="93"/>
      <c r="AM724" s="93"/>
      <c r="AN724" s="93"/>
      <c r="AO724" s="129"/>
      <c r="AP724" s="93"/>
      <c r="AQ724" s="93"/>
    </row>
    <row r="725" spans="5:43" ht="32.25" customHeight="1" x14ac:dyDescent="0.25">
      <c r="E725" s="93"/>
      <c r="AM725" s="93"/>
      <c r="AN725" s="93"/>
      <c r="AO725" s="129"/>
      <c r="AP725" s="93"/>
      <c r="AQ725" s="93"/>
    </row>
    <row r="726" spans="5:43" ht="32.25" customHeight="1" x14ac:dyDescent="0.25">
      <c r="E726" s="93"/>
      <c r="AM726" s="93"/>
      <c r="AN726" s="93"/>
      <c r="AO726" s="129"/>
      <c r="AP726" s="93"/>
      <c r="AQ726" s="93"/>
    </row>
    <row r="727" spans="5:43" ht="32.25" customHeight="1" x14ac:dyDescent="0.25">
      <c r="E727" s="93"/>
      <c r="AM727" s="93"/>
      <c r="AN727" s="93"/>
      <c r="AO727" s="129"/>
      <c r="AP727" s="93"/>
      <c r="AQ727" s="93"/>
    </row>
    <row r="728" spans="5:43" ht="32.25" customHeight="1" x14ac:dyDescent="0.25">
      <c r="E728" s="93"/>
      <c r="AM728" s="93"/>
      <c r="AN728" s="93"/>
      <c r="AO728" s="129"/>
      <c r="AP728" s="93"/>
      <c r="AQ728" s="93"/>
    </row>
    <row r="729" spans="5:43" ht="32.25" customHeight="1" x14ac:dyDescent="0.25">
      <c r="E729" s="93"/>
      <c r="AM729" s="93"/>
      <c r="AN729" s="93"/>
      <c r="AO729" s="129"/>
      <c r="AP729" s="93"/>
      <c r="AQ729" s="93"/>
    </row>
    <row r="730" spans="5:43" ht="32.25" customHeight="1" x14ac:dyDescent="0.25">
      <c r="E730" s="93"/>
      <c r="AM730" s="93"/>
      <c r="AN730" s="93"/>
      <c r="AO730" s="129"/>
      <c r="AP730" s="93"/>
      <c r="AQ730" s="93"/>
    </row>
    <row r="731" spans="5:43" ht="32.25" customHeight="1" x14ac:dyDescent="0.25">
      <c r="E731" s="93"/>
      <c r="AM731" s="93"/>
      <c r="AN731" s="93"/>
      <c r="AO731" s="129"/>
      <c r="AP731" s="93"/>
      <c r="AQ731" s="93"/>
    </row>
    <row r="732" spans="5:43" ht="32.25" customHeight="1" x14ac:dyDescent="0.25">
      <c r="E732" s="93"/>
      <c r="AM732" s="93"/>
      <c r="AN732" s="93"/>
      <c r="AO732" s="129"/>
      <c r="AP732" s="93"/>
      <c r="AQ732" s="93"/>
    </row>
    <row r="733" spans="5:43" ht="32.25" customHeight="1" x14ac:dyDescent="0.25">
      <c r="E733" s="93"/>
      <c r="AM733" s="93"/>
      <c r="AN733" s="93"/>
      <c r="AO733" s="129"/>
      <c r="AP733" s="93"/>
      <c r="AQ733" s="93"/>
    </row>
    <row r="734" spans="5:43" ht="32.25" customHeight="1" x14ac:dyDescent="0.25">
      <c r="E734" s="93"/>
      <c r="AM734" s="93"/>
      <c r="AN734" s="93"/>
      <c r="AO734" s="129"/>
      <c r="AP734" s="93"/>
      <c r="AQ734" s="93"/>
    </row>
    <row r="735" spans="5:43" ht="32.25" customHeight="1" x14ac:dyDescent="0.25">
      <c r="E735" s="93"/>
      <c r="AM735" s="93"/>
      <c r="AN735" s="93"/>
      <c r="AO735" s="129"/>
      <c r="AP735" s="93"/>
      <c r="AQ735" s="93"/>
    </row>
    <row r="736" spans="5:43" ht="32.25" customHeight="1" x14ac:dyDescent="0.25">
      <c r="E736" s="93"/>
      <c r="AM736" s="93"/>
      <c r="AN736" s="93"/>
      <c r="AO736" s="129"/>
      <c r="AP736" s="93"/>
      <c r="AQ736" s="93"/>
    </row>
    <row r="737" spans="5:43" ht="32.25" customHeight="1" x14ac:dyDescent="0.25">
      <c r="E737" s="93"/>
      <c r="AM737" s="93"/>
      <c r="AN737" s="93"/>
      <c r="AO737" s="129"/>
      <c r="AP737" s="93"/>
      <c r="AQ737" s="93"/>
    </row>
    <row r="738" spans="5:43" ht="32.25" customHeight="1" x14ac:dyDescent="0.25">
      <c r="E738" s="93"/>
      <c r="AM738" s="93"/>
      <c r="AN738" s="93"/>
      <c r="AO738" s="129"/>
      <c r="AP738" s="93"/>
      <c r="AQ738" s="93"/>
    </row>
    <row r="739" spans="5:43" ht="32.25" customHeight="1" x14ac:dyDescent="0.25">
      <c r="E739" s="93"/>
      <c r="AM739" s="93"/>
      <c r="AN739" s="93"/>
      <c r="AO739" s="129"/>
      <c r="AP739" s="93"/>
      <c r="AQ739" s="93"/>
    </row>
    <row r="740" spans="5:43" ht="32.25" customHeight="1" x14ac:dyDescent="0.25">
      <c r="E740" s="93"/>
      <c r="AM740" s="93"/>
      <c r="AN740" s="93"/>
      <c r="AO740" s="129"/>
      <c r="AP740" s="93"/>
      <c r="AQ740" s="93"/>
    </row>
    <row r="741" spans="5:43" ht="32.25" customHeight="1" x14ac:dyDescent="0.25">
      <c r="E741" s="93"/>
      <c r="AM741" s="93"/>
      <c r="AN741" s="93"/>
      <c r="AO741" s="129"/>
      <c r="AP741" s="93"/>
      <c r="AQ741" s="93"/>
    </row>
    <row r="742" spans="5:43" ht="32.25" customHeight="1" x14ac:dyDescent="0.25">
      <c r="E742" s="93"/>
      <c r="AM742" s="93"/>
      <c r="AN742" s="93"/>
      <c r="AO742" s="129"/>
      <c r="AP742" s="93"/>
      <c r="AQ742" s="93"/>
    </row>
    <row r="743" spans="5:43" ht="32.25" customHeight="1" x14ac:dyDescent="0.25">
      <c r="E743" s="93"/>
      <c r="AM743" s="93"/>
      <c r="AN743" s="93"/>
      <c r="AO743" s="129"/>
      <c r="AP743" s="93"/>
      <c r="AQ743" s="93"/>
    </row>
    <row r="744" spans="5:43" ht="32.25" customHeight="1" x14ac:dyDescent="0.25">
      <c r="E744" s="93"/>
      <c r="AM744" s="93"/>
      <c r="AN744" s="93"/>
      <c r="AO744" s="129"/>
      <c r="AP744" s="93"/>
      <c r="AQ744" s="93"/>
    </row>
    <row r="745" spans="5:43" ht="32.25" customHeight="1" x14ac:dyDescent="0.25">
      <c r="E745" s="93"/>
      <c r="AM745" s="93"/>
      <c r="AN745" s="93"/>
      <c r="AO745" s="129"/>
      <c r="AP745" s="93"/>
      <c r="AQ745" s="93"/>
    </row>
    <row r="746" spans="5:43" ht="32.25" customHeight="1" x14ac:dyDescent="0.25">
      <c r="E746" s="93"/>
      <c r="AM746" s="93"/>
      <c r="AN746" s="93"/>
      <c r="AO746" s="129"/>
      <c r="AP746" s="93"/>
      <c r="AQ746" s="93"/>
    </row>
    <row r="747" spans="5:43" ht="32.25" customHeight="1" x14ac:dyDescent="0.25">
      <c r="E747" s="93"/>
      <c r="AM747" s="93"/>
      <c r="AN747" s="93"/>
      <c r="AO747" s="129"/>
      <c r="AP747" s="93"/>
      <c r="AQ747" s="93"/>
    </row>
    <row r="748" spans="5:43" ht="32.25" customHeight="1" x14ac:dyDescent="0.25">
      <c r="E748" s="93"/>
      <c r="AM748" s="93"/>
      <c r="AN748" s="93"/>
      <c r="AO748" s="129"/>
      <c r="AP748" s="93"/>
      <c r="AQ748" s="93"/>
    </row>
    <row r="749" spans="5:43" ht="32.25" customHeight="1" x14ac:dyDescent="0.25">
      <c r="E749" s="93"/>
      <c r="AM749" s="93"/>
      <c r="AN749" s="93"/>
      <c r="AO749" s="129"/>
      <c r="AP749" s="93"/>
      <c r="AQ749" s="93"/>
    </row>
    <row r="750" spans="5:43" ht="32.25" customHeight="1" x14ac:dyDescent="0.25">
      <c r="E750" s="93"/>
      <c r="AM750" s="93"/>
      <c r="AN750" s="93"/>
      <c r="AO750" s="129"/>
      <c r="AP750" s="93"/>
      <c r="AQ750" s="93"/>
    </row>
    <row r="751" spans="5:43" ht="32.25" customHeight="1" x14ac:dyDescent="0.25">
      <c r="E751" s="93"/>
      <c r="AM751" s="93"/>
      <c r="AN751" s="93"/>
      <c r="AO751" s="129"/>
      <c r="AP751" s="93"/>
      <c r="AQ751" s="93"/>
    </row>
    <row r="752" spans="5:43" ht="32.25" customHeight="1" x14ac:dyDescent="0.25">
      <c r="E752" s="93"/>
      <c r="AM752" s="93"/>
      <c r="AN752" s="93"/>
      <c r="AO752" s="129"/>
      <c r="AP752" s="93"/>
      <c r="AQ752" s="93"/>
    </row>
    <row r="753" spans="5:43" ht="32.25" customHeight="1" x14ac:dyDescent="0.25">
      <c r="E753" s="93"/>
      <c r="AM753" s="93"/>
      <c r="AN753" s="93"/>
      <c r="AO753" s="129"/>
      <c r="AP753" s="93"/>
      <c r="AQ753" s="93"/>
    </row>
    <row r="754" spans="5:43" ht="32.25" customHeight="1" x14ac:dyDescent="0.25">
      <c r="E754" s="93"/>
      <c r="AM754" s="93"/>
      <c r="AN754" s="93"/>
      <c r="AO754" s="129"/>
      <c r="AP754" s="93"/>
      <c r="AQ754" s="93"/>
    </row>
    <row r="755" spans="5:43" ht="32.25" customHeight="1" x14ac:dyDescent="0.25">
      <c r="E755" s="93"/>
      <c r="AM755" s="93"/>
      <c r="AN755" s="93"/>
      <c r="AO755" s="129"/>
      <c r="AP755" s="93"/>
      <c r="AQ755" s="93"/>
    </row>
    <row r="756" spans="5:43" ht="32.25" customHeight="1" x14ac:dyDescent="0.25">
      <c r="E756" s="93"/>
      <c r="AM756" s="93"/>
      <c r="AN756" s="93"/>
      <c r="AO756" s="129"/>
      <c r="AP756" s="93"/>
      <c r="AQ756" s="93"/>
    </row>
    <row r="757" spans="5:43" ht="32.25" customHeight="1" x14ac:dyDescent="0.25">
      <c r="E757" s="93"/>
      <c r="AM757" s="93"/>
      <c r="AN757" s="93"/>
      <c r="AO757" s="129"/>
      <c r="AP757" s="93"/>
      <c r="AQ757" s="93"/>
    </row>
    <row r="758" spans="5:43" ht="32.25" customHeight="1" x14ac:dyDescent="0.25">
      <c r="E758" s="93"/>
      <c r="AM758" s="93"/>
      <c r="AN758" s="93"/>
      <c r="AO758" s="129"/>
      <c r="AP758" s="93"/>
      <c r="AQ758" s="93"/>
    </row>
    <row r="759" spans="5:43" ht="32.25" customHeight="1" x14ac:dyDescent="0.25">
      <c r="E759" s="93"/>
      <c r="AM759" s="93"/>
      <c r="AN759" s="93"/>
      <c r="AO759" s="129"/>
      <c r="AP759" s="93"/>
      <c r="AQ759" s="93"/>
    </row>
    <row r="760" spans="5:43" ht="32.25" customHeight="1" x14ac:dyDescent="0.25">
      <c r="E760" s="93"/>
      <c r="AM760" s="93"/>
      <c r="AN760" s="93"/>
      <c r="AO760" s="129"/>
      <c r="AP760" s="93"/>
      <c r="AQ760" s="93"/>
    </row>
    <row r="761" spans="5:43" ht="32.25" customHeight="1" x14ac:dyDescent="0.25">
      <c r="E761" s="93"/>
      <c r="AM761" s="93"/>
      <c r="AN761" s="93"/>
      <c r="AO761" s="129"/>
      <c r="AP761" s="93"/>
      <c r="AQ761" s="93"/>
    </row>
    <row r="762" spans="5:43" ht="32.25" customHeight="1" x14ac:dyDescent="0.25">
      <c r="E762" s="93"/>
      <c r="AM762" s="93"/>
      <c r="AN762" s="93"/>
      <c r="AO762" s="129"/>
      <c r="AP762" s="93"/>
      <c r="AQ762" s="93"/>
    </row>
    <row r="763" spans="5:43" ht="32.25" customHeight="1" x14ac:dyDescent="0.25">
      <c r="E763" s="93"/>
      <c r="AM763" s="93"/>
      <c r="AN763" s="93"/>
      <c r="AO763" s="129"/>
      <c r="AP763" s="93"/>
      <c r="AQ763" s="93"/>
    </row>
    <row r="764" spans="5:43" ht="32.25" customHeight="1" x14ac:dyDescent="0.25">
      <c r="E764" s="93"/>
      <c r="AM764" s="93"/>
      <c r="AN764" s="93"/>
      <c r="AO764" s="129"/>
      <c r="AP764" s="93"/>
      <c r="AQ764" s="93"/>
    </row>
    <row r="765" spans="5:43" ht="32.25" customHeight="1" x14ac:dyDescent="0.25">
      <c r="E765" s="93"/>
      <c r="AM765" s="93"/>
      <c r="AN765" s="93"/>
      <c r="AO765" s="129"/>
      <c r="AP765" s="93"/>
      <c r="AQ765" s="93"/>
    </row>
    <row r="766" spans="5:43" ht="32.25" customHeight="1" x14ac:dyDescent="0.25">
      <c r="E766" s="93"/>
      <c r="AM766" s="93"/>
      <c r="AN766" s="93"/>
      <c r="AO766" s="129"/>
      <c r="AP766" s="93"/>
      <c r="AQ766" s="93"/>
    </row>
    <row r="767" spans="5:43" ht="32.25" customHeight="1" x14ac:dyDescent="0.25">
      <c r="E767" s="93"/>
      <c r="AM767" s="93"/>
      <c r="AN767" s="93"/>
      <c r="AO767" s="129"/>
      <c r="AP767" s="93"/>
      <c r="AQ767" s="93"/>
    </row>
    <row r="768" spans="5:43" ht="32.25" customHeight="1" x14ac:dyDescent="0.25">
      <c r="E768" s="93"/>
      <c r="AM768" s="93"/>
      <c r="AN768" s="93"/>
      <c r="AO768" s="129"/>
      <c r="AP768" s="93"/>
      <c r="AQ768" s="93"/>
    </row>
    <row r="769" spans="5:43" ht="32.25" customHeight="1" x14ac:dyDescent="0.25">
      <c r="E769" s="93"/>
      <c r="AM769" s="93"/>
      <c r="AN769" s="93"/>
      <c r="AO769" s="129"/>
      <c r="AP769" s="93"/>
      <c r="AQ769" s="93"/>
    </row>
    <row r="770" spans="5:43" ht="32.25" customHeight="1" x14ac:dyDescent="0.25">
      <c r="E770" s="93"/>
      <c r="AM770" s="93"/>
      <c r="AN770" s="93"/>
      <c r="AO770" s="129"/>
      <c r="AP770" s="93"/>
      <c r="AQ770" s="93"/>
    </row>
    <row r="771" spans="5:43" ht="32.25" customHeight="1" x14ac:dyDescent="0.25">
      <c r="E771" s="93"/>
      <c r="AM771" s="93"/>
      <c r="AN771" s="93"/>
      <c r="AO771" s="129"/>
      <c r="AP771" s="93"/>
      <c r="AQ771" s="93"/>
    </row>
    <row r="772" spans="5:43" ht="32.25" customHeight="1" x14ac:dyDescent="0.25">
      <c r="E772" s="93"/>
      <c r="AM772" s="93"/>
      <c r="AN772" s="93"/>
      <c r="AO772" s="129"/>
      <c r="AP772" s="93"/>
      <c r="AQ772" s="93"/>
    </row>
    <row r="773" spans="5:43" ht="32.25" customHeight="1" x14ac:dyDescent="0.25">
      <c r="E773" s="93"/>
      <c r="AM773" s="93"/>
      <c r="AN773" s="93"/>
      <c r="AO773" s="129"/>
      <c r="AP773" s="93"/>
      <c r="AQ773" s="93"/>
    </row>
    <row r="774" spans="5:43" ht="32.25" customHeight="1" x14ac:dyDescent="0.25">
      <c r="E774" s="93"/>
      <c r="AM774" s="93"/>
      <c r="AN774" s="93"/>
      <c r="AO774" s="129"/>
      <c r="AP774" s="93"/>
      <c r="AQ774" s="93"/>
    </row>
    <row r="775" spans="5:43" ht="32.25" customHeight="1" x14ac:dyDescent="0.25">
      <c r="E775" s="93"/>
      <c r="AM775" s="93"/>
      <c r="AN775" s="93"/>
      <c r="AO775" s="129"/>
      <c r="AP775" s="93"/>
      <c r="AQ775" s="93"/>
    </row>
    <row r="776" spans="5:43" ht="32.25" customHeight="1" x14ac:dyDescent="0.25">
      <c r="E776" s="93"/>
      <c r="AM776" s="93"/>
      <c r="AN776" s="93"/>
      <c r="AO776" s="129"/>
      <c r="AP776" s="93"/>
      <c r="AQ776" s="93"/>
    </row>
    <row r="777" spans="5:43" ht="32.25" customHeight="1" x14ac:dyDescent="0.25">
      <c r="E777" s="93"/>
      <c r="AM777" s="93"/>
      <c r="AN777" s="93"/>
      <c r="AO777" s="129"/>
      <c r="AP777" s="93"/>
      <c r="AQ777" s="93"/>
    </row>
    <row r="778" spans="5:43" ht="32.25" customHeight="1" x14ac:dyDescent="0.25">
      <c r="E778" s="93"/>
      <c r="AM778" s="93"/>
      <c r="AN778" s="93"/>
      <c r="AO778" s="129"/>
      <c r="AP778" s="93"/>
      <c r="AQ778" s="93"/>
    </row>
    <row r="779" spans="5:43" ht="32.25" customHeight="1" x14ac:dyDescent="0.25">
      <c r="E779" s="93"/>
      <c r="AM779" s="93"/>
      <c r="AN779" s="93"/>
      <c r="AO779" s="129"/>
      <c r="AP779" s="93"/>
      <c r="AQ779" s="93"/>
    </row>
    <row r="780" spans="5:43" ht="32.25" customHeight="1" x14ac:dyDescent="0.25">
      <c r="E780" s="93"/>
      <c r="AM780" s="93"/>
      <c r="AN780" s="93"/>
      <c r="AO780" s="129"/>
      <c r="AP780" s="93"/>
      <c r="AQ780" s="93"/>
    </row>
    <row r="781" spans="5:43" ht="32.25" customHeight="1" x14ac:dyDescent="0.25">
      <c r="E781" s="93"/>
      <c r="AM781" s="93"/>
      <c r="AN781" s="93"/>
      <c r="AO781" s="129"/>
      <c r="AP781" s="93"/>
      <c r="AQ781" s="93"/>
    </row>
    <row r="782" spans="5:43" ht="32.25" customHeight="1" x14ac:dyDescent="0.25">
      <c r="E782" s="93"/>
      <c r="AM782" s="93"/>
      <c r="AN782" s="93"/>
      <c r="AO782" s="129"/>
      <c r="AP782" s="93"/>
      <c r="AQ782" s="93"/>
    </row>
    <row r="783" spans="5:43" ht="32.25" customHeight="1" x14ac:dyDescent="0.25">
      <c r="E783" s="93"/>
      <c r="AM783" s="93"/>
      <c r="AN783" s="93"/>
      <c r="AO783" s="129"/>
      <c r="AP783" s="93"/>
      <c r="AQ783" s="93"/>
    </row>
    <row r="784" spans="5:43" ht="32.25" customHeight="1" x14ac:dyDescent="0.25">
      <c r="E784" s="93"/>
      <c r="AM784" s="93"/>
      <c r="AN784" s="93"/>
      <c r="AO784" s="129"/>
      <c r="AP784" s="93"/>
      <c r="AQ784" s="93"/>
    </row>
    <row r="785" spans="5:43" ht="32.25" customHeight="1" x14ac:dyDescent="0.25">
      <c r="E785" s="93"/>
      <c r="AM785" s="93"/>
      <c r="AN785" s="93"/>
      <c r="AO785" s="129"/>
      <c r="AP785" s="93"/>
      <c r="AQ785" s="93"/>
    </row>
    <row r="786" spans="5:43" ht="32.25" customHeight="1" x14ac:dyDescent="0.25">
      <c r="E786" s="93"/>
      <c r="AM786" s="93"/>
      <c r="AN786" s="93"/>
      <c r="AO786" s="129"/>
      <c r="AP786" s="93"/>
      <c r="AQ786" s="93"/>
    </row>
    <row r="787" spans="5:43" ht="32.25" customHeight="1" x14ac:dyDescent="0.25">
      <c r="E787" s="93"/>
      <c r="AM787" s="93"/>
      <c r="AN787" s="93"/>
      <c r="AO787" s="129"/>
      <c r="AP787" s="93"/>
      <c r="AQ787" s="93"/>
    </row>
    <row r="788" spans="5:43" ht="32.25" customHeight="1" x14ac:dyDescent="0.25">
      <c r="E788" s="93"/>
      <c r="AM788" s="93"/>
      <c r="AN788" s="93"/>
      <c r="AO788" s="129"/>
      <c r="AP788" s="93"/>
      <c r="AQ788" s="93"/>
    </row>
    <row r="789" spans="5:43" ht="32.25" customHeight="1" x14ac:dyDescent="0.25">
      <c r="E789" s="93"/>
      <c r="AM789" s="93"/>
      <c r="AN789" s="93"/>
      <c r="AO789" s="129"/>
      <c r="AP789" s="93"/>
      <c r="AQ789" s="93"/>
    </row>
    <row r="790" spans="5:43" ht="32.25" customHeight="1" x14ac:dyDescent="0.25">
      <c r="E790" s="93"/>
      <c r="AM790" s="93"/>
      <c r="AN790" s="93"/>
      <c r="AO790" s="129"/>
      <c r="AP790" s="93"/>
      <c r="AQ790" s="93"/>
    </row>
    <row r="791" spans="5:43" ht="32.25" customHeight="1" x14ac:dyDescent="0.25">
      <c r="E791" s="93"/>
      <c r="AM791" s="93"/>
      <c r="AN791" s="93"/>
      <c r="AO791" s="129"/>
      <c r="AP791" s="93"/>
      <c r="AQ791" s="93"/>
    </row>
    <row r="792" spans="5:43" ht="32.25" customHeight="1" x14ac:dyDescent="0.25">
      <c r="E792" s="93"/>
      <c r="AM792" s="93"/>
      <c r="AN792" s="93"/>
      <c r="AO792" s="129"/>
      <c r="AP792" s="93"/>
      <c r="AQ792" s="93"/>
    </row>
    <row r="793" spans="5:43" ht="32.25" customHeight="1" x14ac:dyDescent="0.25">
      <c r="E793" s="93"/>
      <c r="AM793" s="93"/>
      <c r="AN793" s="93"/>
      <c r="AO793" s="129"/>
      <c r="AP793" s="93"/>
      <c r="AQ793" s="93"/>
    </row>
    <row r="794" spans="5:43" ht="32.25" customHeight="1" x14ac:dyDescent="0.25">
      <c r="E794" s="93"/>
      <c r="AM794" s="93"/>
      <c r="AN794" s="93"/>
      <c r="AO794" s="129"/>
      <c r="AP794" s="93"/>
      <c r="AQ794" s="93"/>
    </row>
    <row r="795" spans="5:43" ht="32.25" customHeight="1" x14ac:dyDescent="0.25">
      <c r="E795" s="93"/>
      <c r="AM795" s="93"/>
      <c r="AN795" s="93"/>
      <c r="AO795" s="129"/>
      <c r="AP795" s="93"/>
      <c r="AQ795" s="93"/>
    </row>
    <row r="796" spans="5:43" ht="32.25" customHeight="1" x14ac:dyDescent="0.25">
      <c r="E796" s="93"/>
      <c r="AM796" s="93"/>
      <c r="AN796" s="93"/>
      <c r="AO796" s="129"/>
      <c r="AP796" s="93"/>
      <c r="AQ796" s="93"/>
    </row>
    <row r="797" spans="5:43" ht="32.25" customHeight="1" x14ac:dyDescent="0.25">
      <c r="E797" s="93"/>
      <c r="AM797" s="93"/>
      <c r="AN797" s="93"/>
      <c r="AO797" s="129"/>
      <c r="AP797" s="93"/>
      <c r="AQ797" s="93"/>
    </row>
    <row r="798" spans="5:43" ht="32.25" customHeight="1" x14ac:dyDescent="0.25">
      <c r="E798" s="93"/>
      <c r="AM798" s="93"/>
      <c r="AN798" s="93"/>
      <c r="AO798" s="129"/>
      <c r="AP798" s="93"/>
      <c r="AQ798" s="93"/>
    </row>
    <row r="799" spans="5:43" ht="32.25" customHeight="1" x14ac:dyDescent="0.25">
      <c r="E799" s="93"/>
      <c r="AM799" s="93"/>
      <c r="AN799" s="93"/>
      <c r="AO799" s="129"/>
      <c r="AP799" s="93"/>
      <c r="AQ799" s="93"/>
    </row>
    <row r="800" spans="5:43" ht="32.25" customHeight="1" x14ac:dyDescent="0.25">
      <c r="E800" s="93"/>
      <c r="AM800" s="93"/>
      <c r="AN800" s="93"/>
      <c r="AO800" s="129"/>
      <c r="AP800" s="93"/>
      <c r="AQ800" s="93"/>
    </row>
    <row r="801" spans="5:43" ht="32.25" customHeight="1" x14ac:dyDescent="0.25">
      <c r="E801" s="93"/>
      <c r="AM801" s="93"/>
      <c r="AN801" s="93"/>
      <c r="AO801" s="129"/>
      <c r="AP801" s="93"/>
      <c r="AQ801" s="93"/>
    </row>
    <row r="802" spans="5:43" ht="32.25" customHeight="1" x14ac:dyDescent="0.25">
      <c r="E802" s="93"/>
      <c r="AM802" s="93"/>
      <c r="AN802" s="93"/>
      <c r="AO802" s="129"/>
      <c r="AP802" s="93"/>
      <c r="AQ802" s="93"/>
    </row>
    <row r="803" spans="5:43" ht="32.25" customHeight="1" x14ac:dyDescent="0.25">
      <c r="E803" s="93"/>
      <c r="AM803" s="93"/>
      <c r="AN803" s="93"/>
      <c r="AO803" s="129"/>
      <c r="AP803" s="93"/>
      <c r="AQ803" s="93"/>
    </row>
    <row r="804" spans="5:43" ht="32.25" customHeight="1" x14ac:dyDescent="0.25">
      <c r="E804" s="93"/>
      <c r="AM804" s="93"/>
      <c r="AN804" s="93"/>
      <c r="AO804" s="129"/>
      <c r="AP804" s="93"/>
      <c r="AQ804" s="93"/>
    </row>
    <row r="805" spans="5:43" ht="32.25" customHeight="1" x14ac:dyDescent="0.25">
      <c r="E805" s="93"/>
      <c r="AM805" s="93"/>
      <c r="AN805" s="93"/>
      <c r="AO805" s="129"/>
      <c r="AP805" s="93"/>
      <c r="AQ805" s="93"/>
    </row>
    <row r="806" spans="5:43" ht="32.25" customHeight="1" x14ac:dyDescent="0.25">
      <c r="E806" s="93"/>
      <c r="AM806" s="93"/>
      <c r="AN806" s="93"/>
      <c r="AO806" s="129"/>
      <c r="AP806" s="93"/>
      <c r="AQ806" s="93"/>
    </row>
    <row r="807" spans="5:43" ht="32.25" customHeight="1" x14ac:dyDescent="0.25">
      <c r="E807" s="93"/>
      <c r="AM807" s="93"/>
      <c r="AN807" s="93"/>
      <c r="AO807" s="129"/>
      <c r="AP807" s="93"/>
      <c r="AQ807" s="93"/>
    </row>
    <row r="808" spans="5:43" ht="32.25" customHeight="1" x14ac:dyDescent="0.25">
      <c r="E808" s="93"/>
      <c r="AM808" s="93"/>
      <c r="AN808" s="93"/>
      <c r="AO808" s="129"/>
      <c r="AP808" s="93"/>
      <c r="AQ808" s="93"/>
    </row>
    <row r="809" spans="5:43" ht="32.25" customHeight="1" x14ac:dyDescent="0.25">
      <c r="E809" s="93"/>
      <c r="AM809" s="93"/>
      <c r="AN809" s="93"/>
      <c r="AO809" s="129"/>
      <c r="AP809" s="93"/>
      <c r="AQ809" s="93"/>
    </row>
    <row r="810" spans="5:43" ht="32.25" customHeight="1" x14ac:dyDescent="0.25">
      <c r="E810" s="93"/>
      <c r="AM810" s="93"/>
      <c r="AN810" s="93"/>
      <c r="AO810" s="129"/>
      <c r="AP810" s="93"/>
      <c r="AQ810" s="93"/>
    </row>
    <row r="811" spans="5:43" ht="32.25" customHeight="1" x14ac:dyDescent="0.25">
      <c r="E811" s="93"/>
      <c r="AM811" s="93"/>
      <c r="AN811" s="93"/>
      <c r="AO811" s="129"/>
      <c r="AP811" s="93"/>
      <c r="AQ811" s="93"/>
    </row>
    <row r="812" spans="5:43" ht="32.25" customHeight="1" x14ac:dyDescent="0.25">
      <c r="E812" s="93"/>
      <c r="AM812" s="93"/>
      <c r="AN812" s="93"/>
      <c r="AO812" s="129"/>
      <c r="AP812" s="93"/>
      <c r="AQ812" s="93"/>
    </row>
    <row r="813" spans="5:43" ht="32.25" customHeight="1" x14ac:dyDescent="0.25">
      <c r="E813" s="93"/>
      <c r="AM813" s="93"/>
      <c r="AN813" s="93"/>
      <c r="AO813" s="129"/>
      <c r="AP813" s="93"/>
      <c r="AQ813" s="93"/>
    </row>
    <row r="814" spans="5:43" ht="32.25" customHeight="1" x14ac:dyDescent="0.25">
      <c r="E814" s="93"/>
      <c r="AM814" s="93"/>
      <c r="AN814" s="93"/>
      <c r="AO814" s="129"/>
      <c r="AP814" s="93"/>
      <c r="AQ814" s="93"/>
    </row>
    <row r="815" spans="5:43" ht="32.25" customHeight="1" x14ac:dyDescent="0.25">
      <c r="E815" s="93"/>
      <c r="AM815" s="93"/>
      <c r="AN815" s="93"/>
      <c r="AO815" s="129"/>
      <c r="AP815" s="93"/>
      <c r="AQ815" s="93"/>
    </row>
    <row r="816" spans="5:43" ht="32.25" customHeight="1" x14ac:dyDescent="0.25">
      <c r="E816" s="93"/>
      <c r="AM816" s="93"/>
      <c r="AN816" s="93"/>
      <c r="AO816" s="129"/>
      <c r="AP816" s="93"/>
      <c r="AQ816" s="93"/>
    </row>
    <row r="817" spans="5:43" ht="32.25" customHeight="1" x14ac:dyDescent="0.25">
      <c r="E817" s="93"/>
      <c r="AM817" s="93"/>
      <c r="AN817" s="93"/>
      <c r="AO817" s="129"/>
      <c r="AP817" s="93"/>
      <c r="AQ817" s="93"/>
    </row>
    <row r="818" spans="5:43" ht="32.25" customHeight="1" x14ac:dyDescent="0.25">
      <c r="E818" s="93"/>
      <c r="AM818" s="93"/>
      <c r="AN818" s="93"/>
      <c r="AO818" s="129"/>
      <c r="AP818" s="93"/>
      <c r="AQ818" s="93"/>
    </row>
    <row r="819" spans="5:43" ht="32.25" customHeight="1" x14ac:dyDescent="0.25">
      <c r="E819" s="93"/>
      <c r="AM819" s="93"/>
      <c r="AN819" s="93"/>
      <c r="AO819" s="129"/>
      <c r="AP819" s="93"/>
      <c r="AQ819" s="93"/>
    </row>
    <row r="820" spans="5:43" ht="32.25" customHeight="1" x14ac:dyDescent="0.25">
      <c r="E820" s="93"/>
      <c r="AM820" s="93"/>
      <c r="AN820" s="93"/>
      <c r="AO820" s="129"/>
      <c r="AP820" s="93"/>
      <c r="AQ820" s="93"/>
    </row>
    <row r="821" spans="5:43" ht="32.25" customHeight="1" x14ac:dyDescent="0.25">
      <c r="E821" s="93"/>
      <c r="AM821" s="93"/>
      <c r="AN821" s="93"/>
      <c r="AO821" s="129"/>
      <c r="AP821" s="93"/>
      <c r="AQ821" s="93"/>
    </row>
    <row r="822" spans="5:43" ht="32.25" customHeight="1" x14ac:dyDescent="0.25">
      <c r="E822" s="93"/>
      <c r="AM822" s="93"/>
      <c r="AN822" s="93"/>
      <c r="AO822" s="129"/>
      <c r="AP822" s="93"/>
      <c r="AQ822" s="93"/>
    </row>
    <row r="823" spans="5:43" ht="32.25" customHeight="1" x14ac:dyDescent="0.25">
      <c r="E823" s="93"/>
      <c r="AM823" s="93"/>
      <c r="AN823" s="93"/>
      <c r="AO823" s="129"/>
      <c r="AP823" s="93"/>
      <c r="AQ823" s="93"/>
    </row>
    <row r="824" spans="5:43" ht="32.25" customHeight="1" x14ac:dyDescent="0.25">
      <c r="E824" s="93"/>
      <c r="AM824" s="93"/>
      <c r="AN824" s="93"/>
      <c r="AO824" s="129"/>
      <c r="AP824" s="93"/>
      <c r="AQ824" s="93"/>
    </row>
    <row r="825" spans="5:43" ht="32.25" customHeight="1" x14ac:dyDescent="0.25">
      <c r="E825" s="93"/>
      <c r="AM825" s="93"/>
      <c r="AN825" s="93"/>
      <c r="AO825" s="129"/>
      <c r="AP825" s="93"/>
      <c r="AQ825" s="93"/>
    </row>
    <row r="826" spans="5:43" ht="32.25" customHeight="1" x14ac:dyDescent="0.25">
      <c r="E826" s="93"/>
      <c r="AM826" s="93"/>
      <c r="AN826" s="93"/>
      <c r="AO826" s="129"/>
      <c r="AP826" s="93"/>
      <c r="AQ826" s="93"/>
    </row>
    <row r="827" spans="5:43" ht="32.25" customHeight="1" x14ac:dyDescent="0.25">
      <c r="E827" s="93"/>
      <c r="AM827" s="93"/>
      <c r="AN827" s="93"/>
      <c r="AO827" s="129"/>
      <c r="AP827" s="93"/>
      <c r="AQ827" s="93"/>
    </row>
    <row r="828" spans="5:43" ht="32.25" customHeight="1" x14ac:dyDescent="0.25">
      <c r="E828" s="93"/>
      <c r="AM828" s="93"/>
      <c r="AN828" s="93"/>
      <c r="AO828" s="129"/>
      <c r="AP828" s="93"/>
      <c r="AQ828" s="93"/>
    </row>
    <row r="829" spans="5:43" ht="32.25" customHeight="1" x14ac:dyDescent="0.25">
      <c r="E829" s="93"/>
      <c r="AM829" s="93"/>
      <c r="AN829" s="93"/>
      <c r="AO829" s="129"/>
      <c r="AP829" s="93"/>
      <c r="AQ829" s="93"/>
    </row>
    <row r="830" spans="5:43" ht="32.25" customHeight="1" x14ac:dyDescent="0.25">
      <c r="E830" s="93"/>
      <c r="AM830" s="93"/>
      <c r="AN830" s="93"/>
      <c r="AO830" s="129"/>
      <c r="AP830" s="93"/>
      <c r="AQ830" s="93"/>
    </row>
    <row r="831" spans="5:43" ht="32.25" customHeight="1" x14ac:dyDescent="0.25">
      <c r="E831" s="93"/>
      <c r="AM831" s="93"/>
      <c r="AN831" s="93"/>
      <c r="AO831" s="129"/>
      <c r="AP831" s="93"/>
      <c r="AQ831" s="93"/>
    </row>
    <row r="832" spans="5:43" ht="32.25" customHeight="1" x14ac:dyDescent="0.25">
      <c r="E832" s="93"/>
      <c r="AM832" s="93"/>
      <c r="AN832" s="93"/>
      <c r="AO832" s="129"/>
      <c r="AP832" s="93"/>
      <c r="AQ832" s="93"/>
    </row>
    <row r="833" spans="5:43" ht="32.25" customHeight="1" x14ac:dyDescent="0.25">
      <c r="E833" s="93"/>
      <c r="AM833" s="93"/>
      <c r="AN833" s="93"/>
      <c r="AO833" s="129"/>
      <c r="AP833" s="93"/>
      <c r="AQ833" s="93"/>
    </row>
    <row r="834" spans="5:43" ht="32.25" customHeight="1" x14ac:dyDescent="0.25">
      <c r="E834" s="93"/>
      <c r="AM834" s="93"/>
      <c r="AN834" s="93"/>
      <c r="AO834" s="129"/>
      <c r="AP834" s="93"/>
      <c r="AQ834" s="93"/>
    </row>
    <row r="835" spans="5:43" ht="32.25" customHeight="1" x14ac:dyDescent="0.25">
      <c r="E835" s="93"/>
      <c r="AM835" s="93"/>
      <c r="AN835" s="93"/>
      <c r="AO835" s="129"/>
      <c r="AP835" s="93"/>
      <c r="AQ835" s="93"/>
    </row>
    <row r="836" spans="5:43" ht="32.25" customHeight="1" x14ac:dyDescent="0.25">
      <c r="E836" s="93"/>
      <c r="AM836" s="93"/>
      <c r="AN836" s="93"/>
      <c r="AO836" s="129"/>
      <c r="AP836" s="93"/>
      <c r="AQ836" s="93"/>
    </row>
    <row r="837" spans="5:43" ht="32.25" customHeight="1" x14ac:dyDescent="0.25">
      <c r="E837" s="93"/>
      <c r="AM837" s="93"/>
      <c r="AN837" s="93"/>
      <c r="AO837" s="129"/>
      <c r="AP837" s="93"/>
      <c r="AQ837" s="93"/>
    </row>
    <row r="838" spans="5:43" ht="32.25" customHeight="1" x14ac:dyDescent="0.25">
      <c r="E838" s="93"/>
      <c r="AM838" s="93"/>
      <c r="AN838" s="93"/>
      <c r="AO838" s="129"/>
      <c r="AP838" s="93"/>
      <c r="AQ838" s="93"/>
    </row>
    <row r="839" spans="5:43" ht="32.25" customHeight="1" x14ac:dyDescent="0.25">
      <c r="E839" s="93"/>
      <c r="AM839" s="93"/>
      <c r="AN839" s="93"/>
      <c r="AO839" s="129"/>
      <c r="AP839" s="93"/>
      <c r="AQ839" s="93"/>
    </row>
    <row r="840" spans="5:43" ht="32.25" customHeight="1" x14ac:dyDescent="0.25">
      <c r="E840" s="93"/>
      <c r="AM840" s="93"/>
      <c r="AN840" s="93"/>
      <c r="AO840" s="129"/>
      <c r="AP840" s="93"/>
      <c r="AQ840" s="93"/>
    </row>
    <row r="841" spans="5:43" ht="32.25" customHeight="1" x14ac:dyDescent="0.25">
      <c r="E841" s="93"/>
      <c r="AM841" s="93"/>
      <c r="AN841" s="93"/>
      <c r="AO841" s="129"/>
      <c r="AP841" s="93"/>
      <c r="AQ841" s="93"/>
    </row>
    <row r="842" spans="5:43" ht="32.25" customHeight="1" x14ac:dyDescent="0.25">
      <c r="E842" s="93"/>
      <c r="AM842" s="93"/>
      <c r="AN842" s="93"/>
      <c r="AO842" s="129"/>
      <c r="AP842" s="93"/>
      <c r="AQ842" s="93"/>
    </row>
    <row r="843" spans="5:43" ht="32.25" customHeight="1" x14ac:dyDescent="0.25">
      <c r="E843" s="93"/>
      <c r="AM843" s="93"/>
      <c r="AN843" s="93"/>
      <c r="AO843" s="129"/>
      <c r="AP843" s="93"/>
      <c r="AQ843" s="93"/>
    </row>
    <row r="844" spans="5:43" ht="32.25" customHeight="1" x14ac:dyDescent="0.25">
      <c r="E844" s="93"/>
      <c r="AM844" s="93"/>
      <c r="AN844" s="93"/>
      <c r="AO844" s="129"/>
      <c r="AP844" s="93"/>
      <c r="AQ844" s="93"/>
    </row>
    <row r="845" spans="5:43" ht="32.25" customHeight="1" x14ac:dyDescent="0.25">
      <c r="E845" s="93"/>
      <c r="AM845" s="93"/>
      <c r="AN845" s="93"/>
      <c r="AO845" s="129"/>
      <c r="AP845" s="93"/>
      <c r="AQ845" s="93"/>
    </row>
    <row r="846" spans="5:43" ht="32.25" customHeight="1" x14ac:dyDescent="0.25">
      <c r="E846" s="93"/>
      <c r="AM846" s="93"/>
      <c r="AN846" s="93"/>
      <c r="AO846" s="129"/>
      <c r="AP846" s="93"/>
      <c r="AQ846" s="93"/>
    </row>
    <row r="847" spans="5:43" ht="32.25" customHeight="1" x14ac:dyDescent="0.25">
      <c r="E847" s="93"/>
      <c r="AM847" s="93"/>
      <c r="AN847" s="93"/>
      <c r="AO847" s="129"/>
      <c r="AP847" s="93"/>
      <c r="AQ847" s="93"/>
    </row>
    <row r="848" spans="5:43" ht="32.25" customHeight="1" x14ac:dyDescent="0.25">
      <c r="E848" s="93"/>
      <c r="AM848" s="93"/>
      <c r="AN848" s="93"/>
      <c r="AO848" s="129"/>
      <c r="AP848" s="93"/>
      <c r="AQ848" s="93"/>
    </row>
    <row r="849" spans="5:43" ht="32.25" customHeight="1" x14ac:dyDescent="0.25">
      <c r="E849" s="93"/>
      <c r="AM849" s="93"/>
      <c r="AN849" s="93"/>
      <c r="AO849" s="129"/>
      <c r="AP849" s="93"/>
      <c r="AQ849" s="93"/>
    </row>
    <row r="850" spans="5:43" ht="32.25" customHeight="1" x14ac:dyDescent="0.25">
      <c r="E850" s="93"/>
      <c r="AM850" s="93"/>
      <c r="AN850" s="93"/>
      <c r="AO850" s="129"/>
      <c r="AP850" s="93"/>
      <c r="AQ850" s="93"/>
    </row>
    <row r="851" spans="5:43" ht="32.25" customHeight="1" x14ac:dyDescent="0.25">
      <c r="E851" s="93"/>
      <c r="AM851" s="93"/>
      <c r="AN851" s="93"/>
      <c r="AO851" s="129"/>
      <c r="AP851" s="93"/>
      <c r="AQ851" s="93"/>
    </row>
    <row r="852" spans="5:43" ht="32.25" customHeight="1" x14ac:dyDescent="0.25">
      <c r="E852" s="93"/>
      <c r="AM852" s="93"/>
      <c r="AN852" s="93"/>
      <c r="AO852" s="129"/>
      <c r="AP852" s="93"/>
      <c r="AQ852" s="93"/>
    </row>
    <row r="853" spans="5:43" ht="32.25" customHeight="1" x14ac:dyDescent="0.25">
      <c r="E853" s="93"/>
      <c r="AM853" s="93"/>
      <c r="AN853" s="93"/>
      <c r="AO853" s="129"/>
      <c r="AP853" s="93"/>
      <c r="AQ853" s="93"/>
    </row>
    <row r="854" spans="5:43" ht="32.25" customHeight="1" x14ac:dyDescent="0.25">
      <c r="E854" s="93"/>
      <c r="AM854" s="93"/>
      <c r="AN854" s="93"/>
      <c r="AO854" s="129"/>
      <c r="AP854" s="93"/>
      <c r="AQ854" s="93"/>
    </row>
    <row r="855" spans="5:43" ht="32.25" customHeight="1" x14ac:dyDescent="0.25">
      <c r="E855" s="93"/>
      <c r="AM855" s="93"/>
      <c r="AN855" s="93"/>
      <c r="AO855" s="129"/>
      <c r="AP855" s="93"/>
      <c r="AQ855" s="93"/>
    </row>
    <row r="856" spans="5:43" ht="32.25" customHeight="1" x14ac:dyDescent="0.25">
      <c r="E856" s="93"/>
      <c r="AM856" s="93"/>
      <c r="AN856" s="93"/>
      <c r="AO856" s="129"/>
      <c r="AP856" s="93"/>
      <c r="AQ856" s="93"/>
    </row>
    <row r="857" spans="5:43" ht="32.25" customHeight="1" x14ac:dyDescent="0.25">
      <c r="E857" s="93"/>
      <c r="AM857" s="93"/>
      <c r="AN857" s="93"/>
      <c r="AO857" s="129"/>
      <c r="AP857" s="93"/>
      <c r="AQ857" s="93"/>
    </row>
    <row r="858" spans="5:43" ht="32.25" customHeight="1" x14ac:dyDescent="0.25">
      <c r="E858" s="93"/>
      <c r="AM858" s="93"/>
      <c r="AN858" s="93"/>
      <c r="AO858" s="129"/>
      <c r="AP858" s="93"/>
      <c r="AQ858" s="93"/>
    </row>
    <row r="859" spans="5:43" ht="32.25" customHeight="1" x14ac:dyDescent="0.25">
      <c r="E859" s="93"/>
      <c r="AM859" s="93"/>
      <c r="AN859" s="93"/>
      <c r="AO859" s="129"/>
      <c r="AP859" s="93"/>
      <c r="AQ859" s="93"/>
    </row>
    <row r="860" spans="5:43" ht="32.25" customHeight="1" x14ac:dyDescent="0.25">
      <c r="E860" s="93"/>
      <c r="AM860" s="93"/>
      <c r="AN860" s="93"/>
      <c r="AO860" s="129"/>
      <c r="AP860" s="93"/>
      <c r="AQ860" s="93"/>
    </row>
    <row r="861" spans="5:43" ht="32.25" customHeight="1" x14ac:dyDescent="0.25">
      <c r="E861" s="93"/>
      <c r="AM861" s="93"/>
      <c r="AN861" s="93"/>
      <c r="AO861" s="129"/>
      <c r="AP861" s="93"/>
      <c r="AQ861" s="93"/>
    </row>
    <row r="862" spans="5:43" ht="32.25" customHeight="1" x14ac:dyDescent="0.25">
      <c r="E862" s="93"/>
      <c r="AM862" s="93"/>
      <c r="AN862" s="93"/>
      <c r="AO862" s="129"/>
      <c r="AP862" s="93"/>
      <c r="AQ862" s="93"/>
    </row>
    <row r="863" spans="5:43" ht="32.25" customHeight="1" x14ac:dyDescent="0.25">
      <c r="E863" s="93"/>
      <c r="AM863" s="93"/>
      <c r="AN863" s="93"/>
      <c r="AO863" s="129"/>
      <c r="AP863" s="93"/>
      <c r="AQ863" s="93"/>
    </row>
    <row r="864" spans="5:43" ht="32.25" customHeight="1" x14ac:dyDescent="0.25">
      <c r="E864" s="93"/>
      <c r="AM864" s="93"/>
      <c r="AN864" s="93"/>
      <c r="AO864" s="129"/>
      <c r="AP864" s="93"/>
      <c r="AQ864" s="93"/>
    </row>
    <row r="865" spans="5:43" ht="32.25" customHeight="1" x14ac:dyDescent="0.25">
      <c r="E865" s="93"/>
      <c r="AM865" s="93"/>
      <c r="AN865" s="93"/>
      <c r="AO865" s="129"/>
      <c r="AP865" s="93"/>
      <c r="AQ865" s="93"/>
    </row>
    <row r="866" spans="5:43" ht="32.25" customHeight="1" x14ac:dyDescent="0.25">
      <c r="E866" s="93"/>
      <c r="AM866" s="93"/>
      <c r="AN866" s="93"/>
      <c r="AO866" s="129"/>
      <c r="AP866" s="93"/>
      <c r="AQ866" s="93"/>
    </row>
    <row r="867" spans="5:43" ht="32.25" customHeight="1" x14ac:dyDescent="0.25">
      <c r="E867" s="93"/>
      <c r="AM867" s="93"/>
      <c r="AN867" s="93"/>
      <c r="AO867" s="129"/>
      <c r="AP867" s="93"/>
      <c r="AQ867" s="93"/>
    </row>
    <row r="868" spans="5:43" ht="32.25" customHeight="1" x14ac:dyDescent="0.25">
      <c r="E868" s="93"/>
      <c r="AM868" s="93"/>
      <c r="AN868" s="93"/>
      <c r="AO868" s="129"/>
      <c r="AP868" s="93"/>
      <c r="AQ868" s="93"/>
    </row>
    <row r="869" spans="5:43" ht="32.25" customHeight="1" x14ac:dyDescent="0.25">
      <c r="E869" s="93"/>
      <c r="AM869" s="93"/>
      <c r="AN869" s="93"/>
      <c r="AO869" s="129"/>
      <c r="AP869" s="93"/>
      <c r="AQ869" s="93"/>
    </row>
    <row r="870" spans="5:43" ht="32.25" customHeight="1" x14ac:dyDescent="0.25">
      <c r="E870" s="93"/>
      <c r="AM870" s="93"/>
      <c r="AN870" s="93"/>
      <c r="AO870" s="129"/>
      <c r="AP870" s="93"/>
      <c r="AQ870" s="93"/>
    </row>
    <row r="871" spans="5:43" ht="32.25" customHeight="1" x14ac:dyDescent="0.25">
      <c r="E871" s="93"/>
      <c r="AM871" s="93"/>
      <c r="AN871" s="93"/>
      <c r="AO871" s="129"/>
      <c r="AP871" s="93"/>
      <c r="AQ871" s="93"/>
    </row>
    <row r="872" spans="5:43" ht="32.25" customHeight="1" x14ac:dyDescent="0.25">
      <c r="E872" s="93"/>
      <c r="AM872" s="93"/>
      <c r="AN872" s="93"/>
      <c r="AO872" s="129"/>
      <c r="AP872" s="93"/>
      <c r="AQ872" s="93"/>
    </row>
    <row r="873" spans="5:43" ht="32.25" customHeight="1" x14ac:dyDescent="0.25">
      <c r="E873" s="93"/>
      <c r="AM873" s="93"/>
      <c r="AN873" s="93"/>
      <c r="AO873" s="129"/>
      <c r="AP873" s="93"/>
      <c r="AQ873" s="93"/>
    </row>
    <row r="874" spans="5:43" ht="32.25" customHeight="1" x14ac:dyDescent="0.25">
      <c r="E874" s="93"/>
      <c r="AM874" s="93"/>
      <c r="AN874" s="93"/>
      <c r="AO874" s="129"/>
      <c r="AP874" s="93"/>
      <c r="AQ874" s="93"/>
    </row>
    <row r="875" spans="5:43" ht="32.25" customHeight="1" x14ac:dyDescent="0.25">
      <c r="E875" s="93"/>
      <c r="AM875" s="93"/>
      <c r="AN875" s="93"/>
      <c r="AO875" s="129"/>
      <c r="AP875" s="93"/>
      <c r="AQ875" s="93"/>
    </row>
    <row r="876" spans="5:43" ht="32.25" customHeight="1" x14ac:dyDescent="0.25">
      <c r="E876" s="93"/>
      <c r="AM876" s="93"/>
      <c r="AN876" s="93"/>
      <c r="AO876" s="129"/>
      <c r="AP876" s="93"/>
      <c r="AQ876" s="93"/>
    </row>
    <row r="877" spans="5:43" ht="32.25" customHeight="1" x14ac:dyDescent="0.25">
      <c r="E877" s="93"/>
      <c r="AM877" s="93"/>
      <c r="AN877" s="93"/>
      <c r="AO877" s="129"/>
      <c r="AP877" s="93"/>
      <c r="AQ877" s="93"/>
    </row>
    <row r="878" spans="5:43" ht="32.25" customHeight="1" x14ac:dyDescent="0.25">
      <c r="E878" s="93"/>
      <c r="AM878" s="93"/>
      <c r="AN878" s="93"/>
      <c r="AO878" s="129"/>
      <c r="AP878" s="93"/>
      <c r="AQ878" s="93"/>
    </row>
    <row r="879" spans="5:43" ht="32.25" customHeight="1" x14ac:dyDescent="0.25">
      <c r="E879" s="93"/>
      <c r="AM879" s="93"/>
      <c r="AN879" s="93"/>
      <c r="AO879" s="129"/>
      <c r="AP879" s="93"/>
      <c r="AQ879" s="93"/>
    </row>
    <row r="880" spans="5:43" ht="32.25" customHeight="1" x14ac:dyDescent="0.25">
      <c r="E880" s="93"/>
      <c r="AM880" s="93"/>
      <c r="AN880" s="93"/>
      <c r="AO880" s="129"/>
      <c r="AP880" s="93"/>
      <c r="AQ880" s="93"/>
    </row>
    <row r="881" spans="5:43" ht="32.25" customHeight="1" x14ac:dyDescent="0.25">
      <c r="E881" s="93"/>
      <c r="AM881" s="93"/>
      <c r="AN881" s="93"/>
      <c r="AO881" s="129"/>
      <c r="AP881" s="93"/>
      <c r="AQ881" s="93"/>
    </row>
    <row r="882" spans="5:43" ht="32.25" customHeight="1" x14ac:dyDescent="0.25">
      <c r="E882" s="93"/>
      <c r="AM882" s="93"/>
      <c r="AN882" s="93"/>
      <c r="AO882" s="129"/>
      <c r="AP882" s="93"/>
      <c r="AQ882" s="93"/>
    </row>
    <row r="883" spans="5:43" ht="32.25" customHeight="1" x14ac:dyDescent="0.25">
      <c r="E883" s="93"/>
      <c r="AM883" s="93"/>
      <c r="AN883" s="93"/>
      <c r="AO883" s="129"/>
      <c r="AP883" s="93"/>
      <c r="AQ883" s="93"/>
    </row>
    <row r="884" spans="5:43" ht="32.25" customHeight="1" x14ac:dyDescent="0.25">
      <c r="E884" s="93"/>
      <c r="AM884" s="93"/>
      <c r="AN884" s="93"/>
      <c r="AO884" s="129"/>
      <c r="AP884" s="93"/>
      <c r="AQ884" s="93"/>
    </row>
    <row r="885" spans="5:43" ht="32.25" customHeight="1" x14ac:dyDescent="0.25">
      <c r="E885" s="93"/>
      <c r="AM885" s="93"/>
      <c r="AN885" s="93"/>
      <c r="AO885" s="129"/>
      <c r="AP885" s="93"/>
      <c r="AQ885" s="93"/>
    </row>
    <row r="886" spans="5:43" ht="32.25" customHeight="1" x14ac:dyDescent="0.25">
      <c r="E886" s="93"/>
      <c r="AM886" s="93"/>
      <c r="AN886" s="93"/>
      <c r="AO886" s="129"/>
      <c r="AP886" s="93"/>
      <c r="AQ886" s="93"/>
    </row>
    <row r="887" spans="5:43" ht="32.25" customHeight="1" x14ac:dyDescent="0.25">
      <c r="E887" s="93"/>
      <c r="AM887" s="93"/>
      <c r="AN887" s="93"/>
      <c r="AO887" s="129"/>
      <c r="AP887" s="93"/>
      <c r="AQ887" s="93"/>
    </row>
    <row r="888" spans="5:43" ht="32.25" customHeight="1" x14ac:dyDescent="0.25">
      <c r="E888" s="93"/>
      <c r="AM888" s="93"/>
      <c r="AN888" s="93"/>
      <c r="AO888" s="129"/>
      <c r="AP888" s="93"/>
      <c r="AQ888" s="93"/>
    </row>
    <row r="889" spans="5:43" ht="32.25" customHeight="1" x14ac:dyDescent="0.25">
      <c r="E889" s="93"/>
      <c r="AM889" s="93"/>
      <c r="AN889" s="93"/>
      <c r="AO889" s="129"/>
      <c r="AP889" s="93"/>
      <c r="AQ889" s="93"/>
    </row>
    <row r="890" spans="5:43" ht="32.25" customHeight="1" x14ac:dyDescent="0.25">
      <c r="E890" s="93"/>
      <c r="AM890" s="93"/>
      <c r="AN890" s="93"/>
      <c r="AO890" s="129"/>
      <c r="AP890" s="93"/>
      <c r="AQ890" s="93"/>
    </row>
    <row r="891" spans="5:43" ht="32.25" customHeight="1" x14ac:dyDescent="0.25">
      <c r="E891" s="93"/>
      <c r="AM891" s="93"/>
      <c r="AN891" s="93"/>
      <c r="AO891" s="129"/>
      <c r="AP891" s="93"/>
      <c r="AQ891" s="93"/>
    </row>
    <row r="892" spans="5:43" ht="32.25" customHeight="1" x14ac:dyDescent="0.25">
      <c r="E892" s="93"/>
      <c r="AM892" s="93"/>
      <c r="AN892" s="93"/>
      <c r="AO892" s="129"/>
      <c r="AP892" s="93"/>
      <c r="AQ892" s="93"/>
    </row>
    <row r="893" spans="5:43" ht="32.25" customHeight="1" x14ac:dyDescent="0.25">
      <c r="E893" s="93"/>
      <c r="AM893" s="93"/>
      <c r="AN893" s="93"/>
      <c r="AO893" s="129"/>
      <c r="AP893" s="93"/>
      <c r="AQ893" s="93"/>
    </row>
    <row r="894" spans="5:43" ht="32.25" customHeight="1" x14ac:dyDescent="0.25">
      <c r="E894" s="93"/>
      <c r="AM894" s="93"/>
      <c r="AN894" s="93"/>
      <c r="AO894" s="129"/>
      <c r="AP894" s="93"/>
      <c r="AQ894" s="93"/>
    </row>
    <row r="895" spans="5:43" ht="32.25" customHeight="1" x14ac:dyDescent="0.25">
      <c r="E895" s="93"/>
      <c r="AM895" s="93"/>
      <c r="AN895" s="93"/>
      <c r="AO895" s="129"/>
      <c r="AP895" s="93"/>
      <c r="AQ895" s="93"/>
    </row>
    <row r="896" spans="5:43" ht="32.25" customHeight="1" x14ac:dyDescent="0.25">
      <c r="E896" s="93"/>
      <c r="AM896" s="93"/>
      <c r="AN896" s="93"/>
      <c r="AO896" s="129"/>
      <c r="AP896" s="93"/>
      <c r="AQ896" s="93"/>
    </row>
    <row r="897" spans="5:43" ht="32.25" customHeight="1" x14ac:dyDescent="0.25">
      <c r="E897" s="93"/>
      <c r="AM897" s="93"/>
      <c r="AN897" s="93"/>
      <c r="AO897" s="129"/>
      <c r="AP897" s="93"/>
      <c r="AQ897" s="93"/>
    </row>
    <row r="898" spans="5:43" ht="32.25" customHeight="1" x14ac:dyDescent="0.25">
      <c r="E898" s="93"/>
      <c r="AM898" s="93"/>
      <c r="AN898" s="93"/>
      <c r="AO898" s="129"/>
      <c r="AP898" s="93"/>
      <c r="AQ898" s="93"/>
    </row>
    <row r="899" spans="5:43" ht="32.25" customHeight="1" x14ac:dyDescent="0.25">
      <c r="E899" s="93"/>
      <c r="AM899" s="93"/>
      <c r="AN899" s="93"/>
      <c r="AO899" s="129"/>
      <c r="AP899" s="93"/>
      <c r="AQ899" s="93"/>
    </row>
    <row r="900" spans="5:43" ht="32.25" customHeight="1" x14ac:dyDescent="0.25">
      <c r="E900" s="93"/>
      <c r="AM900" s="93"/>
      <c r="AN900" s="93"/>
      <c r="AO900" s="129"/>
      <c r="AP900" s="93"/>
      <c r="AQ900" s="93"/>
    </row>
    <row r="901" spans="5:43" ht="32.25" customHeight="1" x14ac:dyDescent="0.25">
      <c r="E901" s="93"/>
      <c r="AM901" s="93"/>
      <c r="AN901" s="93"/>
      <c r="AO901" s="129"/>
      <c r="AP901" s="93"/>
      <c r="AQ901" s="93"/>
    </row>
    <row r="902" spans="5:43" ht="32.25" customHeight="1" x14ac:dyDescent="0.25">
      <c r="E902" s="93"/>
      <c r="AM902" s="93"/>
      <c r="AN902" s="93"/>
      <c r="AO902" s="129"/>
      <c r="AP902" s="93"/>
      <c r="AQ902" s="93"/>
    </row>
    <row r="903" spans="5:43" ht="32.25" customHeight="1" x14ac:dyDescent="0.25">
      <c r="E903" s="93"/>
      <c r="AM903" s="93"/>
      <c r="AN903" s="93"/>
      <c r="AO903" s="129"/>
      <c r="AP903" s="93"/>
      <c r="AQ903" s="93"/>
    </row>
    <row r="904" spans="5:43" ht="32.25" customHeight="1" x14ac:dyDescent="0.25">
      <c r="E904" s="93"/>
      <c r="AM904" s="93"/>
      <c r="AN904" s="93"/>
      <c r="AO904" s="129"/>
      <c r="AP904" s="93"/>
      <c r="AQ904" s="93"/>
    </row>
    <row r="905" spans="5:43" ht="32.25" customHeight="1" x14ac:dyDescent="0.25">
      <c r="E905" s="93"/>
      <c r="AM905" s="93"/>
      <c r="AN905" s="93"/>
      <c r="AO905" s="129"/>
      <c r="AP905" s="93"/>
      <c r="AQ905" s="93"/>
    </row>
    <row r="906" spans="5:43" ht="32.25" customHeight="1" x14ac:dyDescent="0.25">
      <c r="E906" s="93"/>
      <c r="AM906" s="93"/>
      <c r="AN906" s="93"/>
      <c r="AO906" s="129"/>
      <c r="AP906" s="93"/>
      <c r="AQ906" s="93"/>
    </row>
    <row r="907" spans="5:43" ht="32.25" customHeight="1" x14ac:dyDescent="0.25">
      <c r="E907" s="93"/>
      <c r="AM907" s="93"/>
      <c r="AN907" s="93"/>
      <c r="AO907" s="129"/>
      <c r="AP907" s="93"/>
      <c r="AQ907" s="93"/>
    </row>
    <row r="908" spans="5:43" ht="32.25" customHeight="1" x14ac:dyDescent="0.25">
      <c r="E908" s="93"/>
      <c r="AM908" s="93"/>
      <c r="AN908" s="93"/>
      <c r="AO908" s="129"/>
      <c r="AP908" s="93"/>
      <c r="AQ908" s="93"/>
    </row>
    <row r="909" spans="5:43" ht="32.25" customHeight="1" x14ac:dyDescent="0.25">
      <c r="E909" s="93"/>
      <c r="AM909" s="93"/>
      <c r="AN909" s="93"/>
      <c r="AO909" s="129"/>
      <c r="AP909" s="93"/>
      <c r="AQ909" s="93"/>
    </row>
    <row r="910" spans="5:43" ht="32.25" customHeight="1" x14ac:dyDescent="0.25">
      <c r="E910" s="93"/>
      <c r="AM910" s="93"/>
      <c r="AN910" s="93"/>
      <c r="AO910" s="129"/>
      <c r="AP910" s="93"/>
      <c r="AQ910" s="93"/>
    </row>
    <row r="911" spans="5:43" ht="32.25" customHeight="1" x14ac:dyDescent="0.25">
      <c r="E911" s="93"/>
      <c r="AM911" s="93"/>
      <c r="AN911" s="93"/>
      <c r="AO911" s="129"/>
      <c r="AP911" s="93"/>
      <c r="AQ911" s="93"/>
    </row>
    <row r="912" spans="5:43" ht="32.25" customHeight="1" x14ac:dyDescent="0.25">
      <c r="E912" s="93"/>
      <c r="AM912" s="93"/>
      <c r="AN912" s="93"/>
      <c r="AO912" s="129"/>
      <c r="AP912" s="93"/>
      <c r="AQ912" s="93"/>
    </row>
    <row r="913" spans="5:43" ht="32.25" customHeight="1" x14ac:dyDescent="0.25">
      <c r="E913" s="93"/>
      <c r="AM913" s="93"/>
      <c r="AN913" s="93"/>
      <c r="AO913" s="129"/>
      <c r="AP913" s="93"/>
      <c r="AQ913" s="93"/>
    </row>
    <row r="914" spans="5:43" ht="32.25" customHeight="1" x14ac:dyDescent="0.25">
      <c r="E914" s="93"/>
      <c r="AM914" s="93"/>
      <c r="AN914" s="93"/>
      <c r="AO914" s="129"/>
      <c r="AP914" s="93"/>
      <c r="AQ914" s="93"/>
    </row>
    <row r="915" spans="5:43" ht="32.25" customHeight="1" x14ac:dyDescent="0.25">
      <c r="E915" s="93"/>
      <c r="AM915" s="93"/>
      <c r="AN915" s="93"/>
      <c r="AO915" s="129"/>
      <c r="AP915" s="93"/>
      <c r="AQ915" s="93"/>
    </row>
    <row r="916" spans="5:43" ht="32.25" customHeight="1" x14ac:dyDescent="0.25">
      <c r="E916" s="93"/>
      <c r="AM916" s="93"/>
      <c r="AN916" s="93"/>
      <c r="AO916" s="129"/>
      <c r="AP916" s="93"/>
      <c r="AQ916" s="93"/>
    </row>
    <row r="917" spans="5:43" ht="32.25" customHeight="1" x14ac:dyDescent="0.25">
      <c r="E917" s="93"/>
      <c r="AM917" s="93"/>
      <c r="AN917" s="93"/>
      <c r="AO917" s="129"/>
      <c r="AP917" s="93"/>
      <c r="AQ917" s="93"/>
    </row>
    <row r="918" spans="5:43" ht="32.25" customHeight="1" x14ac:dyDescent="0.25">
      <c r="E918" s="93"/>
      <c r="AM918" s="93"/>
      <c r="AN918" s="93"/>
      <c r="AO918" s="129"/>
      <c r="AP918" s="93"/>
      <c r="AQ918" s="93"/>
    </row>
    <row r="919" spans="5:43" ht="32.25" customHeight="1" x14ac:dyDescent="0.25">
      <c r="E919" s="93"/>
      <c r="AM919" s="93"/>
      <c r="AN919" s="93"/>
      <c r="AO919" s="129"/>
      <c r="AP919" s="93"/>
      <c r="AQ919" s="93"/>
    </row>
    <row r="920" spans="5:43" ht="32.25" customHeight="1" x14ac:dyDescent="0.25">
      <c r="E920" s="93"/>
      <c r="AM920" s="93"/>
      <c r="AN920" s="93"/>
      <c r="AO920" s="129"/>
      <c r="AP920" s="93"/>
      <c r="AQ920" s="93"/>
    </row>
    <row r="921" spans="5:43" ht="32.25" customHeight="1" x14ac:dyDescent="0.25">
      <c r="E921" s="93"/>
      <c r="AM921" s="93"/>
      <c r="AN921" s="93"/>
      <c r="AO921" s="129"/>
      <c r="AP921" s="93"/>
      <c r="AQ921" s="93"/>
    </row>
    <row r="922" spans="5:43" ht="32.25" customHeight="1" x14ac:dyDescent="0.25">
      <c r="E922" s="93"/>
      <c r="AM922" s="93"/>
      <c r="AN922" s="93"/>
      <c r="AO922" s="129"/>
      <c r="AP922" s="93"/>
      <c r="AQ922" s="93"/>
    </row>
    <row r="923" spans="5:43" ht="32.25" customHeight="1" x14ac:dyDescent="0.25">
      <c r="E923" s="93"/>
      <c r="AM923" s="93"/>
      <c r="AN923" s="93"/>
      <c r="AO923" s="129"/>
      <c r="AP923" s="93"/>
      <c r="AQ923" s="93"/>
    </row>
    <row r="924" spans="5:43" ht="32.25" customHeight="1" x14ac:dyDescent="0.25">
      <c r="E924" s="93"/>
      <c r="AM924" s="93"/>
      <c r="AN924" s="93"/>
      <c r="AO924" s="129"/>
      <c r="AP924" s="93"/>
      <c r="AQ924" s="93"/>
    </row>
    <row r="925" spans="5:43" ht="32.25" customHeight="1" x14ac:dyDescent="0.25">
      <c r="E925" s="93"/>
      <c r="AM925" s="93"/>
      <c r="AN925" s="93"/>
      <c r="AO925" s="129"/>
      <c r="AP925" s="93"/>
      <c r="AQ925" s="93"/>
    </row>
    <row r="926" spans="5:43" ht="32.25" customHeight="1" x14ac:dyDescent="0.25">
      <c r="E926" s="93"/>
      <c r="AM926" s="93"/>
      <c r="AN926" s="93"/>
      <c r="AO926" s="129"/>
      <c r="AP926" s="93"/>
      <c r="AQ926" s="93"/>
    </row>
    <row r="927" spans="5:43" ht="32.25" customHeight="1" x14ac:dyDescent="0.25">
      <c r="E927" s="93"/>
      <c r="AM927" s="93"/>
      <c r="AN927" s="93"/>
      <c r="AO927" s="129"/>
      <c r="AP927" s="93"/>
      <c r="AQ927" s="93"/>
    </row>
    <row r="928" spans="5:43" ht="32.25" customHeight="1" x14ac:dyDescent="0.25">
      <c r="E928" s="93"/>
      <c r="AM928" s="93"/>
      <c r="AN928" s="93"/>
      <c r="AO928" s="129"/>
      <c r="AP928" s="93"/>
      <c r="AQ928" s="93"/>
    </row>
    <row r="929" spans="5:43" ht="32.25" customHeight="1" x14ac:dyDescent="0.25">
      <c r="E929" s="93"/>
      <c r="AM929" s="93"/>
      <c r="AN929" s="93"/>
      <c r="AO929" s="129"/>
      <c r="AP929" s="93"/>
      <c r="AQ929" s="93"/>
    </row>
    <row r="930" spans="5:43" ht="32.25" customHeight="1" x14ac:dyDescent="0.25">
      <c r="E930" s="93"/>
      <c r="AM930" s="93"/>
      <c r="AN930" s="93"/>
      <c r="AO930" s="129"/>
      <c r="AP930" s="93"/>
      <c r="AQ930" s="93"/>
    </row>
    <row r="931" spans="5:43" ht="32.25" customHeight="1" x14ac:dyDescent="0.25">
      <c r="E931" s="93"/>
      <c r="AM931" s="93"/>
      <c r="AN931" s="93"/>
      <c r="AO931" s="129"/>
      <c r="AP931" s="93"/>
      <c r="AQ931" s="93"/>
    </row>
    <row r="932" spans="5:43" ht="32.25" customHeight="1" x14ac:dyDescent="0.25">
      <c r="E932" s="93"/>
      <c r="AM932" s="93"/>
      <c r="AN932" s="93"/>
      <c r="AO932" s="129"/>
      <c r="AP932" s="93"/>
      <c r="AQ932" s="93"/>
    </row>
    <row r="933" spans="5:43" ht="32.25" customHeight="1" x14ac:dyDescent="0.25">
      <c r="E933" s="93"/>
      <c r="AM933" s="93"/>
      <c r="AN933" s="93"/>
      <c r="AO933" s="129"/>
      <c r="AP933" s="93"/>
      <c r="AQ933" s="93"/>
    </row>
    <row r="934" spans="5:43" ht="32.25" customHeight="1" x14ac:dyDescent="0.25">
      <c r="E934" s="93"/>
      <c r="AM934" s="93"/>
      <c r="AN934" s="93"/>
      <c r="AO934" s="129"/>
      <c r="AP934" s="93"/>
      <c r="AQ934" s="93"/>
    </row>
    <row r="935" spans="5:43" ht="32.25" customHeight="1" x14ac:dyDescent="0.25">
      <c r="E935" s="93"/>
      <c r="AM935" s="93"/>
      <c r="AN935" s="93"/>
      <c r="AO935" s="129"/>
      <c r="AP935" s="93"/>
      <c r="AQ935" s="93"/>
    </row>
    <row r="936" spans="5:43" ht="32.25" customHeight="1" x14ac:dyDescent="0.25">
      <c r="E936" s="93"/>
      <c r="AM936" s="93"/>
      <c r="AN936" s="93"/>
      <c r="AO936" s="129"/>
      <c r="AP936" s="93"/>
      <c r="AQ936" s="93"/>
    </row>
    <row r="937" spans="5:43" ht="32.25" customHeight="1" x14ac:dyDescent="0.25">
      <c r="E937" s="93"/>
      <c r="AM937" s="93"/>
      <c r="AN937" s="93"/>
      <c r="AO937" s="129"/>
      <c r="AP937" s="93"/>
      <c r="AQ937" s="93"/>
    </row>
    <row r="938" spans="5:43" ht="32.25" customHeight="1" x14ac:dyDescent="0.25">
      <c r="E938" s="93"/>
      <c r="AM938" s="93"/>
      <c r="AN938" s="93"/>
      <c r="AO938" s="129"/>
      <c r="AP938" s="93"/>
      <c r="AQ938" s="93"/>
    </row>
    <row r="939" spans="5:43" ht="32.25" customHeight="1" x14ac:dyDescent="0.25">
      <c r="E939" s="93"/>
      <c r="AM939" s="93"/>
      <c r="AN939" s="93"/>
      <c r="AO939" s="129"/>
      <c r="AP939" s="93"/>
      <c r="AQ939" s="93"/>
    </row>
    <row r="940" spans="5:43" ht="32.25" customHeight="1" x14ac:dyDescent="0.25">
      <c r="E940" s="93"/>
      <c r="AM940" s="93"/>
      <c r="AN940" s="93"/>
      <c r="AO940" s="129"/>
      <c r="AP940" s="93"/>
      <c r="AQ940" s="93"/>
    </row>
    <row r="941" spans="5:43" ht="32.25" customHeight="1" x14ac:dyDescent="0.25">
      <c r="E941" s="93"/>
      <c r="AM941" s="93"/>
      <c r="AN941" s="93"/>
      <c r="AO941" s="129"/>
      <c r="AP941" s="93"/>
      <c r="AQ941" s="93"/>
    </row>
    <row r="942" spans="5:43" ht="32.25" customHeight="1" x14ac:dyDescent="0.25">
      <c r="E942" s="93"/>
      <c r="AM942" s="93"/>
      <c r="AN942" s="93"/>
      <c r="AO942" s="129"/>
      <c r="AP942" s="93"/>
      <c r="AQ942" s="93"/>
    </row>
    <row r="943" spans="5:43" ht="32.25" customHeight="1" x14ac:dyDescent="0.25">
      <c r="E943" s="93"/>
      <c r="AM943" s="93"/>
      <c r="AN943" s="93"/>
      <c r="AO943" s="129"/>
      <c r="AP943" s="93"/>
      <c r="AQ943" s="93"/>
    </row>
    <row r="944" spans="5:43" ht="32.25" customHeight="1" x14ac:dyDescent="0.25">
      <c r="E944" s="93"/>
      <c r="AM944" s="93"/>
      <c r="AN944" s="93"/>
      <c r="AO944" s="129"/>
      <c r="AP944" s="93"/>
      <c r="AQ944" s="93"/>
    </row>
    <row r="945" spans="5:43" ht="32.25" customHeight="1" x14ac:dyDescent="0.25">
      <c r="E945" s="93"/>
      <c r="AM945" s="93"/>
      <c r="AN945" s="93"/>
      <c r="AO945" s="129"/>
      <c r="AP945" s="93"/>
      <c r="AQ945" s="93"/>
    </row>
    <row r="946" spans="5:43" ht="32.25" customHeight="1" x14ac:dyDescent="0.25">
      <c r="E946" s="93"/>
      <c r="AM946" s="93"/>
      <c r="AN946" s="93"/>
      <c r="AO946" s="129"/>
      <c r="AP946" s="93"/>
      <c r="AQ946" s="93"/>
    </row>
    <row r="947" spans="5:43" ht="32.25" customHeight="1" x14ac:dyDescent="0.25">
      <c r="E947" s="93"/>
      <c r="AM947" s="93"/>
      <c r="AN947" s="93"/>
      <c r="AO947" s="129"/>
      <c r="AP947" s="93"/>
      <c r="AQ947" s="93"/>
    </row>
    <row r="948" spans="5:43" ht="32.25" customHeight="1" x14ac:dyDescent="0.25">
      <c r="E948" s="93"/>
      <c r="AM948" s="93"/>
      <c r="AN948" s="93"/>
      <c r="AO948" s="129"/>
      <c r="AP948" s="93"/>
      <c r="AQ948" s="93"/>
    </row>
    <row r="949" spans="5:43" ht="32.25" customHeight="1" x14ac:dyDescent="0.25">
      <c r="E949" s="93"/>
      <c r="AM949" s="93"/>
      <c r="AN949" s="93"/>
      <c r="AO949" s="129"/>
      <c r="AP949" s="93"/>
      <c r="AQ949" s="93"/>
    </row>
    <row r="950" spans="5:43" ht="32.25" customHeight="1" x14ac:dyDescent="0.25">
      <c r="E950" s="93"/>
      <c r="AM950" s="93"/>
      <c r="AN950" s="93"/>
      <c r="AO950" s="129"/>
      <c r="AP950" s="93"/>
      <c r="AQ950" s="93"/>
    </row>
    <row r="951" spans="5:43" ht="32.25" customHeight="1" x14ac:dyDescent="0.25">
      <c r="E951" s="93"/>
      <c r="AM951" s="93"/>
      <c r="AN951" s="93"/>
      <c r="AO951" s="129"/>
      <c r="AP951" s="93"/>
      <c r="AQ951" s="93"/>
    </row>
    <row r="952" spans="5:43" ht="32.25" customHeight="1" x14ac:dyDescent="0.25">
      <c r="E952" s="93"/>
      <c r="AM952" s="93"/>
      <c r="AN952" s="93"/>
      <c r="AO952" s="129"/>
      <c r="AP952" s="93"/>
      <c r="AQ952" s="93"/>
    </row>
    <row r="953" spans="5:43" ht="32.25" customHeight="1" x14ac:dyDescent="0.25">
      <c r="E953" s="93"/>
      <c r="AM953" s="93"/>
      <c r="AN953" s="93"/>
      <c r="AO953" s="129"/>
      <c r="AP953" s="93"/>
      <c r="AQ953" s="93"/>
    </row>
    <row r="954" spans="5:43" ht="32.25" customHeight="1" x14ac:dyDescent="0.25">
      <c r="E954" s="93"/>
      <c r="AM954" s="93"/>
      <c r="AN954" s="93"/>
      <c r="AO954" s="129"/>
      <c r="AP954" s="93"/>
      <c r="AQ954" s="93"/>
    </row>
    <row r="955" spans="5:43" ht="32.25" customHeight="1" x14ac:dyDescent="0.25">
      <c r="E955" s="93"/>
      <c r="AM955" s="93"/>
      <c r="AN955" s="93"/>
      <c r="AO955" s="129"/>
      <c r="AP955" s="93"/>
      <c r="AQ955" s="93"/>
    </row>
    <row r="956" spans="5:43" ht="32.25" customHeight="1" x14ac:dyDescent="0.25">
      <c r="E956" s="93"/>
      <c r="AM956" s="93"/>
      <c r="AN956" s="93"/>
      <c r="AO956" s="129"/>
      <c r="AP956" s="93"/>
      <c r="AQ956" s="93"/>
    </row>
    <row r="957" spans="5:43" ht="32.25" customHeight="1" x14ac:dyDescent="0.25">
      <c r="E957" s="93"/>
      <c r="AM957" s="93"/>
      <c r="AN957" s="93"/>
      <c r="AO957" s="129"/>
      <c r="AP957" s="93"/>
      <c r="AQ957" s="93"/>
    </row>
    <row r="958" spans="5:43" ht="32.25" customHeight="1" x14ac:dyDescent="0.25">
      <c r="E958" s="93"/>
      <c r="AM958" s="93"/>
      <c r="AN958" s="93"/>
      <c r="AO958" s="129"/>
      <c r="AP958" s="93"/>
      <c r="AQ958" s="93"/>
    </row>
    <row r="959" spans="5:43" ht="32.25" customHeight="1" x14ac:dyDescent="0.25">
      <c r="E959" s="93"/>
      <c r="AM959" s="93"/>
      <c r="AN959" s="93"/>
      <c r="AO959" s="129"/>
      <c r="AP959" s="93"/>
      <c r="AQ959" s="93"/>
    </row>
    <row r="960" spans="5:43" ht="32.25" customHeight="1" x14ac:dyDescent="0.25">
      <c r="E960" s="93"/>
      <c r="AM960" s="93"/>
      <c r="AN960" s="93"/>
      <c r="AO960" s="129"/>
      <c r="AP960" s="93"/>
      <c r="AQ960" s="93"/>
    </row>
    <row r="961" spans="5:43" ht="32.25" customHeight="1" x14ac:dyDescent="0.25">
      <c r="E961" s="93"/>
      <c r="AM961" s="93"/>
      <c r="AN961" s="93"/>
      <c r="AO961" s="129"/>
      <c r="AP961" s="93"/>
      <c r="AQ961" s="93"/>
    </row>
    <row r="962" spans="5:43" ht="32.25" customHeight="1" x14ac:dyDescent="0.25">
      <c r="E962" s="93"/>
      <c r="AM962" s="93"/>
      <c r="AN962" s="93"/>
      <c r="AO962" s="129"/>
      <c r="AP962" s="93"/>
      <c r="AQ962" s="93"/>
    </row>
    <row r="963" spans="5:43" ht="32.25" customHeight="1" x14ac:dyDescent="0.25">
      <c r="E963" s="93"/>
      <c r="AM963" s="93"/>
      <c r="AN963" s="93"/>
      <c r="AO963" s="129"/>
      <c r="AP963" s="93"/>
      <c r="AQ963" s="93"/>
    </row>
    <row r="964" spans="5:43" ht="32.25" customHeight="1" x14ac:dyDescent="0.25">
      <c r="E964" s="93"/>
      <c r="AM964" s="93"/>
      <c r="AN964" s="93"/>
      <c r="AO964" s="129"/>
      <c r="AP964" s="93"/>
      <c r="AQ964" s="93"/>
    </row>
    <row r="965" spans="5:43" ht="32.25" customHeight="1" x14ac:dyDescent="0.25">
      <c r="E965" s="93"/>
      <c r="AM965" s="93"/>
      <c r="AN965" s="93"/>
      <c r="AO965" s="129"/>
      <c r="AP965" s="93"/>
      <c r="AQ965" s="93"/>
    </row>
    <row r="966" spans="5:43" ht="32.25" customHeight="1" x14ac:dyDescent="0.25">
      <c r="E966" s="93"/>
      <c r="AM966" s="93"/>
      <c r="AN966" s="93"/>
      <c r="AO966" s="129"/>
      <c r="AP966" s="93"/>
      <c r="AQ966" s="93"/>
    </row>
    <row r="967" spans="5:43" ht="32.25" customHeight="1" x14ac:dyDescent="0.25">
      <c r="E967" s="93"/>
      <c r="AM967" s="93"/>
      <c r="AN967" s="93"/>
      <c r="AO967" s="129"/>
      <c r="AP967" s="93"/>
      <c r="AQ967" s="93"/>
    </row>
    <row r="968" spans="5:43" ht="32.25" customHeight="1" x14ac:dyDescent="0.25">
      <c r="E968" s="93"/>
      <c r="AM968" s="93"/>
      <c r="AN968" s="93"/>
      <c r="AO968" s="129"/>
      <c r="AP968" s="93"/>
      <c r="AQ968" s="93"/>
    </row>
    <row r="969" spans="5:43" ht="32.25" customHeight="1" x14ac:dyDescent="0.25">
      <c r="E969" s="93"/>
      <c r="AM969" s="93"/>
      <c r="AN969" s="93"/>
      <c r="AO969" s="129"/>
      <c r="AP969" s="93"/>
      <c r="AQ969" s="93"/>
    </row>
    <row r="970" spans="5:43" ht="32.25" customHeight="1" x14ac:dyDescent="0.25">
      <c r="E970" s="93"/>
      <c r="AM970" s="93"/>
      <c r="AN970" s="93"/>
      <c r="AO970" s="129"/>
      <c r="AP970" s="93"/>
      <c r="AQ970" s="93"/>
    </row>
    <row r="971" spans="5:43" ht="32.25" customHeight="1" x14ac:dyDescent="0.25">
      <c r="E971" s="93"/>
      <c r="AM971" s="93"/>
      <c r="AN971" s="93"/>
      <c r="AO971" s="129"/>
      <c r="AP971" s="93"/>
      <c r="AQ971" s="93"/>
    </row>
    <row r="972" spans="5:43" ht="32.25" customHeight="1" x14ac:dyDescent="0.25">
      <c r="E972" s="93"/>
      <c r="AM972" s="93"/>
      <c r="AN972" s="93"/>
      <c r="AO972" s="129"/>
      <c r="AP972" s="93"/>
      <c r="AQ972" s="93"/>
    </row>
    <row r="973" spans="5:43" ht="32.25" customHeight="1" x14ac:dyDescent="0.25">
      <c r="E973" s="93"/>
      <c r="AM973" s="93"/>
      <c r="AN973" s="93"/>
      <c r="AO973" s="129"/>
      <c r="AP973" s="93"/>
      <c r="AQ973" s="93"/>
    </row>
    <row r="974" spans="5:43" ht="32.25" customHeight="1" x14ac:dyDescent="0.25">
      <c r="E974" s="93"/>
      <c r="AM974" s="93"/>
      <c r="AN974" s="93"/>
      <c r="AO974" s="129"/>
      <c r="AP974" s="93"/>
      <c r="AQ974" s="93"/>
    </row>
    <row r="975" spans="5:43" ht="32.25" customHeight="1" x14ac:dyDescent="0.25">
      <c r="E975" s="93"/>
      <c r="AM975" s="93"/>
      <c r="AN975" s="93"/>
      <c r="AO975" s="129"/>
      <c r="AP975" s="93"/>
      <c r="AQ975" s="93"/>
    </row>
    <row r="976" spans="5:43" ht="32.25" customHeight="1" x14ac:dyDescent="0.25">
      <c r="E976" s="93"/>
      <c r="AM976" s="93"/>
      <c r="AN976" s="93"/>
      <c r="AO976" s="129"/>
      <c r="AP976" s="93"/>
      <c r="AQ976" s="93"/>
    </row>
    <row r="977" spans="5:43" ht="32.25" customHeight="1" x14ac:dyDescent="0.25">
      <c r="E977" s="93"/>
      <c r="AM977" s="93"/>
      <c r="AN977" s="93"/>
      <c r="AO977" s="129"/>
      <c r="AP977" s="93"/>
      <c r="AQ977" s="93"/>
    </row>
    <row r="978" spans="5:43" ht="32.25" customHeight="1" x14ac:dyDescent="0.25">
      <c r="E978" s="93"/>
      <c r="AM978" s="93"/>
      <c r="AN978" s="93"/>
      <c r="AO978" s="129"/>
      <c r="AP978" s="93"/>
      <c r="AQ978" s="93"/>
    </row>
    <row r="979" spans="5:43" ht="32.25" customHeight="1" x14ac:dyDescent="0.25">
      <c r="E979" s="93"/>
      <c r="AM979" s="93"/>
      <c r="AN979" s="93"/>
      <c r="AO979" s="129"/>
      <c r="AP979" s="93"/>
      <c r="AQ979" s="93"/>
    </row>
    <row r="980" spans="5:43" ht="32.25" customHeight="1" x14ac:dyDescent="0.25">
      <c r="E980" s="93"/>
      <c r="AM980" s="93"/>
      <c r="AN980" s="93"/>
      <c r="AO980" s="129"/>
      <c r="AP980" s="93"/>
      <c r="AQ980" s="93"/>
    </row>
    <row r="981" spans="5:43" ht="32.25" customHeight="1" x14ac:dyDescent="0.25">
      <c r="E981" s="93"/>
      <c r="AM981" s="93"/>
      <c r="AN981" s="93"/>
      <c r="AO981" s="129"/>
      <c r="AP981" s="93"/>
      <c r="AQ981" s="93"/>
    </row>
    <row r="982" spans="5:43" ht="32.25" customHeight="1" x14ac:dyDescent="0.25">
      <c r="E982" s="93"/>
      <c r="AM982" s="93"/>
      <c r="AN982" s="93"/>
      <c r="AO982" s="129"/>
      <c r="AP982" s="93"/>
      <c r="AQ982" s="93"/>
    </row>
    <row r="983" spans="5:43" ht="32.25" customHeight="1" x14ac:dyDescent="0.25">
      <c r="E983" s="93"/>
      <c r="AM983" s="93"/>
      <c r="AN983" s="93"/>
      <c r="AO983" s="129"/>
      <c r="AP983" s="93"/>
      <c r="AQ983" s="93"/>
    </row>
    <row r="984" spans="5:43" ht="32.25" customHeight="1" x14ac:dyDescent="0.25">
      <c r="E984" s="93"/>
      <c r="AM984" s="93"/>
      <c r="AN984" s="93"/>
      <c r="AO984" s="129"/>
      <c r="AP984" s="93"/>
      <c r="AQ984" s="93"/>
    </row>
    <row r="985" spans="5:43" ht="32.25" customHeight="1" x14ac:dyDescent="0.25">
      <c r="E985" s="93"/>
      <c r="AM985" s="93"/>
      <c r="AN985" s="93"/>
      <c r="AO985" s="129"/>
      <c r="AP985" s="93"/>
      <c r="AQ985" s="93"/>
    </row>
    <row r="986" spans="5:43" ht="32.25" customHeight="1" x14ac:dyDescent="0.25">
      <c r="E986" s="93"/>
      <c r="AM986" s="93"/>
      <c r="AN986" s="93"/>
      <c r="AO986" s="129"/>
      <c r="AP986" s="93"/>
      <c r="AQ986" s="93"/>
    </row>
    <row r="987" spans="5:43" ht="32.25" customHeight="1" x14ac:dyDescent="0.25">
      <c r="E987" s="93"/>
      <c r="AM987" s="93"/>
      <c r="AN987" s="93"/>
      <c r="AO987" s="129"/>
      <c r="AP987" s="93"/>
      <c r="AQ987" s="93"/>
    </row>
    <row r="988" spans="5:43" ht="32.25" customHeight="1" x14ac:dyDescent="0.25">
      <c r="E988" s="93"/>
      <c r="AM988" s="93"/>
      <c r="AN988" s="93"/>
      <c r="AO988" s="129"/>
      <c r="AP988" s="93"/>
      <c r="AQ988" s="93"/>
    </row>
    <row r="989" spans="5:43" ht="32.25" customHeight="1" x14ac:dyDescent="0.25">
      <c r="E989" s="93"/>
      <c r="AM989" s="93"/>
      <c r="AN989" s="93"/>
      <c r="AO989" s="129"/>
      <c r="AP989" s="93"/>
      <c r="AQ989" s="93"/>
    </row>
    <row r="990" spans="5:43" ht="32.25" customHeight="1" x14ac:dyDescent="0.25">
      <c r="E990" s="93"/>
      <c r="AM990" s="93"/>
      <c r="AN990" s="93"/>
      <c r="AO990" s="129"/>
      <c r="AP990" s="93"/>
      <c r="AQ990" s="93"/>
    </row>
    <row r="991" spans="5:43" ht="32.25" customHeight="1" x14ac:dyDescent="0.25">
      <c r="E991" s="93"/>
      <c r="AM991" s="93"/>
      <c r="AN991" s="93"/>
      <c r="AO991" s="129"/>
      <c r="AP991" s="93"/>
      <c r="AQ991" s="93"/>
    </row>
    <row r="992" spans="5:43" ht="32.25" customHeight="1" x14ac:dyDescent="0.25">
      <c r="E992" s="93"/>
      <c r="AM992" s="93"/>
      <c r="AN992" s="93"/>
      <c r="AO992" s="129"/>
      <c r="AP992" s="93"/>
      <c r="AQ992" s="93"/>
    </row>
    <row r="993" spans="5:43" ht="32.25" customHeight="1" x14ac:dyDescent="0.25">
      <c r="E993" s="93"/>
      <c r="AM993" s="93"/>
      <c r="AN993" s="93"/>
      <c r="AO993" s="129"/>
      <c r="AP993" s="93"/>
      <c r="AQ993" s="93"/>
    </row>
    <row r="994" spans="5:43" ht="32.25" customHeight="1" x14ac:dyDescent="0.25">
      <c r="E994" s="93"/>
      <c r="AM994" s="93"/>
      <c r="AN994" s="93"/>
      <c r="AO994" s="129"/>
      <c r="AP994" s="93"/>
      <c r="AQ994" s="93"/>
    </row>
    <row r="995" spans="5:43" ht="32.25" customHeight="1" x14ac:dyDescent="0.25">
      <c r="E995" s="93"/>
      <c r="AM995" s="93"/>
      <c r="AN995" s="93"/>
      <c r="AO995" s="129"/>
      <c r="AP995" s="93"/>
      <c r="AQ995" s="93"/>
    </row>
    <row r="996" spans="5:43" ht="32.25" customHeight="1" x14ac:dyDescent="0.25">
      <c r="E996" s="93"/>
      <c r="AM996" s="93"/>
      <c r="AN996" s="93"/>
      <c r="AO996" s="129"/>
      <c r="AP996" s="93"/>
      <c r="AQ996" s="93"/>
    </row>
    <row r="997" spans="5:43" ht="32.25" customHeight="1" x14ac:dyDescent="0.25">
      <c r="E997" s="93"/>
      <c r="AM997" s="93"/>
      <c r="AN997" s="93"/>
      <c r="AO997" s="129"/>
      <c r="AP997" s="93"/>
      <c r="AQ997" s="93"/>
    </row>
    <row r="998" spans="5:43" ht="32.25" customHeight="1" x14ac:dyDescent="0.25">
      <c r="E998" s="93"/>
      <c r="AM998" s="93"/>
      <c r="AN998" s="93"/>
      <c r="AO998" s="129"/>
      <c r="AP998" s="93"/>
      <c r="AQ998" s="93"/>
    </row>
    <row r="999" spans="5:43" ht="32.25" customHeight="1" x14ac:dyDescent="0.25">
      <c r="E999" s="93"/>
      <c r="AM999" s="93"/>
      <c r="AN999" s="93"/>
      <c r="AO999" s="129"/>
      <c r="AP999" s="93"/>
      <c r="AQ999" s="93"/>
    </row>
    <row r="1000" spans="5:43" ht="32.25" customHeight="1" x14ac:dyDescent="0.25">
      <c r="E1000" s="93"/>
      <c r="AM1000" s="93"/>
      <c r="AN1000" s="93"/>
      <c r="AO1000" s="129"/>
      <c r="AP1000" s="93"/>
      <c r="AQ1000" s="93"/>
    </row>
    <row r="1001" spans="5:43" ht="32.25" customHeight="1" x14ac:dyDescent="0.25">
      <c r="E1001" s="93"/>
      <c r="AM1001" s="93"/>
      <c r="AN1001" s="93"/>
      <c r="AO1001" s="129"/>
      <c r="AP1001" s="93"/>
      <c r="AQ1001" s="93"/>
    </row>
    <row r="1002" spans="5:43" ht="32.25" customHeight="1" x14ac:dyDescent="0.25">
      <c r="E1002" s="93"/>
      <c r="AM1002" s="93"/>
      <c r="AN1002" s="93"/>
      <c r="AO1002" s="129"/>
      <c r="AP1002" s="93"/>
      <c r="AQ1002" s="93"/>
    </row>
    <row r="1003" spans="5:43" ht="32.25" customHeight="1" x14ac:dyDescent="0.25">
      <c r="E1003" s="93"/>
      <c r="AM1003" s="93"/>
      <c r="AN1003" s="93"/>
      <c r="AO1003" s="129"/>
      <c r="AP1003" s="93"/>
      <c r="AQ1003" s="93"/>
    </row>
    <row r="1004" spans="5:43" ht="32.25" customHeight="1" x14ac:dyDescent="0.25">
      <c r="E1004" s="93"/>
      <c r="AM1004" s="93"/>
      <c r="AN1004" s="93"/>
      <c r="AO1004" s="129"/>
      <c r="AP1004" s="93"/>
      <c r="AQ1004" s="93"/>
    </row>
    <row r="1005" spans="5:43" ht="32.25" customHeight="1" x14ac:dyDescent="0.25">
      <c r="E1005" s="93"/>
      <c r="AM1005" s="93"/>
      <c r="AN1005" s="93"/>
      <c r="AO1005" s="129"/>
      <c r="AP1005" s="93"/>
      <c r="AQ1005" s="93"/>
    </row>
    <row r="1006" spans="5:43" ht="32.25" customHeight="1" x14ac:dyDescent="0.25">
      <c r="E1006" s="93"/>
      <c r="AM1006" s="93"/>
      <c r="AN1006" s="93"/>
      <c r="AO1006" s="129"/>
      <c r="AP1006" s="93"/>
      <c r="AQ1006" s="93"/>
    </row>
    <row r="1007" spans="5:43" ht="32.25" customHeight="1" x14ac:dyDescent="0.25">
      <c r="E1007" s="93"/>
      <c r="AM1007" s="93"/>
      <c r="AN1007" s="93"/>
      <c r="AO1007" s="129"/>
      <c r="AP1007" s="93"/>
      <c r="AQ1007" s="93"/>
    </row>
    <row r="1008" spans="5:43" ht="32.25" customHeight="1" x14ac:dyDescent="0.25">
      <c r="E1008" s="93"/>
      <c r="AM1008" s="93"/>
      <c r="AN1008" s="93"/>
      <c r="AO1008" s="129"/>
      <c r="AP1008" s="93"/>
      <c r="AQ1008" s="93"/>
    </row>
    <row r="1009" spans="5:43" ht="32.25" customHeight="1" x14ac:dyDescent="0.25">
      <c r="E1009" s="93"/>
      <c r="AM1009" s="93"/>
      <c r="AN1009" s="93"/>
      <c r="AO1009" s="129"/>
      <c r="AP1009" s="93"/>
      <c r="AQ1009" s="93"/>
    </row>
    <row r="1010" spans="5:43" ht="32.25" customHeight="1" x14ac:dyDescent="0.25">
      <c r="E1010" s="93"/>
      <c r="AM1010" s="93"/>
      <c r="AN1010" s="93"/>
      <c r="AO1010" s="129"/>
      <c r="AP1010" s="93"/>
      <c r="AQ1010" s="93"/>
    </row>
    <row r="1011" spans="5:43" ht="32.25" customHeight="1" x14ac:dyDescent="0.25">
      <c r="E1011" s="93"/>
      <c r="AM1011" s="93"/>
      <c r="AN1011" s="93"/>
      <c r="AO1011" s="129"/>
      <c r="AP1011" s="93"/>
      <c r="AQ1011" s="93"/>
    </row>
    <row r="1012" spans="5:43" ht="32.25" customHeight="1" x14ac:dyDescent="0.25">
      <c r="E1012" s="93"/>
      <c r="AM1012" s="93"/>
      <c r="AN1012" s="93"/>
      <c r="AO1012" s="129"/>
      <c r="AP1012" s="93"/>
      <c r="AQ1012" s="93"/>
    </row>
    <row r="1013" spans="5:43" ht="32.25" customHeight="1" x14ac:dyDescent="0.25">
      <c r="E1013" s="93"/>
      <c r="AM1013" s="93"/>
      <c r="AN1013" s="93"/>
      <c r="AO1013" s="129"/>
      <c r="AP1013" s="93"/>
      <c r="AQ1013" s="93"/>
    </row>
    <row r="1014" spans="5:43" ht="32.25" customHeight="1" x14ac:dyDescent="0.25">
      <c r="E1014" s="93"/>
      <c r="AM1014" s="93"/>
      <c r="AN1014" s="93"/>
      <c r="AO1014" s="129"/>
      <c r="AP1014" s="93"/>
      <c r="AQ1014" s="93"/>
    </row>
    <row r="1015" spans="5:43" ht="32.25" customHeight="1" x14ac:dyDescent="0.25">
      <c r="E1015" s="93"/>
      <c r="AM1015" s="93"/>
      <c r="AN1015" s="93"/>
      <c r="AO1015" s="129"/>
      <c r="AP1015" s="93"/>
      <c r="AQ1015" s="93"/>
    </row>
    <row r="1016" spans="5:43" ht="32.25" customHeight="1" x14ac:dyDescent="0.25">
      <c r="E1016" s="93"/>
      <c r="AM1016" s="93"/>
      <c r="AN1016" s="93"/>
      <c r="AO1016" s="129"/>
      <c r="AP1016" s="93"/>
      <c r="AQ1016" s="93"/>
    </row>
    <row r="1017" spans="5:43" ht="32.25" customHeight="1" x14ac:dyDescent="0.25">
      <c r="E1017" s="93"/>
      <c r="AM1017" s="93"/>
      <c r="AN1017" s="93"/>
      <c r="AO1017" s="129"/>
      <c r="AP1017" s="93"/>
      <c r="AQ1017" s="93"/>
    </row>
    <row r="1018" spans="5:43" ht="32.25" customHeight="1" x14ac:dyDescent="0.25">
      <c r="E1018" s="93"/>
      <c r="AM1018" s="93"/>
      <c r="AN1018" s="93"/>
      <c r="AO1018" s="129"/>
      <c r="AP1018" s="93"/>
      <c r="AQ1018" s="93"/>
    </row>
    <row r="1019" spans="5:43" ht="32.25" customHeight="1" x14ac:dyDescent="0.25">
      <c r="E1019" s="93"/>
      <c r="AM1019" s="93"/>
      <c r="AN1019" s="93"/>
      <c r="AO1019" s="129"/>
      <c r="AP1019" s="93"/>
      <c r="AQ1019" s="93"/>
    </row>
    <row r="1020" spans="5:43" ht="32.25" customHeight="1" x14ac:dyDescent="0.25">
      <c r="E1020" s="93"/>
      <c r="AM1020" s="93"/>
      <c r="AN1020" s="93"/>
      <c r="AO1020" s="129"/>
      <c r="AP1020" s="93"/>
      <c r="AQ1020" s="93"/>
    </row>
    <row r="1021" spans="5:43" ht="32.25" customHeight="1" x14ac:dyDescent="0.25">
      <c r="E1021" s="93"/>
      <c r="AM1021" s="93"/>
      <c r="AN1021" s="93"/>
      <c r="AO1021" s="129"/>
      <c r="AP1021" s="93"/>
      <c r="AQ1021" s="93"/>
    </row>
    <row r="1022" spans="5:43" ht="32.25" customHeight="1" x14ac:dyDescent="0.25">
      <c r="E1022" s="93"/>
      <c r="AM1022" s="93"/>
      <c r="AN1022" s="93"/>
      <c r="AO1022" s="129"/>
      <c r="AP1022" s="93"/>
      <c r="AQ1022" s="93"/>
    </row>
    <row r="1023" spans="5:43" ht="32.25" customHeight="1" x14ac:dyDescent="0.25">
      <c r="E1023" s="93"/>
      <c r="AM1023" s="93"/>
      <c r="AN1023" s="93"/>
      <c r="AO1023" s="129"/>
      <c r="AP1023" s="93"/>
      <c r="AQ1023" s="93"/>
    </row>
    <row r="1024" spans="5:43" ht="32.25" customHeight="1" x14ac:dyDescent="0.25">
      <c r="E1024" s="93"/>
      <c r="AM1024" s="93"/>
      <c r="AN1024" s="93"/>
      <c r="AO1024" s="129"/>
      <c r="AP1024" s="93"/>
      <c r="AQ1024" s="93"/>
    </row>
    <row r="1025" spans="5:43" ht="32.25" customHeight="1" x14ac:dyDescent="0.25">
      <c r="E1025" s="93"/>
      <c r="AM1025" s="93"/>
      <c r="AN1025" s="93"/>
      <c r="AO1025" s="129"/>
      <c r="AP1025" s="93"/>
      <c r="AQ1025" s="93"/>
    </row>
    <row r="1026" spans="5:43" ht="32.25" customHeight="1" x14ac:dyDescent="0.25">
      <c r="E1026" s="93"/>
      <c r="AM1026" s="93"/>
      <c r="AN1026" s="93"/>
      <c r="AO1026" s="129"/>
      <c r="AP1026" s="93"/>
      <c r="AQ1026" s="93"/>
    </row>
    <row r="1027" spans="5:43" ht="32.25" customHeight="1" x14ac:dyDescent="0.25">
      <c r="E1027" s="93"/>
      <c r="AM1027" s="93"/>
      <c r="AN1027" s="93"/>
      <c r="AO1027" s="129"/>
      <c r="AP1027" s="93"/>
      <c r="AQ1027" s="93"/>
    </row>
    <row r="1028" spans="5:43" ht="32.25" customHeight="1" x14ac:dyDescent="0.25">
      <c r="E1028" s="93"/>
      <c r="AM1028" s="93"/>
      <c r="AN1028" s="93"/>
      <c r="AO1028" s="129"/>
      <c r="AP1028" s="93"/>
      <c r="AQ1028" s="93"/>
    </row>
    <row r="1029" spans="5:43" ht="32.25" customHeight="1" x14ac:dyDescent="0.25">
      <c r="E1029" s="93"/>
      <c r="AM1029" s="93"/>
      <c r="AN1029" s="93"/>
      <c r="AO1029" s="129"/>
      <c r="AP1029" s="93"/>
      <c r="AQ1029" s="93"/>
    </row>
    <row r="1030" spans="5:43" ht="32.25" customHeight="1" x14ac:dyDescent="0.25">
      <c r="E1030" s="93"/>
      <c r="AM1030" s="93"/>
      <c r="AN1030" s="93"/>
      <c r="AO1030" s="129"/>
      <c r="AP1030" s="93"/>
      <c r="AQ1030" s="93"/>
    </row>
    <row r="1031" spans="5:43" ht="32.25" customHeight="1" x14ac:dyDescent="0.25">
      <c r="E1031" s="93"/>
      <c r="AM1031" s="93"/>
      <c r="AN1031" s="93"/>
      <c r="AO1031" s="129"/>
      <c r="AP1031" s="93"/>
      <c r="AQ1031" s="93"/>
    </row>
    <row r="1032" spans="5:43" ht="32.25" customHeight="1" x14ac:dyDescent="0.25">
      <c r="E1032" s="93"/>
      <c r="AM1032" s="93"/>
      <c r="AN1032" s="93"/>
      <c r="AO1032" s="129"/>
      <c r="AP1032" s="93"/>
      <c r="AQ1032" s="93"/>
    </row>
    <row r="1033" spans="5:43" ht="32.25" customHeight="1" x14ac:dyDescent="0.25">
      <c r="E1033" s="93"/>
      <c r="AM1033" s="93"/>
      <c r="AN1033" s="93"/>
      <c r="AO1033" s="129"/>
      <c r="AP1033" s="93"/>
      <c r="AQ1033" s="93"/>
    </row>
    <row r="1034" spans="5:43" ht="32.25" customHeight="1" x14ac:dyDescent="0.25">
      <c r="E1034" s="93"/>
      <c r="AM1034" s="93"/>
      <c r="AN1034" s="93"/>
      <c r="AO1034" s="129"/>
      <c r="AP1034" s="93"/>
      <c r="AQ1034" s="93"/>
    </row>
    <row r="1035" spans="5:43" ht="32.25" customHeight="1" x14ac:dyDescent="0.25">
      <c r="E1035" s="93"/>
      <c r="AM1035" s="93"/>
      <c r="AN1035" s="93"/>
      <c r="AO1035" s="129"/>
      <c r="AP1035" s="93"/>
      <c r="AQ1035" s="93"/>
    </row>
    <row r="1036" spans="5:43" ht="32.25" customHeight="1" x14ac:dyDescent="0.25">
      <c r="E1036" s="93"/>
      <c r="AM1036" s="93"/>
      <c r="AN1036" s="93"/>
      <c r="AO1036" s="129"/>
      <c r="AP1036" s="93"/>
      <c r="AQ1036" s="93"/>
    </row>
    <row r="1037" spans="5:43" ht="32.25" customHeight="1" x14ac:dyDescent="0.25">
      <c r="E1037" s="93"/>
      <c r="AM1037" s="93"/>
      <c r="AN1037" s="93"/>
      <c r="AO1037" s="129"/>
      <c r="AP1037" s="93"/>
      <c r="AQ1037" s="93"/>
    </row>
    <row r="1038" spans="5:43" ht="32.25" customHeight="1" x14ac:dyDescent="0.25">
      <c r="E1038" s="93"/>
      <c r="AM1038" s="93"/>
      <c r="AN1038" s="93"/>
      <c r="AO1038" s="129"/>
      <c r="AP1038" s="93"/>
      <c r="AQ1038" s="93"/>
    </row>
    <row r="1039" spans="5:43" ht="32.25" customHeight="1" x14ac:dyDescent="0.25">
      <c r="E1039" s="93"/>
      <c r="AM1039" s="93"/>
      <c r="AN1039" s="93"/>
      <c r="AO1039" s="129"/>
      <c r="AP1039" s="93"/>
      <c r="AQ1039" s="93"/>
    </row>
    <row r="1040" spans="5:43" ht="32.25" customHeight="1" x14ac:dyDescent="0.25">
      <c r="E1040" s="93"/>
      <c r="AM1040" s="93"/>
      <c r="AN1040" s="93"/>
      <c r="AO1040" s="129"/>
      <c r="AP1040" s="93"/>
      <c r="AQ1040" s="93"/>
    </row>
    <row r="1041" spans="5:43" ht="32.25" customHeight="1" x14ac:dyDescent="0.25">
      <c r="E1041" s="93"/>
      <c r="AM1041" s="93"/>
      <c r="AN1041" s="93"/>
      <c r="AO1041" s="129"/>
      <c r="AP1041" s="93"/>
      <c r="AQ1041" s="93"/>
    </row>
    <row r="1042" spans="5:43" ht="32.25" customHeight="1" x14ac:dyDescent="0.25">
      <c r="E1042" s="93"/>
      <c r="AM1042" s="93"/>
      <c r="AN1042" s="93"/>
      <c r="AO1042" s="129"/>
      <c r="AP1042" s="93"/>
      <c r="AQ1042" s="93"/>
    </row>
    <row r="1043" spans="5:43" ht="32.25" customHeight="1" x14ac:dyDescent="0.25">
      <c r="E1043" s="93"/>
      <c r="AM1043" s="93"/>
      <c r="AN1043" s="93"/>
      <c r="AO1043" s="129"/>
      <c r="AP1043" s="93"/>
      <c r="AQ1043" s="93"/>
    </row>
    <row r="1044" spans="5:43" ht="32.25" customHeight="1" x14ac:dyDescent="0.25">
      <c r="E1044" s="93"/>
      <c r="AM1044" s="93"/>
      <c r="AN1044" s="93"/>
      <c r="AO1044" s="129"/>
      <c r="AP1044" s="93"/>
      <c r="AQ1044" s="93"/>
    </row>
    <row r="1045" spans="5:43" ht="32.25" customHeight="1" x14ac:dyDescent="0.25">
      <c r="E1045" s="93"/>
      <c r="AM1045" s="93"/>
      <c r="AN1045" s="93"/>
      <c r="AO1045" s="129"/>
      <c r="AP1045" s="93"/>
      <c r="AQ1045" s="93"/>
    </row>
    <row r="1046" spans="5:43" ht="32.25" customHeight="1" x14ac:dyDescent="0.25">
      <c r="E1046" s="93"/>
      <c r="AM1046" s="93"/>
      <c r="AN1046" s="93"/>
      <c r="AO1046" s="129"/>
      <c r="AP1046" s="93"/>
      <c r="AQ1046" s="93"/>
    </row>
    <row r="1047" spans="5:43" ht="32.25" customHeight="1" x14ac:dyDescent="0.25">
      <c r="E1047" s="93"/>
      <c r="AM1047" s="93"/>
      <c r="AN1047" s="93"/>
      <c r="AO1047" s="129"/>
      <c r="AP1047" s="93"/>
      <c r="AQ1047" s="93"/>
    </row>
    <row r="1048" spans="5:43" ht="32.25" customHeight="1" x14ac:dyDescent="0.25">
      <c r="E1048" s="93"/>
      <c r="AM1048" s="93"/>
      <c r="AN1048" s="93"/>
      <c r="AO1048" s="129"/>
      <c r="AP1048" s="93"/>
      <c r="AQ1048" s="93"/>
    </row>
    <row r="1049" spans="5:43" ht="32.25" customHeight="1" x14ac:dyDescent="0.25">
      <c r="E1049" s="93"/>
      <c r="AM1049" s="93"/>
      <c r="AN1049" s="93"/>
      <c r="AO1049" s="129"/>
      <c r="AP1049" s="93"/>
      <c r="AQ1049" s="93"/>
    </row>
    <row r="1050" spans="5:43" ht="32.25" customHeight="1" x14ac:dyDescent="0.25">
      <c r="E1050" s="93"/>
      <c r="AM1050" s="93"/>
      <c r="AN1050" s="93"/>
      <c r="AO1050" s="129"/>
      <c r="AP1050" s="93"/>
      <c r="AQ1050" s="93"/>
    </row>
    <row r="1051" spans="5:43" ht="32.25" customHeight="1" x14ac:dyDescent="0.25">
      <c r="E1051" s="93"/>
      <c r="AM1051" s="93"/>
      <c r="AN1051" s="93"/>
      <c r="AO1051" s="129"/>
      <c r="AP1051" s="93"/>
      <c r="AQ1051" s="93"/>
    </row>
    <row r="1052" spans="5:43" ht="32.25" customHeight="1" x14ac:dyDescent="0.25">
      <c r="E1052" s="93"/>
      <c r="AM1052" s="93"/>
      <c r="AN1052" s="93"/>
      <c r="AO1052" s="129"/>
      <c r="AP1052" s="93"/>
      <c r="AQ1052" s="93"/>
    </row>
    <row r="1053" spans="5:43" ht="32.25" customHeight="1" x14ac:dyDescent="0.25">
      <c r="E1053" s="93"/>
      <c r="AM1053" s="93"/>
      <c r="AN1053" s="93"/>
      <c r="AO1053" s="129"/>
      <c r="AP1053" s="93"/>
      <c r="AQ1053" s="93"/>
    </row>
    <row r="1054" spans="5:43" ht="32.25" customHeight="1" x14ac:dyDescent="0.25">
      <c r="E1054" s="93"/>
      <c r="AM1054" s="93"/>
      <c r="AN1054" s="93"/>
      <c r="AO1054" s="129"/>
      <c r="AP1054" s="93"/>
      <c r="AQ1054" s="93"/>
    </row>
    <row r="1055" spans="5:43" ht="32.25" customHeight="1" x14ac:dyDescent="0.25">
      <c r="E1055" s="93"/>
      <c r="AM1055" s="93"/>
      <c r="AN1055" s="93"/>
      <c r="AO1055" s="129"/>
      <c r="AP1055" s="93"/>
      <c r="AQ1055" s="93"/>
    </row>
    <row r="1056" spans="5:43" ht="32.25" customHeight="1" x14ac:dyDescent="0.25">
      <c r="E1056" s="93"/>
      <c r="AM1056" s="93"/>
      <c r="AN1056" s="93"/>
      <c r="AO1056" s="129"/>
      <c r="AP1056" s="93"/>
      <c r="AQ1056" s="93"/>
    </row>
    <row r="1057" spans="5:43" ht="32.25" customHeight="1" x14ac:dyDescent="0.25">
      <c r="E1057" s="93"/>
      <c r="AM1057" s="93"/>
      <c r="AN1057" s="93"/>
      <c r="AO1057" s="129"/>
      <c r="AP1057" s="93"/>
      <c r="AQ1057" s="93"/>
    </row>
    <row r="1058" spans="5:43" ht="32.25" customHeight="1" x14ac:dyDescent="0.25">
      <c r="E1058" s="93"/>
      <c r="AM1058" s="93"/>
      <c r="AN1058" s="93"/>
      <c r="AO1058" s="129"/>
      <c r="AP1058" s="93"/>
      <c r="AQ1058" s="93"/>
    </row>
    <row r="1059" spans="5:43" ht="32.25" customHeight="1" x14ac:dyDescent="0.25">
      <c r="E1059" s="93"/>
      <c r="AM1059" s="93"/>
      <c r="AN1059" s="93"/>
      <c r="AO1059" s="129"/>
      <c r="AP1059" s="93"/>
      <c r="AQ1059" s="93"/>
    </row>
    <row r="1060" spans="5:43" ht="32.25" customHeight="1" x14ac:dyDescent="0.25">
      <c r="E1060" s="93"/>
      <c r="AM1060" s="93"/>
      <c r="AN1060" s="93"/>
      <c r="AO1060" s="129"/>
      <c r="AP1060" s="93"/>
      <c r="AQ1060" s="93"/>
    </row>
    <row r="1061" spans="5:43" ht="32.25" customHeight="1" x14ac:dyDescent="0.25">
      <c r="E1061" s="93"/>
      <c r="AM1061" s="93"/>
      <c r="AN1061" s="93"/>
      <c r="AO1061" s="129"/>
      <c r="AP1061" s="93"/>
      <c r="AQ1061" s="93"/>
    </row>
    <row r="1062" spans="5:43" ht="32.25" customHeight="1" x14ac:dyDescent="0.25">
      <c r="E1062" s="93"/>
      <c r="AM1062" s="93"/>
      <c r="AN1062" s="93"/>
      <c r="AO1062" s="129"/>
      <c r="AP1062" s="93"/>
      <c r="AQ1062" s="93"/>
    </row>
    <row r="1063" spans="5:43" ht="32.25" customHeight="1" x14ac:dyDescent="0.25">
      <c r="E1063" s="93"/>
      <c r="AM1063" s="93"/>
      <c r="AN1063" s="93"/>
      <c r="AO1063" s="129"/>
      <c r="AP1063" s="93"/>
      <c r="AQ1063" s="93"/>
    </row>
    <row r="1064" spans="5:43" ht="32.25" customHeight="1" x14ac:dyDescent="0.25">
      <c r="E1064" s="93"/>
      <c r="AM1064" s="93"/>
      <c r="AN1064" s="93"/>
      <c r="AO1064" s="129"/>
      <c r="AP1064" s="93"/>
      <c r="AQ1064" s="93"/>
    </row>
    <row r="1065" spans="5:43" ht="32.25" customHeight="1" x14ac:dyDescent="0.25">
      <c r="E1065" s="93"/>
      <c r="AM1065" s="93"/>
      <c r="AN1065" s="93"/>
      <c r="AO1065" s="129"/>
      <c r="AP1065" s="93"/>
      <c r="AQ1065" s="93"/>
    </row>
    <row r="1066" spans="5:43" ht="32.25" customHeight="1" x14ac:dyDescent="0.25">
      <c r="E1066" s="93"/>
      <c r="AM1066" s="93"/>
      <c r="AN1066" s="93"/>
      <c r="AO1066" s="129"/>
      <c r="AP1066" s="93"/>
      <c r="AQ1066" s="93"/>
    </row>
    <row r="1067" spans="5:43" ht="32.25" customHeight="1" x14ac:dyDescent="0.25">
      <c r="E1067" s="93"/>
      <c r="AM1067" s="93"/>
      <c r="AN1067" s="93"/>
      <c r="AO1067" s="129"/>
      <c r="AP1067" s="93"/>
      <c r="AQ1067" s="93"/>
    </row>
    <row r="1068" spans="5:43" ht="32.25" customHeight="1" x14ac:dyDescent="0.25">
      <c r="E1068" s="93"/>
      <c r="AM1068" s="93"/>
      <c r="AN1068" s="93"/>
      <c r="AO1068" s="129"/>
      <c r="AP1068" s="93"/>
      <c r="AQ1068" s="93"/>
    </row>
    <row r="1069" spans="5:43" ht="32.25" customHeight="1" x14ac:dyDescent="0.25">
      <c r="E1069" s="93"/>
      <c r="AM1069" s="93"/>
      <c r="AN1069" s="93"/>
      <c r="AO1069" s="129"/>
      <c r="AP1069" s="93"/>
      <c r="AQ1069" s="93"/>
    </row>
    <row r="1070" spans="5:43" ht="32.25" customHeight="1" x14ac:dyDescent="0.25">
      <c r="E1070" s="93"/>
      <c r="AM1070" s="93"/>
      <c r="AN1070" s="93"/>
      <c r="AO1070" s="129"/>
      <c r="AP1070" s="93"/>
      <c r="AQ1070" s="93"/>
    </row>
    <row r="1071" spans="5:43" ht="32.25" customHeight="1" x14ac:dyDescent="0.25">
      <c r="E1071" s="93"/>
      <c r="AM1071" s="93"/>
      <c r="AN1071" s="93"/>
      <c r="AO1071" s="129"/>
      <c r="AP1071" s="93"/>
      <c r="AQ1071" s="93"/>
    </row>
    <row r="1072" spans="5:43" ht="32.25" customHeight="1" x14ac:dyDescent="0.25">
      <c r="E1072" s="93"/>
      <c r="AM1072" s="93"/>
      <c r="AN1072" s="93"/>
      <c r="AO1072" s="129"/>
      <c r="AP1072" s="93"/>
      <c r="AQ1072" s="93"/>
    </row>
    <row r="1073" spans="5:43" ht="32.25" customHeight="1" x14ac:dyDescent="0.25">
      <c r="E1073" s="93"/>
      <c r="AM1073" s="93"/>
      <c r="AN1073" s="93"/>
      <c r="AO1073" s="129"/>
      <c r="AP1073" s="93"/>
      <c r="AQ1073" s="93"/>
    </row>
    <row r="1074" spans="5:43" ht="32.25" customHeight="1" x14ac:dyDescent="0.25">
      <c r="E1074" s="93"/>
      <c r="AM1074" s="93"/>
      <c r="AN1074" s="93"/>
      <c r="AO1074" s="129"/>
      <c r="AP1074" s="93"/>
      <c r="AQ1074" s="93"/>
    </row>
    <row r="1075" spans="5:43" ht="32.25" customHeight="1" x14ac:dyDescent="0.25">
      <c r="E1075" s="93"/>
      <c r="AM1075" s="93"/>
      <c r="AN1075" s="93"/>
      <c r="AO1075" s="129"/>
      <c r="AP1075" s="93"/>
      <c r="AQ1075" s="93"/>
    </row>
    <row r="1076" spans="5:43" ht="32.25" customHeight="1" x14ac:dyDescent="0.25">
      <c r="E1076" s="93"/>
      <c r="AM1076" s="93"/>
      <c r="AN1076" s="93"/>
      <c r="AO1076" s="129"/>
      <c r="AP1076" s="93"/>
      <c r="AQ1076" s="93"/>
    </row>
    <row r="1077" spans="5:43" ht="32.25" customHeight="1" x14ac:dyDescent="0.25">
      <c r="E1077" s="93"/>
      <c r="AM1077" s="93"/>
      <c r="AN1077" s="93"/>
      <c r="AO1077" s="129"/>
      <c r="AP1077" s="93"/>
      <c r="AQ1077" s="93"/>
    </row>
    <row r="1078" spans="5:43" ht="32.25" customHeight="1" x14ac:dyDescent="0.25">
      <c r="E1078" s="93"/>
      <c r="AM1078" s="93"/>
      <c r="AN1078" s="93"/>
      <c r="AO1078" s="129"/>
      <c r="AP1078" s="93"/>
      <c r="AQ1078" s="93"/>
    </row>
    <row r="1079" spans="5:43" ht="32.25" customHeight="1" x14ac:dyDescent="0.25">
      <c r="E1079" s="93"/>
      <c r="AM1079" s="93"/>
      <c r="AN1079" s="93"/>
      <c r="AO1079" s="129"/>
      <c r="AP1079" s="93"/>
      <c r="AQ1079" s="93"/>
    </row>
    <row r="1080" spans="5:43" ht="32.25" customHeight="1" x14ac:dyDescent="0.25">
      <c r="E1080" s="93"/>
      <c r="AM1080" s="93"/>
      <c r="AN1080" s="93"/>
      <c r="AO1080" s="129"/>
      <c r="AP1080" s="93"/>
      <c r="AQ1080" s="93"/>
    </row>
    <row r="1081" spans="5:43" ht="32.25" customHeight="1" x14ac:dyDescent="0.25">
      <c r="E1081" s="93"/>
      <c r="AM1081" s="93"/>
      <c r="AN1081" s="93"/>
      <c r="AO1081" s="129"/>
      <c r="AP1081" s="93"/>
      <c r="AQ1081" s="93"/>
    </row>
    <row r="1082" spans="5:43" ht="32.25" customHeight="1" x14ac:dyDescent="0.25">
      <c r="E1082" s="93"/>
      <c r="AM1082" s="93"/>
      <c r="AN1082" s="93"/>
      <c r="AO1082" s="129"/>
      <c r="AP1082" s="93"/>
      <c r="AQ1082" s="93"/>
    </row>
    <row r="1083" spans="5:43" ht="32.25" customHeight="1" x14ac:dyDescent="0.25">
      <c r="E1083" s="93"/>
      <c r="AM1083" s="93"/>
      <c r="AN1083" s="93"/>
      <c r="AO1083" s="129"/>
      <c r="AP1083" s="93"/>
      <c r="AQ1083" s="93"/>
    </row>
    <row r="1084" spans="5:43" ht="32.25" customHeight="1" x14ac:dyDescent="0.25">
      <c r="E1084" s="93"/>
      <c r="AM1084" s="93"/>
      <c r="AN1084" s="93"/>
      <c r="AO1084" s="129"/>
      <c r="AP1084" s="93"/>
      <c r="AQ1084" s="93"/>
    </row>
    <row r="1085" spans="5:43" ht="32.25" customHeight="1" x14ac:dyDescent="0.25">
      <c r="E1085" s="93"/>
      <c r="AM1085" s="93"/>
      <c r="AN1085" s="93"/>
      <c r="AO1085" s="129"/>
      <c r="AP1085" s="93"/>
      <c r="AQ1085" s="93"/>
    </row>
    <row r="1086" spans="5:43" ht="32.25" customHeight="1" x14ac:dyDescent="0.25">
      <c r="E1086" s="93"/>
      <c r="AM1086" s="93"/>
      <c r="AN1086" s="93"/>
      <c r="AO1086" s="129"/>
      <c r="AP1086" s="93"/>
      <c r="AQ1086" s="93"/>
    </row>
    <row r="1087" spans="5:43" ht="32.25" customHeight="1" x14ac:dyDescent="0.25">
      <c r="E1087" s="93"/>
      <c r="AM1087" s="93"/>
      <c r="AN1087" s="93"/>
      <c r="AO1087" s="129"/>
      <c r="AP1087" s="93"/>
      <c r="AQ1087" s="93"/>
    </row>
    <row r="1088" spans="5:43" ht="32.25" customHeight="1" x14ac:dyDescent="0.25">
      <c r="E1088" s="93"/>
      <c r="AM1088" s="93"/>
      <c r="AN1088" s="93"/>
      <c r="AO1088" s="129"/>
      <c r="AP1088" s="93"/>
      <c r="AQ1088" s="93"/>
    </row>
    <row r="1089" spans="5:43" ht="32.25" customHeight="1" x14ac:dyDescent="0.25">
      <c r="E1089" s="93"/>
      <c r="AM1089" s="93"/>
      <c r="AN1089" s="93"/>
      <c r="AO1089" s="129"/>
      <c r="AP1089" s="93"/>
      <c r="AQ1089" s="93"/>
    </row>
    <row r="1090" spans="5:43" ht="32.25" customHeight="1" x14ac:dyDescent="0.25">
      <c r="E1090" s="93"/>
      <c r="AM1090" s="93"/>
      <c r="AN1090" s="93"/>
      <c r="AO1090" s="129"/>
      <c r="AP1090" s="93"/>
      <c r="AQ1090" s="93"/>
    </row>
    <row r="1091" spans="5:43" ht="32.25" customHeight="1" x14ac:dyDescent="0.25">
      <c r="E1091" s="93"/>
      <c r="AM1091" s="93"/>
      <c r="AN1091" s="93"/>
      <c r="AO1091" s="129"/>
      <c r="AP1091" s="93"/>
      <c r="AQ1091" s="93"/>
    </row>
    <row r="1092" spans="5:43" ht="32.25" customHeight="1" x14ac:dyDescent="0.25">
      <c r="E1092" s="93"/>
      <c r="AM1092" s="93"/>
      <c r="AN1092" s="93"/>
      <c r="AO1092" s="129"/>
      <c r="AP1092" s="93"/>
      <c r="AQ1092" s="93"/>
    </row>
    <row r="1093" spans="5:43" ht="32.25" customHeight="1" x14ac:dyDescent="0.25">
      <c r="E1093" s="93"/>
      <c r="AM1093" s="93"/>
      <c r="AN1093" s="93"/>
      <c r="AO1093" s="129"/>
      <c r="AP1093" s="93"/>
      <c r="AQ1093" s="93"/>
    </row>
    <row r="1094" spans="5:43" ht="32.25" customHeight="1" x14ac:dyDescent="0.25">
      <c r="E1094" s="93"/>
      <c r="AM1094" s="93"/>
      <c r="AN1094" s="93"/>
      <c r="AO1094" s="129"/>
      <c r="AP1094" s="93"/>
      <c r="AQ1094" s="93"/>
    </row>
    <row r="1095" spans="5:43" ht="32.25" customHeight="1" x14ac:dyDescent="0.25">
      <c r="E1095" s="93"/>
      <c r="AM1095" s="93"/>
      <c r="AN1095" s="93"/>
      <c r="AO1095" s="129"/>
      <c r="AP1095" s="93"/>
      <c r="AQ1095" s="93"/>
    </row>
    <row r="1096" spans="5:43" ht="32.25" customHeight="1" x14ac:dyDescent="0.25">
      <c r="E1096" s="93"/>
      <c r="AM1096" s="93"/>
      <c r="AN1096" s="93"/>
      <c r="AO1096" s="129"/>
      <c r="AP1096" s="93"/>
      <c r="AQ1096" s="93"/>
    </row>
    <row r="1097" spans="5:43" ht="32.25" customHeight="1" x14ac:dyDescent="0.25">
      <c r="E1097" s="93"/>
      <c r="AM1097" s="93"/>
      <c r="AN1097" s="93"/>
      <c r="AO1097" s="129"/>
      <c r="AP1097" s="93"/>
      <c r="AQ1097" s="93"/>
    </row>
    <row r="1098" spans="5:43" ht="32.25" customHeight="1" x14ac:dyDescent="0.25">
      <c r="E1098" s="93"/>
      <c r="AM1098" s="93"/>
      <c r="AN1098" s="93"/>
      <c r="AO1098" s="129"/>
      <c r="AP1098" s="93"/>
      <c r="AQ1098" s="93"/>
    </row>
    <row r="1099" spans="5:43" ht="32.25" customHeight="1" x14ac:dyDescent="0.25">
      <c r="E1099" s="93"/>
      <c r="AM1099" s="93"/>
      <c r="AN1099" s="93"/>
      <c r="AO1099" s="129"/>
      <c r="AP1099" s="93"/>
      <c r="AQ1099" s="93"/>
    </row>
    <row r="1100" spans="5:43" ht="32.25" customHeight="1" x14ac:dyDescent="0.25">
      <c r="E1100" s="93"/>
      <c r="AM1100" s="93"/>
      <c r="AN1100" s="93"/>
      <c r="AO1100" s="129"/>
      <c r="AP1100" s="93"/>
      <c r="AQ1100" s="93"/>
    </row>
    <row r="1101" spans="5:43" ht="32.25" customHeight="1" x14ac:dyDescent="0.25">
      <c r="E1101" s="93"/>
      <c r="AM1101" s="93"/>
      <c r="AN1101" s="93"/>
      <c r="AO1101" s="129"/>
      <c r="AP1101" s="93"/>
      <c r="AQ1101" s="93"/>
    </row>
    <row r="1102" spans="5:43" ht="32.25" customHeight="1" x14ac:dyDescent="0.25">
      <c r="E1102" s="93"/>
      <c r="AM1102" s="93"/>
      <c r="AN1102" s="93"/>
      <c r="AO1102" s="129"/>
      <c r="AP1102" s="93"/>
      <c r="AQ1102" s="93"/>
    </row>
    <row r="1103" spans="5:43" ht="32.25" customHeight="1" x14ac:dyDescent="0.25">
      <c r="E1103" s="93"/>
      <c r="AM1103" s="93"/>
      <c r="AN1103" s="93"/>
      <c r="AO1103" s="129"/>
      <c r="AP1103" s="93"/>
      <c r="AQ1103" s="93"/>
    </row>
    <row r="1104" spans="5:43" ht="32.25" customHeight="1" x14ac:dyDescent="0.25">
      <c r="E1104" s="93"/>
      <c r="AM1104" s="93"/>
      <c r="AN1104" s="93"/>
      <c r="AO1104" s="129"/>
      <c r="AP1104" s="93"/>
      <c r="AQ1104" s="93"/>
    </row>
    <row r="1105" spans="5:43" ht="32.25" customHeight="1" x14ac:dyDescent="0.25">
      <c r="E1105" s="93"/>
      <c r="AM1105" s="93"/>
      <c r="AN1105" s="93"/>
      <c r="AO1105" s="129"/>
      <c r="AP1105" s="93"/>
      <c r="AQ1105" s="93"/>
    </row>
    <row r="1106" spans="5:43" ht="32.25" customHeight="1" x14ac:dyDescent="0.25">
      <c r="E1106" s="93"/>
      <c r="AM1106" s="93"/>
      <c r="AN1106" s="93"/>
      <c r="AO1106" s="129"/>
      <c r="AP1106" s="93"/>
      <c r="AQ1106" s="93"/>
    </row>
    <row r="1107" spans="5:43" ht="32.25" customHeight="1" x14ac:dyDescent="0.25">
      <c r="E1107" s="93"/>
      <c r="AM1107" s="93"/>
      <c r="AN1107" s="93"/>
      <c r="AO1107" s="129"/>
      <c r="AP1107" s="93"/>
      <c r="AQ1107" s="93"/>
    </row>
    <row r="1108" spans="5:43" ht="32.25" customHeight="1" x14ac:dyDescent="0.25">
      <c r="E1108" s="93"/>
      <c r="AM1108" s="93"/>
      <c r="AN1108" s="93"/>
      <c r="AO1108" s="129"/>
      <c r="AP1108" s="93"/>
      <c r="AQ1108" s="93"/>
    </row>
    <row r="1109" spans="5:43" ht="32.25" customHeight="1" x14ac:dyDescent="0.25">
      <c r="E1109" s="93"/>
      <c r="AM1109" s="93"/>
      <c r="AN1109" s="93"/>
      <c r="AO1109" s="129"/>
      <c r="AP1109" s="93"/>
      <c r="AQ1109" s="93"/>
    </row>
    <row r="1110" spans="5:43" ht="32.25" customHeight="1" x14ac:dyDescent="0.25">
      <c r="E1110" s="93"/>
      <c r="AM1110" s="93"/>
      <c r="AN1110" s="93"/>
      <c r="AO1110" s="129"/>
      <c r="AP1110" s="93"/>
      <c r="AQ1110" s="93"/>
    </row>
    <row r="1111" spans="5:43" ht="32.25" customHeight="1" x14ac:dyDescent="0.25">
      <c r="E1111" s="93"/>
      <c r="AM1111" s="93"/>
      <c r="AN1111" s="93"/>
      <c r="AO1111" s="129"/>
      <c r="AP1111" s="93"/>
      <c r="AQ1111" s="93"/>
    </row>
    <row r="1112" spans="5:43" ht="32.25" customHeight="1" x14ac:dyDescent="0.25">
      <c r="E1112" s="93"/>
      <c r="AM1112" s="93"/>
      <c r="AN1112" s="93"/>
      <c r="AO1112" s="129"/>
      <c r="AP1112" s="93"/>
      <c r="AQ1112" s="93"/>
    </row>
    <row r="1113" spans="5:43" ht="32.25" customHeight="1" x14ac:dyDescent="0.25">
      <c r="E1113" s="93"/>
      <c r="AM1113" s="93"/>
      <c r="AN1113" s="93"/>
      <c r="AO1113" s="129"/>
      <c r="AP1113" s="93"/>
      <c r="AQ1113" s="93"/>
    </row>
    <row r="1114" spans="5:43" ht="32.25" customHeight="1" x14ac:dyDescent="0.25">
      <c r="E1114" s="93"/>
      <c r="AM1114" s="93"/>
      <c r="AN1114" s="93"/>
      <c r="AO1114" s="129"/>
      <c r="AP1114" s="93"/>
      <c r="AQ1114" s="93"/>
    </row>
    <row r="1115" spans="5:43" ht="32.25" customHeight="1" x14ac:dyDescent="0.25">
      <c r="E1115" s="93"/>
      <c r="AM1115" s="93"/>
      <c r="AN1115" s="93"/>
      <c r="AO1115" s="129"/>
      <c r="AP1115" s="93"/>
      <c r="AQ1115" s="93"/>
    </row>
    <row r="1116" spans="5:43" ht="32.25" customHeight="1" x14ac:dyDescent="0.25">
      <c r="E1116" s="93"/>
      <c r="AM1116" s="93"/>
      <c r="AN1116" s="93"/>
      <c r="AO1116" s="129"/>
      <c r="AP1116" s="93"/>
      <c r="AQ1116" s="93"/>
    </row>
    <row r="1117" spans="5:43" ht="32.25" customHeight="1" x14ac:dyDescent="0.25">
      <c r="E1117" s="93"/>
      <c r="AM1117" s="93"/>
      <c r="AN1117" s="93"/>
      <c r="AO1117" s="129"/>
      <c r="AP1117" s="93"/>
      <c r="AQ1117" s="93"/>
    </row>
    <row r="1118" spans="5:43" ht="32.25" customHeight="1" x14ac:dyDescent="0.25">
      <c r="E1118" s="93"/>
      <c r="AM1118" s="93"/>
      <c r="AN1118" s="93"/>
      <c r="AO1118" s="129"/>
      <c r="AP1118" s="93"/>
      <c r="AQ1118" s="93"/>
    </row>
    <row r="1119" spans="5:43" ht="32.25" customHeight="1" x14ac:dyDescent="0.25">
      <c r="E1119" s="93"/>
      <c r="AM1119" s="93"/>
      <c r="AN1119" s="93"/>
      <c r="AO1119" s="129"/>
      <c r="AP1119" s="93"/>
      <c r="AQ1119" s="93"/>
    </row>
    <row r="1120" spans="5:43" ht="32.25" customHeight="1" x14ac:dyDescent="0.25">
      <c r="E1120" s="93"/>
      <c r="AM1120" s="93"/>
      <c r="AN1120" s="93"/>
      <c r="AO1120" s="129"/>
      <c r="AP1120" s="93"/>
      <c r="AQ1120" s="93"/>
    </row>
    <row r="1121" spans="5:43" ht="32.25" customHeight="1" x14ac:dyDescent="0.25">
      <c r="E1121" s="93"/>
      <c r="AM1121" s="93"/>
      <c r="AN1121" s="93"/>
      <c r="AO1121" s="129"/>
      <c r="AP1121" s="93"/>
      <c r="AQ1121" s="93"/>
    </row>
    <row r="1122" spans="5:43" ht="32.25" customHeight="1" x14ac:dyDescent="0.25">
      <c r="E1122" s="93"/>
      <c r="AM1122" s="93"/>
      <c r="AN1122" s="93"/>
      <c r="AO1122" s="129"/>
      <c r="AP1122" s="93"/>
      <c r="AQ1122" s="93"/>
    </row>
    <row r="1123" spans="5:43" ht="32.25" customHeight="1" x14ac:dyDescent="0.25">
      <c r="E1123" s="93"/>
      <c r="AM1123" s="93"/>
      <c r="AN1123" s="93"/>
      <c r="AO1123" s="129"/>
      <c r="AP1123" s="93"/>
      <c r="AQ1123" s="93"/>
    </row>
    <row r="1124" spans="5:43" ht="32.25" customHeight="1" x14ac:dyDescent="0.25">
      <c r="E1124" s="93"/>
      <c r="AM1124" s="93"/>
      <c r="AN1124" s="93"/>
      <c r="AO1124" s="129"/>
      <c r="AP1124" s="93"/>
      <c r="AQ1124" s="93"/>
    </row>
    <row r="1125" spans="5:43" ht="32.25" customHeight="1" x14ac:dyDescent="0.25">
      <c r="E1125" s="93"/>
      <c r="AM1125" s="93"/>
      <c r="AN1125" s="93"/>
      <c r="AO1125" s="129"/>
      <c r="AP1125" s="93"/>
      <c r="AQ1125" s="93"/>
    </row>
    <row r="1126" spans="5:43" ht="32.25" customHeight="1" x14ac:dyDescent="0.25">
      <c r="E1126" s="93"/>
      <c r="AM1126" s="93"/>
      <c r="AN1126" s="93"/>
      <c r="AO1126" s="129"/>
      <c r="AP1126" s="93"/>
      <c r="AQ1126" s="93"/>
    </row>
    <row r="1127" spans="5:43" ht="32.25" customHeight="1" x14ac:dyDescent="0.25">
      <c r="E1127" s="93"/>
      <c r="AM1127" s="93"/>
      <c r="AN1127" s="93"/>
      <c r="AO1127" s="129"/>
      <c r="AP1127" s="93"/>
      <c r="AQ1127" s="93"/>
    </row>
    <row r="1128" spans="5:43" ht="32.25" customHeight="1" x14ac:dyDescent="0.25">
      <c r="E1128" s="93"/>
      <c r="AM1128" s="93"/>
      <c r="AN1128" s="93"/>
      <c r="AO1128" s="129"/>
      <c r="AP1128" s="93"/>
      <c r="AQ1128" s="93"/>
    </row>
    <row r="1129" spans="5:43" ht="32.25" customHeight="1" x14ac:dyDescent="0.25">
      <c r="E1129" s="93"/>
      <c r="AM1129" s="93"/>
      <c r="AN1129" s="93"/>
      <c r="AO1129" s="129"/>
      <c r="AP1129" s="93"/>
      <c r="AQ1129" s="93"/>
    </row>
    <row r="1130" spans="5:43" ht="32.25" customHeight="1" x14ac:dyDescent="0.25">
      <c r="E1130" s="93"/>
      <c r="AM1130" s="93"/>
      <c r="AN1130" s="93"/>
      <c r="AO1130" s="129"/>
      <c r="AP1130" s="93"/>
      <c r="AQ1130" s="93"/>
    </row>
    <row r="1131" spans="5:43" ht="32.25" customHeight="1" x14ac:dyDescent="0.25">
      <c r="E1131" s="93"/>
      <c r="AM1131" s="93"/>
      <c r="AN1131" s="93"/>
      <c r="AO1131" s="129"/>
      <c r="AP1131" s="93"/>
      <c r="AQ1131" s="93"/>
    </row>
    <row r="1132" spans="5:43" ht="32.25" customHeight="1" x14ac:dyDescent="0.25">
      <c r="E1132" s="93"/>
      <c r="AM1132" s="93"/>
      <c r="AN1132" s="93"/>
      <c r="AO1132" s="129"/>
      <c r="AP1132" s="93"/>
      <c r="AQ1132" s="93"/>
    </row>
    <row r="1133" spans="5:43" ht="32.25" customHeight="1" x14ac:dyDescent="0.25">
      <c r="E1133" s="93"/>
      <c r="AM1133" s="93"/>
      <c r="AN1133" s="93"/>
      <c r="AO1133" s="129"/>
      <c r="AP1133" s="93"/>
      <c r="AQ1133" s="93"/>
    </row>
    <row r="1134" spans="5:43" ht="32.25" customHeight="1" x14ac:dyDescent="0.25">
      <c r="E1134" s="93"/>
      <c r="AM1134" s="93"/>
      <c r="AN1134" s="93"/>
      <c r="AO1134" s="129"/>
      <c r="AP1134" s="93"/>
      <c r="AQ1134" s="93"/>
    </row>
    <row r="1135" spans="5:43" ht="32.25" customHeight="1" x14ac:dyDescent="0.25">
      <c r="E1135" s="93"/>
      <c r="AM1135" s="93"/>
      <c r="AN1135" s="93"/>
      <c r="AO1135" s="129"/>
      <c r="AP1135" s="93"/>
      <c r="AQ1135" s="93"/>
    </row>
    <row r="1136" spans="5:43" ht="32.25" customHeight="1" x14ac:dyDescent="0.25">
      <c r="E1136" s="93"/>
      <c r="AM1136" s="93"/>
      <c r="AN1136" s="93"/>
      <c r="AO1136" s="129"/>
      <c r="AP1136" s="93"/>
      <c r="AQ1136" s="93"/>
    </row>
    <row r="1137" spans="5:43" ht="32.25" customHeight="1" x14ac:dyDescent="0.25">
      <c r="E1137" s="93"/>
      <c r="AM1137" s="93"/>
      <c r="AN1137" s="93"/>
      <c r="AO1137" s="129"/>
      <c r="AP1137" s="93"/>
      <c r="AQ1137" s="93"/>
    </row>
    <row r="1138" spans="5:43" ht="32.25" customHeight="1" x14ac:dyDescent="0.25">
      <c r="E1138" s="93"/>
      <c r="AM1138" s="93"/>
      <c r="AN1138" s="93"/>
      <c r="AO1138" s="129"/>
      <c r="AP1138" s="93"/>
      <c r="AQ1138" s="93"/>
    </row>
    <row r="1139" spans="5:43" ht="32.25" customHeight="1" x14ac:dyDescent="0.25">
      <c r="E1139" s="93"/>
      <c r="AM1139" s="93"/>
      <c r="AN1139" s="93"/>
      <c r="AO1139" s="129"/>
      <c r="AP1139" s="93"/>
      <c r="AQ1139" s="93"/>
    </row>
    <row r="1140" spans="5:43" ht="32.25" customHeight="1" x14ac:dyDescent="0.25">
      <c r="E1140" s="93"/>
      <c r="AM1140" s="93"/>
      <c r="AN1140" s="93"/>
      <c r="AO1140" s="129"/>
      <c r="AP1140" s="93"/>
      <c r="AQ1140" s="93"/>
    </row>
    <row r="1141" spans="5:43" ht="32.25" customHeight="1" x14ac:dyDescent="0.25">
      <c r="E1141" s="93"/>
      <c r="AM1141" s="93"/>
      <c r="AN1141" s="93"/>
      <c r="AO1141" s="129"/>
      <c r="AP1141" s="93"/>
      <c r="AQ1141" s="93"/>
    </row>
    <row r="1142" spans="5:43" ht="32.25" customHeight="1" x14ac:dyDescent="0.25">
      <c r="E1142" s="93"/>
      <c r="AM1142" s="93"/>
      <c r="AN1142" s="93"/>
      <c r="AO1142" s="129"/>
      <c r="AP1142" s="93"/>
      <c r="AQ1142" s="93"/>
    </row>
    <row r="1143" spans="5:43" ht="32.25" customHeight="1" x14ac:dyDescent="0.25">
      <c r="E1143" s="93"/>
      <c r="AM1143" s="93"/>
      <c r="AN1143" s="93"/>
      <c r="AO1143" s="129"/>
      <c r="AP1143" s="93"/>
      <c r="AQ1143" s="93"/>
    </row>
    <row r="1144" spans="5:43" ht="32.25" customHeight="1" x14ac:dyDescent="0.25">
      <c r="E1144" s="93"/>
      <c r="AM1144" s="93"/>
      <c r="AN1144" s="93"/>
      <c r="AO1144" s="129"/>
      <c r="AP1144" s="93"/>
      <c r="AQ1144" s="93"/>
    </row>
    <row r="1145" spans="5:43" ht="32.25" customHeight="1" x14ac:dyDescent="0.25">
      <c r="E1145" s="93"/>
      <c r="AM1145" s="93"/>
      <c r="AN1145" s="93"/>
      <c r="AO1145" s="129"/>
      <c r="AP1145" s="93"/>
      <c r="AQ1145" s="93"/>
    </row>
    <row r="1146" spans="5:43" ht="32.25" customHeight="1" x14ac:dyDescent="0.25">
      <c r="E1146" s="93"/>
      <c r="AM1146" s="93"/>
      <c r="AN1146" s="93"/>
      <c r="AO1146" s="129"/>
      <c r="AP1146" s="93"/>
      <c r="AQ1146" s="93"/>
    </row>
    <row r="1147" spans="5:43" ht="32.25" customHeight="1" x14ac:dyDescent="0.25">
      <c r="E1147" s="93"/>
      <c r="AM1147" s="93"/>
      <c r="AN1147" s="93"/>
      <c r="AO1147" s="129"/>
      <c r="AP1147" s="93"/>
      <c r="AQ1147" s="93"/>
    </row>
    <row r="1148" spans="5:43" ht="32.25" customHeight="1" x14ac:dyDescent="0.25">
      <c r="E1148" s="93"/>
      <c r="AM1148" s="93"/>
      <c r="AN1148" s="93"/>
      <c r="AO1148" s="129"/>
      <c r="AP1148" s="93"/>
      <c r="AQ1148" s="93"/>
    </row>
    <row r="1149" spans="5:43" ht="32.25" customHeight="1" x14ac:dyDescent="0.25">
      <c r="E1149" s="93"/>
      <c r="AM1149" s="93"/>
      <c r="AN1149" s="93"/>
      <c r="AO1149" s="129"/>
      <c r="AP1149" s="93"/>
      <c r="AQ1149" s="93"/>
    </row>
    <row r="1150" spans="5:43" ht="32.25" customHeight="1" x14ac:dyDescent="0.25">
      <c r="E1150" s="93"/>
      <c r="AM1150" s="93"/>
      <c r="AN1150" s="93"/>
      <c r="AO1150" s="129"/>
      <c r="AP1150" s="93"/>
      <c r="AQ1150" s="93"/>
    </row>
    <row r="1151" spans="5:43" ht="32.25" customHeight="1" x14ac:dyDescent="0.25">
      <c r="E1151" s="93"/>
      <c r="AM1151" s="93"/>
      <c r="AN1151" s="93"/>
      <c r="AO1151" s="129"/>
      <c r="AP1151" s="93"/>
      <c r="AQ1151" s="93"/>
    </row>
    <row r="1152" spans="5:43" ht="32.25" customHeight="1" x14ac:dyDescent="0.25">
      <c r="E1152" s="93"/>
      <c r="AM1152" s="93"/>
      <c r="AN1152" s="93"/>
      <c r="AO1152" s="129"/>
      <c r="AP1152" s="93"/>
      <c r="AQ1152" s="93"/>
    </row>
    <row r="1153" spans="5:43" ht="32.25" customHeight="1" x14ac:dyDescent="0.25">
      <c r="E1153" s="93"/>
      <c r="AM1153" s="93"/>
      <c r="AN1153" s="93"/>
      <c r="AO1153" s="129"/>
      <c r="AP1153" s="93"/>
      <c r="AQ1153" s="93"/>
    </row>
    <row r="1154" spans="5:43" ht="32.25" customHeight="1" x14ac:dyDescent="0.25">
      <c r="E1154" s="93"/>
      <c r="AM1154" s="93"/>
      <c r="AN1154" s="93"/>
      <c r="AO1154" s="129"/>
      <c r="AP1154" s="93"/>
      <c r="AQ1154" s="93"/>
    </row>
    <row r="1155" spans="5:43" ht="32.25" customHeight="1" x14ac:dyDescent="0.25">
      <c r="E1155" s="93"/>
      <c r="AM1155" s="93"/>
      <c r="AN1155" s="93"/>
      <c r="AO1155" s="129"/>
      <c r="AP1155" s="93"/>
      <c r="AQ1155" s="93"/>
    </row>
    <row r="1156" spans="5:43" ht="32.25" customHeight="1" x14ac:dyDescent="0.25">
      <c r="E1156" s="93"/>
      <c r="AM1156" s="93"/>
      <c r="AN1156" s="93"/>
      <c r="AO1156" s="129"/>
      <c r="AP1156" s="93"/>
      <c r="AQ1156" s="93"/>
    </row>
    <row r="1157" spans="5:43" ht="32.25" customHeight="1" x14ac:dyDescent="0.25">
      <c r="E1157" s="93"/>
      <c r="AM1157" s="93"/>
      <c r="AN1157" s="93"/>
      <c r="AO1157" s="129"/>
      <c r="AP1157" s="93"/>
      <c r="AQ1157" s="93"/>
    </row>
    <row r="1158" spans="5:43" ht="32.25" customHeight="1" x14ac:dyDescent="0.25">
      <c r="E1158" s="93"/>
      <c r="AM1158" s="93"/>
      <c r="AN1158" s="93"/>
      <c r="AO1158" s="129"/>
      <c r="AP1158" s="93"/>
      <c r="AQ1158" s="93"/>
    </row>
    <row r="1159" spans="5:43" ht="32.25" customHeight="1" x14ac:dyDescent="0.25">
      <c r="E1159" s="93"/>
      <c r="AM1159" s="93"/>
      <c r="AN1159" s="93"/>
      <c r="AO1159" s="129"/>
      <c r="AP1159" s="93"/>
      <c r="AQ1159" s="93"/>
    </row>
    <row r="1160" spans="5:43" ht="32.25" customHeight="1" x14ac:dyDescent="0.25">
      <c r="E1160" s="93"/>
      <c r="AM1160" s="93"/>
      <c r="AN1160" s="93"/>
      <c r="AO1160" s="129"/>
      <c r="AP1160" s="93"/>
      <c r="AQ1160" s="93"/>
    </row>
    <row r="1161" spans="5:43" ht="32.25" customHeight="1" x14ac:dyDescent="0.25">
      <c r="E1161" s="93"/>
      <c r="AM1161" s="93"/>
      <c r="AN1161" s="93"/>
      <c r="AO1161" s="129"/>
      <c r="AP1161" s="93"/>
      <c r="AQ1161" s="93"/>
    </row>
    <row r="1162" spans="5:43" ht="32.25" customHeight="1" x14ac:dyDescent="0.25">
      <c r="E1162" s="93"/>
      <c r="AM1162" s="93"/>
      <c r="AN1162" s="93"/>
      <c r="AO1162" s="129"/>
      <c r="AP1162" s="93"/>
      <c r="AQ1162" s="93"/>
    </row>
    <row r="1163" spans="5:43" ht="32.25" customHeight="1" x14ac:dyDescent="0.25">
      <c r="E1163" s="93"/>
      <c r="AM1163" s="93"/>
      <c r="AN1163" s="93"/>
      <c r="AO1163" s="129"/>
      <c r="AP1163" s="93"/>
      <c r="AQ1163" s="93"/>
    </row>
    <row r="1164" spans="5:43" ht="32.25" customHeight="1" x14ac:dyDescent="0.25">
      <c r="E1164" s="93"/>
      <c r="AM1164" s="93"/>
      <c r="AN1164" s="93"/>
      <c r="AO1164" s="129"/>
      <c r="AP1164" s="93"/>
      <c r="AQ1164" s="93"/>
    </row>
    <row r="1165" spans="5:43" ht="32.25" customHeight="1" x14ac:dyDescent="0.25">
      <c r="E1165" s="93"/>
      <c r="AM1165" s="93"/>
      <c r="AN1165" s="93"/>
      <c r="AO1165" s="129"/>
      <c r="AP1165" s="93"/>
      <c r="AQ1165" s="93"/>
    </row>
    <row r="1166" spans="5:43" ht="32.25" customHeight="1" x14ac:dyDescent="0.25">
      <c r="E1166" s="93"/>
      <c r="AM1166" s="93"/>
      <c r="AN1166" s="93"/>
      <c r="AO1166" s="129"/>
      <c r="AP1166" s="93"/>
      <c r="AQ1166" s="93"/>
    </row>
    <row r="1167" spans="5:43" ht="32.25" customHeight="1" x14ac:dyDescent="0.25">
      <c r="E1167" s="93"/>
      <c r="AM1167" s="93"/>
      <c r="AN1167" s="93"/>
      <c r="AO1167" s="129"/>
      <c r="AP1167" s="93"/>
      <c r="AQ1167" s="93"/>
    </row>
    <row r="1168" spans="5:43" ht="32.25" customHeight="1" x14ac:dyDescent="0.25">
      <c r="E1168" s="93"/>
      <c r="AM1168" s="93"/>
      <c r="AN1168" s="93"/>
      <c r="AO1168" s="129"/>
      <c r="AP1168" s="93"/>
      <c r="AQ1168" s="93"/>
    </row>
    <row r="1169" spans="5:43" ht="32.25" customHeight="1" x14ac:dyDescent="0.25">
      <c r="E1169" s="93"/>
      <c r="AM1169" s="93"/>
      <c r="AN1169" s="93"/>
      <c r="AO1169" s="129"/>
      <c r="AP1169" s="93"/>
      <c r="AQ1169" s="93"/>
    </row>
    <row r="1170" spans="5:43" ht="32.25" customHeight="1" x14ac:dyDescent="0.25">
      <c r="E1170" s="93"/>
      <c r="AM1170" s="93"/>
      <c r="AN1170" s="93"/>
      <c r="AO1170" s="129"/>
      <c r="AP1170" s="93"/>
      <c r="AQ1170" s="93"/>
    </row>
    <row r="1171" spans="5:43" ht="32.25" customHeight="1" x14ac:dyDescent="0.25">
      <c r="E1171" s="93"/>
      <c r="AM1171" s="93"/>
      <c r="AN1171" s="93"/>
      <c r="AO1171" s="129"/>
      <c r="AP1171" s="93"/>
      <c r="AQ1171" s="93"/>
    </row>
    <row r="1172" spans="5:43" ht="32.25" customHeight="1" x14ac:dyDescent="0.25">
      <c r="E1172" s="93"/>
      <c r="AM1172" s="93"/>
      <c r="AN1172" s="93"/>
      <c r="AO1172" s="129"/>
      <c r="AP1172" s="93"/>
      <c r="AQ1172" s="93"/>
    </row>
    <row r="1173" spans="5:43" ht="32.25" customHeight="1" x14ac:dyDescent="0.25">
      <c r="E1173" s="93"/>
      <c r="AM1173" s="93"/>
      <c r="AN1173" s="93"/>
      <c r="AO1173" s="129"/>
      <c r="AP1173" s="93"/>
      <c r="AQ1173" s="93"/>
    </row>
    <row r="1174" spans="5:43" ht="32.25" customHeight="1" x14ac:dyDescent="0.25">
      <c r="E1174" s="93"/>
      <c r="AM1174" s="93"/>
      <c r="AN1174" s="93"/>
      <c r="AO1174" s="129"/>
      <c r="AP1174" s="93"/>
      <c r="AQ1174" s="93"/>
    </row>
    <row r="1175" spans="5:43" ht="32.25" customHeight="1" x14ac:dyDescent="0.25">
      <c r="E1175" s="93"/>
      <c r="AM1175" s="93"/>
      <c r="AN1175" s="93"/>
      <c r="AO1175" s="129"/>
      <c r="AP1175" s="93"/>
      <c r="AQ1175" s="93"/>
    </row>
    <row r="1176" spans="5:43" ht="32.25" customHeight="1" x14ac:dyDescent="0.25">
      <c r="E1176" s="93"/>
      <c r="AM1176" s="93"/>
      <c r="AN1176" s="93"/>
      <c r="AO1176" s="129"/>
      <c r="AP1176" s="93"/>
      <c r="AQ1176" s="93"/>
    </row>
    <row r="1177" spans="5:43" ht="32.25" customHeight="1" x14ac:dyDescent="0.25">
      <c r="E1177" s="93"/>
      <c r="AM1177" s="93"/>
      <c r="AN1177" s="93"/>
      <c r="AO1177" s="129"/>
      <c r="AP1177" s="93"/>
      <c r="AQ1177" s="93"/>
    </row>
    <row r="1178" spans="5:43" ht="32.25" customHeight="1" x14ac:dyDescent="0.25">
      <c r="E1178" s="93"/>
      <c r="AM1178" s="93"/>
      <c r="AN1178" s="93"/>
      <c r="AO1178" s="129"/>
      <c r="AP1178" s="93"/>
      <c r="AQ1178" s="93"/>
    </row>
    <row r="1179" spans="5:43" ht="32.25" customHeight="1" x14ac:dyDescent="0.25">
      <c r="E1179" s="93"/>
      <c r="AM1179" s="93"/>
      <c r="AN1179" s="93"/>
      <c r="AO1179" s="129"/>
      <c r="AP1179" s="93"/>
      <c r="AQ1179" s="93"/>
    </row>
    <row r="1180" spans="5:43" ht="32.25" customHeight="1" x14ac:dyDescent="0.25">
      <c r="E1180" s="93"/>
      <c r="AM1180" s="93"/>
      <c r="AN1180" s="93"/>
      <c r="AO1180" s="129"/>
      <c r="AP1180" s="93"/>
      <c r="AQ1180" s="93"/>
    </row>
    <row r="1181" spans="5:43" ht="32.25" customHeight="1" x14ac:dyDescent="0.25">
      <c r="E1181" s="93"/>
      <c r="AM1181" s="93"/>
      <c r="AN1181" s="93"/>
      <c r="AO1181" s="129"/>
      <c r="AP1181" s="93"/>
      <c r="AQ1181" s="93"/>
    </row>
    <row r="1182" spans="5:43" ht="32.25" customHeight="1" x14ac:dyDescent="0.25">
      <c r="E1182" s="93"/>
      <c r="AM1182" s="93"/>
      <c r="AN1182" s="93"/>
      <c r="AO1182" s="129"/>
      <c r="AP1182" s="93"/>
      <c r="AQ1182" s="93"/>
    </row>
    <row r="1183" spans="5:43" ht="32.25" customHeight="1" x14ac:dyDescent="0.25">
      <c r="E1183" s="93"/>
      <c r="AM1183" s="93"/>
      <c r="AN1183" s="93"/>
      <c r="AO1183" s="129"/>
      <c r="AP1183" s="93"/>
      <c r="AQ1183" s="93"/>
    </row>
    <row r="1184" spans="5:43" ht="32.25" customHeight="1" x14ac:dyDescent="0.25">
      <c r="E1184" s="93"/>
      <c r="AM1184" s="93"/>
      <c r="AN1184" s="93"/>
      <c r="AO1184" s="129"/>
      <c r="AP1184" s="93"/>
      <c r="AQ1184" s="93"/>
    </row>
    <row r="1185" spans="5:43" ht="32.25" customHeight="1" x14ac:dyDescent="0.25">
      <c r="E1185" s="93"/>
      <c r="AM1185" s="93"/>
      <c r="AN1185" s="93"/>
      <c r="AO1185" s="129"/>
      <c r="AP1185" s="93"/>
      <c r="AQ1185" s="93"/>
    </row>
    <row r="1186" spans="5:43" ht="32.25" customHeight="1" x14ac:dyDescent="0.25">
      <c r="E1186" s="93"/>
      <c r="AM1186" s="93"/>
      <c r="AN1186" s="93"/>
      <c r="AO1186" s="129"/>
      <c r="AP1186" s="93"/>
      <c r="AQ1186" s="93"/>
    </row>
    <row r="1187" spans="5:43" ht="32.25" customHeight="1" x14ac:dyDescent="0.25">
      <c r="E1187" s="93"/>
      <c r="AM1187" s="93"/>
      <c r="AN1187" s="93"/>
      <c r="AO1187" s="129"/>
      <c r="AP1187" s="93"/>
      <c r="AQ1187" s="93"/>
    </row>
    <row r="1188" spans="5:43" ht="32.25" customHeight="1" x14ac:dyDescent="0.25">
      <c r="E1188" s="93"/>
      <c r="AM1188" s="93"/>
      <c r="AN1188" s="93"/>
      <c r="AO1188" s="129"/>
      <c r="AP1188" s="93"/>
      <c r="AQ1188" s="93"/>
    </row>
    <row r="1189" spans="5:43" ht="32.25" customHeight="1" x14ac:dyDescent="0.25">
      <c r="E1189" s="93"/>
      <c r="AM1189" s="93"/>
      <c r="AN1189" s="93"/>
      <c r="AO1189" s="129"/>
      <c r="AP1189" s="93"/>
      <c r="AQ1189" s="93"/>
    </row>
    <row r="1190" spans="5:43" ht="32.25" customHeight="1" x14ac:dyDescent="0.25">
      <c r="E1190" s="93"/>
      <c r="AM1190" s="93"/>
      <c r="AN1190" s="93"/>
      <c r="AO1190" s="129"/>
      <c r="AP1190" s="93"/>
      <c r="AQ1190" s="93"/>
    </row>
    <row r="1191" spans="5:43" ht="32.25" customHeight="1" x14ac:dyDescent="0.25">
      <c r="E1191" s="93"/>
      <c r="AM1191" s="93"/>
      <c r="AN1191" s="93"/>
      <c r="AO1191" s="129"/>
      <c r="AP1191" s="93"/>
      <c r="AQ1191" s="93"/>
    </row>
    <row r="1192" spans="5:43" ht="32.25" customHeight="1" x14ac:dyDescent="0.25">
      <c r="E1192" s="93"/>
      <c r="AM1192" s="93"/>
      <c r="AN1192" s="93"/>
      <c r="AO1192" s="129"/>
      <c r="AP1192" s="93"/>
      <c r="AQ1192" s="93"/>
    </row>
    <row r="1193" spans="5:43" ht="32.25" customHeight="1" x14ac:dyDescent="0.25">
      <c r="E1193" s="93"/>
      <c r="AM1193" s="93"/>
      <c r="AN1193" s="93"/>
      <c r="AO1193" s="129"/>
      <c r="AP1193" s="93"/>
      <c r="AQ1193" s="93"/>
    </row>
    <row r="1194" spans="5:43" ht="32.25" customHeight="1" x14ac:dyDescent="0.25">
      <c r="E1194" s="93"/>
      <c r="AM1194" s="93"/>
      <c r="AN1194" s="93"/>
      <c r="AO1194" s="129"/>
      <c r="AP1194" s="93"/>
      <c r="AQ1194" s="93"/>
    </row>
    <row r="1195" spans="5:43" ht="32.25" customHeight="1" x14ac:dyDescent="0.25">
      <c r="E1195" s="93"/>
      <c r="AM1195" s="93"/>
      <c r="AN1195" s="93"/>
      <c r="AO1195" s="129"/>
      <c r="AP1195" s="93"/>
      <c r="AQ1195" s="93"/>
    </row>
    <row r="1196" spans="5:43" ht="32.25" customHeight="1" x14ac:dyDescent="0.25">
      <c r="E1196" s="93"/>
      <c r="AM1196" s="93"/>
      <c r="AN1196" s="93"/>
      <c r="AO1196" s="129"/>
      <c r="AP1196" s="93"/>
      <c r="AQ1196" s="93"/>
    </row>
    <row r="1197" spans="5:43" ht="32.25" customHeight="1" x14ac:dyDescent="0.25">
      <c r="E1197" s="93"/>
      <c r="AM1197" s="93"/>
      <c r="AN1197" s="93"/>
      <c r="AO1197" s="129"/>
      <c r="AP1197" s="93"/>
      <c r="AQ1197" s="93"/>
    </row>
    <row r="1198" spans="5:43" ht="32.25" customHeight="1" x14ac:dyDescent="0.25">
      <c r="E1198" s="93"/>
      <c r="AM1198" s="93"/>
      <c r="AN1198" s="93"/>
      <c r="AO1198" s="129"/>
      <c r="AP1198" s="93"/>
      <c r="AQ1198" s="93"/>
    </row>
    <row r="1199" spans="5:43" ht="32.25" customHeight="1" x14ac:dyDescent="0.25">
      <c r="E1199" s="93"/>
      <c r="AM1199" s="93"/>
      <c r="AN1199" s="93"/>
      <c r="AO1199" s="129"/>
      <c r="AP1199" s="93"/>
      <c r="AQ1199" s="93"/>
    </row>
    <row r="1200" spans="5:43" ht="32.25" customHeight="1" x14ac:dyDescent="0.25">
      <c r="E1200" s="93"/>
      <c r="AM1200" s="93"/>
      <c r="AN1200" s="93"/>
      <c r="AO1200" s="129"/>
      <c r="AP1200" s="93"/>
      <c r="AQ1200" s="93"/>
    </row>
    <row r="1201" spans="5:43" ht="32.25" customHeight="1" x14ac:dyDescent="0.25">
      <c r="E1201" s="93"/>
      <c r="AM1201" s="93"/>
      <c r="AN1201" s="93"/>
      <c r="AO1201" s="129"/>
      <c r="AP1201" s="93"/>
      <c r="AQ1201" s="93"/>
    </row>
    <row r="1202" spans="5:43" ht="32.25" customHeight="1" x14ac:dyDescent="0.25">
      <c r="E1202" s="93"/>
      <c r="AM1202" s="93"/>
      <c r="AN1202" s="93"/>
      <c r="AO1202" s="129"/>
      <c r="AP1202" s="93"/>
      <c r="AQ1202" s="93"/>
    </row>
    <row r="1203" spans="5:43" ht="32.25" customHeight="1" x14ac:dyDescent="0.25">
      <c r="E1203" s="93"/>
      <c r="AM1203" s="93"/>
      <c r="AN1203" s="93"/>
      <c r="AO1203" s="129"/>
      <c r="AP1203" s="93"/>
      <c r="AQ1203" s="93"/>
    </row>
    <row r="1204" spans="5:43" ht="32.25" customHeight="1" x14ac:dyDescent="0.25">
      <c r="E1204" s="93"/>
      <c r="AM1204" s="93"/>
      <c r="AN1204" s="93"/>
      <c r="AO1204" s="129"/>
      <c r="AP1204" s="93"/>
      <c r="AQ1204" s="93"/>
    </row>
    <row r="1205" spans="5:43" ht="32.25" customHeight="1" x14ac:dyDescent="0.25">
      <c r="E1205" s="93"/>
      <c r="AM1205" s="93"/>
      <c r="AN1205" s="93"/>
      <c r="AO1205" s="129"/>
      <c r="AP1205" s="93"/>
      <c r="AQ1205" s="93"/>
    </row>
    <row r="1206" spans="5:43" ht="32.25" customHeight="1" x14ac:dyDescent="0.25">
      <c r="E1206" s="93"/>
      <c r="AM1206" s="93"/>
      <c r="AN1206" s="93"/>
      <c r="AO1206" s="129"/>
      <c r="AP1206" s="93"/>
      <c r="AQ1206" s="93"/>
    </row>
    <row r="1207" spans="5:43" ht="32.25" customHeight="1" x14ac:dyDescent="0.25">
      <c r="E1207" s="93"/>
      <c r="AM1207" s="93"/>
      <c r="AN1207" s="93"/>
      <c r="AO1207" s="129"/>
      <c r="AP1207" s="93"/>
      <c r="AQ1207" s="93"/>
    </row>
    <row r="1208" spans="5:43" ht="32.25" customHeight="1" x14ac:dyDescent="0.25">
      <c r="E1208" s="93"/>
      <c r="AM1208" s="93"/>
      <c r="AN1208" s="93"/>
      <c r="AO1208" s="129"/>
      <c r="AP1208" s="93"/>
      <c r="AQ1208" s="93"/>
    </row>
    <row r="1209" spans="5:43" ht="32.25" customHeight="1" x14ac:dyDescent="0.25">
      <c r="E1209" s="93"/>
      <c r="AM1209" s="93"/>
      <c r="AN1209" s="93"/>
      <c r="AO1209" s="129"/>
      <c r="AP1209" s="93"/>
      <c r="AQ1209" s="93"/>
    </row>
    <row r="1210" spans="5:43" ht="32.25" customHeight="1" x14ac:dyDescent="0.25">
      <c r="E1210" s="93"/>
      <c r="AM1210" s="93"/>
      <c r="AN1210" s="93"/>
      <c r="AO1210" s="129"/>
      <c r="AP1210" s="93"/>
      <c r="AQ1210" s="93"/>
    </row>
    <row r="1211" spans="5:43" ht="32.25" customHeight="1" x14ac:dyDescent="0.25">
      <c r="E1211" s="93"/>
      <c r="AM1211" s="93"/>
      <c r="AN1211" s="93"/>
      <c r="AO1211" s="129"/>
      <c r="AP1211" s="93"/>
      <c r="AQ1211" s="93"/>
    </row>
    <row r="1212" spans="5:43" ht="32.25" customHeight="1" x14ac:dyDescent="0.25">
      <c r="E1212" s="93"/>
      <c r="AM1212" s="93"/>
      <c r="AN1212" s="93"/>
      <c r="AO1212" s="129"/>
      <c r="AP1212" s="93"/>
      <c r="AQ1212" s="93"/>
    </row>
    <row r="1213" spans="5:43" ht="32.25" customHeight="1" x14ac:dyDescent="0.25">
      <c r="E1213" s="93"/>
      <c r="AM1213" s="93"/>
      <c r="AN1213" s="93"/>
      <c r="AO1213" s="129"/>
      <c r="AP1213" s="93"/>
      <c r="AQ1213" s="93"/>
    </row>
    <row r="1214" spans="5:43" ht="32.25" customHeight="1" x14ac:dyDescent="0.25">
      <c r="E1214" s="93"/>
      <c r="AM1214" s="93"/>
      <c r="AN1214" s="93"/>
      <c r="AO1214" s="129"/>
      <c r="AP1214" s="93"/>
      <c r="AQ1214" s="93"/>
    </row>
    <row r="1215" spans="5:43" ht="32.25" customHeight="1" x14ac:dyDescent="0.25">
      <c r="E1215" s="93"/>
      <c r="AM1215" s="93"/>
      <c r="AN1215" s="93"/>
      <c r="AO1215" s="129"/>
      <c r="AP1215" s="93"/>
      <c r="AQ1215" s="93"/>
    </row>
    <row r="1216" spans="5:43" ht="32.25" customHeight="1" x14ac:dyDescent="0.25">
      <c r="E1216" s="93"/>
      <c r="AM1216" s="93"/>
      <c r="AN1216" s="93"/>
      <c r="AO1216" s="129"/>
      <c r="AP1216" s="93"/>
      <c r="AQ1216" s="93"/>
    </row>
    <row r="1217" spans="5:43" ht="32.25" customHeight="1" x14ac:dyDescent="0.25">
      <c r="E1217" s="93"/>
      <c r="AM1217" s="93"/>
      <c r="AN1217" s="93"/>
      <c r="AO1217" s="129"/>
      <c r="AP1217" s="93"/>
      <c r="AQ1217" s="93"/>
    </row>
    <row r="1218" spans="5:43" ht="32.25" customHeight="1" x14ac:dyDescent="0.25">
      <c r="E1218" s="93"/>
      <c r="AM1218" s="93"/>
      <c r="AN1218" s="93"/>
      <c r="AO1218" s="129"/>
      <c r="AP1218" s="93"/>
      <c r="AQ1218" s="93"/>
    </row>
    <row r="1219" spans="5:43" ht="32.25" customHeight="1" x14ac:dyDescent="0.25">
      <c r="E1219" s="93"/>
      <c r="AM1219" s="93"/>
      <c r="AN1219" s="93"/>
      <c r="AO1219" s="129"/>
      <c r="AP1219" s="93"/>
      <c r="AQ1219" s="93"/>
    </row>
    <row r="1220" spans="5:43" ht="32.25" customHeight="1" x14ac:dyDescent="0.25">
      <c r="E1220" s="93"/>
      <c r="AM1220" s="93"/>
      <c r="AN1220" s="93"/>
      <c r="AO1220" s="129"/>
      <c r="AP1220" s="93"/>
      <c r="AQ1220" s="93"/>
    </row>
    <row r="1221" spans="5:43" ht="32.25" customHeight="1" x14ac:dyDescent="0.25">
      <c r="E1221" s="93"/>
      <c r="AM1221" s="93"/>
      <c r="AN1221" s="93"/>
      <c r="AO1221" s="129"/>
      <c r="AP1221" s="93"/>
      <c r="AQ1221" s="93"/>
    </row>
    <row r="1222" spans="5:43" ht="32.25" customHeight="1" x14ac:dyDescent="0.25">
      <c r="E1222" s="93"/>
      <c r="AM1222" s="93"/>
      <c r="AN1222" s="93"/>
      <c r="AO1222" s="129"/>
      <c r="AP1222" s="93"/>
      <c r="AQ1222" s="93"/>
    </row>
    <row r="1223" spans="5:43" ht="32.25" customHeight="1" x14ac:dyDescent="0.25">
      <c r="E1223" s="93"/>
      <c r="AM1223" s="93"/>
      <c r="AN1223" s="93"/>
      <c r="AO1223" s="129"/>
      <c r="AP1223" s="93"/>
      <c r="AQ1223" s="93"/>
    </row>
    <row r="1224" spans="5:43" ht="32.25" customHeight="1" x14ac:dyDescent="0.25">
      <c r="E1224" s="93"/>
      <c r="AM1224" s="93"/>
      <c r="AN1224" s="93"/>
      <c r="AO1224" s="129"/>
      <c r="AP1224" s="93"/>
      <c r="AQ1224" s="93"/>
    </row>
    <row r="1225" spans="5:43" ht="32.25" customHeight="1" x14ac:dyDescent="0.25">
      <c r="E1225" s="93"/>
      <c r="AM1225" s="93"/>
      <c r="AN1225" s="93"/>
      <c r="AO1225" s="129"/>
      <c r="AP1225" s="93"/>
      <c r="AQ1225" s="93"/>
    </row>
    <row r="1226" spans="5:43" ht="32.25" customHeight="1" x14ac:dyDescent="0.25">
      <c r="E1226" s="93"/>
      <c r="AM1226" s="93"/>
      <c r="AN1226" s="93"/>
      <c r="AO1226" s="129"/>
      <c r="AP1226" s="93"/>
      <c r="AQ1226" s="93"/>
    </row>
    <row r="1227" spans="5:43" ht="32.25" customHeight="1" x14ac:dyDescent="0.25">
      <c r="E1227" s="93"/>
      <c r="AM1227" s="93"/>
      <c r="AN1227" s="93"/>
      <c r="AO1227" s="129"/>
      <c r="AP1227" s="93"/>
      <c r="AQ1227" s="93"/>
    </row>
    <row r="1228" spans="5:43" ht="32.25" customHeight="1" x14ac:dyDescent="0.25">
      <c r="E1228" s="93"/>
      <c r="AM1228" s="93"/>
      <c r="AN1228" s="93"/>
      <c r="AO1228" s="129"/>
      <c r="AP1228" s="93"/>
      <c r="AQ1228" s="93"/>
    </row>
    <row r="1229" spans="5:43" ht="32.25" customHeight="1" x14ac:dyDescent="0.25">
      <c r="E1229" s="93"/>
      <c r="AM1229" s="93"/>
      <c r="AN1229" s="93"/>
      <c r="AO1229" s="129"/>
      <c r="AP1229" s="93"/>
      <c r="AQ1229" s="93"/>
    </row>
    <row r="1230" spans="5:43" ht="32.25" customHeight="1" x14ac:dyDescent="0.25">
      <c r="E1230" s="93"/>
      <c r="AM1230" s="93"/>
      <c r="AN1230" s="93"/>
      <c r="AO1230" s="129"/>
      <c r="AP1230" s="93"/>
      <c r="AQ1230" s="93"/>
    </row>
    <row r="1231" spans="5:43" ht="32.25" customHeight="1" x14ac:dyDescent="0.25">
      <c r="E1231" s="93"/>
      <c r="AM1231" s="93"/>
      <c r="AN1231" s="93"/>
      <c r="AO1231" s="129"/>
      <c r="AP1231" s="93"/>
      <c r="AQ1231" s="93"/>
    </row>
    <row r="1232" spans="5:43" ht="32.25" customHeight="1" x14ac:dyDescent="0.25">
      <c r="E1232" s="93"/>
      <c r="AM1232" s="93"/>
      <c r="AN1232" s="93"/>
      <c r="AO1232" s="129"/>
      <c r="AP1232" s="93"/>
      <c r="AQ1232" s="93"/>
    </row>
    <row r="1233" spans="5:43" ht="32.25" customHeight="1" x14ac:dyDescent="0.25">
      <c r="E1233" s="93"/>
      <c r="AM1233" s="93"/>
      <c r="AN1233" s="93"/>
      <c r="AO1233" s="129"/>
      <c r="AP1233" s="93"/>
      <c r="AQ1233" s="93"/>
    </row>
    <row r="1234" spans="5:43" ht="32.25" customHeight="1" x14ac:dyDescent="0.25">
      <c r="E1234" s="93"/>
      <c r="AM1234" s="93"/>
      <c r="AN1234" s="93"/>
      <c r="AO1234" s="129"/>
      <c r="AP1234" s="93"/>
      <c r="AQ1234" s="93"/>
    </row>
    <row r="1235" spans="5:43" ht="32.25" customHeight="1" x14ac:dyDescent="0.25">
      <c r="E1235" s="93"/>
      <c r="AM1235" s="93"/>
      <c r="AN1235" s="93"/>
      <c r="AO1235" s="129"/>
      <c r="AP1235" s="93"/>
      <c r="AQ1235" s="93"/>
    </row>
    <row r="1236" spans="5:43" ht="32.25" customHeight="1" x14ac:dyDescent="0.25">
      <c r="E1236" s="93"/>
      <c r="AM1236" s="93"/>
      <c r="AN1236" s="93"/>
      <c r="AO1236" s="129"/>
      <c r="AP1236" s="93"/>
      <c r="AQ1236" s="93"/>
    </row>
    <row r="1237" spans="5:43" ht="32.25" customHeight="1" x14ac:dyDescent="0.25">
      <c r="E1237" s="93"/>
      <c r="AM1237" s="93"/>
      <c r="AN1237" s="93"/>
      <c r="AO1237" s="129"/>
      <c r="AP1237" s="93"/>
      <c r="AQ1237" s="93"/>
    </row>
    <row r="1238" spans="5:43" ht="32.25" customHeight="1" x14ac:dyDescent="0.25">
      <c r="E1238" s="93"/>
      <c r="AM1238" s="93"/>
      <c r="AN1238" s="93"/>
      <c r="AO1238" s="129"/>
      <c r="AP1238" s="93"/>
      <c r="AQ1238" s="93"/>
    </row>
    <row r="1239" spans="5:43" ht="32.25" customHeight="1" x14ac:dyDescent="0.25">
      <c r="E1239" s="93"/>
      <c r="AM1239" s="93"/>
      <c r="AN1239" s="93"/>
      <c r="AO1239" s="129"/>
      <c r="AP1239" s="93"/>
      <c r="AQ1239" s="93"/>
    </row>
    <row r="1240" spans="5:43" ht="32.25" customHeight="1" x14ac:dyDescent="0.25">
      <c r="E1240" s="93"/>
      <c r="AM1240" s="93"/>
      <c r="AN1240" s="93"/>
      <c r="AO1240" s="129"/>
      <c r="AP1240" s="93"/>
      <c r="AQ1240" s="93"/>
    </row>
    <row r="1241" spans="5:43" ht="32.25" customHeight="1" x14ac:dyDescent="0.25">
      <c r="E1241" s="93"/>
      <c r="AM1241" s="93"/>
      <c r="AN1241" s="93"/>
      <c r="AO1241" s="129"/>
      <c r="AP1241" s="93"/>
      <c r="AQ1241" s="93"/>
    </row>
    <row r="1242" spans="5:43" ht="32.25" customHeight="1" x14ac:dyDescent="0.25">
      <c r="E1242" s="93"/>
      <c r="AM1242" s="93"/>
      <c r="AN1242" s="93"/>
      <c r="AO1242" s="129"/>
      <c r="AP1242" s="93"/>
      <c r="AQ1242" s="93"/>
    </row>
    <row r="1243" spans="5:43" ht="32.25" customHeight="1" x14ac:dyDescent="0.25">
      <c r="E1243" s="93"/>
      <c r="AM1243" s="93"/>
      <c r="AN1243" s="93"/>
      <c r="AO1243" s="129"/>
      <c r="AP1243" s="93"/>
      <c r="AQ1243" s="93"/>
    </row>
    <row r="1244" spans="5:43" ht="32.25" customHeight="1" x14ac:dyDescent="0.25">
      <c r="E1244" s="93"/>
      <c r="AM1244" s="93"/>
      <c r="AN1244" s="93"/>
      <c r="AO1244" s="129"/>
      <c r="AP1244" s="93"/>
      <c r="AQ1244" s="93"/>
    </row>
    <row r="1245" spans="5:43" ht="32.25" customHeight="1" x14ac:dyDescent="0.25">
      <c r="E1245" s="93"/>
      <c r="AM1245" s="93"/>
      <c r="AN1245" s="93"/>
      <c r="AO1245" s="129"/>
      <c r="AP1245" s="93"/>
      <c r="AQ1245" s="93"/>
    </row>
    <row r="1246" spans="5:43" ht="32.25" customHeight="1" x14ac:dyDescent="0.25">
      <c r="E1246" s="93"/>
      <c r="AM1246" s="93"/>
      <c r="AN1246" s="93"/>
      <c r="AO1246" s="129"/>
      <c r="AP1246" s="93"/>
      <c r="AQ1246" s="93"/>
    </row>
    <row r="1247" spans="5:43" ht="32.25" customHeight="1" x14ac:dyDescent="0.25">
      <c r="E1247" s="93"/>
      <c r="AM1247" s="93"/>
      <c r="AN1247" s="93"/>
      <c r="AO1247" s="129"/>
      <c r="AP1247" s="93"/>
      <c r="AQ1247" s="93"/>
    </row>
    <row r="1248" spans="5:43" ht="32.25" customHeight="1" x14ac:dyDescent="0.25">
      <c r="E1248" s="93"/>
      <c r="AM1248" s="93"/>
      <c r="AN1248" s="93"/>
      <c r="AO1248" s="129"/>
      <c r="AP1248" s="93"/>
      <c r="AQ1248" s="93"/>
    </row>
    <row r="1249" spans="5:43" ht="32.25" customHeight="1" x14ac:dyDescent="0.25">
      <c r="E1249" s="93"/>
      <c r="AM1249" s="93"/>
      <c r="AN1249" s="93"/>
      <c r="AO1249" s="129"/>
      <c r="AP1249" s="93"/>
      <c r="AQ1249" s="93"/>
    </row>
    <row r="1250" spans="5:43" ht="32.25" customHeight="1" x14ac:dyDescent="0.25">
      <c r="E1250" s="93"/>
      <c r="AM1250" s="93"/>
      <c r="AN1250" s="93"/>
      <c r="AO1250" s="129"/>
      <c r="AP1250" s="93"/>
      <c r="AQ1250" s="93"/>
    </row>
    <row r="1251" spans="5:43" ht="32.25" customHeight="1" x14ac:dyDescent="0.25">
      <c r="E1251" s="93"/>
      <c r="AM1251" s="93"/>
      <c r="AN1251" s="93"/>
      <c r="AO1251" s="129"/>
      <c r="AP1251" s="93"/>
      <c r="AQ1251" s="93"/>
    </row>
    <row r="1252" spans="5:43" ht="32.25" customHeight="1" x14ac:dyDescent="0.25">
      <c r="E1252" s="93"/>
      <c r="AM1252" s="93"/>
      <c r="AN1252" s="93"/>
      <c r="AO1252" s="129"/>
      <c r="AP1252" s="93"/>
      <c r="AQ1252" s="93"/>
    </row>
    <row r="1253" spans="5:43" ht="32.25" customHeight="1" x14ac:dyDescent="0.25">
      <c r="E1253" s="93"/>
      <c r="AM1253" s="93"/>
      <c r="AN1253" s="93"/>
      <c r="AO1253" s="129"/>
      <c r="AP1253" s="93"/>
      <c r="AQ1253" s="93"/>
    </row>
    <row r="1254" spans="5:43" ht="32.25" customHeight="1" x14ac:dyDescent="0.25">
      <c r="E1254" s="93"/>
      <c r="AM1254" s="93"/>
      <c r="AN1254" s="93"/>
      <c r="AO1254" s="129"/>
      <c r="AP1254" s="93"/>
      <c r="AQ1254" s="93"/>
    </row>
    <row r="1255" spans="5:43" ht="32.25" customHeight="1" x14ac:dyDescent="0.25">
      <c r="E1255" s="93"/>
      <c r="AM1255" s="93"/>
      <c r="AN1255" s="93"/>
      <c r="AO1255" s="129"/>
      <c r="AP1255" s="93"/>
      <c r="AQ1255" s="93"/>
    </row>
    <row r="1256" spans="5:43" ht="32.25" customHeight="1" x14ac:dyDescent="0.25">
      <c r="E1256" s="93"/>
      <c r="AM1256" s="93"/>
      <c r="AN1256" s="93"/>
      <c r="AO1256" s="129"/>
      <c r="AP1256" s="93"/>
      <c r="AQ1256" s="93"/>
    </row>
    <row r="1257" spans="5:43" ht="32.25" customHeight="1" x14ac:dyDescent="0.25">
      <c r="E1257" s="93"/>
      <c r="AM1257" s="93"/>
      <c r="AN1257" s="93"/>
      <c r="AO1257" s="129"/>
      <c r="AP1257" s="93"/>
      <c r="AQ1257" s="93"/>
    </row>
    <row r="1258" spans="5:43" ht="32.25" customHeight="1" x14ac:dyDescent="0.25">
      <c r="E1258" s="93"/>
      <c r="AM1258" s="93"/>
      <c r="AN1258" s="93"/>
      <c r="AO1258" s="129"/>
      <c r="AP1258" s="93"/>
      <c r="AQ1258" s="93"/>
    </row>
    <row r="1259" spans="5:43" ht="32.25" customHeight="1" x14ac:dyDescent="0.25">
      <c r="E1259" s="93"/>
      <c r="AM1259" s="93"/>
      <c r="AN1259" s="93"/>
      <c r="AO1259" s="129"/>
      <c r="AP1259" s="93"/>
      <c r="AQ1259" s="93"/>
    </row>
    <row r="1260" spans="5:43" ht="32.25" customHeight="1" x14ac:dyDescent="0.25">
      <c r="E1260" s="93"/>
      <c r="AM1260" s="93"/>
      <c r="AN1260" s="93"/>
      <c r="AO1260" s="129"/>
      <c r="AP1260" s="93"/>
      <c r="AQ1260" s="93"/>
    </row>
    <row r="1261" spans="5:43" ht="32.25" customHeight="1" x14ac:dyDescent="0.25">
      <c r="E1261" s="93"/>
      <c r="AM1261" s="93"/>
      <c r="AN1261" s="93"/>
      <c r="AO1261" s="129"/>
      <c r="AP1261" s="93"/>
      <c r="AQ1261" s="93"/>
    </row>
    <row r="1262" spans="5:43" ht="32.25" customHeight="1" x14ac:dyDescent="0.25">
      <c r="E1262" s="93"/>
      <c r="AM1262" s="93"/>
      <c r="AN1262" s="93"/>
      <c r="AO1262" s="129"/>
      <c r="AP1262" s="93"/>
      <c r="AQ1262" s="93"/>
    </row>
    <row r="1263" spans="5:43" ht="32.25" customHeight="1" x14ac:dyDescent="0.25">
      <c r="E1263" s="93"/>
      <c r="AM1263" s="93"/>
      <c r="AN1263" s="93"/>
      <c r="AO1263" s="129"/>
      <c r="AP1263" s="93"/>
      <c r="AQ1263" s="93"/>
    </row>
    <row r="1264" spans="5:43" ht="32.25" customHeight="1" x14ac:dyDescent="0.25">
      <c r="E1264" s="93"/>
      <c r="AM1264" s="93"/>
      <c r="AN1264" s="93"/>
      <c r="AO1264" s="129"/>
      <c r="AP1264" s="93"/>
      <c r="AQ1264" s="93"/>
    </row>
    <row r="1265" spans="5:43" ht="32.25" customHeight="1" x14ac:dyDescent="0.25">
      <c r="E1265" s="93"/>
      <c r="AM1265" s="93"/>
      <c r="AN1265" s="93"/>
      <c r="AO1265" s="129"/>
      <c r="AP1265" s="93"/>
      <c r="AQ1265" s="93"/>
    </row>
    <row r="1266" spans="5:43" ht="32.25" customHeight="1" x14ac:dyDescent="0.25">
      <c r="E1266" s="93"/>
      <c r="AM1266" s="93"/>
      <c r="AN1266" s="93"/>
      <c r="AO1266" s="129"/>
      <c r="AP1266" s="93"/>
      <c r="AQ1266" s="93"/>
    </row>
    <row r="1267" spans="5:43" ht="32.25" customHeight="1" x14ac:dyDescent="0.25">
      <c r="E1267" s="93"/>
      <c r="AM1267" s="93"/>
      <c r="AN1267" s="93"/>
      <c r="AO1267" s="129"/>
      <c r="AP1267" s="93"/>
      <c r="AQ1267" s="93"/>
    </row>
    <row r="1268" spans="5:43" ht="32.25" customHeight="1" x14ac:dyDescent="0.25">
      <c r="E1268" s="93"/>
      <c r="AM1268" s="93"/>
      <c r="AN1268" s="93"/>
      <c r="AO1268" s="129"/>
      <c r="AP1268" s="93"/>
      <c r="AQ1268" s="93"/>
    </row>
    <row r="1269" spans="5:43" ht="32.25" customHeight="1" x14ac:dyDescent="0.25">
      <c r="E1269" s="93"/>
      <c r="AM1269" s="93"/>
      <c r="AN1269" s="93"/>
      <c r="AO1269" s="129"/>
      <c r="AP1269" s="93"/>
      <c r="AQ1269" s="93"/>
    </row>
    <row r="1270" spans="5:43" ht="32.25" customHeight="1" x14ac:dyDescent="0.25">
      <c r="E1270" s="93"/>
      <c r="AM1270" s="93"/>
      <c r="AN1270" s="93"/>
      <c r="AO1270" s="129"/>
      <c r="AP1270" s="93"/>
      <c r="AQ1270" s="93"/>
    </row>
    <row r="1271" spans="5:43" ht="32.25" customHeight="1" x14ac:dyDescent="0.25">
      <c r="E1271" s="93"/>
      <c r="AM1271" s="93"/>
      <c r="AN1271" s="93"/>
      <c r="AO1271" s="129"/>
      <c r="AP1271" s="93"/>
      <c r="AQ1271" s="93"/>
    </row>
    <row r="1272" spans="5:43" ht="32.25" customHeight="1" x14ac:dyDescent="0.25">
      <c r="E1272" s="93"/>
      <c r="AM1272" s="93"/>
      <c r="AN1272" s="93"/>
      <c r="AO1272" s="129"/>
      <c r="AP1272" s="93"/>
      <c r="AQ1272" s="93"/>
    </row>
    <row r="1273" spans="5:43" ht="32.25" customHeight="1" x14ac:dyDescent="0.25">
      <c r="E1273" s="93"/>
      <c r="AM1273" s="93"/>
      <c r="AN1273" s="93"/>
      <c r="AO1273" s="129"/>
      <c r="AP1273" s="93"/>
      <c r="AQ1273" s="93"/>
    </row>
    <row r="1274" spans="5:43" ht="32.25" customHeight="1" x14ac:dyDescent="0.25">
      <c r="E1274" s="93"/>
      <c r="AM1274" s="93"/>
      <c r="AN1274" s="93"/>
      <c r="AO1274" s="129"/>
      <c r="AP1274" s="93"/>
      <c r="AQ1274" s="93"/>
    </row>
    <row r="1275" spans="5:43" ht="32.25" customHeight="1" x14ac:dyDescent="0.25">
      <c r="E1275" s="93"/>
      <c r="AM1275" s="93"/>
      <c r="AN1275" s="93"/>
      <c r="AO1275" s="129"/>
      <c r="AP1275" s="93"/>
      <c r="AQ1275" s="93"/>
    </row>
    <row r="1276" spans="5:43" ht="32.25" customHeight="1" x14ac:dyDescent="0.25">
      <c r="E1276" s="93"/>
      <c r="AM1276" s="93"/>
      <c r="AN1276" s="93"/>
      <c r="AO1276" s="129"/>
      <c r="AP1276" s="93"/>
      <c r="AQ1276" s="93"/>
    </row>
    <row r="1277" spans="5:43" ht="32.25" customHeight="1" x14ac:dyDescent="0.25">
      <c r="E1277" s="93"/>
      <c r="AM1277" s="93"/>
      <c r="AN1277" s="93"/>
      <c r="AO1277" s="129"/>
      <c r="AP1277" s="93"/>
      <c r="AQ1277" s="93"/>
    </row>
    <row r="1278" spans="5:43" ht="32.25" customHeight="1" x14ac:dyDescent="0.25">
      <c r="E1278" s="93"/>
      <c r="AM1278" s="93"/>
      <c r="AN1278" s="93"/>
      <c r="AO1278" s="129"/>
      <c r="AP1278" s="93"/>
      <c r="AQ1278" s="93"/>
    </row>
    <row r="1279" spans="5:43" ht="32.25" customHeight="1" x14ac:dyDescent="0.25">
      <c r="E1279" s="93"/>
      <c r="AM1279" s="93"/>
      <c r="AN1279" s="93"/>
      <c r="AO1279" s="129"/>
      <c r="AP1279" s="93"/>
      <c r="AQ1279" s="93"/>
    </row>
    <row r="1280" spans="5:43" ht="32.25" customHeight="1" x14ac:dyDescent="0.25">
      <c r="E1280" s="93"/>
      <c r="AM1280" s="93"/>
      <c r="AN1280" s="93"/>
      <c r="AO1280" s="129"/>
      <c r="AP1280" s="93"/>
      <c r="AQ1280" s="93"/>
    </row>
    <row r="1281" spans="5:43" ht="32.25" customHeight="1" x14ac:dyDescent="0.25">
      <c r="E1281" s="93"/>
      <c r="AM1281" s="93"/>
      <c r="AN1281" s="93"/>
      <c r="AO1281" s="129"/>
      <c r="AP1281" s="93"/>
      <c r="AQ1281" s="93"/>
    </row>
    <row r="1282" spans="5:43" ht="32.25" customHeight="1" x14ac:dyDescent="0.25">
      <c r="E1282" s="93"/>
      <c r="AM1282" s="93"/>
      <c r="AN1282" s="93"/>
      <c r="AO1282" s="129"/>
      <c r="AP1282" s="93"/>
      <c r="AQ1282" s="93"/>
    </row>
    <row r="1283" spans="5:43" ht="32.25" customHeight="1" x14ac:dyDescent="0.25">
      <c r="E1283" s="93"/>
      <c r="AM1283" s="93"/>
      <c r="AN1283" s="93"/>
      <c r="AO1283" s="129"/>
      <c r="AP1283" s="93"/>
      <c r="AQ1283" s="93"/>
    </row>
    <row r="1284" spans="5:43" ht="32.25" customHeight="1" x14ac:dyDescent="0.25">
      <c r="E1284" s="93"/>
      <c r="AM1284" s="93"/>
      <c r="AN1284" s="93"/>
      <c r="AO1284" s="129"/>
      <c r="AP1284" s="93"/>
      <c r="AQ1284" s="93"/>
    </row>
    <row r="1285" spans="5:43" ht="32.25" customHeight="1" x14ac:dyDescent="0.25">
      <c r="E1285" s="93"/>
      <c r="AM1285" s="93"/>
      <c r="AN1285" s="93"/>
      <c r="AO1285" s="129"/>
      <c r="AP1285" s="93"/>
      <c r="AQ1285" s="93"/>
    </row>
    <row r="1286" spans="5:43" ht="32.25" customHeight="1" x14ac:dyDescent="0.25">
      <c r="E1286" s="93"/>
      <c r="AM1286" s="93"/>
      <c r="AN1286" s="93"/>
      <c r="AO1286" s="129"/>
      <c r="AP1286" s="93"/>
      <c r="AQ1286" s="93"/>
    </row>
    <row r="1287" spans="5:43" ht="32.25" customHeight="1" x14ac:dyDescent="0.25">
      <c r="E1287" s="93"/>
      <c r="AM1287" s="93"/>
      <c r="AN1287" s="93"/>
      <c r="AO1287" s="129"/>
      <c r="AP1287" s="93"/>
      <c r="AQ1287" s="93"/>
    </row>
    <row r="1288" spans="5:43" ht="32.25" customHeight="1" x14ac:dyDescent="0.25">
      <c r="E1288" s="93"/>
      <c r="AM1288" s="93"/>
      <c r="AN1288" s="93"/>
      <c r="AO1288" s="129"/>
      <c r="AP1288" s="93"/>
      <c r="AQ1288" s="93"/>
    </row>
    <row r="1289" spans="5:43" ht="32.25" customHeight="1" x14ac:dyDescent="0.25">
      <c r="E1289" s="93"/>
      <c r="AM1289" s="93"/>
      <c r="AN1289" s="93"/>
      <c r="AO1289" s="129"/>
      <c r="AP1289" s="93"/>
      <c r="AQ1289" s="93"/>
    </row>
    <row r="1290" spans="5:43" ht="32.25" customHeight="1" x14ac:dyDescent="0.25">
      <c r="E1290" s="93"/>
      <c r="AM1290" s="93"/>
      <c r="AN1290" s="93"/>
      <c r="AO1290" s="129"/>
      <c r="AP1290" s="93"/>
      <c r="AQ1290" s="93"/>
    </row>
    <row r="1291" spans="5:43" ht="32.25" customHeight="1" x14ac:dyDescent="0.25">
      <c r="E1291" s="93"/>
      <c r="AM1291" s="93"/>
      <c r="AN1291" s="93"/>
      <c r="AO1291" s="129"/>
      <c r="AP1291" s="93"/>
      <c r="AQ1291" s="93"/>
    </row>
    <row r="1292" spans="5:43" ht="32.25" customHeight="1" x14ac:dyDescent="0.25">
      <c r="E1292" s="93"/>
      <c r="AM1292" s="93"/>
      <c r="AN1292" s="93"/>
      <c r="AO1292" s="129"/>
      <c r="AP1292" s="93"/>
      <c r="AQ1292" s="93"/>
    </row>
    <row r="1293" spans="5:43" ht="32.25" customHeight="1" x14ac:dyDescent="0.25">
      <c r="E1293" s="93"/>
      <c r="AM1293" s="93"/>
      <c r="AN1293" s="93"/>
      <c r="AO1293" s="129"/>
      <c r="AP1293" s="93"/>
      <c r="AQ1293" s="93"/>
    </row>
    <row r="1294" spans="5:43" ht="32.25" customHeight="1" x14ac:dyDescent="0.25">
      <c r="E1294" s="93"/>
      <c r="AM1294" s="93"/>
      <c r="AN1294" s="93"/>
      <c r="AO1294" s="129"/>
      <c r="AP1294" s="93"/>
      <c r="AQ1294" s="93"/>
    </row>
    <row r="1295" spans="5:43" ht="32.25" customHeight="1" x14ac:dyDescent="0.25">
      <c r="E1295" s="93"/>
      <c r="AM1295" s="93"/>
      <c r="AN1295" s="93"/>
      <c r="AO1295" s="129"/>
      <c r="AP1295" s="93"/>
      <c r="AQ1295" s="93"/>
    </row>
    <row r="1296" spans="5:43" ht="32.25" customHeight="1" x14ac:dyDescent="0.25">
      <c r="E1296" s="93"/>
      <c r="AM1296" s="93"/>
      <c r="AN1296" s="93"/>
      <c r="AO1296" s="129"/>
      <c r="AP1296" s="93"/>
      <c r="AQ1296" s="93"/>
    </row>
    <row r="1297" spans="5:43" ht="32.25" customHeight="1" x14ac:dyDescent="0.25">
      <c r="E1297" s="93"/>
      <c r="AM1297" s="93"/>
      <c r="AN1297" s="93"/>
      <c r="AO1297" s="129"/>
      <c r="AP1297" s="93"/>
      <c r="AQ1297" s="93"/>
    </row>
    <row r="1298" spans="5:43" ht="32.25" customHeight="1" x14ac:dyDescent="0.25">
      <c r="E1298" s="93"/>
      <c r="AM1298" s="93"/>
      <c r="AN1298" s="93"/>
      <c r="AO1298" s="129"/>
      <c r="AP1298" s="93"/>
      <c r="AQ1298" s="93"/>
    </row>
    <row r="1299" spans="5:43" ht="32.25" customHeight="1" x14ac:dyDescent="0.25">
      <c r="E1299" s="93"/>
      <c r="AM1299" s="93"/>
      <c r="AN1299" s="93"/>
      <c r="AO1299" s="129"/>
      <c r="AP1299" s="93"/>
      <c r="AQ1299" s="93"/>
    </row>
    <row r="1300" spans="5:43" ht="32.25" customHeight="1" x14ac:dyDescent="0.25">
      <c r="E1300" s="93"/>
      <c r="AM1300" s="93"/>
      <c r="AN1300" s="93"/>
      <c r="AO1300" s="129"/>
      <c r="AP1300" s="93"/>
      <c r="AQ1300" s="93"/>
    </row>
    <row r="1301" spans="5:43" ht="32.25" customHeight="1" x14ac:dyDescent="0.25">
      <c r="E1301" s="93"/>
      <c r="AM1301" s="93"/>
      <c r="AN1301" s="93"/>
      <c r="AO1301" s="129"/>
      <c r="AP1301" s="93"/>
      <c r="AQ1301" s="93"/>
    </row>
    <row r="1302" spans="5:43" ht="32.25" customHeight="1" x14ac:dyDescent="0.25">
      <c r="E1302" s="93"/>
      <c r="AM1302" s="93"/>
      <c r="AN1302" s="93"/>
      <c r="AO1302" s="129"/>
      <c r="AP1302" s="93"/>
      <c r="AQ1302" s="93"/>
    </row>
    <row r="1303" spans="5:43" ht="32.25" customHeight="1" x14ac:dyDescent="0.25">
      <c r="E1303" s="93"/>
      <c r="AM1303" s="93"/>
      <c r="AN1303" s="93"/>
      <c r="AO1303" s="129"/>
      <c r="AP1303" s="93"/>
      <c r="AQ1303" s="93"/>
    </row>
    <row r="1304" spans="5:43" ht="32.25" customHeight="1" x14ac:dyDescent="0.25">
      <c r="E1304" s="93"/>
      <c r="AM1304" s="93"/>
      <c r="AN1304" s="93"/>
      <c r="AO1304" s="129"/>
      <c r="AP1304" s="93"/>
      <c r="AQ1304" s="93"/>
    </row>
    <row r="1305" spans="5:43" ht="32.25" customHeight="1" x14ac:dyDescent="0.25">
      <c r="E1305" s="93"/>
      <c r="AM1305" s="93"/>
      <c r="AN1305" s="93"/>
      <c r="AO1305" s="129"/>
      <c r="AP1305" s="93"/>
      <c r="AQ1305" s="93"/>
    </row>
    <row r="1306" spans="5:43" ht="32.25" customHeight="1" x14ac:dyDescent="0.25">
      <c r="E1306" s="93"/>
      <c r="AM1306" s="93"/>
      <c r="AN1306" s="93"/>
      <c r="AO1306" s="129"/>
      <c r="AP1306" s="93"/>
      <c r="AQ1306" s="93"/>
    </row>
    <row r="1307" spans="5:43" ht="32.25" customHeight="1" x14ac:dyDescent="0.25">
      <c r="E1307" s="93"/>
      <c r="AM1307" s="93"/>
      <c r="AN1307" s="93"/>
      <c r="AO1307" s="129"/>
      <c r="AP1307" s="93"/>
      <c r="AQ1307" s="93"/>
    </row>
    <row r="1308" spans="5:43" ht="32.25" customHeight="1" x14ac:dyDescent="0.25">
      <c r="E1308" s="93"/>
      <c r="AM1308" s="93"/>
      <c r="AN1308" s="93"/>
      <c r="AO1308" s="129"/>
      <c r="AP1308" s="93"/>
      <c r="AQ1308" s="93"/>
    </row>
    <row r="1309" spans="5:43" ht="32.25" customHeight="1" x14ac:dyDescent="0.25">
      <c r="E1309" s="93"/>
      <c r="AM1309" s="93"/>
      <c r="AN1309" s="93"/>
      <c r="AO1309" s="129"/>
      <c r="AP1309" s="93"/>
      <c r="AQ1309" s="93"/>
    </row>
    <row r="1310" spans="5:43" ht="32.25" customHeight="1" x14ac:dyDescent="0.25">
      <c r="E1310" s="93"/>
      <c r="AM1310" s="93"/>
      <c r="AN1310" s="93"/>
      <c r="AO1310" s="129"/>
      <c r="AP1310" s="93"/>
      <c r="AQ1310" s="93"/>
    </row>
    <row r="1311" spans="5:43" ht="32.25" customHeight="1" x14ac:dyDescent="0.25">
      <c r="E1311" s="93"/>
      <c r="AM1311" s="93"/>
      <c r="AN1311" s="93"/>
      <c r="AO1311" s="129"/>
      <c r="AP1311" s="93"/>
      <c r="AQ1311" s="93"/>
    </row>
    <row r="1312" spans="5:43" ht="32.25" customHeight="1" x14ac:dyDescent="0.25">
      <c r="E1312" s="93"/>
      <c r="AM1312" s="93"/>
      <c r="AN1312" s="93"/>
      <c r="AO1312" s="129"/>
      <c r="AP1312" s="93"/>
      <c r="AQ1312" s="93"/>
    </row>
    <row r="1313" spans="5:43" ht="32.25" customHeight="1" x14ac:dyDescent="0.25">
      <c r="E1313" s="93"/>
      <c r="AM1313" s="93"/>
      <c r="AN1313" s="93"/>
      <c r="AO1313" s="129"/>
      <c r="AP1313" s="93"/>
      <c r="AQ1313" s="93"/>
    </row>
    <row r="1314" spans="5:43" ht="32.25" customHeight="1" x14ac:dyDescent="0.25">
      <c r="E1314" s="93"/>
      <c r="AM1314" s="93"/>
      <c r="AN1314" s="93"/>
      <c r="AO1314" s="129"/>
      <c r="AP1314" s="93"/>
      <c r="AQ1314" s="93"/>
    </row>
    <row r="1315" spans="5:43" ht="32.25" customHeight="1" x14ac:dyDescent="0.25">
      <c r="E1315" s="93"/>
      <c r="AM1315" s="93"/>
      <c r="AN1315" s="93"/>
      <c r="AO1315" s="129"/>
      <c r="AP1315" s="93"/>
      <c r="AQ1315" s="93"/>
    </row>
    <row r="1316" spans="5:43" ht="32.25" customHeight="1" x14ac:dyDescent="0.25">
      <c r="E1316" s="93"/>
      <c r="AM1316" s="93"/>
      <c r="AN1316" s="93"/>
      <c r="AO1316" s="129"/>
      <c r="AP1316" s="93"/>
      <c r="AQ1316" s="93"/>
    </row>
    <row r="1317" spans="5:43" ht="32.25" customHeight="1" x14ac:dyDescent="0.25">
      <c r="E1317" s="93"/>
      <c r="AM1317" s="93"/>
      <c r="AN1317" s="93"/>
      <c r="AO1317" s="129"/>
      <c r="AP1317" s="93"/>
      <c r="AQ1317" s="93"/>
    </row>
    <row r="1318" spans="5:43" ht="32.25" customHeight="1" x14ac:dyDescent="0.25">
      <c r="E1318" s="93"/>
      <c r="AM1318" s="93"/>
      <c r="AN1318" s="93"/>
      <c r="AO1318" s="129"/>
      <c r="AP1318" s="93"/>
      <c r="AQ1318" s="93"/>
    </row>
    <row r="1319" spans="5:43" ht="32.25" customHeight="1" x14ac:dyDescent="0.25">
      <c r="E1319" s="93"/>
      <c r="AM1319" s="93"/>
      <c r="AN1319" s="93"/>
      <c r="AO1319" s="129"/>
      <c r="AP1319" s="93"/>
      <c r="AQ1319" s="93"/>
    </row>
    <row r="1320" spans="5:43" ht="32.25" customHeight="1" x14ac:dyDescent="0.25">
      <c r="E1320" s="93"/>
      <c r="AM1320" s="93"/>
      <c r="AN1320" s="93"/>
      <c r="AO1320" s="129"/>
      <c r="AP1320" s="93"/>
      <c r="AQ1320" s="93"/>
    </row>
    <row r="1321" spans="5:43" ht="32.25" customHeight="1" x14ac:dyDescent="0.25">
      <c r="E1321" s="93"/>
      <c r="AM1321" s="93"/>
      <c r="AN1321" s="93"/>
      <c r="AO1321" s="129"/>
      <c r="AP1321" s="93"/>
      <c r="AQ1321" s="93"/>
    </row>
    <row r="1322" spans="5:43" ht="32.25" customHeight="1" x14ac:dyDescent="0.25">
      <c r="E1322" s="93"/>
      <c r="AM1322" s="93"/>
      <c r="AN1322" s="93"/>
      <c r="AO1322" s="129"/>
      <c r="AP1322" s="93"/>
      <c r="AQ1322" s="93"/>
    </row>
    <row r="1323" spans="5:43" ht="32.25" customHeight="1" x14ac:dyDescent="0.25">
      <c r="E1323" s="93"/>
      <c r="AM1323" s="93"/>
      <c r="AN1323" s="93"/>
      <c r="AO1323" s="129"/>
      <c r="AP1323" s="93"/>
      <c r="AQ1323" s="93"/>
    </row>
    <row r="1324" spans="5:43" ht="32.25" customHeight="1" x14ac:dyDescent="0.25">
      <c r="E1324" s="93"/>
      <c r="AM1324" s="93"/>
      <c r="AN1324" s="93"/>
      <c r="AO1324" s="129"/>
      <c r="AP1324" s="93"/>
      <c r="AQ1324" s="93"/>
    </row>
    <row r="1325" spans="5:43" ht="32.25" customHeight="1" x14ac:dyDescent="0.25">
      <c r="E1325" s="93"/>
      <c r="AM1325" s="93"/>
      <c r="AN1325" s="93"/>
      <c r="AO1325" s="129"/>
      <c r="AP1325" s="93"/>
      <c r="AQ1325" s="93"/>
    </row>
    <row r="1326" spans="5:43" ht="32.25" customHeight="1" x14ac:dyDescent="0.25">
      <c r="E1326" s="93"/>
      <c r="AM1326" s="93"/>
      <c r="AN1326" s="93"/>
      <c r="AO1326" s="129"/>
      <c r="AP1326" s="93"/>
      <c r="AQ1326" s="93"/>
    </row>
    <row r="1327" spans="5:43" ht="32.25" customHeight="1" x14ac:dyDescent="0.25">
      <c r="E1327" s="93"/>
      <c r="AM1327" s="93"/>
      <c r="AN1327" s="93"/>
      <c r="AO1327" s="129"/>
      <c r="AP1327" s="93"/>
      <c r="AQ1327" s="93"/>
    </row>
    <row r="1328" spans="5:43" ht="32.25" customHeight="1" x14ac:dyDescent="0.25">
      <c r="E1328" s="93"/>
      <c r="AM1328" s="93"/>
      <c r="AN1328" s="93"/>
      <c r="AO1328" s="129"/>
      <c r="AP1328" s="93"/>
      <c r="AQ1328" s="93"/>
    </row>
    <row r="1329" spans="5:43" ht="32.25" customHeight="1" x14ac:dyDescent="0.25">
      <c r="E1329" s="93"/>
      <c r="AM1329" s="93"/>
      <c r="AN1329" s="93"/>
      <c r="AO1329" s="129"/>
      <c r="AP1329" s="93"/>
      <c r="AQ1329" s="93"/>
    </row>
    <row r="1330" spans="5:43" ht="32.25" customHeight="1" x14ac:dyDescent="0.25">
      <c r="E1330" s="93"/>
      <c r="AM1330" s="93"/>
      <c r="AN1330" s="93"/>
      <c r="AO1330" s="129"/>
      <c r="AP1330" s="93"/>
      <c r="AQ1330" s="93"/>
    </row>
    <row r="1331" spans="5:43" ht="32.25" customHeight="1" x14ac:dyDescent="0.25">
      <c r="E1331" s="93"/>
      <c r="AM1331" s="93"/>
      <c r="AN1331" s="93"/>
      <c r="AO1331" s="129"/>
      <c r="AP1331" s="93"/>
      <c r="AQ1331" s="93"/>
    </row>
    <row r="1332" spans="5:43" ht="32.25" customHeight="1" x14ac:dyDescent="0.25">
      <c r="E1332" s="93"/>
      <c r="AM1332" s="93"/>
      <c r="AN1332" s="93"/>
      <c r="AO1332" s="129"/>
      <c r="AP1332" s="93"/>
      <c r="AQ1332" s="93"/>
    </row>
    <row r="1333" spans="5:43" ht="32.25" customHeight="1" x14ac:dyDescent="0.25">
      <c r="E1333" s="93"/>
      <c r="AM1333" s="93"/>
      <c r="AN1333" s="93"/>
      <c r="AO1333" s="129"/>
      <c r="AP1333" s="93"/>
      <c r="AQ1333" s="93"/>
    </row>
    <row r="1334" spans="5:43" ht="32.25" customHeight="1" x14ac:dyDescent="0.25">
      <c r="E1334" s="93"/>
      <c r="AM1334" s="93"/>
      <c r="AN1334" s="93"/>
      <c r="AO1334" s="129"/>
      <c r="AP1334" s="93"/>
      <c r="AQ1334" s="93"/>
    </row>
    <row r="1335" spans="5:43" ht="32.25" customHeight="1" x14ac:dyDescent="0.25">
      <c r="E1335" s="93"/>
      <c r="AM1335" s="93"/>
      <c r="AN1335" s="93"/>
      <c r="AO1335" s="129"/>
      <c r="AP1335" s="93"/>
      <c r="AQ1335" s="93"/>
    </row>
    <row r="1336" spans="5:43" ht="32.25" customHeight="1" x14ac:dyDescent="0.25">
      <c r="E1336" s="93"/>
      <c r="AM1336" s="93"/>
      <c r="AN1336" s="93"/>
      <c r="AO1336" s="129"/>
      <c r="AP1336" s="93"/>
      <c r="AQ1336" s="93"/>
    </row>
    <row r="1337" spans="5:43" ht="32.25" customHeight="1" x14ac:dyDescent="0.25">
      <c r="E1337" s="93"/>
      <c r="AM1337" s="93"/>
      <c r="AN1337" s="93"/>
      <c r="AO1337" s="129"/>
      <c r="AP1337" s="93"/>
      <c r="AQ1337" s="93"/>
    </row>
    <row r="1338" spans="5:43" ht="32.25" customHeight="1" x14ac:dyDescent="0.25">
      <c r="E1338" s="93"/>
      <c r="AM1338" s="93"/>
      <c r="AN1338" s="93"/>
      <c r="AO1338" s="129"/>
      <c r="AP1338" s="93"/>
      <c r="AQ1338" s="93"/>
    </row>
    <row r="1339" spans="5:43" ht="32.25" customHeight="1" x14ac:dyDescent="0.25">
      <c r="E1339" s="93"/>
      <c r="AM1339" s="93"/>
      <c r="AN1339" s="93"/>
      <c r="AO1339" s="129"/>
      <c r="AP1339" s="93"/>
      <c r="AQ1339" s="93"/>
    </row>
    <row r="1340" spans="5:43" ht="32.25" customHeight="1" x14ac:dyDescent="0.25">
      <c r="E1340" s="93"/>
      <c r="AM1340" s="93"/>
      <c r="AN1340" s="93"/>
      <c r="AO1340" s="129"/>
      <c r="AP1340" s="93"/>
      <c r="AQ1340" s="93"/>
    </row>
    <row r="1341" spans="5:43" ht="32.25" customHeight="1" x14ac:dyDescent="0.25">
      <c r="E1341" s="93"/>
      <c r="AM1341" s="93"/>
      <c r="AN1341" s="93"/>
      <c r="AO1341" s="129"/>
      <c r="AP1341" s="93"/>
      <c r="AQ1341" s="93"/>
    </row>
    <row r="1342" spans="5:43" ht="32.25" customHeight="1" x14ac:dyDescent="0.25">
      <c r="E1342" s="93"/>
      <c r="AM1342" s="93"/>
      <c r="AN1342" s="93"/>
      <c r="AO1342" s="129"/>
      <c r="AP1342" s="93"/>
      <c r="AQ1342" s="93"/>
    </row>
    <row r="1343" spans="5:43" ht="32.25" customHeight="1" x14ac:dyDescent="0.25">
      <c r="E1343" s="93"/>
      <c r="AM1343" s="93"/>
      <c r="AN1343" s="93"/>
      <c r="AO1343" s="129"/>
      <c r="AP1343" s="93"/>
      <c r="AQ1343" s="93"/>
    </row>
    <row r="1344" spans="5:43" ht="32.25" customHeight="1" x14ac:dyDescent="0.25">
      <c r="E1344" s="93"/>
      <c r="AM1344" s="93"/>
      <c r="AN1344" s="93"/>
      <c r="AO1344" s="129"/>
      <c r="AP1344" s="93"/>
      <c r="AQ1344" s="93"/>
    </row>
    <row r="1345" spans="5:43" ht="32.25" customHeight="1" x14ac:dyDescent="0.25">
      <c r="E1345" s="93"/>
      <c r="AM1345" s="93"/>
      <c r="AN1345" s="93"/>
      <c r="AO1345" s="129"/>
      <c r="AP1345" s="93"/>
      <c r="AQ1345" s="93"/>
    </row>
    <row r="1346" spans="5:43" ht="32.25" customHeight="1" x14ac:dyDescent="0.25">
      <c r="E1346" s="93"/>
      <c r="AM1346" s="93"/>
      <c r="AN1346" s="93"/>
      <c r="AO1346" s="129"/>
      <c r="AP1346" s="93"/>
      <c r="AQ1346" s="93"/>
    </row>
    <row r="1347" spans="5:43" ht="32.25" customHeight="1" x14ac:dyDescent="0.25">
      <c r="E1347" s="93"/>
      <c r="AM1347" s="93"/>
      <c r="AN1347" s="93"/>
      <c r="AO1347" s="129"/>
      <c r="AP1347" s="93"/>
      <c r="AQ1347" s="93"/>
    </row>
    <row r="1348" spans="5:43" ht="32.25" customHeight="1" x14ac:dyDescent="0.25">
      <c r="E1348" s="93"/>
      <c r="AM1348" s="93"/>
      <c r="AN1348" s="93"/>
      <c r="AO1348" s="129"/>
      <c r="AP1348" s="93"/>
      <c r="AQ1348" s="93"/>
    </row>
    <row r="1349" spans="5:43" ht="32.25" customHeight="1" x14ac:dyDescent="0.25">
      <c r="E1349" s="93"/>
      <c r="AM1349" s="93"/>
      <c r="AN1349" s="93"/>
      <c r="AO1349" s="129"/>
      <c r="AP1349" s="93"/>
      <c r="AQ1349" s="93"/>
    </row>
    <row r="1350" spans="5:43" ht="32.25" customHeight="1" x14ac:dyDescent="0.25">
      <c r="E1350" s="93"/>
      <c r="AM1350" s="93"/>
      <c r="AN1350" s="93"/>
      <c r="AO1350" s="129"/>
      <c r="AP1350" s="93"/>
      <c r="AQ1350" s="93"/>
    </row>
    <row r="1351" spans="5:43" ht="32.25" customHeight="1" x14ac:dyDescent="0.25">
      <c r="E1351" s="93"/>
      <c r="AM1351" s="93"/>
      <c r="AN1351" s="93"/>
      <c r="AO1351" s="129"/>
      <c r="AP1351" s="93"/>
      <c r="AQ1351" s="93"/>
    </row>
    <row r="1352" spans="5:43" ht="32.25" customHeight="1" x14ac:dyDescent="0.25">
      <c r="E1352" s="93"/>
      <c r="AM1352" s="93"/>
      <c r="AN1352" s="93"/>
      <c r="AO1352" s="129"/>
      <c r="AP1352" s="93"/>
      <c r="AQ1352" s="93"/>
    </row>
    <row r="1353" spans="5:43" ht="32.25" customHeight="1" x14ac:dyDescent="0.25">
      <c r="E1353" s="93"/>
      <c r="AM1353" s="93"/>
      <c r="AN1353" s="93"/>
      <c r="AO1353" s="129"/>
      <c r="AP1353" s="93"/>
      <c r="AQ1353" s="93"/>
    </row>
    <row r="1354" spans="5:43" ht="32.25" customHeight="1" x14ac:dyDescent="0.25">
      <c r="E1354" s="93"/>
      <c r="AM1354" s="93"/>
      <c r="AN1354" s="93"/>
      <c r="AO1354" s="129"/>
      <c r="AP1354" s="93"/>
      <c r="AQ1354" s="93"/>
    </row>
    <row r="1355" spans="5:43" ht="32.25" customHeight="1" x14ac:dyDescent="0.25">
      <c r="E1355" s="93"/>
      <c r="AM1355" s="93"/>
      <c r="AN1355" s="93"/>
      <c r="AO1355" s="129"/>
      <c r="AP1355" s="93"/>
      <c r="AQ1355" s="93"/>
    </row>
    <row r="1356" spans="5:43" ht="32.25" customHeight="1" x14ac:dyDescent="0.25">
      <c r="E1356" s="93"/>
      <c r="AM1356" s="93"/>
      <c r="AN1356" s="93"/>
      <c r="AO1356" s="129"/>
      <c r="AP1356" s="93"/>
      <c r="AQ1356" s="93"/>
    </row>
    <row r="1357" spans="5:43" ht="32.25" customHeight="1" x14ac:dyDescent="0.25">
      <c r="E1357" s="93"/>
      <c r="AM1357" s="93"/>
      <c r="AN1357" s="93"/>
      <c r="AO1357" s="129"/>
      <c r="AP1357" s="93"/>
      <c r="AQ1357" s="93"/>
    </row>
    <row r="1358" spans="5:43" ht="32.25" customHeight="1" x14ac:dyDescent="0.25">
      <c r="E1358" s="93"/>
      <c r="AM1358" s="93"/>
      <c r="AN1358" s="93"/>
      <c r="AO1358" s="129"/>
      <c r="AP1358" s="93"/>
      <c r="AQ1358" s="93"/>
    </row>
    <row r="1359" spans="5:43" ht="32.25" customHeight="1" x14ac:dyDescent="0.25">
      <c r="E1359" s="93"/>
      <c r="AM1359" s="93"/>
      <c r="AN1359" s="93"/>
      <c r="AO1359" s="129"/>
      <c r="AP1359" s="93"/>
      <c r="AQ1359" s="93"/>
    </row>
    <row r="1360" spans="5:43" ht="32.25" customHeight="1" x14ac:dyDescent="0.25">
      <c r="E1360" s="93"/>
      <c r="AM1360" s="93"/>
      <c r="AN1360" s="93"/>
      <c r="AO1360" s="129"/>
      <c r="AP1360" s="93"/>
      <c r="AQ1360" s="93"/>
    </row>
    <row r="1361" spans="5:43" ht="32.25" customHeight="1" x14ac:dyDescent="0.25">
      <c r="E1361" s="93"/>
      <c r="AM1361" s="93"/>
      <c r="AN1361" s="93"/>
      <c r="AO1361" s="129"/>
      <c r="AP1361" s="93"/>
      <c r="AQ1361" s="93"/>
    </row>
    <row r="1362" spans="5:43" ht="32.25" customHeight="1" x14ac:dyDescent="0.25">
      <c r="E1362" s="93"/>
      <c r="AM1362" s="93"/>
      <c r="AN1362" s="93"/>
      <c r="AO1362" s="129"/>
      <c r="AP1362" s="93"/>
      <c r="AQ1362" s="93"/>
    </row>
    <row r="1363" spans="5:43" ht="32.25" customHeight="1" x14ac:dyDescent="0.25">
      <c r="E1363" s="93"/>
      <c r="AM1363" s="93"/>
      <c r="AN1363" s="93"/>
      <c r="AO1363" s="129"/>
      <c r="AP1363" s="93"/>
      <c r="AQ1363" s="93"/>
    </row>
    <row r="1364" spans="5:43" ht="32.25" customHeight="1" x14ac:dyDescent="0.25">
      <c r="E1364" s="93"/>
      <c r="AM1364" s="93"/>
      <c r="AN1364" s="93"/>
      <c r="AO1364" s="129"/>
      <c r="AP1364" s="93"/>
      <c r="AQ1364" s="93"/>
    </row>
    <row r="1365" spans="5:43" ht="32.25" customHeight="1" x14ac:dyDescent="0.25">
      <c r="E1365" s="93"/>
      <c r="AM1365" s="93"/>
      <c r="AN1365" s="93"/>
      <c r="AO1365" s="129"/>
      <c r="AP1365" s="93"/>
      <c r="AQ1365" s="93"/>
    </row>
    <row r="1366" spans="5:43" ht="32.25" customHeight="1" x14ac:dyDescent="0.25">
      <c r="E1366" s="93"/>
      <c r="AM1366" s="93"/>
      <c r="AN1366" s="93"/>
      <c r="AO1366" s="129"/>
      <c r="AP1366" s="93"/>
      <c r="AQ1366" s="93"/>
    </row>
    <row r="1367" spans="5:43" ht="32.25" customHeight="1" x14ac:dyDescent="0.25">
      <c r="E1367" s="93"/>
      <c r="AM1367" s="93"/>
      <c r="AN1367" s="93"/>
      <c r="AO1367" s="129"/>
      <c r="AP1367" s="93"/>
      <c r="AQ1367" s="93"/>
    </row>
    <row r="1368" spans="5:43" ht="32.25" customHeight="1" x14ac:dyDescent="0.25">
      <c r="E1368" s="93"/>
      <c r="AM1368" s="93"/>
      <c r="AN1368" s="93"/>
      <c r="AO1368" s="129"/>
      <c r="AP1368" s="93"/>
      <c r="AQ1368" s="93"/>
    </row>
    <row r="1369" spans="5:43" ht="32.25" customHeight="1" x14ac:dyDescent="0.25">
      <c r="E1369" s="93"/>
      <c r="AM1369" s="93"/>
      <c r="AN1369" s="93"/>
      <c r="AO1369" s="129"/>
      <c r="AP1369" s="93"/>
      <c r="AQ1369" s="93"/>
    </row>
    <row r="1370" spans="5:43" ht="32.25" customHeight="1" x14ac:dyDescent="0.25">
      <c r="E1370" s="93"/>
      <c r="AM1370" s="93"/>
      <c r="AN1370" s="93"/>
      <c r="AO1370" s="129"/>
      <c r="AP1370" s="93"/>
      <c r="AQ1370" s="93"/>
    </row>
    <row r="1371" spans="5:43" ht="32.25" customHeight="1" x14ac:dyDescent="0.25">
      <c r="E1371" s="93"/>
      <c r="AM1371" s="93"/>
      <c r="AN1371" s="93"/>
      <c r="AO1371" s="129"/>
      <c r="AP1371" s="93"/>
      <c r="AQ1371" s="93"/>
    </row>
    <row r="1372" spans="5:43" ht="32.25" customHeight="1" x14ac:dyDescent="0.25">
      <c r="E1372" s="93"/>
      <c r="AM1372" s="93"/>
      <c r="AN1372" s="93"/>
      <c r="AO1372" s="129"/>
      <c r="AP1372" s="93"/>
      <c r="AQ1372" s="93"/>
    </row>
    <row r="1373" spans="5:43" ht="32.25" customHeight="1" x14ac:dyDescent="0.25">
      <c r="E1373" s="93"/>
      <c r="AM1373" s="93"/>
      <c r="AN1373" s="93"/>
      <c r="AO1373" s="129"/>
      <c r="AP1373" s="93"/>
      <c r="AQ1373" s="93"/>
    </row>
    <row r="1374" spans="5:43" ht="32.25" customHeight="1" x14ac:dyDescent="0.25">
      <c r="E1374" s="93"/>
      <c r="AM1374" s="93"/>
      <c r="AN1374" s="93"/>
      <c r="AO1374" s="129"/>
      <c r="AP1374" s="93"/>
      <c r="AQ1374" s="93"/>
    </row>
    <row r="1375" spans="5:43" ht="32.25" customHeight="1" x14ac:dyDescent="0.25">
      <c r="E1375" s="93"/>
      <c r="AM1375" s="93"/>
      <c r="AN1375" s="93"/>
      <c r="AO1375" s="129"/>
      <c r="AP1375" s="93"/>
      <c r="AQ1375" s="93"/>
    </row>
    <row r="1376" spans="5:43" ht="32.25" customHeight="1" x14ac:dyDescent="0.25">
      <c r="E1376" s="93"/>
      <c r="AM1376" s="93"/>
      <c r="AN1376" s="93"/>
      <c r="AO1376" s="129"/>
      <c r="AP1376" s="93"/>
      <c r="AQ1376" s="93"/>
    </row>
    <row r="1377" spans="5:43" ht="32.25" customHeight="1" x14ac:dyDescent="0.25">
      <c r="E1377" s="93"/>
      <c r="AM1377" s="93"/>
      <c r="AN1377" s="93"/>
      <c r="AO1377" s="129"/>
      <c r="AP1377" s="93"/>
      <c r="AQ1377" s="93"/>
    </row>
    <row r="1378" spans="5:43" ht="32.25" customHeight="1" x14ac:dyDescent="0.25">
      <c r="E1378" s="93"/>
      <c r="AM1378" s="93"/>
      <c r="AN1378" s="93"/>
      <c r="AO1378" s="129"/>
      <c r="AP1378" s="93"/>
      <c r="AQ1378" s="93"/>
    </row>
    <row r="1379" spans="5:43" ht="32.25" customHeight="1" x14ac:dyDescent="0.25">
      <c r="E1379" s="93"/>
      <c r="AM1379" s="93"/>
      <c r="AN1379" s="93"/>
      <c r="AO1379" s="129"/>
      <c r="AP1379" s="93"/>
      <c r="AQ1379" s="93"/>
    </row>
    <row r="1380" spans="5:43" ht="32.25" customHeight="1" x14ac:dyDescent="0.25">
      <c r="E1380" s="93"/>
      <c r="AM1380" s="93"/>
      <c r="AN1380" s="93"/>
      <c r="AO1380" s="129"/>
      <c r="AP1380" s="93"/>
      <c r="AQ1380" s="93"/>
    </row>
    <row r="1381" spans="5:43" ht="32.25" customHeight="1" x14ac:dyDescent="0.25">
      <c r="E1381" s="93"/>
      <c r="AM1381" s="93"/>
      <c r="AN1381" s="93"/>
      <c r="AO1381" s="129"/>
      <c r="AP1381" s="93"/>
      <c r="AQ1381" s="93"/>
    </row>
    <row r="1382" spans="5:43" ht="32.25" customHeight="1" x14ac:dyDescent="0.25">
      <c r="E1382" s="93"/>
      <c r="AM1382" s="93"/>
      <c r="AN1382" s="93"/>
      <c r="AO1382" s="129"/>
      <c r="AP1382" s="93"/>
      <c r="AQ1382" s="93"/>
    </row>
    <row r="1383" spans="5:43" ht="32.25" customHeight="1" x14ac:dyDescent="0.25">
      <c r="E1383" s="93"/>
      <c r="AM1383" s="93"/>
      <c r="AN1383" s="93"/>
      <c r="AO1383" s="129"/>
      <c r="AP1383" s="93"/>
      <c r="AQ1383" s="93"/>
    </row>
    <row r="1384" spans="5:43" ht="32.25" customHeight="1" x14ac:dyDescent="0.25">
      <c r="E1384" s="93"/>
      <c r="AM1384" s="93"/>
      <c r="AN1384" s="93"/>
      <c r="AO1384" s="129"/>
      <c r="AP1384" s="93"/>
      <c r="AQ1384" s="93"/>
    </row>
    <row r="1385" spans="5:43" ht="32.25" customHeight="1" x14ac:dyDescent="0.25">
      <c r="E1385" s="93"/>
      <c r="AM1385" s="93"/>
      <c r="AN1385" s="93"/>
      <c r="AO1385" s="129"/>
      <c r="AP1385" s="93"/>
      <c r="AQ1385" s="93"/>
    </row>
    <row r="1386" spans="5:43" ht="32.25" customHeight="1" x14ac:dyDescent="0.25">
      <c r="E1386" s="93"/>
      <c r="AM1386" s="93"/>
      <c r="AN1386" s="93"/>
      <c r="AO1386" s="129"/>
      <c r="AP1386" s="93"/>
      <c r="AQ1386" s="93"/>
    </row>
    <row r="1387" spans="5:43" ht="32.25" customHeight="1" x14ac:dyDescent="0.25">
      <c r="E1387" s="93"/>
      <c r="AM1387" s="93"/>
      <c r="AN1387" s="93"/>
      <c r="AO1387" s="129"/>
      <c r="AP1387" s="93"/>
      <c r="AQ1387" s="93"/>
    </row>
    <row r="1388" spans="5:43" ht="32.25" customHeight="1" x14ac:dyDescent="0.25">
      <c r="E1388" s="93"/>
      <c r="AM1388" s="93"/>
      <c r="AN1388" s="93"/>
      <c r="AO1388" s="129"/>
      <c r="AP1388" s="93"/>
      <c r="AQ1388" s="93"/>
    </row>
    <row r="1389" spans="5:43" ht="32.25" customHeight="1" x14ac:dyDescent="0.25">
      <c r="E1389" s="93"/>
      <c r="AM1389" s="93"/>
      <c r="AN1389" s="93"/>
      <c r="AO1389" s="129"/>
      <c r="AP1389" s="93"/>
      <c r="AQ1389" s="93"/>
    </row>
    <row r="1390" spans="5:43" ht="32.25" customHeight="1" x14ac:dyDescent="0.25">
      <c r="E1390" s="93"/>
      <c r="AM1390" s="93"/>
      <c r="AN1390" s="93"/>
      <c r="AO1390" s="129"/>
      <c r="AP1390" s="93"/>
      <c r="AQ1390" s="93"/>
    </row>
    <row r="1391" spans="5:43" ht="32.25" customHeight="1" x14ac:dyDescent="0.25">
      <c r="E1391" s="93"/>
      <c r="AM1391" s="93"/>
      <c r="AN1391" s="93"/>
      <c r="AO1391" s="129"/>
      <c r="AP1391" s="93"/>
      <c r="AQ1391" s="93"/>
    </row>
    <row r="1392" spans="5:43" ht="32.25" customHeight="1" x14ac:dyDescent="0.25">
      <c r="E1392" s="93"/>
      <c r="AM1392" s="93"/>
      <c r="AN1392" s="93"/>
      <c r="AO1392" s="129"/>
      <c r="AP1392" s="93"/>
      <c r="AQ1392" s="93"/>
    </row>
    <row r="1393" spans="5:43" ht="32.25" customHeight="1" x14ac:dyDescent="0.25">
      <c r="E1393" s="93"/>
      <c r="AM1393" s="93"/>
      <c r="AN1393" s="93"/>
      <c r="AO1393" s="129"/>
      <c r="AP1393" s="93"/>
      <c r="AQ1393" s="93"/>
    </row>
    <row r="1394" spans="5:43" ht="32.25" customHeight="1" x14ac:dyDescent="0.25">
      <c r="E1394" s="93"/>
      <c r="AM1394" s="93"/>
      <c r="AN1394" s="93"/>
      <c r="AO1394" s="129"/>
      <c r="AP1394" s="93"/>
      <c r="AQ1394" s="93"/>
    </row>
    <row r="1395" spans="5:43" ht="32.25" customHeight="1" x14ac:dyDescent="0.25">
      <c r="E1395" s="93"/>
      <c r="AM1395" s="93"/>
      <c r="AN1395" s="93"/>
      <c r="AO1395" s="129"/>
      <c r="AP1395" s="93"/>
      <c r="AQ1395" s="93"/>
    </row>
    <row r="1396" spans="5:43" ht="32.25" customHeight="1" x14ac:dyDescent="0.25">
      <c r="E1396" s="93"/>
      <c r="AM1396" s="93"/>
      <c r="AN1396" s="93"/>
      <c r="AO1396" s="129"/>
      <c r="AP1396" s="93"/>
      <c r="AQ1396" s="93"/>
    </row>
    <row r="1397" spans="5:43" ht="32.25" customHeight="1" x14ac:dyDescent="0.25">
      <c r="E1397" s="93"/>
      <c r="AM1397" s="93"/>
      <c r="AN1397" s="93"/>
      <c r="AO1397" s="129"/>
      <c r="AP1397" s="93"/>
      <c r="AQ1397" s="93"/>
    </row>
    <row r="1398" spans="5:43" ht="32.25" customHeight="1" x14ac:dyDescent="0.25">
      <c r="E1398" s="93"/>
      <c r="AM1398" s="93"/>
      <c r="AN1398" s="93"/>
      <c r="AO1398" s="129"/>
      <c r="AP1398" s="93"/>
      <c r="AQ1398" s="93"/>
    </row>
    <row r="1399" spans="5:43" ht="32.25" customHeight="1" x14ac:dyDescent="0.25">
      <c r="E1399" s="93"/>
      <c r="AM1399" s="93"/>
      <c r="AN1399" s="93"/>
      <c r="AO1399" s="129"/>
      <c r="AP1399" s="93"/>
      <c r="AQ1399" s="93"/>
    </row>
    <row r="1400" spans="5:43" ht="32.25" customHeight="1" x14ac:dyDescent="0.25">
      <c r="E1400" s="93"/>
      <c r="AM1400" s="93"/>
      <c r="AN1400" s="93"/>
      <c r="AO1400" s="129"/>
      <c r="AP1400" s="93"/>
      <c r="AQ1400" s="93"/>
    </row>
    <row r="1401" spans="5:43" ht="32.25" customHeight="1" x14ac:dyDescent="0.25">
      <c r="E1401" s="93"/>
      <c r="AM1401" s="93"/>
      <c r="AN1401" s="93"/>
      <c r="AO1401" s="129"/>
      <c r="AP1401" s="93"/>
      <c r="AQ1401" s="93"/>
    </row>
    <row r="1402" spans="5:43" ht="32.25" customHeight="1" x14ac:dyDescent="0.25">
      <c r="E1402" s="93"/>
      <c r="AM1402" s="93"/>
      <c r="AN1402" s="93"/>
      <c r="AO1402" s="129"/>
      <c r="AP1402" s="93"/>
      <c r="AQ1402" s="93"/>
    </row>
    <row r="1403" spans="5:43" ht="32.25" customHeight="1" x14ac:dyDescent="0.25">
      <c r="E1403" s="93"/>
      <c r="AM1403" s="93"/>
      <c r="AN1403" s="93"/>
      <c r="AO1403" s="129"/>
      <c r="AP1403" s="93"/>
      <c r="AQ1403" s="93"/>
    </row>
    <row r="1404" spans="5:43" ht="32.25" customHeight="1" x14ac:dyDescent="0.25">
      <c r="E1404" s="93"/>
      <c r="AM1404" s="93"/>
      <c r="AN1404" s="93"/>
      <c r="AO1404" s="129"/>
      <c r="AP1404" s="93"/>
      <c r="AQ1404" s="93"/>
    </row>
    <row r="1405" spans="5:43" ht="32.25" customHeight="1" x14ac:dyDescent="0.25">
      <c r="E1405" s="93"/>
      <c r="AM1405" s="93"/>
      <c r="AN1405" s="93"/>
      <c r="AO1405" s="129"/>
      <c r="AP1405" s="93"/>
      <c r="AQ1405" s="93"/>
    </row>
    <row r="1406" spans="5:43" ht="32.25" customHeight="1" x14ac:dyDescent="0.25">
      <c r="E1406" s="93"/>
      <c r="AM1406" s="93"/>
      <c r="AN1406" s="93"/>
      <c r="AO1406" s="129"/>
      <c r="AP1406" s="93"/>
      <c r="AQ1406" s="93"/>
    </row>
    <row r="1407" spans="5:43" ht="32.25" customHeight="1" x14ac:dyDescent="0.25">
      <c r="E1407" s="93"/>
      <c r="AM1407" s="93"/>
      <c r="AN1407" s="93"/>
      <c r="AO1407" s="129"/>
      <c r="AP1407" s="93"/>
      <c r="AQ1407" s="93"/>
    </row>
    <row r="1408" spans="5:43" ht="32.25" customHeight="1" x14ac:dyDescent="0.25">
      <c r="E1408" s="93"/>
      <c r="AM1408" s="93"/>
      <c r="AN1408" s="93"/>
      <c r="AO1408" s="129"/>
      <c r="AP1408" s="93"/>
      <c r="AQ1408" s="93"/>
    </row>
    <row r="1409" spans="5:43" ht="32.25" customHeight="1" x14ac:dyDescent="0.25">
      <c r="E1409" s="93"/>
      <c r="AM1409" s="93"/>
      <c r="AN1409" s="93"/>
      <c r="AO1409" s="129"/>
      <c r="AP1409" s="93"/>
      <c r="AQ1409" s="93"/>
    </row>
    <row r="1410" spans="5:43" ht="32.25" customHeight="1" x14ac:dyDescent="0.25">
      <c r="E1410" s="93"/>
      <c r="AM1410" s="93"/>
      <c r="AN1410" s="93"/>
      <c r="AO1410" s="129"/>
      <c r="AP1410" s="93"/>
      <c r="AQ1410" s="93"/>
    </row>
    <row r="1411" spans="5:43" ht="32.25" customHeight="1" x14ac:dyDescent="0.25">
      <c r="E1411" s="93"/>
      <c r="AM1411" s="93"/>
      <c r="AN1411" s="93"/>
      <c r="AO1411" s="129"/>
      <c r="AP1411" s="93"/>
      <c r="AQ1411" s="93"/>
    </row>
    <row r="1412" spans="5:43" ht="32.25" customHeight="1" x14ac:dyDescent="0.25">
      <c r="E1412" s="93"/>
      <c r="AM1412" s="93"/>
      <c r="AN1412" s="93"/>
      <c r="AO1412" s="129"/>
      <c r="AP1412" s="93"/>
      <c r="AQ1412" s="93"/>
    </row>
    <row r="1413" spans="5:43" ht="32.25" customHeight="1" x14ac:dyDescent="0.25">
      <c r="E1413" s="93"/>
      <c r="AM1413" s="93"/>
      <c r="AN1413" s="93"/>
      <c r="AO1413" s="129"/>
      <c r="AP1413" s="93"/>
      <c r="AQ1413" s="93"/>
    </row>
    <row r="1414" spans="5:43" ht="32.25" customHeight="1" x14ac:dyDescent="0.25">
      <c r="E1414" s="93"/>
      <c r="AM1414" s="93"/>
      <c r="AN1414" s="93"/>
      <c r="AO1414" s="129"/>
      <c r="AP1414" s="93"/>
      <c r="AQ1414" s="93"/>
    </row>
    <row r="1415" spans="5:43" ht="32.25" customHeight="1" x14ac:dyDescent="0.25">
      <c r="E1415" s="93"/>
      <c r="AM1415" s="93"/>
      <c r="AN1415" s="93"/>
      <c r="AO1415" s="129"/>
      <c r="AP1415" s="93"/>
      <c r="AQ1415" s="93"/>
    </row>
    <row r="1416" spans="5:43" ht="32.25" customHeight="1" x14ac:dyDescent="0.25">
      <c r="E1416" s="93"/>
      <c r="AM1416" s="93"/>
      <c r="AN1416" s="93"/>
      <c r="AO1416" s="129"/>
      <c r="AP1416" s="93"/>
      <c r="AQ1416" s="93"/>
    </row>
    <row r="1417" spans="5:43" ht="32.25" customHeight="1" x14ac:dyDescent="0.25">
      <c r="E1417" s="93"/>
      <c r="AM1417" s="93"/>
      <c r="AN1417" s="93"/>
      <c r="AO1417" s="129"/>
      <c r="AP1417" s="93"/>
      <c r="AQ1417" s="93"/>
    </row>
    <row r="1418" spans="5:43" ht="32.25" customHeight="1" x14ac:dyDescent="0.25">
      <c r="E1418" s="93"/>
      <c r="AM1418" s="93"/>
      <c r="AN1418" s="93"/>
      <c r="AO1418" s="129"/>
      <c r="AP1418" s="93"/>
      <c r="AQ1418" s="93"/>
    </row>
    <row r="1419" spans="5:43" ht="32.25" customHeight="1" x14ac:dyDescent="0.25">
      <c r="E1419" s="93"/>
      <c r="AM1419" s="93"/>
      <c r="AN1419" s="93"/>
      <c r="AO1419" s="129"/>
      <c r="AP1419" s="93"/>
      <c r="AQ1419" s="93"/>
    </row>
    <row r="1420" spans="5:43" ht="32.25" customHeight="1" x14ac:dyDescent="0.25">
      <c r="E1420" s="93"/>
      <c r="AM1420" s="93"/>
      <c r="AN1420" s="93"/>
      <c r="AO1420" s="129"/>
      <c r="AP1420" s="93"/>
      <c r="AQ1420" s="93"/>
    </row>
    <row r="1421" spans="5:43" ht="32.25" customHeight="1" x14ac:dyDescent="0.25">
      <c r="E1421" s="93"/>
      <c r="AM1421" s="93"/>
      <c r="AN1421" s="93"/>
      <c r="AO1421" s="129"/>
      <c r="AP1421" s="93"/>
      <c r="AQ1421" s="93"/>
    </row>
    <row r="1422" spans="5:43" ht="32.25" customHeight="1" x14ac:dyDescent="0.25">
      <c r="E1422" s="93"/>
      <c r="AM1422" s="93"/>
      <c r="AN1422" s="93"/>
      <c r="AO1422" s="129"/>
      <c r="AP1422" s="93"/>
      <c r="AQ1422" s="93"/>
    </row>
    <row r="1423" spans="5:43" ht="32.25" customHeight="1" x14ac:dyDescent="0.25">
      <c r="E1423" s="93"/>
      <c r="AM1423" s="93"/>
      <c r="AN1423" s="93"/>
      <c r="AO1423" s="129"/>
      <c r="AP1423" s="93"/>
      <c r="AQ1423" s="93"/>
    </row>
    <row r="1424" spans="5:43" ht="32.25" customHeight="1" x14ac:dyDescent="0.25">
      <c r="E1424" s="93"/>
      <c r="AM1424" s="93"/>
      <c r="AN1424" s="93"/>
      <c r="AO1424" s="129"/>
      <c r="AP1424" s="93"/>
      <c r="AQ1424" s="93"/>
    </row>
    <row r="1425" spans="5:43" ht="32.25" customHeight="1" x14ac:dyDescent="0.25">
      <c r="E1425" s="93"/>
      <c r="AM1425" s="93"/>
      <c r="AN1425" s="93"/>
      <c r="AO1425" s="129"/>
      <c r="AP1425" s="93"/>
      <c r="AQ1425" s="93"/>
    </row>
    <row r="1426" spans="5:43" ht="32.25" customHeight="1" x14ac:dyDescent="0.25">
      <c r="E1426" s="93"/>
      <c r="AM1426" s="93"/>
      <c r="AN1426" s="93"/>
      <c r="AO1426" s="129"/>
      <c r="AP1426" s="93"/>
      <c r="AQ1426" s="93"/>
    </row>
    <row r="1427" spans="5:43" ht="32.25" customHeight="1" x14ac:dyDescent="0.25">
      <c r="E1427" s="93"/>
      <c r="AM1427" s="93"/>
      <c r="AN1427" s="93"/>
      <c r="AO1427" s="129"/>
      <c r="AP1427" s="93"/>
      <c r="AQ1427" s="93"/>
    </row>
    <row r="1428" spans="5:43" ht="32.25" customHeight="1" x14ac:dyDescent="0.25">
      <c r="E1428" s="93"/>
      <c r="AM1428" s="93"/>
      <c r="AN1428" s="93"/>
      <c r="AO1428" s="129"/>
      <c r="AP1428" s="93"/>
      <c r="AQ1428" s="93"/>
    </row>
    <row r="1429" spans="5:43" ht="32.25" customHeight="1" x14ac:dyDescent="0.25">
      <c r="E1429" s="93"/>
      <c r="AM1429" s="93"/>
      <c r="AN1429" s="93"/>
      <c r="AO1429" s="129"/>
      <c r="AP1429" s="93"/>
      <c r="AQ1429" s="93"/>
    </row>
    <row r="1430" spans="5:43" ht="32.25" customHeight="1" x14ac:dyDescent="0.25">
      <c r="E1430" s="93"/>
      <c r="AM1430" s="93"/>
      <c r="AN1430" s="93"/>
      <c r="AO1430" s="129"/>
      <c r="AP1430" s="93"/>
      <c r="AQ1430" s="93"/>
    </row>
    <row r="1431" spans="5:43" ht="32.25" customHeight="1" x14ac:dyDescent="0.25">
      <c r="E1431" s="93"/>
      <c r="AM1431" s="93"/>
      <c r="AN1431" s="93"/>
      <c r="AO1431" s="129"/>
      <c r="AP1431" s="93"/>
      <c r="AQ1431" s="93"/>
    </row>
    <row r="1432" spans="5:43" ht="32.25" customHeight="1" x14ac:dyDescent="0.25">
      <c r="E1432" s="93"/>
      <c r="AM1432" s="93"/>
      <c r="AN1432" s="93"/>
      <c r="AO1432" s="129"/>
      <c r="AP1432" s="93"/>
      <c r="AQ1432" s="93"/>
    </row>
    <row r="1433" spans="5:43" ht="32.25" customHeight="1" x14ac:dyDescent="0.25">
      <c r="E1433" s="93"/>
      <c r="AM1433" s="93"/>
      <c r="AN1433" s="93"/>
      <c r="AO1433" s="129"/>
      <c r="AP1433" s="93"/>
      <c r="AQ1433" s="93"/>
    </row>
    <row r="1434" spans="5:43" ht="32.25" customHeight="1" x14ac:dyDescent="0.25">
      <c r="E1434" s="93"/>
      <c r="AM1434" s="93"/>
      <c r="AN1434" s="93"/>
      <c r="AO1434" s="129"/>
      <c r="AP1434" s="93"/>
      <c r="AQ1434" s="93"/>
    </row>
    <row r="1435" spans="5:43" ht="32.25" customHeight="1" x14ac:dyDescent="0.25">
      <c r="E1435" s="93"/>
      <c r="AM1435" s="93"/>
      <c r="AN1435" s="93"/>
      <c r="AO1435" s="129"/>
      <c r="AP1435" s="93"/>
      <c r="AQ1435" s="93"/>
    </row>
    <row r="1436" spans="5:43" ht="32.25" customHeight="1" x14ac:dyDescent="0.25">
      <c r="E1436" s="93"/>
      <c r="AM1436" s="93"/>
      <c r="AN1436" s="93"/>
      <c r="AO1436" s="129"/>
      <c r="AP1436" s="93"/>
      <c r="AQ1436" s="93"/>
    </row>
    <row r="1437" spans="5:43" ht="32.25" customHeight="1" x14ac:dyDescent="0.25">
      <c r="E1437" s="93"/>
      <c r="AM1437" s="93"/>
      <c r="AN1437" s="93"/>
      <c r="AO1437" s="129"/>
      <c r="AP1437" s="93"/>
      <c r="AQ1437" s="93"/>
    </row>
    <row r="1438" spans="5:43" ht="32.25" customHeight="1" x14ac:dyDescent="0.25">
      <c r="E1438" s="93"/>
      <c r="AM1438" s="93"/>
      <c r="AN1438" s="93"/>
      <c r="AO1438" s="129"/>
      <c r="AP1438" s="93"/>
      <c r="AQ1438" s="93"/>
    </row>
    <row r="1439" spans="5:43" ht="32.25" customHeight="1" x14ac:dyDescent="0.25">
      <c r="E1439" s="93"/>
      <c r="AM1439" s="93"/>
      <c r="AN1439" s="93"/>
      <c r="AO1439" s="129"/>
      <c r="AP1439" s="93"/>
      <c r="AQ1439" s="93"/>
    </row>
    <row r="1440" spans="5:43" ht="32.25" customHeight="1" x14ac:dyDescent="0.25">
      <c r="E1440" s="93"/>
      <c r="AM1440" s="93"/>
      <c r="AN1440" s="93"/>
      <c r="AO1440" s="129"/>
      <c r="AP1440" s="93"/>
      <c r="AQ1440" s="93"/>
    </row>
    <row r="1441" spans="5:43" ht="32.25" customHeight="1" x14ac:dyDescent="0.25">
      <c r="E1441" s="93"/>
      <c r="AM1441" s="93"/>
      <c r="AN1441" s="93"/>
      <c r="AO1441" s="129"/>
      <c r="AP1441" s="93"/>
      <c r="AQ1441" s="93"/>
    </row>
    <row r="1442" spans="5:43" ht="32.25" customHeight="1" x14ac:dyDescent="0.25">
      <c r="E1442" s="93"/>
      <c r="AM1442" s="93"/>
      <c r="AN1442" s="93"/>
      <c r="AO1442" s="129"/>
      <c r="AP1442" s="93"/>
      <c r="AQ1442" s="93"/>
    </row>
    <row r="1443" spans="5:43" ht="32.25" customHeight="1" x14ac:dyDescent="0.25">
      <c r="E1443" s="93"/>
      <c r="AM1443" s="93"/>
      <c r="AN1443" s="93"/>
      <c r="AO1443" s="129"/>
      <c r="AP1443" s="93"/>
      <c r="AQ1443" s="93"/>
    </row>
    <row r="1444" spans="5:43" ht="32.25" customHeight="1" x14ac:dyDescent="0.25">
      <c r="E1444" s="93"/>
      <c r="AM1444" s="93"/>
      <c r="AN1444" s="93"/>
      <c r="AO1444" s="129"/>
      <c r="AP1444" s="93"/>
      <c r="AQ1444" s="93"/>
    </row>
    <row r="1445" spans="5:43" ht="32.25" customHeight="1" x14ac:dyDescent="0.25">
      <c r="E1445" s="93"/>
      <c r="AM1445" s="93"/>
      <c r="AN1445" s="93"/>
      <c r="AO1445" s="129"/>
      <c r="AP1445" s="93"/>
      <c r="AQ1445" s="93"/>
    </row>
    <row r="1446" spans="5:43" ht="32.25" customHeight="1" x14ac:dyDescent="0.25">
      <c r="E1446" s="93"/>
      <c r="AM1446" s="93"/>
      <c r="AN1446" s="93"/>
      <c r="AO1446" s="129"/>
      <c r="AP1446" s="93"/>
      <c r="AQ1446" s="93"/>
    </row>
    <row r="1447" spans="5:43" ht="32.25" customHeight="1" x14ac:dyDescent="0.25">
      <c r="E1447" s="93"/>
      <c r="AM1447" s="93"/>
      <c r="AN1447" s="93"/>
      <c r="AO1447" s="129"/>
      <c r="AP1447" s="93"/>
      <c r="AQ1447" s="93"/>
    </row>
    <row r="1448" spans="5:43" ht="32.25" customHeight="1" x14ac:dyDescent="0.25">
      <c r="E1448" s="93"/>
      <c r="AM1448" s="93"/>
      <c r="AN1448" s="93"/>
      <c r="AO1448" s="129"/>
      <c r="AP1448" s="93"/>
      <c r="AQ1448" s="93"/>
    </row>
    <row r="1449" spans="5:43" ht="32.25" customHeight="1" x14ac:dyDescent="0.25">
      <c r="E1449" s="93"/>
      <c r="AM1449" s="93"/>
      <c r="AN1449" s="93"/>
      <c r="AO1449" s="129"/>
      <c r="AP1449" s="93"/>
      <c r="AQ1449" s="93"/>
    </row>
    <row r="1450" spans="5:43" ht="32.25" customHeight="1" x14ac:dyDescent="0.25">
      <c r="E1450" s="93"/>
      <c r="AM1450" s="93"/>
      <c r="AN1450" s="93"/>
      <c r="AO1450" s="129"/>
      <c r="AP1450" s="93"/>
      <c r="AQ1450" s="93"/>
    </row>
    <row r="1451" spans="5:43" ht="32.25" customHeight="1" x14ac:dyDescent="0.25">
      <c r="E1451" s="93"/>
      <c r="AM1451" s="93"/>
      <c r="AN1451" s="93"/>
      <c r="AO1451" s="129"/>
      <c r="AP1451" s="93"/>
      <c r="AQ1451" s="93"/>
    </row>
    <row r="1452" spans="5:43" ht="32.25" customHeight="1" x14ac:dyDescent="0.25">
      <c r="E1452" s="93"/>
      <c r="AM1452" s="93"/>
      <c r="AN1452" s="93"/>
      <c r="AO1452" s="129"/>
      <c r="AP1452" s="93"/>
      <c r="AQ1452" s="93"/>
    </row>
    <row r="1453" spans="5:43" ht="32.25" customHeight="1" x14ac:dyDescent="0.25">
      <c r="E1453" s="93"/>
      <c r="AM1453" s="93"/>
      <c r="AN1453" s="93"/>
      <c r="AO1453" s="129"/>
      <c r="AP1453" s="93"/>
      <c r="AQ1453" s="93"/>
    </row>
    <row r="1454" spans="5:43" ht="32.25" customHeight="1" x14ac:dyDescent="0.25">
      <c r="E1454" s="93"/>
      <c r="AM1454" s="93"/>
      <c r="AN1454" s="93"/>
      <c r="AO1454" s="129"/>
      <c r="AP1454" s="93"/>
      <c r="AQ1454" s="93"/>
    </row>
    <row r="1455" spans="5:43" ht="32.25" customHeight="1" x14ac:dyDescent="0.25">
      <c r="E1455" s="93"/>
      <c r="AM1455" s="93"/>
      <c r="AN1455" s="93"/>
      <c r="AO1455" s="129"/>
      <c r="AP1455" s="93"/>
      <c r="AQ1455" s="93"/>
    </row>
    <row r="1456" spans="5:43" ht="32.25" customHeight="1" x14ac:dyDescent="0.25">
      <c r="E1456" s="93"/>
      <c r="AM1456" s="93"/>
      <c r="AN1456" s="93"/>
      <c r="AO1456" s="129"/>
      <c r="AP1456" s="93"/>
      <c r="AQ1456" s="93"/>
    </row>
    <row r="1457" spans="5:43" ht="32.25" customHeight="1" x14ac:dyDescent="0.25">
      <c r="E1457" s="93"/>
      <c r="AM1457" s="93"/>
      <c r="AN1457" s="93"/>
      <c r="AO1457" s="129"/>
      <c r="AP1457" s="93"/>
      <c r="AQ1457" s="93"/>
    </row>
    <row r="1458" spans="5:43" ht="32.25" customHeight="1" x14ac:dyDescent="0.25">
      <c r="E1458" s="93"/>
      <c r="AM1458" s="93"/>
      <c r="AN1458" s="93"/>
      <c r="AO1458" s="129"/>
      <c r="AP1458" s="93"/>
      <c r="AQ1458" s="93"/>
    </row>
    <row r="1459" spans="5:43" ht="32.25" customHeight="1" x14ac:dyDescent="0.25">
      <c r="E1459" s="93"/>
      <c r="AM1459" s="93"/>
      <c r="AN1459" s="93"/>
      <c r="AO1459" s="129"/>
      <c r="AP1459" s="93"/>
      <c r="AQ1459" s="93"/>
    </row>
    <row r="1460" spans="5:43" ht="32.25" customHeight="1" x14ac:dyDescent="0.25">
      <c r="E1460" s="93"/>
      <c r="AM1460" s="93"/>
      <c r="AN1460" s="93"/>
      <c r="AO1460" s="129"/>
      <c r="AP1460" s="93"/>
      <c r="AQ1460" s="93"/>
    </row>
    <row r="1461" spans="5:43" ht="32.25" customHeight="1" x14ac:dyDescent="0.25">
      <c r="E1461" s="93"/>
      <c r="AM1461" s="93"/>
      <c r="AN1461" s="93"/>
      <c r="AO1461" s="129"/>
      <c r="AP1461" s="93"/>
      <c r="AQ1461" s="93"/>
    </row>
    <row r="1462" spans="5:43" ht="32.25" customHeight="1" x14ac:dyDescent="0.25">
      <c r="E1462" s="93"/>
      <c r="AM1462" s="93"/>
      <c r="AN1462" s="93"/>
      <c r="AO1462" s="129"/>
      <c r="AP1462" s="93"/>
      <c r="AQ1462" s="93"/>
    </row>
    <row r="1463" spans="5:43" ht="32.25" customHeight="1" x14ac:dyDescent="0.25">
      <c r="E1463" s="93"/>
      <c r="AM1463" s="93"/>
      <c r="AN1463" s="93"/>
      <c r="AO1463" s="129"/>
      <c r="AP1463" s="93"/>
      <c r="AQ1463" s="93"/>
    </row>
    <row r="1464" spans="5:43" ht="32.25" customHeight="1" x14ac:dyDescent="0.25">
      <c r="E1464" s="93"/>
      <c r="AM1464" s="93"/>
      <c r="AN1464" s="93"/>
      <c r="AO1464" s="129"/>
      <c r="AP1464" s="93"/>
      <c r="AQ1464" s="93"/>
    </row>
    <row r="1465" spans="5:43" ht="32.25" customHeight="1" x14ac:dyDescent="0.25">
      <c r="E1465" s="93"/>
      <c r="AM1465" s="93"/>
      <c r="AN1465" s="93"/>
      <c r="AO1465" s="129"/>
      <c r="AP1465" s="93"/>
      <c r="AQ1465" s="93"/>
    </row>
    <row r="1466" spans="5:43" ht="32.25" customHeight="1" x14ac:dyDescent="0.25">
      <c r="E1466" s="93"/>
      <c r="AM1466" s="93"/>
      <c r="AN1466" s="93"/>
      <c r="AO1466" s="129"/>
      <c r="AP1466" s="93"/>
      <c r="AQ1466" s="93"/>
    </row>
    <row r="1467" spans="5:43" ht="32.25" customHeight="1" x14ac:dyDescent="0.25">
      <c r="E1467" s="93"/>
      <c r="AM1467" s="93"/>
      <c r="AN1467" s="93"/>
      <c r="AO1467" s="129"/>
      <c r="AP1467" s="93"/>
      <c r="AQ1467" s="93"/>
    </row>
    <row r="1468" spans="5:43" ht="32.25" customHeight="1" x14ac:dyDescent="0.25">
      <c r="E1468" s="93"/>
      <c r="AM1468" s="93"/>
      <c r="AN1468" s="93"/>
      <c r="AO1468" s="129"/>
      <c r="AP1468" s="93"/>
      <c r="AQ1468" s="93"/>
    </row>
    <row r="1469" spans="5:43" ht="32.25" customHeight="1" x14ac:dyDescent="0.25">
      <c r="E1469" s="93"/>
      <c r="AM1469" s="93"/>
      <c r="AN1469" s="93"/>
      <c r="AO1469" s="129"/>
      <c r="AP1469" s="93"/>
      <c r="AQ1469" s="93"/>
    </row>
    <row r="1470" spans="5:43" ht="32.25" customHeight="1" x14ac:dyDescent="0.25">
      <c r="E1470" s="93"/>
      <c r="AM1470" s="93"/>
      <c r="AN1470" s="93"/>
      <c r="AO1470" s="129"/>
      <c r="AP1470" s="93"/>
      <c r="AQ1470" s="93"/>
    </row>
    <row r="1471" spans="5:43" ht="32.25" customHeight="1" x14ac:dyDescent="0.25">
      <c r="E1471" s="93"/>
      <c r="AM1471" s="93"/>
      <c r="AN1471" s="93"/>
      <c r="AO1471" s="129"/>
      <c r="AP1471" s="93"/>
      <c r="AQ1471" s="93"/>
    </row>
    <row r="1472" spans="5:43" ht="32.25" customHeight="1" x14ac:dyDescent="0.25">
      <c r="E1472" s="93"/>
      <c r="AM1472" s="93"/>
      <c r="AN1472" s="93"/>
      <c r="AO1472" s="129"/>
      <c r="AP1472" s="93"/>
      <c r="AQ1472" s="93"/>
    </row>
    <row r="1473" spans="5:43" ht="32.25" customHeight="1" x14ac:dyDescent="0.25">
      <c r="E1473" s="93"/>
      <c r="AM1473" s="93"/>
      <c r="AN1473" s="93"/>
      <c r="AO1473" s="129"/>
      <c r="AP1473" s="93"/>
      <c r="AQ1473" s="93"/>
    </row>
    <row r="1474" spans="5:43" ht="32.25" customHeight="1" x14ac:dyDescent="0.25">
      <c r="E1474" s="93"/>
      <c r="AM1474" s="93"/>
      <c r="AN1474" s="93"/>
      <c r="AO1474" s="129"/>
      <c r="AP1474" s="93"/>
      <c r="AQ1474" s="93"/>
    </row>
    <row r="1475" spans="5:43" ht="32.25" customHeight="1" x14ac:dyDescent="0.25">
      <c r="E1475" s="93"/>
      <c r="AM1475" s="93"/>
      <c r="AN1475" s="93"/>
      <c r="AO1475" s="129"/>
      <c r="AP1475" s="93"/>
      <c r="AQ1475" s="93"/>
    </row>
    <row r="1476" spans="5:43" ht="32.25" customHeight="1" x14ac:dyDescent="0.25">
      <c r="E1476" s="93"/>
      <c r="AM1476" s="93"/>
      <c r="AN1476" s="93"/>
      <c r="AO1476" s="129"/>
      <c r="AP1476" s="93"/>
      <c r="AQ1476" s="93"/>
    </row>
    <row r="1477" spans="5:43" ht="32.25" customHeight="1" x14ac:dyDescent="0.25">
      <c r="E1477" s="93"/>
      <c r="AM1477" s="93"/>
      <c r="AN1477" s="93"/>
      <c r="AO1477" s="129"/>
      <c r="AP1477" s="93"/>
      <c r="AQ1477" s="93"/>
    </row>
    <row r="1478" spans="5:43" ht="32.25" customHeight="1" x14ac:dyDescent="0.25">
      <c r="E1478" s="93"/>
      <c r="AM1478" s="93"/>
      <c r="AN1478" s="93"/>
      <c r="AO1478" s="129"/>
      <c r="AP1478" s="93"/>
      <c r="AQ1478" s="93"/>
    </row>
    <row r="1479" spans="5:43" ht="32.25" customHeight="1" x14ac:dyDescent="0.25">
      <c r="E1479" s="93"/>
      <c r="AM1479" s="93"/>
      <c r="AN1479" s="93"/>
      <c r="AO1479" s="129"/>
      <c r="AP1479" s="93"/>
      <c r="AQ1479" s="93"/>
    </row>
    <row r="1480" spans="5:43" ht="32.25" customHeight="1" x14ac:dyDescent="0.25">
      <c r="E1480" s="93"/>
      <c r="AM1480" s="93"/>
      <c r="AN1480" s="93"/>
      <c r="AO1480" s="129"/>
      <c r="AP1480" s="93"/>
      <c r="AQ1480" s="93"/>
    </row>
    <row r="1481" spans="5:43" ht="32.25" customHeight="1" x14ac:dyDescent="0.25">
      <c r="E1481" s="93"/>
      <c r="AM1481" s="93"/>
      <c r="AN1481" s="93"/>
      <c r="AO1481" s="129"/>
      <c r="AP1481" s="93"/>
      <c r="AQ1481" s="93"/>
    </row>
    <row r="1482" spans="5:43" ht="32.25" customHeight="1" x14ac:dyDescent="0.25">
      <c r="E1482" s="93"/>
      <c r="AM1482" s="93"/>
      <c r="AN1482" s="93"/>
      <c r="AO1482" s="129"/>
      <c r="AP1482" s="93"/>
      <c r="AQ1482" s="93"/>
    </row>
    <row r="1483" spans="5:43" ht="32.25" customHeight="1" x14ac:dyDescent="0.25">
      <c r="E1483" s="93"/>
      <c r="AM1483" s="93"/>
      <c r="AN1483" s="93"/>
      <c r="AO1483" s="129"/>
      <c r="AP1483" s="93"/>
      <c r="AQ1483" s="93"/>
    </row>
    <row r="1484" spans="5:43" ht="32.25" customHeight="1" x14ac:dyDescent="0.25">
      <c r="E1484" s="93"/>
      <c r="AM1484" s="93"/>
      <c r="AN1484" s="93"/>
      <c r="AO1484" s="129"/>
      <c r="AP1484" s="93"/>
      <c r="AQ1484" s="93"/>
    </row>
    <row r="1485" spans="5:43" ht="32.25" customHeight="1" x14ac:dyDescent="0.25">
      <c r="E1485" s="93"/>
      <c r="AM1485" s="93"/>
      <c r="AN1485" s="93"/>
      <c r="AO1485" s="129"/>
      <c r="AP1485" s="93"/>
      <c r="AQ1485" s="93"/>
    </row>
    <row r="1486" spans="5:43" ht="32.25" customHeight="1" x14ac:dyDescent="0.25">
      <c r="E1486" s="93"/>
      <c r="AM1486" s="93"/>
      <c r="AN1486" s="93"/>
      <c r="AO1486" s="129"/>
      <c r="AP1486" s="93"/>
      <c r="AQ1486" s="93"/>
    </row>
    <row r="1487" spans="5:43" ht="32.25" customHeight="1" x14ac:dyDescent="0.25">
      <c r="E1487" s="93"/>
      <c r="AM1487" s="93"/>
      <c r="AN1487" s="93"/>
      <c r="AO1487" s="129"/>
      <c r="AP1487" s="93"/>
      <c r="AQ1487" s="93"/>
    </row>
    <row r="1488" spans="5:43" ht="32.25" customHeight="1" x14ac:dyDescent="0.25">
      <c r="E1488" s="93"/>
      <c r="AM1488" s="93"/>
      <c r="AN1488" s="93"/>
      <c r="AO1488" s="129"/>
      <c r="AP1488" s="93"/>
      <c r="AQ1488" s="93"/>
    </row>
    <row r="1489" spans="5:43" ht="32.25" customHeight="1" x14ac:dyDescent="0.25">
      <c r="E1489" s="93"/>
      <c r="AM1489" s="93"/>
      <c r="AN1489" s="93"/>
      <c r="AO1489" s="129"/>
      <c r="AP1489" s="93"/>
      <c r="AQ1489" s="93"/>
    </row>
    <row r="1490" spans="5:43" ht="32.25" customHeight="1" x14ac:dyDescent="0.25">
      <c r="E1490" s="93"/>
      <c r="AM1490" s="93"/>
      <c r="AN1490" s="93"/>
      <c r="AO1490" s="129"/>
      <c r="AP1490" s="93"/>
      <c r="AQ1490" s="93"/>
    </row>
    <row r="1491" spans="5:43" ht="32.25" customHeight="1" x14ac:dyDescent="0.25">
      <c r="E1491" s="93"/>
      <c r="AM1491" s="93"/>
      <c r="AN1491" s="93"/>
      <c r="AO1491" s="129"/>
      <c r="AP1491" s="93"/>
      <c r="AQ1491" s="93"/>
    </row>
    <row r="1492" spans="5:43" ht="32.25" customHeight="1" x14ac:dyDescent="0.25">
      <c r="E1492" s="93"/>
      <c r="AM1492" s="93"/>
      <c r="AN1492" s="93"/>
      <c r="AO1492" s="129"/>
      <c r="AP1492" s="93"/>
      <c r="AQ1492" s="93"/>
    </row>
    <row r="1493" spans="5:43" ht="32.25" customHeight="1" x14ac:dyDescent="0.25">
      <c r="E1493" s="93"/>
      <c r="AM1493" s="93"/>
      <c r="AN1493" s="93"/>
      <c r="AO1493" s="129"/>
      <c r="AP1493" s="93"/>
      <c r="AQ1493" s="93"/>
    </row>
    <row r="1494" spans="5:43" ht="32.25" customHeight="1" x14ac:dyDescent="0.25">
      <c r="E1494" s="93"/>
      <c r="AM1494" s="93"/>
      <c r="AN1494" s="93"/>
      <c r="AO1494" s="129"/>
      <c r="AP1494" s="93"/>
      <c r="AQ1494" s="93"/>
    </row>
    <row r="1495" spans="5:43" ht="32.25" customHeight="1" x14ac:dyDescent="0.25">
      <c r="E1495" s="93"/>
      <c r="AM1495" s="93"/>
      <c r="AN1495" s="93"/>
      <c r="AO1495" s="129"/>
      <c r="AP1495" s="93"/>
      <c r="AQ1495" s="93"/>
    </row>
    <row r="1496" spans="5:43" ht="32.25" customHeight="1" x14ac:dyDescent="0.25">
      <c r="E1496" s="93"/>
      <c r="AM1496" s="93"/>
      <c r="AN1496" s="93"/>
      <c r="AO1496" s="129"/>
      <c r="AP1496" s="93"/>
      <c r="AQ1496" s="93"/>
    </row>
    <row r="1497" spans="5:43" ht="32.25" customHeight="1" x14ac:dyDescent="0.25">
      <c r="E1497" s="93"/>
      <c r="AM1497" s="93"/>
      <c r="AN1497" s="93"/>
      <c r="AO1497" s="129"/>
      <c r="AP1497" s="93"/>
      <c r="AQ1497" s="93"/>
    </row>
    <row r="1498" spans="5:43" ht="32.25" customHeight="1" x14ac:dyDescent="0.25">
      <c r="E1498" s="93"/>
      <c r="AM1498" s="93"/>
      <c r="AN1498" s="93"/>
      <c r="AO1498" s="129"/>
      <c r="AP1498" s="93"/>
      <c r="AQ1498" s="93"/>
    </row>
    <row r="1499" spans="5:43" ht="32.25" customHeight="1" x14ac:dyDescent="0.25">
      <c r="E1499" s="93"/>
      <c r="AM1499" s="93"/>
      <c r="AN1499" s="93"/>
      <c r="AO1499" s="129"/>
      <c r="AP1499" s="93"/>
      <c r="AQ1499" s="93"/>
    </row>
    <row r="1500" spans="5:43" ht="32.25" customHeight="1" x14ac:dyDescent="0.25">
      <c r="E1500" s="93"/>
      <c r="AM1500" s="93"/>
      <c r="AN1500" s="93"/>
      <c r="AO1500" s="129"/>
      <c r="AP1500" s="93"/>
      <c r="AQ1500" s="93"/>
    </row>
    <row r="1501" spans="5:43" ht="32.25" customHeight="1" x14ac:dyDescent="0.25">
      <c r="E1501" s="93"/>
      <c r="AM1501" s="93"/>
      <c r="AN1501" s="93"/>
      <c r="AO1501" s="129"/>
      <c r="AP1501" s="93"/>
      <c r="AQ1501" s="93"/>
    </row>
    <row r="1502" spans="5:43" ht="32.25" customHeight="1" x14ac:dyDescent="0.25">
      <c r="E1502" s="93"/>
      <c r="AM1502" s="93"/>
      <c r="AN1502" s="93"/>
      <c r="AO1502" s="129"/>
      <c r="AP1502" s="93"/>
      <c r="AQ1502" s="93"/>
    </row>
    <row r="1503" spans="5:43" ht="32.25" customHeight="1" x14ac:dyDescent="0.25">
      <c r="E1503" s="93"/>
      <c r="AM1503" s="93"/>
      <c r="AN1503" s="93"/>
      <c r="AO1503" s="129"/>
      <c r="AP1503" s="93"/>
      <c r="AQ1503" s="93"/>
    </row>
    <row r="1504" spans="5:43" ht="32.25" customHeight="1" x14ac:dyDescent="0.25">
      <c r="E1504" s="93"/>
      <c r="AM1504" s="93"/>
      <c r="AN1504" s="93"/>
      <c r="AO1504" s="129"/>
      <c r="AP1504" s="93"/>
      <c r="AQ1504" s="93"/>
    </row>
    <row r="1505" spans="5:43" ht="32.25" customHeight="1" x14ac:dyDescent="0.25">
      <c r="E1505" s="93"/>
      <c r="AM1505" s="93"/>
      <c r="AN1505" s="93"/>
      <c r="AO1505" s="129"/>
      <c r="AP1505" s="93"/>
      <c r="AQ1505" s="93"/>
    </row>
    <row r="1506" spans="5:43" ht="32.25" customHeight="1" x14ac:dyDescent="0.25">
      <c r="E1506" s="93"/>
      <c r="AM1506" s="93"/>
      <c r="AN1506" s="93"/>
      <c r="AO1506" s="129"/>
      <c r="AP1506" s="93"/>
      <c r="AQ1506" s="93"/>
    </row>
    <row r="1507" spans="5:43" ht="32.25" customHeight="1" x14ac:dyDescent="0.25">
      <c r="E1507" s="93"/>
      <c r="AM1507" s="93"/>
      <c r="AN1507" s="93"/>
      <c r="AO1507" s="129"/>
      <c r="AP1507" s="93"/>
      <c r="AQ1507" s="93"/>
    </row>
    <row r="1508" spans="5:43" ht="32.25" customHeight="1" x14ac:dyDescent="0.25">
      <c r="E1508" s="93"/>
      <c r="AM1508" s="93"/>
      <c r="AN1508" s="93"/>
      <c r="AO1508" s="129"/>
      <c r="AP1508" s="93"/>
      <c r="AQ1508" s="93"/>
    </row>
    <row r="1509" spans="5:43" ht="32.25" customHeight="1" x14ac:dyDescent="0.25">
      <c r="E1509" s="93"/>
      <c r="AM1509" s="93"/>
      <c r="AN1509" s="93"/>
      <c r="AO1509" s="129"/>
      <c r="AP1509" s="93"/>
      <c r="AQ1509" s="93"/>
    </row>
    <row r="1510" spans="5:43" ht="32.25" customHeight="1" x14ac:dyDescent="0.25">
      <c r="E1510" s="93"/>
      <c r="AM1510" s="93"/>
      <c r="AN1510" s="93"/>
      <c r="AO1510" s="129"/>
      <c r="AP1510" s="93"/>
      <c r="AQ1510" s="93"/>
    </row>
    <row r="1511" spans="5:43" ht="32.25" customHeight="1" x14ac:dyDescent="0.25">
      <c r="E1511" s="93"/>
      <c r="AM1511" s="93"/>
      <c r="AN1511" s="93"/>
      <c r="AO1511" s="129"/>
      <c r="AP1511" s="93"/>
      <c r="AQ1511" s="93"/>
    </row>
    <row r="1512" spans="5:43" ht="32.25" customHeight="1" x14ac:dyDescent="0.25">
      <c r="E1512" s="93"/>
      <c r="AM1512" s="93"/>
      <c r="AN1512" s="93"/>
      <c r="AO1512" s="129"/>
      <c r="AP1512" s="93"/>
      <c r="AQ1512" s="93"/>
    </row>
    <row r="1513" spans="5:43" ht="32.25" customHeight="1" x14ac:dyDescent="0.25">
      <c r="E1513" s="93"/>
      <c r="AM1513" s="93"/>
      <c r="AN1513" s="93"/>
      <c r="AO1513" s="129"/>
      <c r="AP1513" s="93"/>
      <c r="AQ1513" s="93"/>
    </row>
    <row r="1514" spans="5:43" ht="32.25" customHeight="1" x14ac:dyDescent="0.25">
      <c r="E1514" s="93"/>
      <c r="AM1514" s="93"/>
      <c r="AN1514" s="93"/>
      <c r="AO1514" s="129"/>
      <c r="AP1514" s="93"/>
      <c r="AQ1514" s="93"/>
    </row>
    <row r="1515" spans="5:43" ht="32.25" customHeight="1" x14ac:dyDescent="0.25">
      <c r="E1515" s="93"/>
      <c r="AM1515" s="93"/>
      <c r="AN1515" s="93"/>
      <c r="AO1515" s="129"/>
      <c r="AP1515" s="93"/>
      <c r="AQ1515" s="93"/>
    </row>
    <row r="1516" spans="5:43" ht="32.25" customHeight="1" x14ac:dyDescent="0.25">
      <c r="E1516" s="93"/>
      <c r="AM1516" s="93"/>
      <c r="AN1516" s="93"/>
      <c r="AO1516" s="129"/>
      <c r="AP1516" s="93"/>
      <c r="AQ1516" s="93"/>
    </row>
    <row r="1517" spans="5:43" ht="32.25" customHeight="1" x14ac:dyDescent="0.25">
      <c r="E1517" s="93"/>
      <c r="AM1517" s="93"/>
      <c r="AN1517" s="93"/>
      <c r="AO1517" s="129"/>
      <c r="AP1517" s="93"/>
      <c r="AQ1517" s="93"/>
    </row>
    <row r="1518" spans="5:43" ht="32.25" customHeight="1" x14ac:dyDescent="0.25">
      <c r="E1518" s="93"/>
      <c r="AM1518" s="93"/>
      <c r="AN1518" s="93"/>
      <c r="AO1518" s="129"/>
      <c r="AP1518" s="93"/>
      <c r="AQ1518" s="93"/>
    </row>
    <row r="1519" spans="5:43" ht="32.25" customHeight="1" x14ac:dyDescent="0.25">
      <c r="E1519" s="93"/>
      <c r="AM1519" s="93"/>
      <c r="AN1519" s="93"/>
      <c r="AO1519" s="129"/>
      <c r="AP1519" s="93"/>
      <c r="AQ1519" s="93"/>
    </row>
    <row r="1520" spans="5:43" ht="32.25" customHeight="1" x14ac:dyDescent="0.25">
      <c r="E1520" s="93"/>
      <c r="AM1520" s="93"/>
      <c r="AN1520" s="93"/>
      <c r="AO1520" s="129"/>
      <c r="AP1520" s="93"/>
      <c r="AQ1520" s="93"/>
    </row>
    <row r="1521" spans="5:43" ht="32.25" customHeight="1" x14ac:dyDescent="0.25">
      <c r="E1521" s="93"/>
      <c r="AM1521" s="93"/>
      <c r="AN1521" s="93"/>
      <c r="AO1521" s="129"/>
      <c r="AP1521" s="93"/>
      <c r="AQ1521" s="93"/>
    </row>
    <row r="1522" spans="5:43" ht="32.25" customHeight="1" x14ac:dyDescent="0.25">
      <c r="E1522" s="93"/>
      <c r="AM1522" s="93"/>
      <c r="AN1522" s="93"/>
      <c r="AO1522" s="129"/>
      <c r="AP1522" s="93"/>
      <c r="AQ1522" s="93"/>
    </row>
    <row r="1523" spans="5:43" ht="32.25" customHeight="1" x14ac:dyDescent="0.25">
      <c r="E1523" s="93"/>
      <c r="AM1523" s="93"/>
      <c r="AN1523" s="93"/>
      <c r="AO1523" s="129"/>
      <c r="AP1523" s="93"/>
      <c r="AQ1523" s="93"/>
    </row>
    <row r="1524" spans="5:43" ht="32.25" customHeight="1" x14ac:dyDescent="0.25">
      <c r="E1524" s="93"/>
      <c r="AM1524" s="93"/>
      <c r="AN1524" s="93"/>
      <c r="AO1524" s="129"/>
      <c r="AP1524" s="93"/>
      <c r="AQ1524" s="93"/>
    </row>
    <row r="1525" spans="5:43" ht="32.25" customHeight="1" x14ac:dyDescent="0.25">
      <c r="E1525" s="93"/>
      <c r="AM1525" s="93"/>
      <c r="AN1525" s="93"/>
      <c r="AO1525" s="129"/>
      <c r="AP1525" s="93"/>
      <c r="AQ1525" s="93"/>
    </row>
    <row r="1526" spans="5:43" ht="32.25" customHeight="1" x14ac:dyDescent="0.25">
      <c r="E1526" s="93"/>
      <c r="AM1526" s="93"/>
      <c r="AN1526" s="93"/>
      <c r="AO1526" s="129"/>
      <c r="AP1526" s="93"/>
      <c r="AQ1526" s="93"/>
    </row>
    <row r="1527" spans="5:43" ht="32.25" customHeight="1" x14ac:dyDescent="0.25">
      <c r="E1527" s="93"/>
      <c r="AM1527" s="93"/>
      <c r="AN1527" s="93"/>
      <c r="AO1527" s="129"/>
      <c r="AP1527" s="93"/>
      <c r="AQ1527" s="93"/>
    </row>
    <row r="1528" spans="5:43" ht="32.25" customHeight="1" x14ac:dyDescent="0.25">
      <c r="E1528" s="93"/>
      <c r="AM1528" s="93"/>
      <c r="AN1528" s="93"/>
      <c r="AO1528" s="129"/>
      <c r="AP1528" s="93"/>
      <c r="AQ1528" s="93"/>
    </row>
    <row r="1529" spans="5:43" ht="32.25" customHeight="1" x14ac:dyDescent="0.25">
      <c r="E1529" s="93"/>
      <c r="AM1529" s="93"/>
      <c r="AN1529" s="93"/>
      <c r="AO1529" s="129"/>
      <c r="AP1529" s="93"/>
      <c r="AQ1529" s="93"/>
    </row>
    <row r="1530" spans="5:43" ht="32.25" customHeight="1" x14ac:dyDescent="0.25">
      <c r="E1530" s="93"/>
      <c r="AM1530" s="93"/>
      <c r="AN1530" s="93"/>
      <c r="AO1530" s="129"/>
      <c r="AP1530" s="93"/>
      <c r="AQ1530" s="93"/>
    </row>
    <row r="1531" spans="5:43" ht="32.25" customHeight="1" x14ac:dyDescent="0.25">
      <c r="E1531" s="93"/>
      <c r="AM1531" s="93"/>
      <c r="AN1531" s="93"/>
      <c r="AO1531" s="129"/>
      <c r="AP1531" s="93"/>
      <c r="AQ1531" s="93"/>
    </row>
    <row r="1532" spans="5:43" ht="32.25" customHeight="1" x14ac:dyDescent="0.25">
      <c r="E1532" s="93"/>
      <c r="AM1532" s="93"/>
      <c r="AN1532" s="93"/>
      <c r="AO1532" s="129"/>
      <c r="AP1532" s="93"/>
      <c r="AQ1532" s="93"/>
    </row>
    <row r="1533" spans="5:43" ht="32.25" customHeight="1" x14ac:dyDescent="0.25">
      <c r="E1533" s="93"/>
      <c r="AM1533" s="93"/>
      <c r="AN1533" s="93"/>
      <c r="AO1533" s="129"/>
      <c r="AP1533" s="93"/>
      <c r="AQ1533" s="93"/>
    </row>
    <row r="1534" spans="5:43" ht="32.25" customHeight="1" x14ac:dyDescent="0.25">
      <c r="E1534" s="93"/>
      <c r="AM1534" s="93"/>
      <c r="AN1534" s="93"/>
      <c r="AO1534" s="129"/>
      <c r="AP1534" s="93"/>
      <c r="AQ1534" s="93"/>
    </row>
    <row r="1535" spans="5:43" ht="32.25" customHeight="1" x14ac:dyDescent="0.25">
      <c r="E1535" s="93"/>
      <c r="AM1535" s="93"/>
      <c r="AN1535" s="93"/>
      <c r="AO1535" s="129"/>
      <c r="AP1535" s="93"/>
      <c r="AQ1535" s="93"/>
    </row>
    <row r="1536" spans="5:43" ht="32.25" customHeight="1" x14ac:dyDescent="0.25">
      <c r="E1536" s="93"/>
      <c r="AM1536" s="93"/>
      <c r="AN1536" s="93"/>
      <c r="AO1536" s="129"/>
      <c r="AP1536" s="93"/>
      <c r="AQ1536" s="93"/>
    </row>
    <row r="1537" spans="5:43" ht="32.25" customHeight="1" x14ac:dyDescent="0.25">
      <c r="E1537" s="93"/>
      <c r="AM1537" s="93"/>
      <c r="AN1537" s="93"/>
      <c r="AO1537" s="129"/>
      <c r="AP1537" s="93"/>
      <c r="AQ1537" s="93"/>
    </row>
    <row r="1538" spans="5:43" ht="32.25" customHeight="1" x14ac:dyDescent="0.25">
      <c r="E1538" s="93"/>
      <c r="AM1538" s="93"/>
      <c r="AN1538" s="93"/>
      <c r="AO1538" s="129"/>
      <c r="AP1538" s="93"/>
      <c r="AQ1538" s="93"/>
    </row>
    <row r="1539" spans="5:43" ht="32.25" customHeight="1" x14ac:dyDescent="0.25">
      <c r="E1539" s="93"/>
      <c r="AM1539" s="93"/>
      <c r="AN1539" s="93"/>
      <c r="AO1539" s="129"/>
      <c r="AP1539" s="93"/>
      <c r="AQ1539" s="93"/>
    </row>
    <row r="1540" spans="5:43" ht="32.25" customHeight="1" x14ac:dyDescent="0.25">
      <c r="E1540" s="93"/>
      <c r="AM1540" s="93"/>
      <c r="AN1540" s="93"/>
      <c r="AO1540" s="129"/>
      <c r="AP1540" s="93"/>
      <c r="AQ1540" s="93"/>
    </row>
    <row r="1541" spans="5:43" ht="32.25" customHeight="1" x14ac:dyDescent="0.25">
      <c r="E1541" s="93"/>
      <c r="AM1541" s="93"/>
      <c r="AN1541" s="93"/>
      <c r="AO1541" s="129"/>
      <c r="AP1541" s="93"/>
      <c r="AQ1541" s="93"/>
    </row>
    <row r="1542" spans="5:43" ht="32.25" customHeight="1" x14ac:dyDescent="0.25">
      <c r="E1542" s="93"/>
      <c r="AM1542" s="93"/>
      <c r="AN1542" s="93"/>
      <c r="AO1542" s="129"/>
      <c r="AP1542" s="93"/>
      <c r="AQ1542" s="93"/>
    </row>
    <row r="1543" spans="5:43" ht="32.25" customHeight="1" x14ac:dyDescent="0.25">
      <c r="E1543" s="93"/>
      <c r="AM1543" s="93"/>
      <c r="AN1543" s="93"/>
      <c r="AO1543" s="129"/>
      <c r="AP1543" s="93"/>
      <c r="AQ1543" s="93"/>
    </row>
    <row r="1544" spans="5:43" ht="32.25" customHeight="1" x14ac:dyDescent="0.25">
      <c r="E1544" s="93"/>
      <c r="AM1544" s="93"/>
      <c r="AN1544" s="93"/>
      <c r="AO1544" s="129"/>
      <c r="AP1544" s="93"/>
      <c r="AQ1544" s="93"/>
    </row>
    <row r="1545" spans="5:43" ht="32.25" customHeight="1" x14ac:dyDescent="0.25">
      <c r="E1545" s="93"/>
      <c r="AM1545" s="93"/>
      <c r="AN1545" s="93"/>
      <c r="AO1545" s="129"/>
      <c r="AP1545" s="93"/>
      <c r="AQ1545" s="93"/>
    </row>
    <row r="1546" spans="5:43" ht="32.25" customHeight="1" x14ac:dyDescent="0.25">
      <c r="E1546" s="93"/>
      <c r="AM1546" s="93"/>
      <c r="AN1546" s="93"/>
      <c r="AO1546" s="129"/>
      <c r="AP1546" s="93"/>
      <c r="AQ1546" s="93"/>
    </row>
    <row r="1547" spans="5:43" ht="32.25" customHeight="1" x14ac:dyDescent="0.25">
      <c r="E1547" s="93"/>
      <c r="AM1547" s="93"/>
      <c r="AN1547" s="93"/>
      <c r="AO1547" s="129"/>
      <c r="AP1547" s="93"/>
      <c r="AQ1547" s="93"/>
    </row>
    <row r="1548" spans="5:43" ht="32.25" customHeight="1" x14ac:dyDescent="0.25">
      <c r="E1548" s="93"/>
      <c r="AM1548" s="93"/>
      <c r="AN1548" s="93"/>
      <c r="AO1548" s="129"/>
      <c r="AP1548" s="93"/>
      <c r="AQ1548" s="93"/>
    </row>
    <row r="1549" spans="5:43" ht="32.25" customHeight="1" x14ac:dyDescent="0.25">
      <c r="E1549" s="93"/>
      <c r="AM1549" s="93"/>
      <c r="AN1549" s="93"/>
      <c r="AO1549" s="129"/>
      <c r="AP1549" s="93"/>
      <c r="AQ1549" s="93"/>
    </row>
    <row r="1550" spans="5:43" ht="32.25" customHeight="1" x14ac:dyDescent="0.25">
      <c r="E1550" s="93"/>
      <c r="AM1550" s="93"/>
      <c r="AN1550" s="93"/>
      <c r="AO1550" s="129"/>
      <c r="AP1550" s="93"/>
      <c r="AQ1550" s="93"/>
    </row>
    <row r="1551" spans="5:43" ht="32.25" customHeight="1" x14ac:dyDescent="0.25">
      <c r="E1551" s="93"/>
      <c r="AM1551" s="93"/>
      <c r="AN1551" s="93"/>
      <c r="AO1551" s="129"/>
      <c r="AP1551" s="93"/>
      <c r="AQ1551" s="93"/>
    </row>
    <row r="1552" spans="5:43" ht="32.25" customHeight="1" x14ac:dyDescent="0.25">
      <c r="E1552" s="93"/>
      <c r="AM1552" s="93"/>
      <c r="AN1552" s="93"/>
      <c r="AO1552" s="129"/>
      <c r="AP1552" s="93"/>
      <c r="AQ1552" s="93"/>
    </row>
    <row r="1553" spans="5:43" ht="32.25" customHeight="1" x14ac:dyDescent="0.25">
      <c r="E1553" s="93"/>
      <c r="AM1553" s="93"/>
      <c r="AN1553" s="93"/>
      <c r="AO1553" s="129"/>
      <c r="AP1553" s="93"/>
      <c r="AQ1553" s="93"/>
    </row>
    <row r="1554" spans="5:43" ht="32.25" customHeight="1" x14ac:dyDescent="0.25">
      <c r="E1554" s="93"/>
      <c r="AM1554" s="93"/>
      <c r="AN1554" s="93"/>
      <c r="AO1554" s="129"/>
      <c r="AP1554" s="93"/>
      <c r="AQ1554" s="93"/>
    </row>
    <row r="1555" spans="5:43" ht="32.25" customHeight="1" x14ac:dyDescent="0.25">
      <c r="E1555" s="93"/>
      <c r="AM1555" s="93"/>
      <c r="AN1555" s="93"/>
      <c r="AO1555" s="129"/>
      <c r="AP1555" s="93"/>
      <c r="AQ1555" s="93"/>
    </row>
    <row r="1556" spans="5:43" ht="32.25" customHeight="1" x14ac:dyDescent="0.25">
      <c r="E1556" s="93"/>
      <c r="AM1556" s="93"/>
      <c r="AN1556" s="93"/>
      <c r="AO1556" s="129"/>
      <c r="AP1556" s="93"/>
      <c r="AQ1556" s="93"/>
    </row>
    <row r="1557" spans="5:43" ht="32.25" customHeight="1" x14ac:dyDescent="0.25">
      <c r="E1557" s="93"/>
      <c r="AM1557" s="93"/>
      <c r="AN1557" s="93"/>
      <c r="AO1557" s="129"/>
      <c r="AP1557" s="93"/>
      <c r="AQ1557" s="93"/>
    </row>
    <row r="1558" spans="5:43" ht="32.25" customHeight="1" x14ac:dyDescent="0.25">
      <c r="E1558" s="93"/>
      <c r="AM1558" s="93"/>
      <c r="AN1558" s="93"/>
      <c r="AO1558" s="129"/>
      <c r="AP1558" s="93"/>
      <c r="AQ1558" s="93"/>
    </row>
    <row r="1559" spans="5:43" ht="32.25" customHeight="1" x14ac:dyDescent="0.25">
      <c r="E1559" s="93"/>
      <c r="AM1559" s="93"/>
      <c r="AN1559" s="93"/>
      <c r="AO1559" s="129"/>
      <c r="AP1559" s="93"/>
      <c r="AQ1559" s="93"/>
    </row>
    <row r="1560" spans="5:43" ht="32.25" customHeight="1" x14ac:dyDescent="0.25">
      <c r="E1560" s="93"/>
      <c r="AM1560" s="93"/>
      <c r="AN1560" s="93"/>
      <c r="AO1560" s="129"/>
      <c r="AP1560" s="93"/>
      <c r="AQ1560" s="93"/>
    </row>
    <row r="1561" spans="5:43" ht="32.25" customHeight="1" x14ac:dyDescent="0.25">
      <c r="E1561" s="93"/>
      <c r="AM1561" s="93"/>
      <c r="AN1561" s="93"/>
      <c r="AO1561" s="129"/>
      <c r="AP1561" s="93"/>
      <c r="AQ1561" s="93"/>
    </row>
    <row r="1562" spans="5:43" ht="32.25" customHeight="1" x14ac:dyDescent="0.25">
      <c r="E1562" s="93"/>
      <c r="AM1562" s="93"/>
      <c r="AN1562" s="93"/>
      <c r="AO1562" s="129"/>
      <c r="AP1562" s="93"/>
      <c r="AQ1562" s="93"/>
    </row>
    <row r="1563" spans="5:43" ht="32.25" customHeight="1" x14ac:dyDescent="0.25">
      <c r="E1563" s="93"/>
      <c r="AM1563" s="93"/>
      <c r="AN1563" s="93"/>
      <c r="AO1563" s="129"/>
      <c r="AP1563" s="93"/>
      <c r="AQ1563" s="93"/>
    </row>
    <row r="1564" spans="5:43" ht="32.25" customHeight="1" x14ac:dyDescent="0.25">
      <c r="E1564" s="93"/>
      <c r="AM1564" s="93"/>
      <c r="AN1564" s="93"/>
      <c r="AO1564" s="129"/>
      <c r="AP1564" s="93"/>
      <c r="AQ1564" s="93"/>
    </row>
    <row r="1565" spans="5:43" ht="32.25" customHeight="1" x14ac:dyDescent="0.25">
      <c r="E1565" s="93"/>
      <c r="AM1565" s="93"/>
      <c r="AN1565" s="93"/>
      <c r="AO1565" s="129"/>
      <c r="AP1565" s="93"/>
      <c r="AQ1565" s="93"/>
    </row>
    <row r="1566" spans="5:43" ht="32.25" customHeight="1" x14ac:dyDescent="0.25">
      <c r="E1566" s="93"/>
      <c r="AM1566" s="93"/>
      <c r="AN1566" s="93"/>
      <c r="AO1566" s="129"/>
      <c r="AP1566" s="93"/>
      <c r="AQ1566" s="93"/>
    </row>
    <row r="1567" spans="5:43" ht="32.25" customHeight="1" x14ac:dyDescent="0.25">
      <c r="E1567" s="93"/>
      <c r="AM1567" s="93"/>
      <c r="AN1567" s="93"/>
      <c r="AO1567" s="129"/>
      <c r="AP1567" s="93"/>
      <c r="AQ1567" s="93"/>
    </row>
    <row r="1568" spans="5:43" ht="32.25" customHeight="1" x14ac:dyDescent="0.25">
      <c r="E1568" s="93"/>
      <c r="AM1568" s="93"/>
      <c r="AN1568" s="93"/>
      <c r="AO1568" s="129"/>
      <c r="AP1568" s="93"/>
      <c r="AQ1568" s="93"/>
    </row>
    <row r="1569" spans="5:43" ht="32.25" customHeight="1" x14ac:dyDescent="0.25">
      <c r="E1569" s="93"/>
      <c r="AM1569" s="93"/>
      <c r="AN1569" s="93"/>
      <c r="AO1569" s="129"/>
      <c r="AP1569" s="93"/>
      <c r="AQ1569" s="93"/>
    </row>
    <row r="1570" spans="5:43" ht="32.25" customHeight="1" x14ac:dyDescent="0.25">
      <c r="E1570" s="93"/>
      <c r="AM1570" s="93"/>
      <c r="AN1570" s="93"/>
      <c r="AO1570" s="129"/>
      <c r="AP1570" s="93"/>
      <c r="AQ1570" s="93"/>
    </row>
    <row r="1571" spans="5:43" ht="32.25" customHeight="1" x14ac:dyDescent="0.25">
      <c r="E1571" s="93"/>
      <c r="AM1571" s="93"/>
      <c r="AN1571" s="93"/>
      <c r="AO1571" s="129"/>
      <c r="AP1571" s="93"/>
      <c r="AQ1571" s="93"/>
    </row>
    <row r="1572" spans="5:43" ht="32.25" customHeight="1" x14ac:dyDescent="0.25">
      <c r="E1572" s="93"/>
      <c r="AM1572" s="93"/>
      <c r="AN1572" s="93"/>
      <c r="AO1572" s="129"/>
      <c r="AP1572" s="93"/>
      <c r="AQ1572" s="93"/>
    </row>
    <row r="1573" spans="5:43" ht="32.25" customHeight="1" x14ac:dyDescent="0.25">
      <c r="E1573" s="93"/>
      <c r="AM1573" s="93"/>
      <c r="AN1573" s="93"/>
      <c r="AO1573" s="129"/>
      <c r="AP1573" s="93"/>
      <c r="AQ1573" s="93"/>
    </row>
    <row r="1574" spans="5:43" ht="32.25" customHeight="1" x14ac:dyDescent="0.25">
      <c r="E1574" s="93"/>
      <c r="AM1574" s="93"/>
      <c r="AN1574" s="93"/>
      <c r="AO1574" s="129"/>
      <c r="AP1574" s="93"/>
      <c r="AQ1574" s="93"/>
    </row>
    <row r="1575" spans="5:43" ht="32.25" customHeight="1" x14ac:dyDescent="0.25">
      <c r="E1575" s="93"/>
      <c r="AM1575" s="93"/>
      <c r="AN1575" s="93"/>
      <c r="AO1575" s="129"/>
      <c r="AP1575" s="93"/>
      <c r="AQ1575" s="93"/>
    </row>
    <row r="1576" spans="5:43" ht="32.25" customHeight="1" x14ac:dyDescent="0.25">
      <c r="E1576" s="93"/>
      <c r="AM1576" s="93"/>
      <c r="AN1576" s="93"/>
      <c r="AO1576" s="129"/>
      <c r="AP1576" s="93"/>
      <c r="AQ1576" s="93"/>
    </row>
    <row r="1577" spans="5:43" ht="32.25" customHeight="1" x14ac:dyDescent="0.25">
      <c r="E1577" s="93"/>
      <c r="AM1577" s="93"/>
      <c r="AN1577" s="93"/>
      <c r="AO1577" s="129"/>
      <c r="AP1577" s="93"/>
      <c r="AQ1577" s="93"/>
    </row>
    <row r="1578" spans="5:43" ht="32.25" customHeight="1" x14ac:dyDescent="0.25">
      <c r="E1578" s="93"/>
      <c r="AM1578" s="93"/>
      <c r="AN1578" s="93"/>
      <c r="AO1578" s="129"/>
      <c r="AP1578" s="93"/>
      <c r="AQ1578" s="93"/>
    </row>
    <row r="1579" spans="5:43" ht="32.25" customHeight="1" x14ac:dyDescent="0.25">
      <c r="E1579" s="93"/>
      <c r="AM1579" s="93"/>
      <c r="AN1579" s="93"/>
      <c r="AO1579" s="129"/>
      <c r="AP1579" s="93"/>
      <c r="AQ1579" s="93"/>
    </row>
    <row r="1580" spans="5:43" ht="32.25" customHeight="1" x14ac:dyDescent="0.25">
      <c r="E1580" s="93"/>
      <c r="AM1580" s="93"/>
      <c r="AN1580" s="93"/>
      <c r="AO1580" s="129"/>
      <c r="AP1580" s="93"/>
      <c r="AQ1580" s="93"/>
    </row>
    <row r="1581" spans="5:43" ht="32.25" customHeight="1" x14ac:dyDescent="0.25">
      <c r="E1581" s="93"/>
      <c r="AM1581" s="93"/>
      <c r="AN1581" s="93"/>
      <c r="AO1581" s="129"/>
      <c r="AP1581" s="93"/>
      <c r="AQ1581" s="93"/>
    </row>
    <row r="1582" spans="5:43" ht="32.25" customHeight="1" x14ac:dyDescent="0.25">
      <c r="E1582" s="93"/>
      <c r="AM1582" s="93"/>
      <c r="AN1582" s="93"/>
      <c r="AO1582" s="129"/>
      <c r="AP1582" s="93"/>
      <c r="AQ1582" s="93"/>
    </row>
    <row r="1583" spans="5:43" ht="32.25" customHeight="1" x14ac:dyDescent="0.25">
      <c r="E1583" s="93"/>
      <c r="AM1583" s="93"/>
      <c r="AN1583" s="93"/>
      <c r="AO1583" s="129"/>
      <c r="AP1583" s="93"/>
      <c r="AQ1583" s="93"/>
    </row>
    <row r="1584" spans="5:43" ht="32.25" customHeight="1" x14ac:dyDescent="0.25">
      <c r="E1584" s="93"/>
      <c r="AM1584" s="93"/>
      <c r="AN1584" s="93"/>
      <c r="AO1584" s="129"/>
      <c r="AP1584" s="93"/>
      <c r="AQ1584" s="93"/>
    </row>
    <row r="1585" spans="5:43" ht="32.25" customHeight="1" x14ac:dyDescent="0.25">
      <c r="E1585" s="93"/>
      <c r="AM1585" s="93"/>
      <c r="AN1585" s="93"/>
      <c r="AO1585" s="129"/>
      <c r="AP1585" s="93"/>
      <c r="AQ1585" s="93"/>
    </row>
    <row r="1586" spans="5:43" ht="32.25" customHeight="1" x14ac:dyDescent="0.25">
      <c r="E1586" s="93"/>
      <c r="AM1586" s="93"/>
      <c r="AN1586" s="93"/>
      <c r="AO1586" s="129"/>
      <c r="AP1586" s="93"/>
      <c r="AQ1586" s="93"/>
    </row>
    <row r="1587" spans="5:43" ht="32.25" customHeight="1" x14ac:dyDescent="0.25">
      <c r="E1587" s="93"/>
      <c r="AM1587" s="93"/>
      <c r="AN1587" s="93"/>
      <c r="AO1587" s="129"/>
      <c r="AP1587" s="93"/>
      <c r="AQ1587" s="93"/>
    </row>
    <row r="1588" spans="5:43" ht="32.25" customHeight="1" x14ac:dyDescent="0.25">
      <c r="E1588" s="93"/>
      <c r="AM1588" s="93"/>
      <c r="AN1588" s="93"/>
      <c r="AO1588" s="129"/>
      <c r="AP1588" s="93"/>
      <c r="AQ1588" s="93"/>
    </row>
    <row r="1589" spans="5:43" ht="32.25" customHeight="1" x14ac:dyDescent="0.25">
      <c r="E1589" s="93"/>
      <c r="AM1589" s="93"/>
      <c r="AN1589" s="93"/>
      <c r="AO1589" s="129"/>
      <c r="AP1589" s="93"/>
      <c r="AQ1589" s="93"/>
    </row>
    <row r="1590" spans="5:43" ht="32.25" customHeight="1" x14ac:dyDescent="0.25">
      <c r="E1590" s="93"/>
      <c r="AM1590" s="93"/>
      <c r="AN1590" s="93"/>
      <c r="AO1590" s="129"/>
      <c r="AP1590" s="93"/>
      <c r="AQ1590" s="93"/>
    </row>
    <row r="1591" spans="5:43" ht="32.25" customHeight="1" x14ac:dyDescent="0.25">
      <c r="E1591" s="93"/>
      <c r="AM1591" s="93"/>
      <c r="AN1591" s="93"/>
      <c r="AO1591" s="129"/>
      <c r="AP1591" s="93"/>
      <c r="AQ1591" s="93"/>
    </row>
    <row r="1592" spans="5:43" ht="32.25" customHeight="1" x14ac:dyDescent="0.25">
      <c r="E1592" s="93"/>
      <c r="AM1592" s="93"/>
      <c r="AN1592" s="93"/>
      <c r="AO1592" s="129"/>
      <c r="AP1592" s="93"/>
      <c r="AQ1592" s="93"/>
    </row>
    <row r="1593" spans="5:43" ht="32.25" customHeight="1" x14ac:dyDescent="0.25">
      <c r="E1593" s="93"/>
      <c r="AM1593" s="93"/>
      <c r="AN1593" s="93"/>
      <c r="AO1593" s="129"/>
      <c r="AP1593" s="93"/>
      <c r="AQ1593" s="93"/>
    </row>
    <row r="1594" spans="5:43" ht="32.25" customHeight="1" x14ac:dyDescent="0.25">
      <c r="E1594" s="93"/>
      <c r="AM1594" s="93"/>
      <c r="AN1594" s="93"/>
      <c r="AO1594" s="129"/>
      <c r="AP1594" s="93"/>
      <c r="AQ1594" s="93"/>
    </row>
    <row r="1595" spans="5:43" ht="32.25" customHeight="1" x14ac:dyDescent="0.25">
      <c r="E1595" s="93"/>
      <c r="AM1595" s="93"/>
      <c r="AN1595" s="93"/>
      <c r="AO1595" s="129"/>
      <c r="AP1595" s="93"/>
      <c r="AQ1595" s="93"/>
    </row>
    <row r="1596" spans="5:43" ht="32.25" customHeight="1" x14ac:dyDescent="0.25">
      <c r="E1596" s="93"/>
      <c r="AM1596" s="93"/>
      <c r="AN1596" s="93"/>
      <c r="AO1596" s="129"/>
      <c r="AP1596" s="93"/>
      <c r="AQ1596" s="93"/>
    </row>
    <row r="1597" spans="5:43" ht="32.25" customHeight="1" x14ac:dyDescent="0.25">
      <c r="E1597" s="93"/>
      <c r="AM1597" s="93"/>
      <c r="AN1597" s="93"/>
      <c r="AO1597" s="129"/>
      <c r="AP1597" s="93"/>
      <c r="AQ1597" s="93"/>
    </row>
    <row r="1598" spans="5:43" ht="32.25" customHeight="1" x14ac:dyDescent="0.25">
      <c r="E1598" s="93"/>
      <c r="AM1598" s="93"/>
      <c r="AN1598" s="93"/>
      <c r="AO1598" s="129"/>
      <c r="AP1598" s="93"/>
      <c r="AQ1598" s="93"/>
    </row>
    <row r="1599" spans="5:43" ht="32.25" customHeight="1" x14ac:dyDescent="0.25">
      <c r="E1599" s="93"/>
      <c r="AM1599" s="93"/>
      <c r="AN1599" s="93"/>
      <c r="AO1599" s="129"/>
      <c r="AP1599" s="93"/>
      <c r="AQ1599" s="93"/>
    </row>
    <row r="1600" spans="5:43" ht="32.25" customHeight="1" x14ac:dyDescent="0.25">
      <c r="E1600" s="93"/>
      <c r="AM1600" s="93"/>
      <c r="AN1600" s="93"/>
      <c r="AO1600" s="129"/>
      <c r="AP1600" s="93"/>
      <c r="AQ1600" s="93"/>
    </row>
    <row r="1601" spans="5:43" ht="32.25" customHeight="1" x14ac:dyDescent="0.25">
      <c r="E1601" s="93"/>
      <c r="AM1601" s="93"/>
      <c r="AN1601" s="93"/>
      <c r="AO1601" s="129"/>
      <c r="AP1601" s="93"/>
      <c r="AQ1601" s="93"/>
    </row>
    <row r="1602" spans="5:43" ht="32.25" customHeight="1" x14ac:dyDescent="0.25">
      <c r="E1602" s="93"/>
      <c r="AM1602" s="93"/>
      <c r="AN1602" s="93"/>
      <c r="AO1602" s="129"/>
      <c r="AP1602" s="93"/>
      <c r="AQ1602" s="93"/>
    </row>
    <row r="1603" spans="5:43" ht="32.25" customHeight="1" x14ac:dyDescent="0.25">
      <c r="E1603" s="93"/>
      <c r="AM1603" s="93"/>
      <c r="AN1603" s="93"/>
      <c r="AO1603" s="129"/>
      <c r="AP1603" s="93"/>
      <c r="AQ1603" s="93"/>
    </row>
    <row r="1604" spans="5:43" ht="32.25" customHeight="1" x14ac:dyDescent="0.25">
      <c r="E1604" s="93"/>
      <c r="AM1604" s="93"/>
      <c r="AN1604" s="93"/>
      <c r="AO1604" s="129"/>
      <c r="AP1604" s="93"/>
      <c r="AQ1604" s="93"/>
    </row>
    <row r="1605" spans="5:43" ht="32.25" customHeight="1" x14ac:dyDescent="0.25">
      <c r="E1605" s="93"/>
      <c r="AM1605" s="93"/>
      <c r="AN1605" s="93"/>
      <c r="AO1605" s="129"/>
      <c r="AP1605" s="93"/>
      <c r="AQ1605" s="93"/>
    </row>
    <row r="1606" spans="5:43" ht="32.25" customHeight="1" x14ac:dyDescent="0.25">
      <c r="E1606" s="93"/>
      <c r="AM1606" s="93"/>
      <c r="AN1606" s="93"/>
      <c r="AO1606" s="129"/>
      <c r="AP1606" s="93"/>
      <c r="AQ1606" s="93"/>
    </row>
    <row r="1607" spans="5:43" ht="32.25" customHeight="1" x14ac:dyDescent="0.25">
      <c r="E1607" s="93"/>
      <c r="AM1607" s="93"/>
      <c r="AN1607" s="93"/>
      <c r="AO1607" s="129"/>
      <c r="AP1607" s="93"/>
      <c r="AQ1607" s="93"/>
    </row>
    <row r="1608" spans="5:43" ht="32.25" customHeight="1" x14ac:dyDescent="0.25">
      <c r="E1608" s="93"/>
      <c r="AM1608" s="93"/>
      <c r="AN1608" s="93"/>
      <c r="AO1608" s="129"/>
      <c r="AP1608" s="93"/>
      <c r="AQ1608" s="93"/>
    </row>
    <row r="1609" spans="5:43" ht="32.25" customHeight="1" x14ac:dyDescent="0.25">
      <c r="E1609" s="93"/>
      <c r="AM1609" s="93"/>
      <c r="AN1609" s="93"/>
      <c r="AO1609" s="129"/>
      <c r="AP1609" s="93"/>
      <c r="AQ1609" s="93"/>
    </row>
    <row r="1610" spans="5:43" ht="32.25" customHeight="1" x14ac:dyDescent="0.25">
      <c r="E1610" s="93"/>
      <c r="AM1610" s="93"/>
      <c r="AN1610" s="93"/>
      <c r="AO1610" s="129"/>
      <c r="AP1610" s="93"/>
      <c r="AQ1610" s="93"/>
    </row>
    <row r="1611" spans="5:43" ht="32.25" customHeight="1" x14ac:dyDescent="0.25">
      <c r="E1611" s="93"/>
      <c r="AM1611" s="93"/>
      <c r="AN1611" s="93"/>
      <c r="AO1611" s="129"/>
      <c r="AP1611" s="93"/>
      <c r="AQ1611" s="93"/>
    </row>
    <row r="1612" spans="5:43" ht="32.25" customHeight="1" x14ac:dyDescent="0.25">
      <c r="E1612" s="93"/>
      <c r="AM1612" s="93"/>
      <c r="AN1612" s="93"/>
      <c r="AO1612" s="129"/>
      <c r="AP1612" s="93"/>
      <c r="AQ1612" s="93"/>
    </row>
    <row r="1613" spans="5:43" ht="32.25" customHeight="1" x14ac:dyDescent="0.25">
      <c r="E1613" s="93"/>
      <c r="AM1613" s="93"/>
      <c r="AN1613" s="93"/>
      <c r="AO1613" s="129"/>
      <c r="AP1613" s="93"/>
      <c r="AQ1613" s="93"/>
    </row>
    <row r="1614" spans="5:43" ht="32.25" customHeight="1" x14ac:dyDescent="0.25">
      <c r="E1614" s="93"/>
      <c r="AM1614" s="93"/>
      <c r="AN1614" s="93"/>
      <c r="AO1614" s="129"/>
      <c r="AP1614" s="93"/>
      <c r="AQ1614" s="93"/>
    </row>
    <row r="1615" spans="5:43" ht="32.25" customHeight="1" x14ac:dyDescent="0.25">
      <c r="E1615" s="93"/>
      <c r="AM1615" s="93"/>
      <c r="AN1615" s="93"/>
      <c r="AO1615" s="129"/>
      <c r="AP1615" s="93"/>
      <c r="AQ1615" s="93"/>
    </row>
    <row r="1616" spans="5:43" ht="32.25" customHeight="1" x14ac:dyDescent="0.25">
      <c r="E1616" s="93"/>
      <c r="AM1616" s="93"/>
      <c r="AN1616" s="93"/>
      <c r="AO1616" s="129"/>
      <c r="AP1616" s="93"/>
      <c r="AQ1616" s="93"/>
    </row>
    <row r="1617" spans="5:43" ht="32.25" customHeight="1" x14ac:dyDescent="0.25">
      <c r="E1617" s="93"/>
      <c r="AM1617" s="93"/>
      <c r="AN1617" s="93"/>
      <c r="AO1617" s="129"/>
      <c r="AP1617" s="93"/>
      <c r="AQ1617" s="93"/>
    </row>
    <row r="1618" spans="5:43" ht="32.25" customHeight="1" x14ac:dyDescent="0.25">
      <c r="E1618" s="93"/>
      <c r="AM1618" s="93"/>
      <c r="AN1618" s="93"/>
      <c r="AO1618" s="129"/>
      <c r="AP1618" s="93"/>
      <c r="AQ1618" s="93"/>
    </row>
    <row r="1619" spans="5:43" ht="32.25" customHeight="1" x14ac:dyDescent="0.25">
      <c r="E1619" s="93"/>
      <c r="AM1619" s="93"/>
      <c r="AN1619" s="93"/>
      <c r="AO1619" s="129"/>
      <c r="AP1619" s="93"/>
      <c r="AQ1619" s="93"/>
    </row>
    <row r="1620" spans="5:43" ht="32.25" customHeight="1" x14ac:dyDescent="0.25">
      <c r="E1620" s="93"/>
      <c r="AM1620" s="93"/>
      <c r="AN1620" s="93"/>
      <c r="AO1620" s="129"/>
      <c r="AP1620" s="93"/>
      <c r="AQ1620" s="93"/>
    </row>
    <row r="1621" spans="5:43" ht="32.25" customHeight="1" x14ac:dyDescent="0.25">
      <c r="E1621" s="93"/>
      <c r="AM1621" s="93"/>
      <c r="AN1621" s="93"/>
      <c r="AO1621" s="129"/>
      <c r="AP1621" s="93"/>
      <c r="AQ1621" s="93"/>
    </row>
    <row r="1622" spans="5:43" ht="32.25" customHeight="1" x14ac:dyDescent="0.25">
      <c r="E1622" s="93"/>
      <c r="AM1622" s="93"/>
      <c r="AN1622" s="93"/>
      <c r="AO1622" s="129"/>
      <c r="AP1622" s="93"/>
      <c r="AQ1622" s="93"/>
    </row>
    <row r="1623" spans="5:43" ht="32.25" customHeight="1" x14ac:dyDescent="0.25">
      <c r="E1623" s="93"/>
      <c r="AM1623" s="93"/>
      <c r="AN1623" s="93"/>
      <c r="AO1623" s="129"/>
      <c r="AP1623" s="93"/>
      <c r="AQ1623" s="93"/>
    </row>
    <row r="1624" spans="5:43" ht="32.25" customHeight="1" x14ac:dyDescent="0.25">
      <c r="E1624" s="93"/>
      <c r="AM1624" s="93"/>
      <c r="AN1624" s="93"/>
      <c r="AO1624" s="129"/>
      <c r="AP1624" s="93"/>
      <c r="AQ1624" s="93"/>
    </row>
    <row r="1625" spans="5:43" ht="32.25" customHeight="1" x14ac:dyDescent="0.25">
      <c r="E1625" s="93"/>
      <c r="AM1625" s="93"/>
      <c r="AN1625" s="93"/>
      <c r="AO1625" s="129"/>
      <c r="AP1625" s="93"/>
      <c r="AQ1625" s="93"/>
    </row>
    <row r="1626" spans="5:43" ht="32.25" customHeight="1" x14ac:dyDescent="0.25">
      <c r="E1626" s="93"/>
      <c r="AM1626" s="93"/>
      <c r="AN1626" s="93"/>
      <c r="AO1626" s="129"/>
      <c r="AP1626" s="93"/>
      <c r="AQ1626" s="93"/>
    </row>
    <row r="1627" spans="5:43" ht="32.25" customHeight="1" x14ac:dyDescent="0.25">
      <c r="E1627" s="93"/>
      <c r="AM1627" s="93"/>
      <c r="AN1627" s="93"/>
      <c r="AO1627" s="129"/>
      <c r="AP1627" s="93"/>
      <c r="AQ1627" s="93"/>
    </row>
    <row r="1628" spans="5:43" ht="32.25" customHeight="1" x14ac:dyDescent="0.25">
      <c r="E1628" s="93"/>
      <c r="AM1628" s="93"/>
      <c r="AN1628" s="93"/>
      <c r="AO1628" s="129"/>
      <c r="AP1628" s="93"/>
      <c r="AQ1628" s="93"/>
    </row>
    <row r="1629" spans="5:43" ht="32.25" customHeight="1" x14ac:dyDescent="0.25">
      <c r="E1629" s="93"/>
      <c r="AM1629" s="93"/>
      <c r="AN1629" s="93"/>
      <c r="AO1629" s="129"/>
      <c r="AP1629" s="93"/>
      <c r="AQ1629" s="93"/>
    </row>
    <row r="1630" spans="5:43" ht="32.25" customHeight="1" x14ac:dyDescent="0.25">
      <c r="E1630" s="93"/>
      <c r="AM1630" s="93"/>
      <c r="AN1630" s="93"/>
      <c r="AO1630" s="129"/>
      <c r="AP1630" s="93"/>
      <c r="AQ1630" s="93"/>
    </row>
    <row r="1631" spans="5:43" ht="32.25" customHeight="1" x14ac:dyDescent="0.25">
      <c r="E1631" s="93"/>
      <c r="AM1631" s="93"/>
      <c r="AN1631" s="93"/>
      <c r="AO1631" s="129"/>
      <c r="AP1631" s="93"/>
      <c r="AQ1631" s="93"/>
    </row>
    <row r="1632" spans="5:43" ht="32.25" customHeight="1" x14ac:dyDescent="0.25">
      <c r="E1632" s="93"/>
      <c r="AM1632" s="93"/>
      <c r="AN1632" s="93"/>
      <c r="AO1632" s="129"/>
      <c r="AP1632" s="93"/>
      <c r="AQ1632" s="93"/>
    </row>
    <row r="1633" spans="5:43" ht="32.25" customHeight="1" x14ac:dyDescent="0.25">
      <c r="E1633" s="93"/>
      <c r="AM1633" s="93"/>
      <c r="AN1633" s="93"/>
      <c r="AO1633" s="129"/>
      <c r="AP1633" s="93"/>
      <c r="AQ1633" s="93"/>
    </row>
    <row r="1634" spans="5:43" ht="32.25" customHeight="1" x14ac:dyDescent="0.25">
      <c r="E1634" s="93"/>
      <c r="AM1634" s="93"/>
      <c r="AN1634" s="93"/>
      <c r="AO1634" s="129"/>
      <c r="AP1634" s="93"/>
      <c r="AQ1634" s="93"/>
    </row>
    <row r="1635" spans="5:43" ht="32.25" customHeight="1" x14ac:dyDescent="0.25">
      <c r="E1635" s="93"/>
      <c r="AM1635" s="93"/>
      <c r="AN1635" s="93"/>
      <c r="AO1635" s="129"/>
      <c r="AP1635" s="93"/>
      <c r="AQ1635" s="93"/>
    </row>
    <row r="1636" spans="5:43" ht="32.25" customHeight="1" x14ac:dyDescent="0.25">
      <c r="E1636" s="93"/>
      <c r="AM1636" s="93"/>
      <c r="AN1636" s="93"/>
      <c r="AO1636" s="129"/>
      <c r="AP1636" s="93"/>
      <c r="AQ1636" s="93"/>
    </row>
    <row r="1637" spans="5:43" ht="32.25" customHeight="1" x14ac:dyDescent="0.25">
      <c r="E1637" s="93"/>
      <c r="AM1637" s="93"/>
      <c r="AN1637" s="93"/>
      <c r="AO1637" s="129"/>
      <c r="AP1637" s="93"/>
      <c r="AQ1637" s="93"/>
    </row>
    <row r="1638" spans="5:43" ht="32.25" customHeight="1" x14ac:dyDescent="0.25">
      <c r="E1638" s="93"/>
      <c r="AM1638" s="93"/>
      <c r="AN1638" s="93"/>
      <c r="AO1638" s="129"/>
      <c r="AP1638" s="93"/>
      <c r="AQ1638" s="93"/>
    </row>
    <row r="1639" spans="5:43" ht="32.25" customHeight="1" x14ac:dyDescent="0.25">
      <c r="E1639" s="93"/>
      <c r="AM1639" s="93"/>
      <c r="AN1639" s="93"/>
      <c r="AO1639" s="129"/>
      <c r="AP1639" s="93"/>
      <c r="AQ1639" s="93"/>
    </row>
    <row r="1640" spans="5:43" ht="32.25" customHeight="1" x14ac:dyDescent="0.25">
      <c r="E1640" s="93"/>
      <c r="AM1640" s="93"/>
      <c r="AN1640" s="93"/>
      <c r="AO1640" s="129"/>
      <c r="AP1640" s="93"/>
      <c r="AQ1640" s="93"/>
    </row>
    <row r="1641" spans="5:43" ht="32.25" customHeight="1" x14ac:dyDescent="0.25">
      <c r="E1641" s="93"/>
      <c r="AM1641" s="93"/>
      <c r="AN1641" s="93"/>
      <c r="AO1641" s="129"/>
      <c r="AP1641" s="93"/>
      <c r="AQ1641" s="93"/>
    </row>
    <row r="1642" spans="5:43" ht="32.25" customHeight="1" x14ac:dyDescent="0.25">
      <c r="E1642" s="93"/>
      <c r="AM1642" s="93"/>
      <c r="AN1642" s="93"/>
      <c r="AO1642" s="129"/>
      <c r="AP1642" s="93"/>
      <c r="AQ1642" s="93"/>
    </row>
    <row r="1643" spans="5:43" ht="32.25" customHeight="1" x14ac:dyDescent="0.25">
      <c r="E1643" s="93"/>
      <c r="AM1643" s="93"/>
      <c r="AN1643" s="93"/>
      <c r="AO1643" s="129"/>
      <c r="AP1643" s="93"/>
      <c r="AQ1643" s="93"/>
    </row>
    <row r="1644" spans="5:43" ht="32.25" customHeight="1" x14ac:dyDescent="0.25">
      <c r="E1644" s="93"/>
      <c r="AM1644" s="93"/>
      <c r="AN1644" s="93"/>
      <c r="AO1644" s="129"/>
      <c r="AP1644" s="93"/>
      <c r="AQ1644" s="93"/>
    </row>
    <row r="1645" spans="5:43" ht="32.25" customHeight="1" x14ac:dyDescent="0.25">
      <c r="E1645" s="93"/>
      <c r="AM1645" s="93"/>
      <c r="AN1645" s="93"/>
      <c r="AO1645" s="129"/>
      <c r="AP1645" s="93"/>
      <c r="AQ1645" s="93"/>
    </row>
    <row r="1646" spans="5:43" ht="32.25" customHeight="1" x14ac:dyDescent="0.25">
      <c r="E1646" s="93"/>
      <c r="AM1646" s="93"/>
      <c r="AN1646" s="93"/>
      <c r="AO1646" s="129"/>
      <c r="AP1646" s="93"/>
      <c r="AQ1646" s="93"/>
    </row>
    <row r="1647" spans="5:43" ht="32.25" customHeight="1" x14ac:dyDescent="0.25">
      <c r="E1647" s="93"/>
      <c r="AM1647" s="93"/>
      <c r="AN1647" s="93"/>
      <c r="AO1647" s="129"/>
      <c r="AP1647" s="93"/>
      <c r="AQ1647" s="93"/>
    </row>
    <row r="1648" spans="5:43" ht="32.25" customHeight="1" x14ac:dyDescent="0.25">
      <c r="E1648" s="93"/>
      <c r="AM1648" s="93"/>
      <c r="AN1648" s="93"/>
      <c r="AO1648" s="129"/>
      <c r="AP1648" s="93"/>
      <c r="AQ1648" s="93"/>
    </row>
    <row r="1649" spans="5:43" ht="32.25" customHeight="1" x14ac:dyDescent="0.25">
      <c r="E1649" s="93"/>
      <c r="AM1649" s="93"/>
      <c r="AN1649" s="93"/>
      <c r="AO1649" s="129"/>
      <c r="AP1649" s="93"/>
      <c r="AQ1649" s="93"/>
    </row>
    <row r="1650" spans="5:43" ht="32.25" customHeight="1" x14ac:dyDescent="0.25">
      <c r="E1650" s="93"/>
      <c r="AM1650" s="93"/>
      <c r="AN1650" s="93"/>
      <c r="AO1650" s="129"/>
      <c r="AP1650" s="93"/>
      <c r="AQ1650" s="93"/>
    </row>
    <row r="1651" spans="5:43" ht="32.25" customHeight="1" x14ac:dyDescent="0.25">
      <c r="E1651" s="93"/>
      <c r="AM1651" s="93"/>
      <c r="AN1651" s="93"/>
      <c r="AO1651" s="129"/>
      <c r="AP1651" s="93"/>
      <c r="AQ1651" s="93"/>
    </row>
    <row r="1652" spans="5:43" ht="32.25" customHeight="1" x14ac:dyDescent="0.25">
      <c r="E1652" s="93"/>
      <c r="AM1652" s="93"/>
      <c r="AN1652" s="93"/>
      <c r="AO1652" s="129"/>
      <c r="AP1652" s="93"/>
      <c r="AQ1652" s="93"/>
    </row>
    <row r="1653" spans="5:43" ht="32.25" customHeight="1" x14ac:dyDescent="0.25">
      <c r="E1653" s="93"/>
      <c r="AM1653" s="93"/>
      <c r="AN1653" s="93"/>
      <c r="AO1653" s="129"/>
      <c r="AP1653" s="93"/>
      <c r="AQ1653" s="93"/>
    </row>
    <row r="1654" spans="5:43" ht="32.25" customHeight="1" x14ac:dyDescent="0.25">
      <c r="E1654" s="93"/>
      <c r="AM1654" s="93"/>
      <c r="AN1654" s="93"/>
      <c r="AO1654" s="129"/>
      <c r="AP1654" s="93"/>
      <c r="AQ1654" s="93"/>
    </row>
    <row r="1655" spans="5:43" ht="32.25" customHeight="1" x14ac:dyDescent="0.25">
      <c r="E1655" s="93"/>
      <c r="AM1655" s="93"/>
      <c r="AN1655" s="93"/>
      <c r="AO1655" s="129"/>
      <c r="AP1655" s="93"/>
      <c r="AQ1655" s="93"/>
    </row>
    <row r="1656" spans="5:43" ht="32.25" customHeight="1" x14ac:dyDescent="0.25">
      <c r="E1656" s="93"/>
      <c r="AM1656" s="93"/>
      <c r="AN1656" s="93"/>
      <c r="AO1656" s="129"/>
      <c r="AP1656" s="93"/>
      <c r="AQ1656" s="93"/>
    </row>
    <row r="1657" spans="5:43" ht="32.25" customHeight="1" x14ac:dyDescent="0.25">
      <c r="E1657" s="93"/>
      <c r="AM1657" s="93"/>
      <c r="AN1657" s="93"/>
      <c r="AO1657" s="129"/>
      <c r="AP1657" s="93"/>
      <c r="AQ1657" s="93"/>
    </row>
    <row r="1658" spans="5:43" ht="32.25" customHeight="1" x14ac:dyDescent="0.25">
      <c r="E1658" s="93"/>
      <c r="AM1658" s="93"/>
      <c r="AN1658" s="93"/>
      <c r="AO1658" s="129"/>
      <c r="AP1658" s="93"/>
      <c r="AQ1658" s="93"/>
    </row>
    <row r="1659" spans="5:43" ht="32.25" customHeight="1" x14ac:dyDescent="0.25">
      <c r="E1659" s="93"/>
      <c r="AM1659" s="93"/>
      <c r="AN1659" s="93"/>
      <c r="AO1659" s="129"/>
      <c r="AP1659" s="93"/>
      <c r="AQ1659" s="93"/>
    </row>
    <row r="1660" spans="5:43" ht="32.25" customHeight="1" x14ac:dyDescent="0.25">
      <c r="E1660" s="93"/>
      <c r="AM1660" s="93"/>
      <c r="AN1660" s="93"/>
      <c r="AO1660" s="129"/>
      <c r="AP1660" s="93"/>
      <c r="AQ1660" s="93"/>
    </row>
    <row r="1661" spans="5:43" ht="32.25" customHeight="1" x14ac:dyDescent="0.25">
      <c r="E1661" s="93"/>
      <c r="AM1661" s="93"/>
      <c r="AN1661" s="93"/>
      <c r="AO1661" s="129"/>
      <c r="AP1661" s="93"/>
      <c r="AQ1661" s="93"/>
    </row>
    <row r="1662" spans="5:43" ht="32.25" customHeight="1" x14ac:dyDescent="0.25">
      <c r="E1662" s="93"/>
      <c r="AM1662" s="93"/>
      <c r="AN1662" s="93"/>
      <c r="AO1662" s="129"/>
      <c r="AP1662" s="93"/>
      <c r="AQ1662" s="93"/>
    </row>
    <row r="1663" spans="5:43" ht="32.25" customHeight="1" x14ac:dyDescent="0.25">
      <c r="E1663" s="93"/>
      <c r="AM1663" s="93"/>
      <c r="AN1663" s="93"/>
      <c r="AO1663" s="129"/>
      <c r="AP1663" s="93"/>
      <c r="AQ1663" s="93"/>
    </row>
    <row r="1664" spans="5:43" ht="32.25" customHeight="1" x14ac:dyDescent="0.25">
      <c r="E1664" s="93"/>
      <c r="AM1664" s="93"/>
      <c r="AN1664" s="93"/>
      <c r="AO1664" s="129"/>
      <c r="AP1664" s="93"/>
      <c r="AQ1664" s="93"/>
    </row>
    <row r="1665" spans="5:43" ht="32.25" customHeight="1" x14ac:dyDescent="0.25">
      <c r="E1665" s="93"/>
      <c r="AM1665" s="93"/>
      <c r="AN1665" s="93"/>
      <c r="AO1665" s="129"/>
      <c r="AP1665" s="93"/>
      <c r="AQ1665" s="93"/>
    </row>
    <row r="1666" spans="5:43" ht="32.25" customHeight="1" x14ac:dyDescent="0.25">
      <c r="E1666" s="93"/>
      <c r="AM1666" s="93"/>
      <c r="AN1666" s="93"/>
      <c r="AO1666" s="129"/>
      <c r="AP1666" s="93"/>
      <c r="AQ1666" s="93"/>
    </row>
    <row r="1667" spans="5:43" ht="32.25" customHeight="1" x14ac:dyDescent="0.25">
      <c r="E1667" s="93"/>
      <c r="AM1667" s="93"/>
      <c r="AN1667" s="93"/>
      <c r="AO1667" s="129"/>
      <c r="AP1667" s="93"/>
      <c r="AQ1667" s="93"/>
    </row>
    <row r="1668" spans="5:43" ht="32.25" customHeight="1" x14ac:dyDescent="0.25">
      <c r="E1668" s="93"/>
      <c r="AM1668" s="93"/>
      <c r="AN1668" s="93"/>
      <c r="AO1668" s="129"/>
      <c r="AP1668" s="93"/>
      <c r="AQ1668" s="93"/>
    </row>
    <row r="1669" spans="5:43" ht="32.25" customHeight="1" x14ac:dyDescent="0.25">
      <c r="E1669" s="93"/>
      <c r="AM1669" s="93"/>
      <c r="AN1669" s="93"/>
      <c r="AO1669" s="129"/>
      <c r="AP1669" s="93"/>
      <c r="AQ1669" s="93"/>
    </row>
    <row r="1670" spans="5:43" ht="32.25" customHeight="1" x14ac:dyDescent="0.25">
      <c r="E1670" s="93"/>
      <c r="AM1670" s="93"/>
      <c r="AN1670" s="93"/>
      <c r="AO1670" s="129"/>
      <c r="AP1670" s="93"/>
      <c r="AQ1670" s="93"/>
    </row>
    <row r="1671" spans="5:43" ht="32.25" customHeight="1" x14ac:dyDescent="0.25">
      <c r="E1671" s="93"/>
      <c r="AM1671" s="93"/>
      <c r="AN1671" s="93"/>
      <c r="AO1671" s="129"/>
      <c r="AP1671" s="93"/>
      <c r="AQ1671" s="93"/>
    </row>
    <row r="1672" spans="5:43" ht="32.25" customHeight="1" x14ac:dyDescent="0.25">
      <c r="E1672" s="93"/>
      <c r="AM1672" s="93"/>
      <c r="AN1672" s="93"/>
      <c r="AO1672" s="129"/>
      <c r="AP1672" s="93"/>
      <c r="AQ1672" s="93"/>
    </row>
    <row r="1673" spans="5:43" ht="32.25" customHeight="1" x14ac:dyDescent="0.25">
      <c r="E1673" s="93"/>
      <c r="AM1673" s="93"/>
      <c r="AN1673" s="93"/>
      <c r="AO1673" s="129"/>
      <c r="AP1673" s="93"/>
      <c r="AQ1673" s="93"/>
    </row>
    <row r="1674" spans="5:43" ht="32.25" customHeight="1" x14ac:dyDescent="0.25">
      <c r="E1674" s="93"/>
      <c r="AM1674" s="93"/>
      <c r="AN1674" s="93"/>
      <c r="AO1674" s="129"/>
      <c r="AP1674" s="93"/>
      <c r="AQ1674" s="93"/>
    </row>
    <row r="1675" spans="5:43" ht="32.25" customHeight="1" x14ac:dyDescent="0.25">
      <c r="E1675" s="93"/>
      <c r="AM1675" s="93"/>
      <c r="AN1675" s="93"/>
      <c r="AO1675" s="129"/>
      <c r="AP1675" s="93"/>
      <c r="AQ1675" s="93"/>
    </row>
    <row r="1676" spans="5:43" ht="32.25" customHeight="1" x14ac:dyDescent="0.25">
      <c r="E1676" s="93"/>
      <c r="AM1676" s="93"/>
      <c r="AN1676" s="93"/>
      <c r="AO1676" s="129"/>
      <c r="AP1676" s="93"/>
      <c r="AQ1676" s="93"/>
    </row>
    <row r="1677" spans="5:43" ht="32.25" customHeight="1" x14ac:dyDescent="0.25">
      <c r="E1677" s="93"/>
      <c r="AM1677" s="93"/>
      <c r="AN1677" s="93"/>
      <c r="AO1677" s="129"/>
      <c r="AP1677" s="93"/>
      <c r="AQ1677" s="93"/>
    </row>
    <row r="1678" spans="5:43" ht="32.25" customHeight="1" x14ac:dyDescent="0.25">
      <c r="E1678" s="93"/>
      <c r="AM1678" s="93"/>
      <c r="AN1678" s="93"/>
      <c r="AO1678" s="129"/>
      <c r="AP1678" s="93"/>
      <c r="AQ1678" s="93"/>
    </row>
    <row r="1679" spans="5:43" ht="32.25" customHeight="1" x14ac:dyDescent="0.25">
      <c r="E1679" s="93"/>
      <c r="AM1679" s="93"/>
      <c r="AN1679" s="93"/>
      <c r="AO1679" s="129"/>
      <c r="AP1679" s="93"/>
      <c r="AQ1679" s="93"/>
    </row>
    <row r="1680" spans="5:43" ht="32.25" customHeight="1" x14ac:dyDescent="0.25">
      <c r="E1680" s="93"/>
      <c r="AM1680" s="93"/>
      <c r="AN1680" s="93"/>
      <c r="AO1680" s="129"/>
      <c r="AP1680" s="93"/>
      <c r="AQ1680" s="93"/>
    </row>
    <row r="1681" spans="5:43" ht="32.25" customHeight="1" x14ac:dyDescent="0.25">
      <c r="E1681" s="93"/>
      <c r="AM1681" s="93"/>
      <c r="AN1681" s="93"/>
      <c r="AO1681" s="129"/>
      <c r="AP1681" s="93"/>
      <c r="AQ1681" s="93"/>
    </row>
    <row r="1682" spans="5:43" ht="32.25" customHeight="1" x14ac:dyDescent="0.25">
      <c r="E1682" s="93"/>
      <c r="AM1682" s="93"/>
      <c r="AN1682" s="93"/>
      <c r="AO1682" s="129"/>
      <c r="AP1682" s="93"/>
      <c r="AQ1682" s="93"/>
    </row>
    <row r="1683" spans="5:43" ht="32.25" customHeight="1" x14ac:dyDescent="0.25">
      <c r="E1683" s="93"/>
      <c r="AM1683" s="93"/>
      <c r="AN1683" s="93"/>
      <c r="AO1683" s="129"/>
      <c r="AP1683" s="93"/>
      <c r="AQ1683" s="93"/>
    </row>
    <row r="1684" spans="5:43" ht="32.25" customHeight="1" x14ac:dyDescent="0.25">
      <c r="E1684" s="93"/>
      <c r="AM1684" s="93"/>
      <c r="AN1684" s="93"/>
      <c r="AO1684" s="129"/>
      <c r="AP1684" s="93"/>
      <c r="AQ1684" s="93"/>
    </row>
    <row r="1685" spans="5:43" ht="32.25" customHeight="1" x14ac:dyDescent="0.25">
      <c r="E1685" s="93"/>
      <c r="AM1685" s="93"/>
      <c r="AN1685" s="93"/>
      <c r="AO1685" s="129"/>
      <c r="AP1685" s="93"/>
      <c r="AQ1685" s="93"/>
    </row>
    <row r="1686" spans="5:43" ht="32.25" customHeight="1" x14ac:dyDescent="0.25">
      <c r="AM1686" s="93"/>
      <c r="AN1686" s="93"/>
      <c r="AO1686" s="129"/>
      <c r="AP1686" s="93"/>
      <c r="AQ1686" s="93"/>
    </row>
    <row r="1687" spans="5:43" ht="32.25" customHeight="1" x14ac:dyDescent="0.25">
      <c r="AM1687" s="93"/>
      <c r="AN1687" s="93"/>
      <c r="AO1687" s="129"/>
      <c r="AP1687" s="93"/>
      <c r="AQ1687" s="93"/>
    </row>
    <row r="1688" spans="5:43" ht="32.25" customHeight="1" x14ac:dyDescent="0.25">
      <c r="AM1688" s="93"/>
      <c r="AN1688" s="93"/>
      <c r="AO1688" s="129"/>
      <c r="AP1688" s="93"/>
      <c r="AQ1688" s="93"/>
    </row>
    <row r="1689" spans="5:43" ht="32.25" customHeight="1" x14ac:dyDescent="0.25">
      <c r="AM1689" s="93"/>
      <c r="AN1689" s="93"/>
      <c r="AO1689" s="129"/>
      <c r="AP1689" s="93"/>
      <c r="AQ1689" s="93"/>
    </row>
    <row r="1690" spans="5:43" ht="32.25" customHeight="1" x14ac:dyDescent="0.25">
      <c r="AM1690" s="93"/>
      <c r="AN1690" s="93"/>
      <c r="AO1690" s="129"/>
      <c r="AP1690" s="93"/>
      <c r="AQ1690" s="93"/>
    </row>
    <row r="1691" spans="5:43" ht="32.25" customHeight="1" x14ac:dyDescent="0.25">
      <c r="AM1691" s="93"/>
      <c r="AN1691" s="93"/>
      <c r="AO1691" s="129"/>
      <c r="AP1691" s="93"/>
      <c r="AQ1691" s="93"/>
    </row>
    <row r="1692" spans="5:43" ht="32.25" customHeight="1" x14ac:dyDescent="0.25">
      <c r="AM1692" s="93"/>
      <c r="AN1692" s="93"/>
      <c r="AO1692" s="129"/>
      <c r="AP1692" s="93"/>
      <c r="AQ1692" s="93"/>
    </row>
    <row r="1693" spans="5:43" ht="32.25" customHeight="1" x14ac:dyDescent="0.25">
      <c r="AM1693" s="93"/>
      <c r="AN1693" s="93"/>
      <c r="AO1693" s="129"/>
      <c r="AP1693" s="93"/>
      <c r="AQ1693" s="93"/>
    </row>
    <row r="1694" spans="5:43" ht="32.25" customHeight="1" x14ac:dyDescent="0.25">
      <c r="AM1694" s="93"/>
      <c r="AN1694" s="93"/>
      <c r="AO1694" s="129"/>
      <c r="AP1694" s="93"/>
      <c r="AQ1694" s="93"/>
    </row>
    <row r="1695" spans="5:43" ht="32.25" customHeight="1" x14ac:dyDescent="0.25">
      <c r="AM1695" s="93"/>
      <c r="AN1695" s="93"/>
      <c r="AO1695" s="129"/>
      <c r="AP1695" s="93"/>
      <c r="AQ1695" s="93"/>
    </row>
    <row r="1696" spans="5:43" ht="32.25" customHeight="1" x14ac:dyDescent="0.25">
      <c r="AM1696" s="93"/>
      <c r="AN1696" s="93"/>
      <c r="AO1696" s="129"/>
      <c r="AP1696" s="93"/>
      <c r="AQ1696" s="93"/>
    </row>
    <row r="1697" spans="39:43" ht="32.25" customHeight="1" x14ac:dyDescent="0.25">
      <c r="AM1697" s="93"/>
      <c r="AN1697" s="93"/>
      <c r="AO1697" s="129"/>
      <c r="AP1697" s="93"/>
      <c r="AQ1697" s="93"/>
    </row>
    <row r="1698" spans="39:43" ht="32.25" customHeight="1" x14ac:dyDescent="0.25">
      <c r="AM1698" s="93"/>
      <c r="AN1698" s="93"/>
      <c r="AO1698" s="129"/>
      <c r="AP1698" s="93"/>
      <c r="AQ1698" s="93"/>
    </row>
    <row r="1699" spans="39:43" ht="32.25" customHeight="1" x14ac:dyDescent="0.25">
      <c r="AM1699" s="93"/>
      <c r="AN1699" s="93"/>
      <c r="AO1699" s="129"/>
      <c r="AP1699" s="93"/>
      <c r="AQ1699" s="93"/>
    </row>
    <row r="1700" spans="39:43" ht="32.25" customHeight="1" x14ac:dyDescent="0.25">
      <c r="AM1700" s="93"/>
      <c r="AN1700" s="93"/>
      <c r="AO1700" s="129"/>
      <c r="AP1700" s="93"/>
      <c r="AQ1700" s="93"/>
    </row>
    <row r="1701" spans="39:43" ht="32.25" customHeight="1" x14ac:dyDescent="0.25">
      <c r="AM1701" s="93"/>
      <c r="AN1701" s="93"/>
      <c r="AO1701" s="129"/>
      <c r="AP1701" s="93"/>
      <c r="AQ1701" s="93"/>
    </row>
    <row r="1702" spans="39:43" ht="32.25" customHeight="1" x14ac:dyDescent="0.25">
      <c r="AM1702" s="93"/>
      <c r="AN1702" s="93"/>
      <c r="AO1702" s="129"/>
      <c r="AP1702" s="93"/>
      <c r="AQ1702" s="93"/>
    </row>
    <row r="1703" spans="39:43" ht="32.25" customHeight="1" x14ac:dyDescent="0.25">
      <c r="AM1703" s="93"/>
      <c r="AN1703" s="93"/>
      <c r="AO1703" s="129"/>
      <c r="AP1703" s="93"/>
      <c r="AQ1703" s="93"/>
    </row>
    <row r="1704" spans="39:43" ht="32.25" customHeight="1" x14ac:dyDescent="0.25">
      <c r="AM1704" s="93"/>
      <c r="AN1704" s="93"/>
      <c r="AO1704" s="129"/>
      <c r="AP1704" s="93"/>
      <c r="AQ1704" s="93"/>
    </row>
    <row r="1705" spans="39:43" ht="32.25" customHeight="1" x14ac:dyDescent="0.25">
      <c r="AM1705" s="93"/>
      <c r="AN1705" s="93"/>
      <c r="AO1705" s="129"/>
      <c r="AP1705" s="93"/>
      <c r="AQ1705" s="93"/>
    </row>
    <row r="1706" spans="39:43" ht="32.25" customHeight="1" x14ac:dyDescent="0.25">
      <c r="AM1706" s="93"/>
      <c r="AN1706" s="93"/>
      <c r="AO1706" s="129"/>
      <c r="AP1706" s="93"/>
      <c r="AQ1706" s="93"/>
    </row>
    <row r="1707" spans="39:43" ht="32.25" customHeight="1" x14ac:dyDescent="0.25">
      <c r="AM1707" s="93"/>
      <c r="AN1707" s="93"/>
      <c r="AO1707" s="129"/>
      <c r="AP1707" s="93"/>
      <c r="AQ1707" s="93"/>
    </row>
    <row r="1708" spans="39:43" ht="32.25" customHeight="1" x14ac:dyDescent="0.25">
      <c r="AM1708" s="93"/>
      <c r="AN1708" s="93"/>
      <c r="AO1708" s="129"/>
      <c r="AP1708" s="93"/>
      <c r="AQ1708" s="93"/>
    </row>
    <row r="1709" spans="39:43" ht="32.25" customHeight="1" x14ac:dyDescent="0.25">
      <c r="AM1709" s="93"/>
      <c r="AN1709" s="93"/>
      <c r="AO1709" s="129"/>
      <c r="AP1709" s="93"/>
      <c r="AQ1709" s="93"/>
    </row>
    <row r="1710" spans="39:43" ht="32.25" customHeight="1" x14ac:dyDescent="0.25">
      <c r="AM1710" s="93"/>
      <c r="AN1710" s="93"/>
      <c r="AO1710" s="129"/>
      <c r="AP1710" s="93"/>
      <c r="AQ1710" s="93"/>
    </row>
    <row r="1711" spans="39:43" ht="32.25" customHeight="1" x14ac:dyDescent="0.25">
      <c r="AM1711" s="93"/>
      <c r="AN1711" s="93"/>
      <c r="AO1711" s="129"/>
      <c r="AP1711" s="93"/>
      <c r="AQ1711" s="93"/>
    </row>
    <row r="1712" spans="39:43" ht="32.25" customHeight="1" x14ac:dyDescent="0.25">
      <c r="AM1712" s="93"/>
      <c r="AN1712" s="93"/>
      <c r="AO1712" s="129"/>
      <c r="AP1712" s="93"/>
      <c r="AQ1712" s="93"/>
    </row>
    <row r="1713" spans="39:43" ht="32.25" customHeight="1" x14ac:dyDescent="0.25">
      <c r="AM1713" s="93"/>
      <c r="AN1713" s="93"/>
      <c r="AO1713" s="129"/>
      <c r="AP1713" s="93"/>
      <c r="AQ1713" s="93"/>
    </row>
    <row r="1714" spans="39:43" ht="32.25" customHeight="1" x14ac:dyDescent="0.25">
      <c r="AM1714" s="93"/>
      <c r="AN1714" s="93"/>
      <c r="AO1714" s="129"/>
      <c r="AP1714" s="93"/>
      <c r="AQ1714" s="93"/>
    </row>
    <row r="1715" spans="39:43" ht="32.25" customHeight="1" x14ac:dyDescent="0.25">
      <c r="AM1715" s="93"/>
      <c r="AN1715" s="93"/>
      <c r="AO1715" s="129"/>
      <c r="AP1715" s="93"/>
      <c r="AQ1715" s="93"/>
    </row>
    <row r="1716" spans="39:43" ht="32.25" customHeight="1" x14ac:dyDescent="0.25">
      <c r="AM1716" s="93"/>
      <c r="AN1716" s="93"/>
      <c r="AO1716" s="129"/>
      <c r="AP1716" s="93"/>
      <c r="AQ1716" s="93"/>
    </row>
    <row r="1717" spans="39:43" ht="32.25" customHeight="1" x14ac:dyDescent="0.25">
      <c r="AM1717" s="93"/>
      <c r="AN1717" s="93"/>
      <c r="AO1717" s="129"/>
      <c r="AP1717" s="93"/>
      <c r="AQ1717" s="93"/>
    </row>
    <row r="1718" spans="39:43" ht="32.25" customHeight="1" x14ac:dyDescent="0.25">
      <c r="AM1718" s="93"/>
      <c r="AN1718" s="93"/>
      <c r="AO1718" s="129"/>
      <c r="AP1718" s="93"/>
      <c r="AQ1718" s="93"/>
    </row>
    <row r="1719" spans="39:43" ht="32.25" customHeight="1" x14ac:dyDescent="0.25">
      <c r="AM1719" s="93"/>
      <c r="AN1719" s="93"/>
      <c r="AO1719" s="129"/>
      <c r="AP1719" s="93"/>
      <c r="AQ1719" s="93"/>
    </row>
    <row r="1720" spans="39:43" ht="32.25" customHeight="1" x14ac:dyDescent="0.25">
      <c r="AM1720" s="93"/>
      <c r="AN1720" s="93"/>
      <c r="AO1720" s="129"/>
      <c r="AP1720" s="93"/>
      <c r="AQ1720" s="93"/>
    </row>
    <row r="1721" spans="39:43" ht="32.25" customHeight="1" x14ac:dyDescent="0.25">
      <c r="AM1721" s="93"/>
      <c r="AN1721" s="93"/>
      <c r="AO1721" s="129"/>
      <c r="AP1721" s="93"/>
      <c r="AQ1721" s="93"/>
    </row>
    <row r="1722" spans="39:43" ht="32.25" customHeight="1" x14ac:dyDescent="0.25">
      <c r="AM1722" s="93"/>
      <c r="AN1722" s="93"/>
      <c r="AO1722" s="129"/>
      <c r="AP1722" s="93"/>
      <c r="AQ1722" s="93"/>
    </row>
    <row r="1723" spans="39:43" ht="32.25" customHeight="1" x14ac:dyDescent="0.25">
      <c r="AM1723" s="93"/>
      <c r="AN1723" s="93"/>
      <c r="AO1723" s="129"/>
      <c r="AP1723" s="93"/>
      <c r="AQ1723" s="93"/>
    </row>
    <row r="1724" spans="39:43" ht="32.25" customHeight="1" x14ac:dyDescent="0.25">
      <c r="AM1724" s="93"/>
      <c r="AN1724" s="93"/>
      <c r="AO1724" s="129"/>
      <c r="AP1724" s="93"/>
      <c r="AQ1724" s="93"/>
    </row>
    <row r="1725" spans="39:43" ht="32.25" customHeight="1" x14ac:dyDescent="0.25">
      <c r="AM1725" s="93"/>
      <c r="AN1725" s="93"/>
      <c r="AO1725" s="129"/>
      <c r="AP1725" s="93"/>
      <c r="AQ1725" s="93"/>
    </row>
    <row r="1726" spans="39:43" ht="32.25" customHeight="1" x14ac:dyDescent="0.25">
      <c r="AM1726" s="93"/>
      <c r="AN1726" s="93"/>
      <c r="AO1726" s="129"/>
      <c r="AP1726" s="93"/>
      <c r="AQ1726" s="93"/>
    </row>
    <row r="1727" spans="39:43" ht="32.25" customHeight="1" x14ac:dyDescent="0.25">
      <c r="AM1727" s="93"/>
      <c r="AN1727" s="93"/>
      <c r="AO1727" s="129"/>
      <c r="AP1727" s="93"/>
      <c r="AQ1727" s="93"/>
    </row>
    <row r="1728" spans="39:43" ht="32.25" customHeight="1" x14ac:dyDescent="0.25">
      <c r="AM1728" s="93"/>
      <c r="AN1728" s="93"/>
      <c r="AO1728" s="129"/>
      <c r="AP1728" s="93"/>
      <c r="AQ1728" s="93"/>
    </row>
    <row r="1729" spans="39:43" ht="32.25" customHeight="1" x14ac:dyDescent="0.25">
      <c r="AM1729" s="93"/>
      <c r="AN1729" s="93"/>
      <c r="AO1729" s="129"/>
      <c r="AP1729" s="93"/>
      <c r="AQ1729" s="93"/>
    </row>
    <row r="1730" spans="39:43" ht="32.25" customHeight="1" x14ac:dyDescent="0.25">
      <c r="AM1730" s="93"/>
      <c r="AN1730" s="93"/>
      <c r="AO1730" s="129"/>
      <c r="AP1730" s="93"/>
      <c r="AQ1730" s="93"/>
    </row>
    <row r="1731" spans="39:43" ht="32.25" customHeight="1" x14ac:dyDescent="0.25">
      <c r="AM1731" s="93"/>
      <c r="AN1731" s="93"/>
      <c r="AO1731" s="129"/>
      <c r="AP1731" s="93"/>
      <c r="AQ1731" s="93"/>
    </row>
    <row r="1732" spans="39:43" ht="32.25" customHeight="1" x14ac:dyDescent="0.25">
      <c r="AM1732" s="93"/>
      <c r="AN1732" s="93"/>
      <c r="AO1732" s="129"/>
      <c r="AP1732" s="93"/>
      <c r="AQ1732" s="93"/>
    </row>
    <row r="1733" spans="39:43" ht="32.25" customHeight="1" x14ac:dyDescent="0.25">
      <c r="AM1733" s="93"/>
      <c r="AN1733" s="93"/>
      <c r="AO1733" s="129"/>
      <c r="AP1733" s="93"/>
      <c r="AQ1733" s="93"/>
    </row>
    <row r="1734" spans="39:43" ht="32.25" customHeight="1" x14ac:dyDescent="0.25">
      <c r="AM1734" s="93"/>
      <c r="AN1734" s="93"/>
      <c r="AO1734" s="129"/>
      <c r="AP1734" s="93"/>
      <c r="AQ1734" s="93"/>
    </row>
    <row r="1735" spans="39:43" ht="32.25" customHeight="1" x14ac:dyDescent="0.25">
      <c r="AM1735" s="93"/>
      <c r="AN1735" s="93"/>
      <c r="AO1735" s="129"/>
      <c r="AP1735" s="93"/>
      <c r="AQ1735" s="93"/>
    </row>
    <row r="1736" spans="39:43" ht="32.25" customHeight="1" x14ac:dyDescent="0.25">
      <c r="AM1736" s="93"/>
      <c r="AN1736" s="93"/>
      <c r="AO1736" s="129"/>
      <c r="AP1736" s="93"/>
      <c r="AQ1736" s="93"/>
    </row>
    <row r="1737" spans="39:43" ht="32.25" customHeight="1" x14ac:dyDescent="0.25">
      <c r="AM1737" s="93"/>
      <c r="AN1737" s="93"/>
      <c r="AO1737" s="129"/>
      <c r="AP1737" s="93"/>
      <c r="AQ1737" s="93"/>
    </row>
    <row r="1738" spans="39:43" ht="32.25" customHeight="1" x14ac:dyDescent="0.25">
      <c r="AM1738" s="93"/>
      <c r="AN1738" s="93"/>
      <c r="AO1738" s="129"/>
      <c r="AP1738" s="93"/>
      <c r="AQ1738" s="93"/>
    </row>
  </sheetData>
  <mergeCells count="1050">
    <mergeCell ref="CB116:CB118"/>
    <mergeCell ref="AN116:AN118"/>
    <mergeCell ref="AO116:AO118"/>
    <mergeCell ref="CC116:CC118"/>
    <mergeCell ref="AS116:AS118"/>
    <mergeCell ref="AT116:AT118"/>
    <mergeCell ref="AU116:AU118"/>
    <mergeCell ref="BV116:BV117"/>
    <mergeCell ref="AV118:BD118"/>
    <mergeCell ref="BE118:BK118"/>
    <mergeCell ref="BT118:CA118"/>
    <mergeCell ref="CB113:CB115"/>
    <mergeCell ref="CC113:CC115"/>
    <mergeCell ref="AL113:AL115"/>
    <mergeCell ref="AM113:AM115"/>
    <mergeCell ref="AN113:AN115"/>
    <mergeCell ref="AO113:AO115"/>
    <mergeCell ref="BV113:BV114"/>
    <mergeCell ref="AV115:BD115"/>
    <mergeCell ref="BE115:BK115"/>
    <mergeCell ref="BT115:CA115"/>
    <mergeCell ref="CC110:CC112"/>
    <mergeCell ref="AT110:AT112"/>
    <mergeCell ref="AU110:AU112"/>
    <mergeCell ref="BV110:BV111"/>
    <mergeCell ref="AV112:BD112"/>
    <mergeCell ref="BE112:BK112"/>
    <mergeCell ref="BT112:CA112"/>
    <mergeCell ref="CB110:CB112"/>
    <mergeCell ref="CB107:CB109"/>
    <mergeCell ref="AP110:AP112"/>
    <mergeCell ref="AQ110:AQ112"/>
    <mergeCell ref="AR110:AR112"/>
    <mergeCell ref="AS110:AS112"/>
    <mergeCell ref="AL110:AL112"/>
    <mergeCell ref="AM110:AM112"/>
    <mergeCell ref="AN110:AN112"/>
    <mergeCell ref="AO110:AO112"/>
    <mergeCell ref="AN107:AN109"/>
    <mergeCell ref="BT106:CA106"/>
    <mergeCell ref="AO107:AO109"/>
    <mergeCell ref="CC107:CC109"/>
    <mergeCell ref="AS107:AS109"/>
    <mergeCell ref="AT107:AT109"/>
    <mergeCell ref="AU107:AU109"/>
    <mergeCell ref="BV107:BV108"/>
    <mergeCell ref="AV109:BD109"/>
    <mergeCell ref="BE109:BK109"/>
    <mergeCell ref="BT109:CA109"/>
    <mergeCell ref="CC101:CC103"/>
    <mergeCell ref="AS101:AS103"/>
    <mergeCell ref="AT101:AT103"/>
    <mergeCell ref="AU101:AU103"/>
    <mergeCell ref="BV101:BV102"/>
    <mergeCell ref="CB104:CB106"/>
    <mergeCell ref="CC104:CC106"/>
    <mergeCell ref="AS104:AS106"/>
    <mergeCell ref="AT104:AT106"/>
    <mergeCell ref="AU104:AU106"/>
    <mergeCell ref="CB101:CB103"/>
    <mergeCell ref="AN101:AN103"/>
    <mergeCell ref="AO101:AO103"/>
    <mergeCell ref="AP101:AP103"/>
    <mergeCell ref="AQ101:AQ103"/>
    <mergeCell ref="AN104:AN106"/>
    <mergeCell ref="AO104:AO106"/>
    <mergeCell ref="AP104:AP106"/>
    <mergeCell ref="AQ104:AQ106"/>
    <mergeCell ref="AR101:AR103"/>
    <mergeCell ref="AM116:AM118"/>
    <mergeCell ref="AL104:AL106"/>
    <mergeCell ref="AM104:AM106"/>
    <mergeCell ref="AV103:BD103"/>
    <mergeCell ref="BE103:BK103"/>
    <mergeCell ref="BT103:CA103"/>
    <mergeCell ref="AR104:AR106"/>
    <mergeCell ref="BV104:BV105"/>
    <mergeCell ref="AV106:BD106"/>
    <mergeCell ref="BE106:BK106"/>
    <mergeCell ref="CC99:CC100"/>
    <mergeCell ref="AJ99:AJ100"/>
    <mergeCell ref="AK99:AK100"/>
    <mergeCell ref="AL99:AL100"/>
    <mergeCell ref="AM99:AM100"/>
    <mergeCell ref="AJ101:AJ118"/>
    <mergeCell ref="AK101:AK118"/>
    <mergeCell ref="AL101:AL103"/>
    <mergeCell ref="AM101:AM103"/>
    <mergeCell ref="AL107:AL109"/>
    <mergeCell ref="CB87:CB89"/>
    <mergeCell ref="CC87:CC89"/>
    <mergeCell ref="CB90:CB92"/>
    <mergeCell ref="CC90:CC92"/>
    <mergeCell ref="AL93:AL95"/>
    <mergeCell ref="AM93:AM95"/>
    <mergeCell ref="AN93:AN95"/>
    <mergeCell ref="AO93:AO95"/>
    <mergeCell ref="CC93:CC95"/>
    <mergeCell ref="BV93:BV94"/>
    <mergeCell ref="CC81:CC83"/>
    <mergeCell ref="CB84:CB86"/>
    <mergeCell ref="CC84:CC86"/>
    <mergeCell ref="BV84:BV85"/>
    <mergeCell ref="BT76:CA76"/>
    <mergeCell ref="CB76:CB77"/>
    <mergeCell ref="CC76:CC77"/>
    <mergeCell ref="CB78:CB80"/>
    <mergeCell ref="CC78:CC80"/>
    <mergeCell ref="CC122:CC123"/>
    <mergeCell ref="AP93:AP95"/>
    <mergeCell ref="AQ93:AQ95"/>
    <mergeCell ref="AR93:AR95"/>
    <mergeCell ref="AS93:AS95"/>
    <mergeCell ref="AP107:AP109"/>
    <mergeCell ref="BE95:BK95"/>
    <mergeCell ref="BL99:BS99"/>
    <mergeCell ref="BT99:CA99"/>
    <mergeCell ref="CB99:CB100"/>
    <mergeCell ref="BT95:CA95"/>
    <mergeCell ref="AS90:AS92"/>
    <mergeCell ref="AT90:AT92"/>
    <mergeCell ref="AU90:AU92"/>
    <mergeCell ref="AJ122:AJ123"/>
    <mergeCell ref="AK122:AK123"/>
    <mergeCell ref="AL122:AL123"/>
    <mergeCell ref="AM122:AM123"/>
    <mergeCell ref="BV90:BV91"/>
    <mergeCell ref="AM107:AM109"/>
    <mergeCell ref="CB122:CB123"/>
    <mergeCell ref="CB93:CB95"/>
    <mergeCell ref="AU93:AU95"/>
    <mergeCell ref="AV95:BD95"/>
    <mergeCell ref="AS99:AS100"/>
    <mergeCell ref="AT99:AT100"/>
    <mergeCell ref="AU99:AU100"/>
    <mergeCell ref="AU122:AU123"/>
    <mergeCell ref="BL122:BS122"/>
    <mergeCell ref="BT122:CA122"/>
    <mergeCell ref="AJ124:AJ141"/>
    <mergeCell ref="AK124:AK141"/>
    <mergeCell ref="AL124:AL126"/>
    <mergeCell ref="AM124:AM126"/>
    <mergeCell ref="AL127:AL129"/>
    <mergeCell ref="AM127:AM129"/>
    <mergeCell ref="AL130:AL132"/>
    <mergeCell ref="AM130:AM132"/>
    <mergeCell ref="AL139:AL141"/>
    <mergeCell ref="AM139:AM141"/>
    <mergeCell ref="AN124:AN126"/>
    <mergeCell ref="AO124:AO126"/>
    <mergeCell ref="AP124:AP126"/>
    <mergeCell ref="BV87:BV88"/>
    <mergeCell ref="AV89:BD89"/>
    <mergeCell ref="BE89:BK89"/>
    <mergeCell ref="AP90:AP92"/>
    <mergeCell ref="AQ90:AQ92"/>
    <mergeCell ref="AR90:AR92"/>
    <mergeCell ref="AT87:AT89"/>
    <mergeCell ref="AL90:AL92"/>
    <mergeCell ref="AM90:AM92"/>
    <mergeCell ref="AN90:AN92"/>
    <mergeCell ref="AO90:AO92"/>
    <mergeCell ref="AS122:AS123"/>
    <mergeCell ref="AT122:AT123"/>
    <mergeCell ref="AQ107:AQ109"/>
    <mergeCell ref="AR107:AR109"/>
    <mergeCell ref="AT93:AT95"/>
    <mergeCell ref="AL116:AL118"/>
    <mergeCell ref="AQ124:AQ126"/>
    <mergeCell ref="AR124:AR126"/>
    <mergeCell ref="AS124:AS126"/>
    <mergeCell ref="AT124:AT126"/>
    <mergeCell ref="AR113:AR115"/>
    <mergeCell ref="AS113:AS115"/>
    <mergeCell ref="AU84:AU86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AU87:AU89"/>
    <mergeCell ref="BV124:BV125"/>
    <mergeCell ref="BV81:BV82"/>
    <mergeCell ref="AV83:BD83"/>
    <mergeCell ref="BE83:BK83"/>
    <mergeCell ref="AV86:BD86"/>
    <mergeCell ref="BE86:BK86"/>
    <mergeCell ref="BT86:CA86"/>
    <mergeCell ref="AV122:BD122"/>
    <mergeCell ref="AV99:BD99"/>
    <mergeCell ref="BE99:BK99"/>
    <mergeCell ref="AP84:AP86"/>
    <mergeCell ref="AQ84:AQ86"/>
    <mergeCell ref="AR84:AR86"/>
    <mergeCell ref="AT81:AT83"/>
    <mergeCell ref="AL84:AL86"/>
    <mergeCell ref="AM84:AM86"/>
    <mergeCell ref="AN84:AN86"/>
    <mergeCell ref="AO84:AO86"/>
    <mergeCell ref="AL81:AL83"/>
    <mergeCell ref="AM81:AM83"/>
    <mergeCell ref="AU81:AU83"/>
    <mergeCell ref="CB124:CB126"/>
    <mergeCell ref="BE122:BK122"/>
    <mergeCell ref="BT83:CA83"/>
    <mergeCell ref="AU124:AU126"/>
    <mergeCell ref="AV92:BD92"/>
    <mergeCell ref="BE92:BK92"/>
    <mergeCell ref="BT92:CA92"/>
    <mergeCell ref="CB81:CB83"/>
    <mergeCell ref="BT89:CA89"/>
    <mergeCell ref="CC124:CC126"/>
    <mergeCell ref="AP81:AP83"/>
    <mergeCell ref="AQ81:AQ83"/>
    <mergeCell ref="AR81:AR83"/>
    <mergeCell ref="AS81:AS83"/>
    <mergeCell ref="AV126:BD126"/>
    <mergeCell ref="BE126:BK126"/>
    <mergeCell ref="BT126:CA126"/>
    <mergeCell ref="AS84:AS86"/>
    <mergeCell ref="AT84:AT86"/>
    <mergeCell ref="AN81:AN83"/>
    <mergeCell ref="AO81:AO83"/>
    <mergeCell ref="AU78:AU80"/>
    <mergeCell ref="BV78:BV79"/>
    <mergeCell ref="AV80:BD80"/>
    <mergeCell ref="BE80:BK80"/>
    <mergeCell ref="BT80:CA80"/>
    <mergeCell ref="AQ78:AQ80"/>
    <mergeCell ref="AR78:AR80"/>
    <mergeCell ref="AS78:AS80"/>
    <mergeCell ref="AT78:AT80"/>
    <mergeCell ref="AP70:AP72"/>
    <mergeCell ref="AQ70:AQ72"/>
    <mergeCell ref="BX70:BX71"/>
    <mergeCell ref="AV72:BD72"/>
    <mergeCell ref="BE72:BK72"/>
    <mergeCell ref="AT70:AT72"/>
    <mergeCell ref="AU70:AU72"/>
    <mergeCell ref="BT70:BT72"/>
    <mergeCell ref="BU70:BU72"/>
    <mergeCell ref="AL70:AL72"/>
    <mergeCell ref="AM70:AM72"/>
    <mergeCell ref="AN70:AN72"/>
    <mergeCell ref="AO70:AO72"/>
    <mergeCell ref="BX67:BX68"/>
    <mergeCell ref="AV69:BD69"/>
    <mergeCell ref="BE69:BK69"/>
    <mergeCell ref="AR70:AR72"/>
    <mergeCell ref="AS70:AS72"/>
    <mergeCell ref="AT67:AT69"/>
    <mergeCell ref="AU67:AU69"/>
    <mergeCell ref="BT67:BT69"/>
    <mergeCell ref="BU67:BU69"/>
    <mergeCell ref="AP67:AP69"/>
    <mergeCell ref="AQ67:AQ69"/>
    <mergeCell ref="AR67:AR69"/>
    <mergeCell ref="AS67:AS69"/>
    <mergeCell ref="AL67:AL69"/>
    <mergeCell ref="AM67:AM69"/>
    <mergeCell ref="AN67:AN69"/>
    <mergeCell ref="AO67:AO69"/>
    <mergeCell ref="BU64:BU66"/>
    <mergeCell ref="BX64:BX65"/>
    <mergeCell ref="AV66:BD66"/>
    <mergeCell ref="BE66:BK66"/>
    <mergeCell ref="AS64:AS66"/>
    <mergeCell ref="AT64:AT66"/>
    <mergeCell ref="BX61:BX62"/>
    <mergeCell ref="AV63:BD63"/>
    <mergeCell ref="BE63:BK63"/>
    <mergeCell ref="AL64:AL66"/>
    <mergeCell ref="AM64:AM66"/>
    <mergeCell ref="AN64:AN66"/>
    <mergeCell ref="AO64:AO66"/>
    <mergeCell ref="AP64:AP66"/>
    <mergeCell ref="AQ64:AQ66"/>
    <mergeCell ref="AR64:AR66"/>
    <mergeCell ref="AT61:AT63"/>
    <mergeCell ref="AU61:AU63"/>
    <mergeCell ref="BT61:BT63"/>
    <mergeCell ref="BU61:BU63"/>
    <mergeCell ref="AU64:AU66"/>
    <mergeCell ref="BT64:BT66"/>
    <mergeCell ref="AP61:AP63"/>
    <mergeCell ref="AQ61:AQ63"/>
    <mergeCell ref="AR61:AR63"/>
    <mergeCell ref="AS61:AS63"/>
    <mergeCell ref="AL61:AL63"/>
    <mergeCell ref="AM61:AM63"/>
    <mergeCell ref="AN61:AN63"/>
    <mergeCell ref="AO61:AO63"/>
    <mergeCell ref="AU58:AU60"/>
    <mergeCell ref="BT58:BT60"/>
    <mergeCell ref="BU58:BU60"/>
    <mergeCell ref="BX58:BX59"/>
    <mergeCell ref="AV60:BD60"/>
    <mergeCell ref="BE60:BK60"/>
    <mergeCell ref="AQ58:AQ60"/>
    <mergeCell ref="AR58:AR60"/>
    <mergeCell ref="AS58:AS60"/>
    <mergeCell ref="AT58:AT60"/>
    <mergeCell ref="AL58:AL60"/>
    <mergeCell ref="AM58:AM60"/>
    <mergeCell ref="AN58:AN60"/>
    <mergeCell ref="AO58:AO60"/>
    <mergeCell ref="AP58:AP60"/>
    <mergeCell ref="BU55:BU57"/>
    <mergeCell ref="BX55:BX56"/>
    <mergeCell ref="AV57:BD57"/>
    <mergeCell ref="BE57:BK57"/>
    <mergeCell ref="AS55:AS57"/>
    <mergeCell ref="AT55:AT57"/>
    <mergeCell ref="AU55:AU57"/>
    <mergeCell ref="BT55:BT57"/>
    <mergeCell ref="BL53:BS53"/>
    <mergeCell ref="BT53:BT54"/>
    <mergeCell ref="BU53:BU54"/>
    <mergeCell ref="AJ55:AJ72"/>
    <mergeCell ref="AK55:AK72"/>
    <mergeCell ref="AL55:AL57"/>
    <mergeCell ref="AM55:AM57"/>
    <mergeCell ref="AN55:AN57"/>
    <mergeCell ref="AO55:AO57"/>
    <mergeCell ref="AP55:AP57"/>
    <mergeCell ref="AJ51:BU51"/>
    <mergeCell ref="AJ53:AJ54"/>
    <mergeCell ref="AK53:AK54"/>
    <mergeCell ref="AL53:AL54"/>
    <mergeCell ref="AM53:AM54"/>
    <mergeCell ref="AS53:AS54"/>
    <mergeCell ref="AT53:AT54"/>
    <mergeCell ref="AU53:AU54"/>
    <mergeCell ref="AV53:BD53"/>
    <mergeCell ref="BE53:BK53"/>
    <mergeCell ref="AT47:AT49"/>
    <mergeCell ref="AU47:AU49"/>
    <mergeCell ref="BT47:BT49"/>
    <mergeCell ref="BU47:BU49"/>
    <mergeCell ref="AV49:BD49"/>
    <mergeCell ref="BE49:BK49"/>
    <mergeCell ref="AP47:AP49"/>
    <mergeCell ref="AQ47:AQ49"/>
    <mergeCell ref="AR47:AR49"/>
    <mergeCell ref="AS47:AS49"/>
    <mergeCell ref="AL47:AL49"/>
    <mergeCell ref="AM47:AM49"/>
    <mergeCell ref="AN47:AN49"/>
    <mergeCell ref="AO47:AO49"/>
    <mergeCell ref="AT41:AT43"/>
    <mergeCell ref="AU41:AU43"/>
    <mergeCell ref="AT44:AT46"/>
    <mergeCell ref="AU44:AU46"/>
    <mergeCell ref="BT44:BT46"/>
    <mergeCell ref="BU44:BU46"/>
    <mergeCell ref="AV46:BD46"/>
    <mergeCell ref="BE46:BK46"/>
    <mergeCell ref="AP41:AP43"/>
    <mergeCell ref="AQ41:AQ43"/>
    <mergeCell ref="AR41:AR43"/>
    <mergeCell ref="AS41:AS43"/>
    <mergeCell ref="AP44:AP46"/>
    <mergeCell ref="AQ44:AQ46"/>
    <mergeCell ref="AR44:AR46"/>
    <mergeCell ref="AS44:AS46"/>
    <mergeCell ref="BT38:BT40"/>
    <mergeCell ref="BU38:BU40"/>
    <mergeCell ref="AV40:BD40"/>
    <mergeCell ref="BE40:BK40"/>
    <mergeCell ref="BT41:BT43"/>
    <mergeCell ref="BU41:BU43"/>
    <mergeCell ref="AV43:BD43"/>
    <mergeCell ref="BE43:BK43"/>
    <mergeCell ref="AP38:AP40"/>
    <mergeCell ref="AQ38:AQ40"/>
    <mergeCell ref="AR38:AR40"/>
    <mergeCell ref="AS38:AS40"/>
    <mergeCell ref="AT35:AT37"/>
    <mergeCell ref="AU35:AU37"/>
    <mergeCell ref="AT38:AT40"/>
    <mergeCell ref="AU38:AU40"/>
    <mergeCell ref="BT35:BT37"/>
    <mergeCell ref="BU35:BU37"/>
    <mergeCell ref="AV37:BD37"/>
    <mergeCell ref="BE37:BK37"/>
    <mergeCell ref="AP35:AP37"/>
    <mergeCell ref="AQ35:AQ37"/>
    <mergeCell ref="AR35:AR37"/>
    <mergeCell ref="AS35:AS37"/>
    <mergeCell ref="AL44:AL46"/>
    <mergeCell ref="AM44:AM46"/>
    <mergeCell ref="AN35:AN37"/>
    <mergeCell ref="AO35:AO37"/>
    <mergeCell ref="AN38:AN40"/>
    <mergeCell ref="AO38:AO40"/>
    <mergeCell ref="AN41:AN43"/>
    <mergeCell ref="AO41:AO43"/>
    <mergeCell ref="AN44:AN46"/>
    <mergeCell ref="AO44:AO46"/>
    <mergeCell ref="AT30:AT31"/>
    <mergeCell ref="AU30:AU31"/>
    <mergeCell ref="AL76:AL77"/>
    <mergeCell ref="AM76:AM77"/>
    <mergeCell ref="AL35:AL37"/>
    <mergeCell ref="AM35:AM37"/>
    <mergeCell ref="AL38:AL40"/>
    <mergeCell ref="AM38:AM40"/>
    <mergeCell ref="AL41:AL43"/>
    <mergeCell ref="AM41:AM43"/>
    <mergeCell ref="AK30:AK31"/>
    <mergeCell ref="AL30:AL31"/>
    <mergeCell ref="AM30:AM31"/>
    <mergeCell ref="AS30:AS31"/>
    <mergeCell ref="AN30:AN31"/>
    <mergeCell ref="AP30:AP31"/>
    <mergeCell ref="AQ30:AQ31"/>
    <mergeCell ref="AR30:AR31"/>
    <mergeCell ref="AV26:BD26"/>
    <mergeCell ref="BE26:BK26"/>
    <mergeCell ref="AJ6:AJ26"/>
    <mergeCell ref="AK6:AK26"/>
    <mergeCell ref="AV20:BD20"/>
    <mergeCell ref="AU21:AU23"/>
    <mergeCell ref="AT24:AT26"/>
    <mergeCell ref="AU24:AU26"/>
    <mergeCell ref="AR24:AR26"/>
    <mergeCell ref="AS12:AS14"/>
    <mergeCell ref="BT21:BT23"/>
    <mergeCell ref="BU21:BU23"/>
    <mergeCell ref="AV23:BD23"/>
    <mergeCell ref="BE23:BK23"/>
    <mergeCell ref="BT12:BT14"/>
    <mergeCell ref="AV14:BD14"/>
    <mergeCell ref="BE14:BK14"/>
    <mergeCell ref="BT15:BT17"/>
    <mergeCell ref="AV17:BD17"/>
    <mergeCell ref="BE17:BK17"/>
    <mergeCell ref="BT18:BT20"/>
    <mergeCell ref="AT15:AT17"/>
    <mergeCell ref="AU15:AU17"/>
    <mergeCell ref="AT18:AT20"/>
    <mergeCell ref="AU18:AU20"/>
    <mergeCell ref="AS15:AS17"/>
    <mergeCell ref="AS18:AS20"/>
    <mergeCell ref="AS21:AS23"/>
    <mergeCell ref="AS24:AS26"/>
    <mergeCell ref="AR12:AR14"/>
    <mergeCell ref="AR15:AR17"/>
    <mergeCell ref="AR18:AR20"/>
    <mergeCell ref="AR21:AR23"/>
    <mergeCell ref="AM21:AM23"/>
    <mergeCell ref="AO21:AO23"/>
    <mergeCell ref="AP24:AP26"/>
    <mergeCell ref="AQ12:AQ14"/>
    <mergeCell ref="AQ15:AQ17"/>
    <mergeCell ref="AQ18:AQ20"/>
    <mergeCell ref="AQ21:AQ23"/>
    <mergeCell ref="AQ24:AQ26"/>
    <mergeCell ref="AP12:AP14"/>
    <mergeCell ref="AP15:AP17"/>
    <mergeCell ref="AM9:AM10"/>
    <mergeCell ref="AN9:AN10"/>
    <mergeCell ref="AL21:AL23"/>
    <mergeCell ref="AL24:AL26"/>
    <mergeCell ref="AN12:AN14"/>
    <mergeCell ref="AN15:AN17"/>
    <mergeCell ref="AN18:AN20"/>
    <mergeCell ref="AN21:AN23"/>
    <mergeCell ref="AN24:AN26"/>
    <mergeCell ref="AM12:AM14"/>
    <mergeCell ref="AL18:AL20"/>
    <mergeCell ref="AO12:AO14"/>
    <mergeCell ref="AO15:AO17"/>
    <mergeCell ref="AO18:AO20"/>
    <mergeCell ref="AU6:AU8"/>
    <mergeCell ref="AT12:AT14"/>
    <mergeCell ref="AU12:AU14"/>
    <mergeCell ref="AQ6:AQ8"/>
    <mergeCell ref="AR6:AR8"/>
    <mergeCell ref="AO6:AO8"/>
    <mergeCell ref="BU12:BU14"/>
    <mergeCell ref="AV8:BD8"/>
    <mergeCell ref="BE8:BK8"/>
    <mergeCell ref="BT6:BT8"/>
    <mergeCell ref="BU6:BU8"/>
    <mergeCell ref="BU9:BU11"/>
    <mergeCell ref="AV11:BD11"/>
    <mergeCell ref="AT4:AT5"/>
    <mergeCell ref="AT6:AT8"/>
    <mergeCell ref="AS6:AS8"/>
    <mergeCell ref="AN127:AN129"/>
    <mergeCell ref="AO127:AO129"/>
    <mergeCell ref="AP127:AP129"/>
    <mergeCell ref="AQ127:AQ129"/>
    <mergeCell ref="AR127:AR129"/>
    <mergeCell ref="AS127:AS129"/>
    <mergeCell ref="AT127:AT129"/>
    <mergeCell ref="AU127:AU129"/>
    <mergeCell ref="BV127:BV128"/>
    <mergeCell ref="AV129:BD129"/>
    <mergeCell ref="BE129:BK129"/>
    <mergeCell ref="BT129:CA129"/>
    <mergeCell ref="AN130:AN132"/>
    <mergeCell ref="AO130:AO132"/>
    <mergeCell ref="AP130:AP132"/>
    <mergeCell ref="AQ130:AQ132"/>
    <mergeCell ref="AR130:AR132"/>
    <mergeCell ref="AS130:AS132"/>
    <mergeCell ref="AT130:AT132"/>
    <mergeCell ref="AU130:AU132"/>
    <mergeCell ref="BV130:BV131"/>
    <mergeCell ref="AV132:BD132"/>
    <mergeCell ref="BE132:BK132"/>
    <mergeCell ref="BT132:CA132"/>
    <mergeCell ref="CB130:CB132"/>
    <mergeCell ref="AL133:AL135"/>
    <mergeCell ref="AM133:AM135"/>
    <mergeCell ref="AN133:AN135"/>
    <mergeCell ref="AO133:AO135"/>
    <mergeCell ref="AP133:AP135"/>
    <mergeCell ref="AQ133:AQ135"/>
    <mergeCell ref="AR133:AR135"/>
    <mergeCell ref="AS133:AS135"/>
    <mergeCell ref="AT133:AT135"/>
    <mergeCell ref="AU133:AU135"/>
    <mergeCell ref="BV133:BV134"/>
    <mergeCell ref="AV135:BD135"/>
    <mergeCell ref="BE135:BK135"/>
    <mergeCell ref="BT135:CA135"/>
    <mergeCell ref="CB133:CB135"/>
    <mergeCell ref="CC133:CC135"/>
    <mergeCell ref="AL136:AL138"/>
    <mergeCell ref="AM136:AM138"/>
    <mergeCell ref="AN136:AN138"/>
    <mergeCell ref="AO136:AO138"/>
    <mergeCell ref="AP136:AP138"/>
    <mergeCell ref="AQ136:AQ138"/>
    <mergeCell ref="AR136:AR138"/>
    <mergeCell ref="AS136:AS138"/>
    <mergeCell ref="AT136:AT138"/>
    <mergeCell ref="AU136:AU138"/>
    <mergeCell ref="BV136:BV137"/>
    <mergeCell ref="AV138:BD138"/>
    <mergeCell ref="BE138:BK138"/>
    <mergeCell ref="BT138:CA138"/>
    <mergeCell ref="CB136:CB138"/>
    <mergeCell ref="AN139:AN141"/>
    <mergeCell ref="AO139:AO141"/>
    <mergeCell ref="AP139:AP141"/>
    <mergeCell ref="AQ139:AQ141"/>
    <mergeCell ref="AR139:AR141"/>
    <mergeCell ref="AS139:AS141"/>
    <mergeCell ref="AT139:AT141"/>
    <mergeCell ref="BV139:BV140"/>
    <mergeCell ref="AV141:BD141"/>
    <mergeCell ref="BE141:BK141"/>
    <mergeCell ref="BT141:CA141"/>
    <mergeCell ref="CB139:CB141"/>
    <mergeCell ref="CC139:CC141"/>
    <mergeCell ref="AJ145:AJ146"/>
    <mergeCell ref="AK145:AK146"/>
    <mergeCell ref="AL145:AL146"/>
    <mergeCell ref="AM145:AM146"/>
    <mergeCell ref="AS145:AS146"/>
    <mergeCell ref="AT145:AT146"/>
    <mergeCell ref="AU145:AU146"/>
    <mergeCell ref="AU139:AU141"/>
    <mergeCell ref="AV145:BD145"/>
    <mergeCell ref="BE145:BK145"/>
    <mergeCell ref="BL145:BS145"/>
    <mergeCell ref="BT145:CA145"/>
    <mergeCell ref="CB145:CB146"/>
    <mergeCell ref="CC145:CC146"/>
    <mergeCell ref="AJ147:AJ164"/>
    <mergeCell ref="AK147:AK164"/>
    <mergeCell ref="AL147:AL149"/>
    <mergeCell ref="AM147:AM149"/>
    <mergeCell ref="AL150:AL152"/>
    <mergeCell ref="AM150:AM152"/>
    <mergeCell ref="AL153:AL155"/>
    <mergeCell ref="AM153:AM155"/>
    <mergeCell ref="AL156:AL158"/>
    <mergeCell ref="AM156:AM158"/>
    <mergeCell ref="AN147:AN149"/>
    <mergeCell ref="AN150:AN152"/>
    <mergeCell ref="AN153:AN155"/>
    <mergeCell ref="CB147:CB149"/>
    <mergeCell ref="CC147:CC149"/>
    <mergeCell ref="AO147:AO149"/>
    <mergeCell ref="AP147:AP149"/>
    <mergeCell ref="AQ147:AQ149"/>
    <mergeCell ref="AR147:AR149"/>
    <mergeCell ref="AS147:AS149"/>
    <mergeCell ref="AU147:AU149"/>
    <mergeCell ref="AP150:AP152"/>
    <mergeCell ref="AQ150:AQ152"/>
    <mergeCell ref="AR150:AR152"/>
    <mergeCell ref="AS150:AS152"/>
    <mergeCell ref="AT150:AT152"/>
    <mergeCell ref="BV147:BV148"/>
    <mergeCell ref="AV149:BD149"/>
    <mergeCell ref="BE149:BK149"/>
    <mergeCell ref="BT149:CA149"/>
    <mergeCell ref="AU150:AU152"/>
    <mergeCell ref="BV150:BV151"/>
    <mergeCell ref="AV152:BD152"/>
    <mergeCell ref="BE152:BK152"/>
    <mergeCell ref="BT152:CA152"/>
    <mergeCell ref="CB150:CB152"/>
    <mergeCell ref="CC150:CC152"/>
    <mergeCell ref="AO153:AO155"/>
    <mergeCell ref="AP153:AP155"/>
    <mergeCell ref="AQ153:AQ155"/>
    <mergeCell ref="AR153:AR155"/>
    <mergeCell ref="AS153:AS155"/>
    <mergeCell ref="AT153:AT155"/>
    <mergeCell ref="AU153:AU155"/>
    <mergeCell ref="BV153:BV154"/>
    <mergeCell ref="AV155:BD155"/>
    <mergeCell ref="BE155:BK155"/>
    <mergeCell ref="BT155:CA155"/>
    <mergeCell ref="CB153:CB155"/>
    <mergeCell ref="CC153:CC155"/>
    <mergeCell ref="AN156:AN158"/>
    <mergeCell ref="AO156:AO158"/>
    <mergeCell ref="AP156:AP158"/>
    <mergeCell ref="AQ156:AQ158"/>
    <mergeCell ref="AR156:AR158"/>
    <mergeCell ref="AS156:AS158"/>
    <mergeCell ref="AT156:AT158"/>
    <mergeCell ref="AU156:AU158"/>
    <mergeCell ref="BV156:BV157"/>
    <mergeCell ref="AV158:BD158"/>
    <mergeCell ref="BE158:BK158"/>
    <mergeCell ref="BT158:CA158"/>
    <mergeCell ref="CB156:CB158"/>
    <mergeCell ref="CC156:CC158"/>
    <mergeCell ref="AL159:AL161"/>
    <mergeCell ref="AM159:AM161"/>
    <mergeCell ref="AN159:AN161"/>
    <mergeCell ref="AO159:AO161"/>
    <mergeCell ref="AP159:AP161"/>
    <mergeCell ref="AQ159:AQ161"/>
    <mergeCell ref="AR159:AR161"/>
    <mergeCell ref="AS159:AS161"/>
    <mergeCell ref="BV159:BV160"/>
    <mergeCell ref="AV161:BD161"/>
    <mergeCell ref="BE161:BK161"/>
    <mergeCell ref="BT161:CA161"/>
    <mergeCell ref="AU159:AU161"/>
    <mergeCell ref="AV164:BD164"/>
    <mergeCell ref="BE164:BK164"/>
    <mergeCell ref="BT164:CA164"/>
    <mergeCell ref="BV162:BV163"/>
    <mergeCell ref="AL162:AL164"/>
    <mergeCell ref="AM162:AM164"/>
    <mergeCell ref="AN162:AN164"/>
    <mergeCell ref="AO162:AO164"/>
    <mergeCell ref="AT162:AT164"/>
    <mergeCell ref="AT168:AT169"/>
    <mergeCell ref="AU168:AU169"/>
    <mergeCell ref="AU162:AU164"/>
    <mergeCell ref="AP162:AP164"/>
    <mergeCell ref="AQ162:AQ164"/>
    <mergeCell ref="AR162:AR164"/>
    <mergeCell ref="AS162:AS164"/>
    <mergeCell ref="BT168:CA168"/>
    <mergeCell ref="CB168:CB169"/>
    <mergeCell ref="CC168:CC169"/>
    <mergeCell ref="CB159:CB161"/>
    <mergeCell ref="CC162:CC164"/>
    <mergeCell ref="AJ168:AJ169"/>
    <mergeCell ref="AK168:AK169"/>
    <mergeCell ref="AL168:AL169"/>
    <mergeCell ref="AM168:AM169"/>
    <mergeCell ref="AS168:AS169"/>
    <mergeCell ref="AJ170:AJ187"/>
    <mergeCell ref="AK170:AK187"/>
    <mergeCell ref="AL170:AL172"/>
    <mergeCell ref="AM170:AM172"/>
    <mergeCell ref="AL173:AL175"/>
    <mergeCell ref="AM173:AM175"/>
    <mergeCell ref="AL176:AL178"/>
    <mergeCell ref="AM176:AM178"/>
    <mergeCell ref="AL185:AL187"/>
    <mergeCell ref="AU170:AU172"/>
    <mergeCell ref="AL179:AL181"/>
    <mergeCell ref="AM179:AM181"/>
    <mergeCell ref="AP113:AP115"/>
    <mergeCell ref="AQ113:AQ115"/>
    <mergeCell ref="AP116:AP118"/>
    <mergeCell ref="AQ116:AQ118"/>
    <mergeCell ref="AN170:AN172"/>
    <mergeCell ref="AO170:AO172"/>
    <mergeCell ref="AP170:AP172"/>
    <mergeCell ref="C4:C5"/>
    <mergeCell ref="D4:D5"/>
    <mergeCell ref="E4:E5"/>
    <mergeCell ref="AS9:AS10"/>
    <mergeCell ref="AL6:AL8"/>
    <mergeCell ref="AM6:AM8"/>
    <mergeCell ref="AG4:AG5"/>
    <mergeCell ref="AK4:AK5"/>
    <mergeCell ref="AL4:AL5"/>
    <mergeCell ref="AL9:AL10"/>
    <mergeCell ref="BT4:BT5"/>
    <mergeCell ref="BU4:BU5"/>
    <mergeCell ref="AM4:AM5"/>
    <mergeCell ref="AS4:AS5"/>
    <mergeCell ref="BE4:BK4"/>
    <mergeCell ref="AU4:AU5"/>
    <mergeCell ref="AN4:AN5"/>
    <mergeCell ref="AP4:AP5"/>
    <mergeCell ref="AQ4:AQ5"/>
    <mergeCell ref="AR4:AR5"/>
    <mergeCell ref="B6:B19"/>
    <mergeCell ref="C6:C19"/>
    <mergeCell ref="AR9:AR10"/>
    <mergeCell ref="BT9:BT11"/>
    <mergeCell ref="AM15:AM17"/>
    <mergeCell ref="AM18:AM20"/>
    <mergeCell ref="AL12:AL14"/>
    <mergeCell ref="AL15:AL17"/>
    <mergeCell ref="AN6:AN8"/>
    <mergeCell ref="AP6:AP8"/>
    <mergeCell ref="BU15:BU17"/>
    <mergeCell ref="BU18:BU20"/>
    <mergeCell ref="BE30:BK30"/>
    <mergeCell ref="BL30:BS30"/>
    <mergeCell ref="BT30:BT31"/>
    <mergeCell ref="BU30:BU31"/>
    <mergeCell ref="BT24:BT26"/>
    <mergeCell ref="BU24:BU26"/>
    <mergeCell ref="AJ28:BU28"/>
    <mergeCell ref="AJ30:AJ31"/>
    <mergeCell ref="AV30:BD30"/>
    <mergeCell ref="AO32:AO34"/>
    <mergeCell ref="AS170:AS172"/>
    <mergeCell ref="AT170:AT172"/>
    <mergeCell ref="AR116:AR118"/>
    <mergeCell ref="AT159:AT161"/>
    <mergeCell ref="AT147:AT149"/>
    <mergeCell ref="AP122:AP123"/>
    <mergeCell ref="AQ122:AQ123"/>
    <mergeCell ref="AR122:AR123"/>
    <mergeCell ref="AO78:AO80"/>
    <mergeCell ref="AP78:AP80"/>
    <mergeCell ref="AR170:AR172"/>
    <mergeCell ref="AQ170:AQ172"/>
    <mergeCell ref="AN168:AN169"/>
    <mergeCell ref="AP168:AP169"/>
    <mergeCell ref="AQ168:AQ169"/>
    <mergeCell ref="AR168:AR169"/>
    <mergeCell ref="AN122:AN123"/>
    <mergeCell ref="AO150:AO152"/>
    <mergeCell ref="BV170:BV171"/>
    <mergeCell ref="AV172:BD172"/>
    <mergeCell ref="BE172:BK172"/>
    <mergeCell ref="BT172:CA172"/>
    <mergeCell ref="CB170:CB172"/>
    <mergeCell ref="CB127:CB129"/>
    <mergeCell ref="CB162:CB164"/>
    <mergeCell ref="AV168:BD168"/>
    <mergeCell ref="BE168:BK168"/>
    <mergeCell ref="BL168:BS168"/>
    <mergeCell ref="AN173:AN175"/>
    <mergeCell ref="AO173:AO175"/>
    <mergeCell ref="AP173:AP175"/>
    <mergeCell ref="AQ173:AQ175"/>
    <mergeCell ref="AR173:AR175"/>
    <mergeCell ref="AS173:AS175"/>
    <mergeCell ref="AT173:AT175"/>
    <mergeCell ref="AU173:AU175"/>
    <mergeCell ref="BV173:BV174"/>
    <mergeCell ref="AV175:BD175"/>
    <mergeCell ref="BE175:BK175"/>
    <mergeCell ref="BT175:CA175"/>
    <mergeCell ref="CB173:CB175"/>
    <mergeCell ref="CC173:CC175"/>
    <mergeCell ref="AN176:AN178"/>
    <mergeCell ref="AO176:AO178"/>
    <mergeCell ref="AP176:AP178"/>
    <mergeCell ref="AQ176:AQ178"/>
    <mergeCell ref="AR176:AR178"/>
    <mergeCell ref="AS176:AS178"/>
    <mergeCell ref="AT176:AT178"/>
    <mergeCell ref="AU176:AU178"/>
    <mergeCell ref="BV176:BV177"/>
    <mergeCell ref="AV178:BD178"/>
    <mergeCell ref="BE178:BK178"/>
    <mergeCell ref="BT178:CA178"/>
    <mergeCell ref="CB176:CB178"/>
    <mergeCell ref="CC176:CC178"/>
    <mergeCell ref="AN179:AN181"/>
    <mergeCell ref="AO179:AO181"/>
    <mergeCell ref="AP179:AP181"/>
    <mergeCell ref="AQ179:AQ181"/>
    <mergeCell ref="AR179:AR181"/>
    <mergeCell ref="AS179:AS181"/>
    <mergeCell ref="AT179:AT181"/>
    <mergeCell ref="AU179:AU181"/>
    <mergeCell ref="CC179:CC181"/>
    <mergeCell ref="AL182:AL184"/>
    <mergeCell ref="AM182:AM184"/>
    <mergeCell ref="AN182:AN184"/>
    <mergeCell ref="AO182:AO184"/>
    <mergeCell ref="AP182:AP184"/>
    <mergeCell ref="AQ182:AQ184"/>
    <mergeCell ref="AR182:AR184"/>
    <mergeCell ref="AS182:AS184"/>
    <mergeCell ref="BV179:BV180"/>
    <mergeCell ref="AV187:BD187"/>
    <mergeCell ref="BE187:BK187"/>
    <mergeCell ref="BT187:CA187"/>
    <mergeCell ref="CB179:CB181"/>
    <mergeCell ref="AV181:BD181"/>
    <mergeCell ref="BE181:BK181"/>
    <mergeCell ref="BT181:CA181"/>
    <mergeCell ref="CB182:CB184"/>
    <mergeCell ref="AT182:AT184"/>
    <mergeCell ref="AU182:AU184"/>
    <mergeCell ref="BV182:BV183"/>
    <mergeCell ref="AV184:BD184"/>
    <mergeCell ref="BE184:BK184"/>
    <mergeCell ref="BT184:CA184"/>
    <mergeCell ref="AQ185:AQ187"/>
    <mergeCell ref="AR185:AR187"/>
    <mergeCell ref="AS185:AS187"/>
    <mergeCell ref="AT185:AT187"/>
    <mergeCell ref="AM185:AM187"/>
    <mergeCell ref="AN185:AN187"/>
    <mergeCell ref="AO185:AO187"/>
    <mergeCell ref="AP185:AP187"/>
    <mergeCell ref="CC185:CC187"/>
    <mergeCell ref="AJ191:AJ192"/>
    <mergeCell ref="AK191:AK192"/>
    <mergeCell ref="AL191:AL192"/>
    <mergeCell ref="AM191:AM192"/>
    <mergeCell ref="AS191:AS192"/>
    <mergeCell ref="AT191:AT192"/>
    <mergeCell ref="AU191:AU192"/>
    <mergeCell ref="AU185:AU187"/>
    <mergeCell ref="BV185:BV186"/>
    <mergeCell ref="BE191:BK191"/>
    <mergeCell ref="BL191:BS191"/>
    <mergeCell ref="BT191:CA191"/>
    <mergeCell ref="AJ189:CC189"/>
    <mergeCell ref="AN191:AN192"/>
    <mergeCell ref="AP191:AP192"/>
    <mergeCell ref="AQ191:AQ192"/>
    <mergeCell ref="AR191:AR192"/>
    <mergeCell ref="AV191:BD191"/>
    <mergeCell ref="CB185:CB187"/>
    <mergeCell ref="CC191:CC192"/>
    <mergeCell ref="AJ193:AJ210"/>
    <mergeCell ref="AK193:AK210"/>
    <mergeCell ref="AL193:AL195"/>
    <mergeCell ref="AM193:AM195"/>
    <mergeCell ref="AL196:AL198"/>
    <mergeCell ref="AM196:AM198"/>
    <mergeCell ref="AL199:AL201"/>
    <mergeCell ref="AM199:AM201"/>
    <mergeCell ref="AL202:AL204"/>
    <mergeCell ref="AM202:AM204"/>
    <mergeCell ref="AN193:AN195"/>
    <mergeCell ref="AO193:AO195"/>
    <mergeCell ref="AN196:AN198"/>
    <mergeCell ref="AO196:AO198"/>
    <mergeCell ref="AN199:AN201"/>
    <mergeCell ref="AO199:AO201"/>
    <mergeCell ref="AN202:AN204"/>
    <mergeCell ref="AO202:AO204"/>
    <mergeCell ref="AP193:AP195"/>
    <mergeCell ref="AQ193:AQ195"/>
    <mergeCell ref="AR193:AR195"/>
    <mergeCell ref="AS193:AS195"/>
    <mergeCell ref="AT193:AT195"/>
    <mergeCell ref="AU193:AU195"/>
    <mergeCell ref="B2:AG2"/>
    <mergeCell ref="AJ2:BU2"/>
    <mergeCell ref="G4:Q4"/>
    <mergeCell ref="R4:W4"/>
    <mergeCell ref="X4:AE4"/>
    <mergeCell ref="AF4:AF5"/>
    <mergeCell ref="AJ4:AJ5"/>
    <mergeCell ref="AV4:BD4"/>
    <mergeCell ref="B4:B5"/>
    <mergeCell ref="BL4:BS4"/>
    <mergeCell ref="AJ32:AJ49"/>
    <mergeCell ref="AL32:AL34"/>
    <mergeCell ref="AV34:BD34"/>
    <mergeCell ref="BE34:BK34"/>
    <mergeCell ref="AT21:AT23"/>
    <mergeCell ref="AM24:AM26"/>
    <mergeCell ref="AO24:AO26"/>
    <mergeCell ref="AK32:AK49"/>
    <mergeCell ref="AM32:AM34"/>
    <mergeCell ref="AN32:AN34"/>
    <mergeCell ref="AU32:AU34"/>
    <mergeCell ref="BT32:BT34"/>
    <mergeCell ref="AP32:AP34"/>
    <mergeCell ref="AQ32:AQ34"/>
    <mergeCell ref="AR32:AR34"/>
    <mergeCell ref="AS32:AS34"/>
    <mergeCell ref="AT32:AT34"/>
    <mergeCell ref="AP9:AP10"/>
    <mergeCell ref="AQ9:AQ10"/>
    <mergeCell ref="AO9:AO10"/>
    <mergeCell ref="BU32:BU34"/>
    <mergeCell ref="BE11:BK11"/>
    <mergeCell ref="AT9:AT11"/>
    <mergeCell ref="AU9:AU11"/>
    <mergeCell ref="BE20:BK20"/>
    <mergeCell ref="AP18:AP20"/>
    <mergeCell ref="AP21:AP23"/>
    <mergeCell ref="BX32:BX33"/>
    <mergeCell ref="AS76:AS77"/>
    <mergeCell ref="AT76:AT77"/>
    <mergeCell ref="AU76:AU77"/>
    <mergeCell ref="AV76:BD76"/>
    <mergeCell ref="BE76:BK76"/>
    <mergeCell ref="BL76:BS76"/>
    <mergeCell ref="BX38:BX39"/>
    <mergeCell ref="BX41:BX42"/>
    <mergeCell ref="BX35:BX36"/>
    <mergeCell ref="CC127:CC129"/>
    <mergeCell ref="AV195:BD195"/>
    <mergeCell ref="BE195:BK195"/>
    <mergeCell ref="BT195:CA195"/>
    <mergeCell ref="CB193:CB195"/>
    <mergeCell ref="CC193:CC195"/>
    <mergeCell ref="CC170:CC172"/>
    <mergeCell ref="CC182:CC184"/>
    <mergeCell ref="BV193:BV194"/>
    <mergeCell ref="CB191:CB192"/>
    <mergeCell ref="BT198:CA198"/>
    <mergeCell ref="AP196:AP198"/>
    <mergeCell ref="AQ196:AQ198"/>
    <mergeCell ref="AR196:AR198"/>
    <mergeCell ref="AS196:AS198"/>
    <mergeCell ref="CB196:CB198"/>
    <mergeCell ref="CC196:CC198"/>
    <mergeCell ref="AT113:AT115"/>
    <mergeCell ref="AU113:AU115"/>
    <mergeCell ref="AJ120:CC120"/>
    <mergeCell ref="AT196:AT198"/>
    <mergeCell ref="AU196:AU198"/>
    <mergeCell ref="BV196:BV197"/>
    <mergeCell ref="AV198:BD198"/>
    <mergeCell ref="BE198:BK198"/>
    <mergeCell ref="CC159:CC161"/>
    <mergeCell ref="AP199:AP201"/>
    <mergeCell ref="AQ199:AQ201"/>
    <mergeCell ref="AR199:AR201"/>
    <mergeCell ref="AS199:AS201"/>
    <mergeCell ref="AT199:AT201"/>
    <mergeCell ref="AU199:AU201"/>
    <mergeCell ref="BV199:BV200"/>
    <mergeCell ref="AV201:BD201"/>
    <mergeCell ref="BE201:BK201"/>
    <mergeCell ref="BT201:CA201"/>
    <mergeCell ref="CB199:CB201"/>
    <mergeCell ref="CC199:CC201"/>
    <mergeCell ref="AP202:AP204"/>
    <mergeCell ref="AQ202:AQ204"/>
    <mergeCell ref="AR202:AR204"/>
    <mergeCell ref="AS202:AS204"/>
    <mergeCell ref="AT202:AT204"/>
    <mergeCell ref="AU202:AU204"/>
    <mergeCell ref="BV202:BV203"/>
    <mergeCell ref="AV204:BD204"/>
    <mergeCell ref="BE204:BK204"/>
    <mergeCell ref="BT204:CA204"/>
    <mergeCell ref="CB202:CB204"/>
    <mergeCell ref="CC202:CC204"/>
    <mergeCell ref="AL205:AL207"/>
    <mergeCell ref="AM205:AM207"/>
    <mergeCell ref="AN205:AN207"/>
    <mergeCell ref="AO205:AO207"/>
    <mergeCell ref="AP205:AP207"/>
    <mergeCell ref="AQ205:AQ207"/>
    <mergeCell ref="AT208:AT210"/>
    <mergeCell ref="AT205:AT207"/>
    <mergeCell ref="AU205:AU207"/>
    <mergeCell ref="BV205:BV206"/>
    <mergeCell ref="AV207:BD207"/>
    <mergeCell ref="BE207:BK207"/>
    <mergeCell ref="BT207:CA207"/>
    <mergeCell ref="AV210:BD210"/>
    <mergeCell ref="AP208:AP210"/>
    <mergeCell ref="AQ208:AQ210"/>
    <mergeCell ref="AR208:AR210"/>
    <mergeCell ref="AS208:AS210"/>
    <mergeCell ref="AR205:AR207"/>
    <mergeCell ref="AS205:AS207"/>
    <mergeCell ref="AL208:AL210"/>
    <mergeCell ref="AM208:AM210"/>
    <mergeCell ref="AN208:AN210"/>
    <mergeCell ref="AO208:AO210"/>
    <mergeCell ref="CB205:CB207"/>
    <mergeCell ref="CB208:CB210"/>
    <mergeCell ref="AU208:AU210"/>
    <mergeCell ref="BV208:BV209"/>
    <mergeCell ref="BE210:BK210"/>
    <mergeCell ref="BT210:CA210"/>
    <mergeCell ref="CC208:CC210"/>
    <mergeCell ref="CC205:CC207"/>
    <mergeCell ref="CC130:CC132"/>
    <mergeCell ref="CC136:CC138"/>
    <mergeCell ref="AJ143:CC143"/>
    <mergeCell ref="AJ166:CC166"/>
    <mergeCell ref="AN145:AN146"/>
    <mergeCell ref="AP145:AP146"/>
    <mergeCell ref="AQ145:AQ146"/>
    <mergeCell ref="AR145:AR146"/>
    <mergeCell ref="BX6:BX7"/>
    <mergeCell ref="BX9:BX10"/>
    <mergeCell ref="BX12:BX13"/>
    <mergeCell ref="BX15:BX16"/>
    <mergeCell ref="BX18:BX19"/>
    <mergeCell ref="BX21:BX22"/>
    <mergeCell ref="BX24:BX25"/>
    <mergeCell ref="BX44:BX45"/>
    <mergeCell ref="BX47:BX48"/>
    <mergeCell ref="AJ74:CC74"/>
    <mergeCell ref="AJ97:CC97"/>
    <mergeCell ref="AJ78:AJ95"/>
    <mergeCell ref="AK78:AK95"/>
    <mergeCell ref="AL78:AL80"/>
    <mergeCell ref="AM78:AM80"/>
    <mergeCell ref="AJ76:AJ77"/>
    <mergeCell ref="AK76:AK77"/>
    <mergeCell ref="AN76:AN77"/>
    <mergeCell ref="AN99:AN100"/>
    <mergeCell ref="AP99:AP100"/>
    <mergeCell ref="AQ99:AQ100"/>
    <mergeCell ref="AR99:AR100"/>
    <mergeCell ref="AP76:AP77"/>
    <mergeCell ref="AQ76:AQ77"/>
    <mergeCell ref="AR76:AR77"/>
    <mergeCell ref="AN78:AN80"/>
    <mergeCell ref="AN53:AN54"/>
    <mergeCell ref="AP53:AP54"/>
    <mergeCell ref="AQ53:AQ54"/>
    <mergeCell ref="AR53:AR54"/>
    <mergeCell ref="AQ55:AQ57"/>
    <mergeCell ref="AR55:AR5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CE1738"/>
  <sheetViews>
    <sheetView showGridLines="0" topLeftCell="AH96" zoomScale="50" zoomScaleNormal="50" workbookViewId="0">
      <selection activeCell="AJ166" sqref="AJ166:CC166"/>
    </sheetView>
  </sheetViews>
  <sheetFormatPr defaultColWidth="8.75" defaultRowHeight="32.25" customHeight="1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6" width="9" style="42" customWidth="1"/>
    <col min="37" max="37" width="10.625" style="42" customWidth="1"/>
    <col min="38" max="38" width="10.125" style="42" customWidth="1"/>
    <col min="39" max="39" width="17.875" style="71" customWidth="1"/>
    <col min="40" max="40" width="8.125" style="71" customWidth="1"/>
    <col min="41" max="41" width="10.25" style="127" hidden="1" customWidth="1"/>
    <col min="42" max="42" width="11.75" style="71" customWidth="1"/>
    <col min="43" max="43" width="12.625" style="71" customWidth="1"/>
    <col min="44" max="44" width="10.375" style="220" customWidth="1"/>
    <col min="45" max="45" width="10" style="225" customWidth="1"/>
    <col min="46" max="46" width="5.75" style="228" customWidth="1"/>
    <col min="47" max="47" width="5.375" style="228" customWidth="1"/>
    <col min="48" max="48" width="6.875" style="42" customWidth="1"/>
    <col min="49" max="49" width="10.5" style="42" customWidth="1"/>
    <col min="50" max="50" width="11.625" style="42" customWidth="1"/>
    <col min="51" max="51" width="11.375" style="132" customWidth="1"/>
    <col min="52" max="52" width="10.875" style="42" customWidth="1"/>
    <col min="53" max="53" width="11.125" style="42" customWidth="1"/>
    <col min="54" max="54" width="7.875" style="42" hidden="1" customWidth="1"/>
    <col min="55" max="55" width="10.625" style="42" customWidth="1"/>
    <col min="56" max="56" width="10.125" style="42" customWidth="1"/>
    <col min="57" max="57" width="7.875" style="42" customWidth="1"/>
    <col min="58" max="58" width="11.625" style="42" customWidth="1"/>
    <col min="59" max="59" width="11.5" style="42" customWidth="1"/>
    <col min="60" max="60" width="10.375" style="42" customWidth="1"/>
    <col min="61" max="61" width="10.125" style="42" customWidth="1"/>
    <col min="62" max="62" width="7.5" style="42" customWidth="1"/>
    <col min="63" max="63" width="9.5" style="42" customWidth="1"/>
    <col min="64" max="64" width="7.125" style="42" customWidth="1"/>
    <col min="65" max="65" width="14.375" style="42" customWidth="1"/>
    <col min="66" max="67" width="11.5" style="42" customWidth="1"/>
    <col min="68" max="68" width="11.5" style="42" hidden="1" customWidth="1"/>
    <col min="69" max="69" width="11.5" style="42" customWidth="1"/>
    <col min="70" max="70" width="7.375" style="220" customWidth="1"/>
    <col min="71" max="71" width="10.375" style="42" customWidth="1"/>
    <col min="72" max="72" width="12.75" style="42" customWidth="1"/>
    <col min="73" max="73" width="14.25" style="42" customWidth="1"/>
    <col min="74" max="74" width="10.75" style="42" customWidth="1"/>
    <col min="75" max="75" width="8.125" style="42" customWidth="1"/>
    <col min="76" max="76" width="9.125" style="42" customWidth="1"/>
    <col min="77" max="77" width="14.75" style="42" customWidth="1"/>
    <col min="78" max="78" width="8.5" style="42" customWidth="1"/>
    <col min="79" max="79" width="10" style="42" customWidth="1"/>
    <col min="80" max="80" width="14.625" style="42" customWidth="1"/>
    <col min="81" max="81" width="12.37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32.25" customHeight="1" x14ac:dyDescent="0.25">
      <c r="A1" s="42" t="e">
        <f>#REF!</f>
        <v>#REF!</v>
      </c>
    </row>
    <row r="2" spans="1:80" ht="32.25" customHeight="1" x14ac:dyDescent="0.25">
      <c r="B2" s="271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466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22.5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221"/>
      <c r="AS3" s="226"/>
      <c r="AT3" s="229"/>
      <c r="AU3" s="229"/>
      <c r="AV3" s="43"/>
      <c r="AW3" s="43"/>
      <c r="AX3" s="43"/>
      <c r="AY3" s="13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221"/>
      <c r="BS3" s="43"/>
      <c r="BT3" s="43"/>
      <c r="BU3" s="43"/>
      <c r="BV3" s="43"/>
      <c r="BW3" s="43"/>
    </row>
    <row r="4" spans="1:80" ht="57" customHeight="1" x14ac:dyDescent="0.25">
      <c r="A4" s="43"/>
      <c r="B4" s="299" t="s">
        <v>139</v>
      </c>
      <c r="C4" s="299" t="s">
        <v>140</v>
      </c>
      <c r="D4" s="299" t="s">
        <v>141</v>
      </c>
      <c r="E4" s="299" t="s">
        <v>142</v>
      </c>
      <c r="F4" s="78" t="s">
        <v>21</v>
      </c>
      <c r="G4" s="300" t="s">
        <v>143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144</v>
      </c>
      <c r="S4" s="301"/>
      <c r="T4" s="301"/>
      <c r="U4" s="301"/>
      <c r="V4" s="301"/>
      <c r="W4" s="302"/>
      <c r="X4" s="300" t="s">
        <v>145</v>
      </c>
      <c r="Y4" s="301"/>
      <c r="Z4" s="301"/>
      <c r="AA4" s="301"/>
      <c r="AB4" s="301"/>
      <c r="AC4" s="301"/>
      <c r="AD4" s="301"/>
      <c r="AE4" s="302"/>
      <c r="AF4" s="297" t="s">
        <v>146</v>
      </c>
      <c r="AG4" s="297" t="s">
        <v>147</v>
      </c>
      <c r="AH4" s="79"/>
      <c r="AI4" s="43"/>
      <c r="AJ4" s="272" t="s">
        <v>441</v>
      </c>
      <c r="AK4" s="274" t="s">
        <v>148</v>
      </c>
      <c r="AL4" s="274" t="s">
        <v>149</v>
      </c>
      <c r="AM4" s="274" t="s">
        <v>150</v>
      </c>
      <c r="AN4" s="262" t="s">
        <v>450</v>
      </c>
      <c r="AO4" s="200" t="s">
        <v>23</v>
      </c>
      <c r="AP4" s="262" t="s">
        <v>442</v>
      </c>
      <c r="AQ4" s="262" t="s">
        <v>443</v>
      </c>
      <c r="AR4" s="318" t="s">
        <v>444</v>
      </c>
      <c r="AS4" s="305" t="s">
        <v>201</v>
      </c>
      <c r="AT4" s="320" t="s">
        <v>407</v>
      </c>
      <c r="AU4" s="320" t="s">
        <v>408</v>
      </c>
      <c r="AV4" s="257" t="s">
        <v>437</v>
      </c>
      <c r="AW4" s="257"/>
      <c r="AX4" s="257"/>
      <c r="AY4" s="257"/>
      <c r="AZ4" s="257"/>
      <c r="BA4" s="257"/>
      <c r="BB4" s="257"/>
      <c r="BC4" s="257"/>
      <c r="BD4" s="257"/>
      <c r="BE4" s="257" t="s">
        <v>438</v>
      </c>
      <c r="BF4" s="257"/>
      <c r="BG4" s="257"/>
      <c r="BH4" s="257"/>
      <c r="BI4" s="257"/>
      <c r="BJ4" s="257"/>
      <c r="BK4" s="257"/>
      <c r="BL4" s="257" t="s">
        <v>445</v>
      </c>
      <c r="BM4" s="257"/>
      <c r="BN4" s="257"/>
      <c r="BO4" s="257"/>
      <c r="BP4" s="257"/>
      <c r="BQ4" s="257"/>
      <c r="BR4" s="257"/>
      <c r="BS4" s="257"/>
      <c r="BT4" s="258" t="s">
        <v>454</v>
      </c>
      <c r="BU4" s="260" t="s">
        <v>452</v>
      </c>
      <c r="BV4" s="43"/>
      <c r="BW4" s="43"/>
    </row>
    <row r="5" spans="1:80" ht="88.5" customHeight="1" x14ac:dyDescent="0.25">
      <c r="A5" s="43"/>
      <c r="B5" s="298"/>
      <c r="C5" s="298"/>
      <c r="D5" s="298"/>
      <c r="E5" s="298"/>
      <c r="F5" s="2" t="s">
        <v>38</v>
      </c>
      <c r="G5" s="2" t="s">
        <v>25</v>
      </c>
      <c r="H5" s="2" t="s">
        <v>26</v>
      </c>
      <c r="I5" s="80" t="s">
        <v>152</v>
      </c>
      <c r="J5" s="80" t="s">
        <v>153</v>
      </c>
      <c r="K5" s="80" t="s">
        <v>27</v>
      </c>
      <c r="L5" s="80" t="s">
        <v>154</v>
      </c>
      <c r="M5" s="80" t="s">
        <v>14</v>
      </c>
      <c r="N5" s="80" t="s">
        <v>155</v>
      </c>
      <c r="O5" s="80" t="s">
        <v>156</v>
      </c>
      <c r="P5" s="80" t="s">
        <v>157</v>
      </c>
      <c r="Q5" s="80" t="s">
        <v>13</v>
      </c>
      <c r="R5" s="2" t="s">
        <v>25</v>
      </c>
      <c r="S5" s="2" t="s">
        <v>26</v>
      </c>
      <c r="T5" s="80" t="s">
        <v>153</v>
      </c>
      <c r="U5" s="80" t="s">
        <v>154</v>
      </c>
      <c r="V5" s="80" t="s">
        <v>20</v>
      </c>
      <c r="W5" s="80" t="s">
        <v>157</v>
      </c>
      <c r="X5" s="2" t="s">
        <v>25</v>
      </c>
      <c r="Y5" s="2" t="s">
        <v>26</v>
      </c>
      <c r="Z5" s="80" t="s">
        <v>153</v>
      </c>
      <c r="AA5" s="80" t="s">
        <v>27</v>
      </c>
      <c r="AB5" s="80" t="s">
        <v>154</v>
      </c>
      <c r="AC5" s="80" t="s">
        <v>20</v>
      </c>
      <c r="AD5" s="80" t="s">
        <v>157</v>
      </c>
      <c r="AE5" s="80" t="s">
        <v>13</v>
      </c>
      <c r="AF5" s="298"/>
      <c r="AG5" s="298"/>
      <c r="AH5" s="79"/>
      <c r="AI5" s="43"/>
      <c r="AJ5" s="273"/>
      <c r="AK5" s="259"/>
      <c r="AL5" s="259"/>
      <c r="AM5" s="259"/>
      <c r="AN5" s="263"/>
      <c r="AO5" s="201" t="s">
        <v>202</v>
      </c>
      <c r="AP5" s="263"/>
      <c r="AQ5" s="263"/>
      <c r="AR5" s="319"/>
      <c r="AS5" s="306"/>
      <c r="AT5" s="321"/>
      <c r="AU5" s="321"/>
      <c r="AV5" s="25" t="s">
        <v>24</v>
      </c>
      <c r="AW5" s="25" t="s">
        <v>158</v>
      </c>
      <c r="AX5" s="81" t="s">
        <v>25</v>
      </c>
      <c r="AY5" s="187" t="s">
        <v>26</v>
      </c>
      <c r="AZ5" s="25" t="s">
        <v>440</v>
      </c>
      <c r="BA5" s="25" t="s">
        <v>409</v>
      </c>
      <c r="BB5" s="186" t="s">
        <v>27</v>
      </c>
      <c r="BC5" s="25" t="s">
        <v>159</v>
      </c>
      <c r="BD5" s="25" t="s">
        <v>160</v>
      </c>
      <c r="BE5" s="25" t="s">
        <v>24</v>
      </c>
      <c r="BF5" s="81" t="s">
        <v>25</v>
      </c>
      <c r="BG5" s="81" t="s">
        <v>26</v>
      </c>
      <c r="BH5" s="25" t="s">
        <v>158</v>
      </c>
      <c r="BI5" s="25" t="s">
        <v>159</v>
      </c>
      <c r="BJ5" s="25" t="s">
        <v>20</v>
      </c>
      <c r="BK5" s="25" t="s">
        <v>160</v>
      </c>
      <c r="BL5" s="25" t="s">
        <v>24</v>
      </c>
      <c r="BM5" s="81" t="s">
        <v>25</v>
      </c>
      <c r="BN5" s="81" t="s">
        <v>26</v>
      </c>
      <c r="BO5" s="25" t="s">
        <v>158</v>
      </c>
      <c r="BP5" s="186" t="s">
        <v>27</v>
      </c>
      <c r="BQ5" s="25" t="s">
        <v>159</v>
      </c>
      <c r="BR5" s="222" t="s">
        <v>20</v>
      </c>
      <c r="BS5" s="25" t="s">
        <v>160</v>
      </c>
      <c r="BT5" s="259"/>
      <c r="BU5" s="261"/>
      <c r="BV5" s="43"/>
      <c r="BW5" s="43"/>
      <c r="CB5" s="71"/>
    </row>
    <row r="6" spans="1:80" ht="32.25" customHeight="1" x14ac:dyDescent="0.25">
      <c r="A6" s="43"/>
      <c r="B6" s="293">
        <v>6.6</v>
      </c>
      <c r="C6" s="295">
        <v>6</v>
      </c>
      <c r="D6" s="46">
        <v>456</v>
      </c>
      <c r="E6" s="17" t="s">
        <v>56</v>
      </c>
      <c r="F6" s="61">
        <v>25</v>
      </c>
      <c r="G6" s="46"/>
      <c r="H6" s="83"/>
      <c r="I6" s="17"/>
      <c r="J6" s="99">
        <v>20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/>
      <c r="AA6" s="102"/>
      <c r="AB6" s="17"/>
      <c r="AC6" s="46"/>
      <c r="AD6" s="17"/>
      <c r="AE6" s="100"/>
      <c r="AF6" s="17"/>
      <c r="AG6" s="85"/>
      <c r="AH6" s="86"/>
      <c r="AI6" s="43"/>
      <c r="AJ6" s="278">
        <v>3.5</v>
      </c>
      <c r="AK6" s="242">
        <v>3</v>
      </c>
      <c r="AL6" s="238">
        <v>350</v>
      </c>
      <c r="AM6" s="248" t="s">
        <v>203</v>
      </c>
      <c r="AN6" s="238">
        <v>5</v>
      </c>
      <c r="AO6" s="250">
        <f>INT(AL6*TAN(RADIANS(AN6)))</f>
        <v>30</v>
      </c>
      <c r="AP6" s="242">
        <f>(INT((AO6-13)/AS6+1)*AS6+13)</f>
        <v>33</v>
      </c>
      <c r="AQ6" s="242">
        <f>AP6+INT(AL6*(TAN(AN6/180*PI())))</f>
        <v>63</v>
      </c>
      <c r="AR6" s="324">
        <v>35</v>
      </c>
      <c r="AS6" s="304">
        <v>10</v>
      </c>
      <c r="AT6" s="322">
        <v>11</v>
      </c>
      <c r="AU6" s="322">
        <v>6</v>
      </c>
      <c r="AV6" s="88">
        <v>1</v>
      </c>
      <c r="AW6" s="219">
        <v>22</v>
      </c>
      <c r="AX6" s="87">
        <f>AL6-11</f>
        <v>339</v>
      </c>
      <c r="AY6" s="184">
        <f>(AR6-7-BP6-BP7-1.16/2-BB6/2)</f>
        <v>23.615000000000002</v>
      </c>
      <c r="AZ6" s="130">
        <f>INT((AP6-13)/AS6)+1</f>
        <v>3</v>
      </c>
      <c r="BA6" s="103" t="s">
        <v>31</v>
      </c>
      <c r="BB6" s="105">
        <f>IF(AW6=16,1.84,IF(AW6=20,2.27,IF(AW6=22,2.51,IF(AW6=25,2.84,IF(AW6=28,3.16)))))</f>
        <v>2.5099999999999998</v>
      </c>
      <c r="BC6" s="88">
        <f>AX6+2*AY6</f>
        <v>386.23</v>
      </c>
      <c r="BD6" s="87">
        <f>BC6*AZ6/100*((AW6/100)^2/4*PI()*7850/100)</f>
        <v>34.575793723997911</v>
      </c>
      <c r="BE6" s="88">
        <v>2</v>
      </c>
      <c r="BF6" s="87">
        <f>AL6-11</f>
        <v>339</v>
      </c>
      <c r="BG6" s="87">
        <v>10</v>
      </c>
      <c r="BH6" s="219">
        <v>10</v>
      </c>
      <c r="BI6" s="88">
        <f>BF6+2*BG6</f>
        <v>359</v>
      </c>
      <c r="BJ6" s="88">
        <f>AZ6</f>
        <v>3</v>
      </c>
      <c r="BK6" s="87">
        <f>BI6*BJ6/100*((BH6/100)^2/4*PI()*7850/100)</f>
        <v>6.640109502535557</v>
      </c>
      <c r="BL6" s="88">
        <v>3</v>
      </c>
      <c r="BM6" s="110">
        <f>(AP6+AQ6)/2-2*4.5</f>
        <v>39</v>
      </c>
      <c r="BN6" s="87">
        <f>10</f>
        <v>10</v>
      </c>
      <c r="BO6" s="219">
        <v>10</v>
      </c>
      <c r="BP6" s="105">
        <f>IF(BO6=10,1.16,IF(BO6=12,1.39,IF(BO6=14,1.62,IF(BO6=28,3.1))))</f>
        <v>1.1599999999999999</v>
      </c>
      <c r="BQ6" s="110">
        <f>BM6+2*BN6</f>
        <v>59</v>
      </c>
      <c r="BR6" s="232">
        <f>AT6*2+2*AU6-1+1</f>
        <v>34</v>
      </c>
      <c r="BS6" s="87">
        <f>BQ6*BR6/100*((BO6/100)^2/4*PI()*7850/100)</f>
        <v>12.367743418835959</v>
      </c>
      <c r="BT6" s="242">
        <f>BD6+BK6+BS6+BD7+BK7+BS7+BS8</f>
        <v>151.15893025768892</v>
      </c>
      <c r="BU6" s="284">
        <f>(AP6+AQ6)*AL6/2*AR6/1000000</f>
        <v>0.58799999999999997</v>
      </c>
      <c r="BV6" s="43"/>
      <c r="BW6" s="43"/>
      <c r="BX6" s="286">
        <f>BT6/BU6</f>
        <v>257.07301064232809</v>
      </c>
    </row>
    <row r="7" spans="1:80" ht="32.25" customHeight="1" x14ac:dyDescent="0.25">
      <c r="A7" s="43"/>
      <c r="B7" s="293"/>
      <c r="C7" s="295"/>
      <c r="D7" s="46">
        <v>456</v>
      </c>
      <c r="E7" s="17" t="s">
        <v>58</v>
      </c>
      <c r="F7" s="61">
        <v>25</v>
      </c>
      <c r="G7" s="46"/>
      <c r="H7" s="83"/>
      <c r="I7" s="17"/>
      <c r="J7" s="99">
        <v>20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/>
      <c r="AA7" s="102"/>
      <c r="AB7" s="17"/>
      <c r="AC7" s="46"/>
      <c r="AD7" s="17"/>
      <c r="AE7" s="100"/>
      <c r="AF7" s="17"/>
      <c r="AG7" s="85"/>
      <c r="AH7" s="86"/>
      <c r="AI7" s="43"/>
      <c r="AJ7" s="278"/>
      <c r="AK7" s="242"/>
      <c r="AL7" s="238"/>
      <c r="AM7" s="248"/>
      <c r="AN7" s="238"/>
      <c r="AO7" s="250"/>
      <c r="AP7" s="242"/>
      <c r="AQ7" s="242"/>
      <c r="AR7" s="324"/>
      <c r="AS7" s="304"/>
      <c r="AT7" s="322"/>
      <c r="AU7" s="322"/>
      <c r="AV7" s="88" t="s">
        <v>51</v>
      </c>
      <c r="AW7" s="219">
        <f>AW6</f>
        <v>22</v>
      </c>
      <c r="AX7" s="87">
        <f>AL6/COS(AN6/180*PI())-11</f>
        <v>340.33694314017157</v>
      </c>
      <c r="AY7" s="184">
        <f>AY6</f>
        <v>23.615000000000002</v>
      </c>
      <c r="AZ7" s="103" t="s">
        <v>31</v>
      </c>
      <c r="BA7" s="131">
        <f>INT((AQ6-AP6-3.5/COS(AN6*PI()/180))/AS6)+1</f>
        <v>3</v>
      </c>
      <c r="BB7" s="105">
        <f>IF(AW7=16,1.84,IF(AW7=20,2.27,IF(AW7=22,2.51,IF(AW7=25,2.84,IF(AW7=28,3.16)))))</f>
        <v>2.5099999999999998</v>
      </c>
      <c r="BC7" s="88">
        <f>AX7+2*AY7</f>
        <v>387.56694314017159</v>
      </c>
      <c r="BD7" s="87">
        <f>BC7*BA7/100*((AW7/100)^2/4*PI()*7850/100)</f>
        <v>34.695478549711318</v>
      </c>
      <c r="BE7" s="88" t="s">
        <v>52</v>
      </c>
      <c r="BF7" s="87">
        <f>AL6/COS(AN6/180*PI())-11</f>
        <v>340.33694314017157</v>
      </c>
      <c r="BG7" s="87">
        <v>10</v>
      </c>
      <c r="BH7" s="219">
        <v>10</v>
      </c>
      <c r="BI7" s="88">
        <f>BF7+2*BG7</f>
        <v>360.33694314017157</v>
      </c>
      <c r="BJ7" s="88">
        <f>BA7</f>
        <v>3</v>
      </c>
      <c r="BK7" s="87">
        <f>BI7*BJ7/100*((BH7/100)^2/4*PI()*7850/100)</f>
        <v>6.6648377723110528</v>
      </c>
      <c r="BL7" s="88">
        <v>4</v>
      </c>
      <c r="BM7" s="110">
        <f>BM6</f>
        <v>39</v>
      </c>
      <c r="BN7" s="214">
        <f>AR6-7-BP6-BP7+BP7</f>
        <v>26.84</v>
      </c>
      <c r="BO7" s="219">
        <v>12</v>
      </c>
      <c r="BP7" s="105">
        <f t="shared" ref="BP7:BP26" si="0">IF(BO7=10,1.16,IF(BO7=12,1.39,IF(BO7=14,1.62,IF(BO7=28,3.1))))</f>
        <v>1.39</v>
      </c>
      <c r="BQ7" s="215">
        <f>BM7+2*BN7+32</f>
        <v>124.68</v>
      </c>
      <c r="BR7" s="232">
        <f>BR6</f>
        <v>34</v>
      </c>
      <c r="BS7" s="87">
        <f>BQ7*BR7/100*((BO7/100)^2/4*PI()*7850/100)</f>
        <v>37.635504393611399</v>
      </c>
      <c r="BT7" s="242"/>
      <c r="BU7" s="284"/>
      <c r="BV7" s="43"/>
      <c r="BW7" s="43"/>
      <c r="BX7" s="286"/>
    </row>
    <row r="8" spans="1:80" ht="32.25" customHeight="1" x14ac:dyDescent="0.25">
      <c r="A8" s="43"/>
      <c r="B8" s="293"/>
      <c r="C8" s="295"/>
      <c r="D8" s="46"/>
      <c r="E8" s="17"/>
      <c r="F8" s="61"/>
      <c r="G8" s="46"/>
      <c r="H8" s="83"/>
      <c r="I8" s="17"/>
      <c r="J8" s="99"/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/>
      <c r="AA8" s="102"/>
      <c r="AB8" s="17"/>
      <c r="AC8" s="46"/>
      <c r="AD8" s="17"/>
      <c r="AE8" s="100"/>
      <c r="AF8" s="17"/>
      <c r="AG8" s="85"/>
      <c r="AH8" s="86"/>
      <c r="AI8" s="43"/>
      <c r="AJ8" s="278"/>
      <c r="AK8" s="242"/>
      <c r="AL8" s="238"/>
      <c r="AM8" s="248"/>
      <c r="AN8" s="238"/>
      <c r="AO8" s="250"/>
      <c r="AP8" s="242"/>
      <c r="AQ8" s="242"/>
      <c r="AR8" s="324"/>
      <c r="AS8" s="304"/>
      <c r="AT8" s="322"/>
      <c r="AU8" s="322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88">
        <v>5</v>
      </c>
      <c r="BM8" s="210">
        <f>(3*AS6+BB6+BP8)</f>
        <v>33.9</v>
      </c>
      <c r="BN8" s="214">
        <f>AR6-7-BP6-BP7+BP8</f>
        <v>26.84</v>
      </c>
      <c r="BO8" s="219">
        <v>12</v>
      </c>
      <c r="BP8" s="211">
        <f t="shared" si="0"/>
        <v>1.39</v>
      </c>
      <c r="BQ8" s="214">
        <f>2*BM8+2*BN8+28</f>
        <v>149.47999999999999</v>
      </c>
      <c r="BR8" s="232">
        <f>INT(29*(INT(AZ6/3/2)+INT(BJ6/3/2+BJ7/3/2))/2)</f>
        <v>14</v>
      </c>
      <c r="BS8" s="87">
        <f>BQ8*BR8/100*((BO8/100)^2/4*PI()*7850/100)</f>
        <v>18.579462896685737</v>
      </c>
      <c r="BT8" s="242"/>
      <c r="BU8" s="284"/>
      <c r="BV8" s="43"/>
      <c r="BW8" s="43"/>
      <c r="BX8" s="71"/>
    </row>
    <row r="9" spans="1:80" ht="32.25" hidden="1" customHeight="1" x14ac:dyDescent="0.25">
      <c r="A9" s="43"/>
      <c r="B9" s="293"/>
      <c r="C9" s="295"/>
      <c r="D9" s="46">
        <v>456</v>
      </c>
      <c r="E9" s="17" t="s">
        <v>59</v>
      </c>
      <c r="F9" s="61">
        <v>35</v>
      </c>
      <c r="G9" s="46"/>
      <c r="H9" s="83"/>
      <c r="I9" s="17"/>
      <c r="J9" s="99">
        <v>20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/>
      <c r="AA9" s="102"/>
      <c r="AB9" s="17"/>
      <c r="AC9" s="46"/>
      <c r="AD9" s="17"/>
      <c r="AE9" s="100"/>
      <c r="AF9" s="17"/>
      <c r="AG9" s="85"/>
      <c r="AH9" s="86"/>
      <c r="AI9" s="43"/>
      <c r="AJ9" s="278"/>
      <c r="AK9" s="242"/>
      <c r="AL9" s="335">
        <v>346</v>
      </c>
      <c r="AM9" s="329" t="s">
        <v>204</v>
      </c>
      <c r="AN9" s="335">
        <v>5</v>
      </c>
      <c r="AO9" s="335">
        <f>INT(AL9*TAN(RADIANS(AN9)))</f>
        <v>30</v>
      </c>
      <c r="AP9" s="329">
        <f>INT((AO9-13)/AS9+1)*AS9+13</f>
        <v>37</v>
      </c>
      <c r="AQ9" s="329">
        <f>AP9+INT(AL9*(TAN(AN9/180*PI())))</f>
        <v>67</v>
      </c>
      <c r="AR9" s="307">
        <f>F$7</f>
        <v>25</v>
      </c>
      <c r="AS9" s="310">
        <v>12</v>
      </c>
      <c r="AT9" s="313">
        <v>7</v>
      </c>
      <c r="AU9" s="313">
        <v>4</v>
      </c>
      <c r="AV9" s="144">
        <v>1</v>
      </c>
      <c r="AW9" s="145">
        <f>J$6</f>
        <v>20</v>
      </c>
      <c r="AX9" s="146">
        <f>AL9-11</f>
        <v>335</v>
      </c>
      <c r="AY9" s="197">
        <f>(AR9-7-BP9-BP10-1.16/2-BB9/2)+5</f>
        <v>19.895000000000003</v>
      </c>
      <c r="AZ9" s="147">
        <f>INT((AP9-13)/AS9)+1</f>
        <v>3</v>
      </c>
      <c r="BA9" s="148" t="s">
        <v>31</v>
      </c>
      <c r="BB9" s="149">
        <f>IF(AW9=16,1.84,IF(AW9=20,2.27,IF(AW9=22,2.51,IF(AW9=25,2.84,IF(AW9=28,3.16)))))</f>
        <v>2.27</v>
      </c>
      <c r="BC9" s="144">
        <f>AX9+2*AY9</f>
        <v>374.79</v>
      </c>
      <c r="BD9" s="146">
        <f>BC9*AZ9/100*((AW9/100)^2/4*PI()*7850/100)</f>
        <v>27.728653375546536</v>
      </c>
      <c r="BE9" s="144">
        <v>2</v>
      </c>
      <c r="BF9" s="146">
        <f>AL9-11</f>
        <v>335</v>
      </c>
      <c r="BG9" s="146">
        <f>AY9</f>
        <v>19.895000000000003</v>
      </c>
      <c r="BH9" s="145">
        <v>10</v>
      </c>
      <c r="BI9" s="144">
        <f>BF9+2*BG9</f>
        <v>374.79</v>
      </c>
      <c r="BJ9" s="144">
        <f>AZ9</f>
        <v>3</v>
      </c>
      <c r="BK9" s="146">
        <f>BI9*BJ9/100*((BH9/100)^2/4*PI()*7850/100)</f>
        <v>6.9321633438866339</v>
      </c>
      <c r="BL9" s="144">
        <v>3</v>
      </c>
      <c r="BM9" s="198">
        <f>(AP9+AQ9)/2-2*4.5</f>
        <v>43</v>
      </c>
      <c r="BN9" s="146">
        <f>10</f>
        <v>10</v>
      </c>
      <c r="BO9" s="219">
        <f>Z$6</f>
        <v>0</v>
      </c>
      <c r="BP9" s="149" t="b">
        <f>IF(BO9=10,1.16,IF(BO9=12,1.39,IF(BO9=14,1.62,IF(BO9=28,3.1))))</f>
        <v>0</v>
      </c>
      <c r="BQ9" s="110">
        <f>BM9+2*BN9</f>
        <v>63</v>
      </c>
      <c r="BR9" s="232">
        <f>AT9*2+2*AU9-1+1</f>
        <v>22</v>
      </c>
      <c r="BS9" s="146">
        <f t="shared" ref="BS9:BS26" si="1">BQ9*BR9/100*((BO9/100)^2/4*PI()*7850/100)</f>
        <v>0</v>
      </c>
      <c r="BT9" s="329">
        <f>BD9+BK9+BS9+BD10+BK10+BS10+BS11</f>
        <v>94.699331425770495</v>
      </c>
      <c r="BU9" s="332">
        <f>(AP9+AQ9)*AL9/2*AR9/1000000</f>
        <v>0.44979999999999998</v>
      </c>
      <c r="BV9" s="177"/>
      <c r="BW9" s="43"/>
      <c r="BX9" s="286">
        <f>BT9/BU9</f>
        <v>210.53653051527456</v>
      </c>
    </row>
    <row r="10" spans="1:80" ht="32.25" hidden="1" customHeight="1" x14ac:dyDescent="0.25">
      <c r="A10" s="43"/>
      <c r="B10" s="293"/>
      <c r="C10" s="295"/>
      <c r="D10" s="46">
        <v>456</v>
      </c>
      <c r="E10" s="17" t="s">
        <v>60</v>
      </c>
      <c r="F10" s="61">
        <v>35</v>
      </c>
      <c r="G10" s="46"/>
      <c r="H10" s="83"/>
      <c r="I10" s="17"/>
      <c r="J10" s="99">
        <v>20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/>
      <c r="AA10" s="102"/>
      <c r="AB10" s="17"/>
      <c r="AC10" s="46"/>
      <c r="AD10" s="17"/>
      <c r="AE10" s="100"/>
      <c r="AF10" s="17"/>
      <c r="AG10" s="85"/>
      <c r="AH10" s="86"/>
      <c r="AI10" s="43"/>
      <c r="AJ10" s="278"/>
      <c r="AK10" s="242"/>
      <c r="AL10" s="336"/>
      <c r="AM10" s="331"/>
      <c r="AN10" s="336"/>
      <c r="AO10" s="336"/>
      <c r="AP10" s="331"/>
      <c r="AQ10" s="331"/>
      <c r="AR10" s="316"/>
      <c r="AS10" s="317"/>
      <c r="AT10" s="314"/>
      <c r="AU10" s="314"/>
      <c r="AV10" s="144" t="s">
        <v>51</v>
      </c>
      <c r="AW10" s="145">
        <f>AW9</f>
        <v>20</v>
      </c>
      <c r="AX10" s="146">
        <f>AL9/COS(AN9/180*PI())-11</f>
        <v>336.32166378999818</v>
      </c>
      <c r="AY10" s="197">
        <f>AY9</f>
        <v>19.895000000000003</v>
      </c>
      <c r="AZ10" s="148" t="s">
        <v>31</v>
      </c>
      <c r="BA10" s="150">
        <f>INT((AQ9-AP9-3.5/COS(AN9*PI()/180))/AS9)+1</f>
        <v>3</v>
      </c>
      <c r="BB10" s="149">
        <f>IF(AW10=16,1.84,IF(AW10=20,2.27,IF(AW10=22,2.51,IF(AW10=25,2.84,IF(AW10=28,3.16)))))</f>
        <v>2.27</v>
      </c>
      <c r="BC10" s="144">
        <f>AX10+2*AY10</f>
        <v>376.1116637899982</v>
      </c>
      <c r="BD10" s="146">
        <f>BC10*BA10/100*((AW10/100)^2/4*PI()*7850/100)</f>
        <v>27.826436019458786</v>
      </c>
      <c r="BE10" s="144" t="s">
        <v>52</v>
      </c>
      <c r="BF10" s="146">
        <f>AL9/COS(AN9/180*PI())-11</f>
        <v>336.32166378999818</v>
      </c>
      <c r="BG10" s="146">
        <f>AY10</f>
        <v>19.895000000000003</v>
      </c>
      <c r="BH10" s="145">
        <v>10</v>
      </c>
      <c r="BI10" s="144">
        <f>BF10+2*BG10</f>
        <v>376.1116637899982</v>
      </c>
      <c r="BJ10" s="144">
        <f>BA10</f>
        <v>3</v>
      </c>
      <c r="BK10" s="146">
        <f>BI10*BJ10/100*((BH10/100)^2/4*PI()*7850/100)</f>
        <v>6.9566090048646965</v>
      </c>
      <c r="BL10" s="144">
        <v>4</v>
      </c>
      <c r="BM10" s="198">
        <f>BM9</f>
        <v>43</v>
      </c>
      <c r="BN10" s="146">
        <f>AR9-7-BP9-BP10/2-BB9/2</f>
        <v>16.169999999999998</v>
      </c>
      <c r="BO10" s="219">
        <v>12</v>
      </c>
      <c r="BP10" s="149">
        <f t="shared" si="0"/>
        <v>1.39</v>
      </c>
      <c r="BQ10" s="215">
        <f>BM10+2*BN10+28</f>
        <v>103.34</v>
      </c>
      <c r="BR10" s="232">
        <f>BR9</f>
        <v>22</v>
      </c>
      <c r="BS10" s="146">
        <f t="shared" si="1"/>
        <v>20.184275634751469</v>
      </c>
      <c r="BT10" s="330"/>
      <c r="BU10" s="333"/>
      <c r="BV10" s="177"/>
      <c r="BW10" s="43"/>
      <c r="BX10" s="286"/>
    </row>
    <row r="11" spans="1:80" ht="32.25" hidden="1" customHeight="1" x14ac:dyDescent="0.25">
      <c r="A11" s="43"/>
      <c r="B11" s="293"/>
      <c r="C11" s="295"/>
      <c r="D11" s="46">
        <v>456</v>
      </c>
      <c r="E11" s="17" t="s">
        <v>61</v>
      </c>
      <c r="F11" s="61">
        <v>40</v>
      </c>
      <c r="G11" s="46"/>
      <c r="H11" s="83"/>
      <c r="I11" s="17"/>
      <c r="J11" s="99">
        <v>20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/>
      <c r="AA11" s="102"/>
      <c r="AB11" s="17"/>
      <c r="AC11" s="46"/>
      <c r="AD11" s="17"/>
      <c r="AE11" s="100"/>
      <c r="AF11" s="17"/>
      <c r="AG11" s="85"/>
      <c r="AH11" s="86"/>
      <c r="AI11" s="43"/>
      <c r="AJ11" s="278"/>
      <c r="AK11" s="242"/>
      <c r="AL11" s="144"/>
      <c r="AM11" s="146"/>
      <c r="AN11" s="144"/>
      <c r="AO11" s="144"/>
      <c r="AP11" s="146"/>
      <c r="AQ11" s="146"/>
      <c r="AR11" s="223"/>
      <c r="AS11" s="227"/>
      <c r="AT11" s="315"/>
      <c r="AU11" s="315"/>
      <c r="AV11" s="326"/>
      <c r="AW11" s="327"/>
      <c r="AX11" s="327"/>
      <c r="AY11" s="327"/>
      <c r="AZ11" s="327"/>
      <c r="BA11" s="327"/>
      <c r="BB11" s="327"/>
      <c r="BC11" s="327"/>
      <c r="BD11" s="328"/>
      <c r="BE11" s="326"/>
      <c r="BF11" s="327"/>
      <c r="BG11" s="327"/>
      <c r="BH11" s="327"/>
      <c r="BI11" s="327"/>
      <c r="BJ11" s="327"/>
      <c r="BK11" s="328"/>
      <c r="BL11" s="144">
        <v>5</v>
      </c>
      <c r="BM11" s="199">
        <f>AR9-8.2</f>
        <v>16.8</v>
      </c>
      <c r="BN11" s="148" t="s">
        <v>31</v>
      </c>
      <c r="BO11" s="219">
        <v>12</v>
      </c>
      <c r="BP11" s="149">
        <f t="shared" si="0"/>
        <v>1.39</v>
      </c>
      <c r="BQ11" s="214">
        <f>BM11+24</f>
        <v>40.799999999999997</v>
      </c>
      <c r="BR11" s="232">
        <f>INT(29*(INT(AZ9/3/2)+INT(BJ9/3/2+BJ10/3/2))/2)</f>
        <v>14</v>
      </c>
      <c r="BS11" s="146">
        <f t="shared" si="1"/>
        <v>5.071194047262364</v>
      </c>
      <c r="BT11" s="331"/>
      <c r="BU11" s="334"/>
      <c r="BV11" s="177"/>
      <c r="BW11" s="43"/>
      <c r="BX11" s="71"/>
    </row>
    <row r="12" spans="1:80" ht="32.25" customHeight="1" x14ac:dyDescent="0.25">
      <c r="A12" s="43"/>
      <c r="B12" s="293"/>
      <c r="C12" s="295"/>
      <c r="D12" s="46">
        <v>456</v>
      </c>
      <c r="E12" s="17" t="s">
        <v>62</v>
      </c>
      <c r="F12" s="61">
        <v>40</v>
      </c>
      <c r="G12" s="46"/>
      <c r="H12" s="83"/>
      <c r="I12" s="17"/>
      <c r="J12" s="99">
        <v>20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/>
      <c r="AA12" s="102"/>
      <c r="AB12" s="17"/>
      <c r="AC12" s="46"/>
      <c r="AD12" s="17"/>
      <c r="AE12" s="100"/>
      <c r="AF12" s="17"/>
      <c r="AG12" s="85"/>
      <c r="AH12" s="86"/>
      <c r="AI12" s="43"/>
      <c r="AJ12" s="278"/>
      <c r="AK12" s="242"/>
      <c r="AL12" s="238">
        <f>AL6</f>
        <v>350</v>
      </c>
      <c r="AM12" s="248" t="s">
        <v>205</v>
      </c>
      <c r="AN12" s="238">
        <v>5</v>
      </c>
      <c r="AO12" s="250">
        <f>INT(AL12*TAN(RADIANS(AN12)))</f>
        <v>30</v>
      </c>
      <c r="AP12" s="242">
        <f>INT((AO12-13)/AS12+1)*AS12+13</f>
        <v>33</v>
      </c>
      <c r="AQ12" s="242">
        <f>AP12+INT(AL12*(TAN(AN12/180*PI())))</f>
        <v>63</v>
      </c>
      <c r="AR12" s="324">
        <v>45</v>
      </c>
      <c r="AS12" s="304">
        <f>AS6</f>
        <v>10</v>
      </c>
      <c r="AT12" s="322">
        <f>AT6</f>
        <v>11</v>
      </c>
      <c r="AU12" s="322">
        <f>AU6</f>
        <v>6</v>
      </c>
      <c r="AV12" s="88">
        <v>1</v>
      </c>
      <c r="AW12" s="219">
        <f>AW6</f>
        <v>22</v>
      </c>
      <c r="AX12" s="87">
        <f>AL12-11</f>
        <v>339</v>
      </c>
      <c r="AY12" s="184">
        <f>(AR12-7-BP12-BP13-1.16/2-BB12/2)</f>
        <v>33.615000000000002</v>
      </c>
      <c r="AZ12" s="130">
        <f>INT((AP12-13)/AS12)+1</f>
        <v>3</v>
      </c>
      <c r="BA12" s="103" t="s">
        <v>31</v>
      </c>
      <c r="BB12" s="105">
        <f>IF(AW12=16,1.84,IF(AW12=20,2.27,IF(AW12=22,2.51,IF(AW12=25,2.84,IF(AW12=28,3.16)))))</f>
        <v>2.5099999999999998</v>
      </c>
      <c r="BC12" s="88">
        <f>AX12+2*AY12</f>
        <v>406.23</v>
      </c>
      <c r="BD12" s="87">
        <f>BC12*AZ12/100*((AW12/100)^2/4*PI()*7850/100)</f>
        <v>36.366218793205277</v>
      </c>
      <c r="BE12" s="88">
        <v>2</v>
      </c>
      <c r="BF12" s="87">
        <f>AL12-11</f>
        <v>339</v>
      </c>
      <c r="BG12" s="87">
        <v>10</v>
      </c>
      <c r="BH12" s="219">
        <v>10</v>
      </c>
      <c r="BI12" s="88">
        <f>BF12+2*BG12</f>
        <v>359</v>
      </c>
      <c r="BJ12" s="88">
        <f>AZ12</f>
        <v>3</v>
      </c>
      <c r="BK12" s="87">
        <f>BI12*BJ12/100*((BH12/100)^2/4*PI()*7850/100)</f>
        <v>6.640109502535557</v>
      </c>
      <c r="BL12" s="88">
        <v>3</v>
      </c>
      <c r="BM12" s="110">
        <f>(AP12+AQ12)/2-2*4.5</f>
        <v>39</v>
      </c>
      <c r="BN12" s="87">
        <f>10</f>
        <v>10</v>
      </c>
      <c r="BO12" s="219">
        <v>10</v>
      </c>
      <c r="BP12" s="105">
        <f>IF(BO12=10,1.16,IF(BO12=12,1.39,IF(BO12=14,1.62,IF(BO12=28,3.1))))</f>
        <v>1.1599999999999999</v>
      </c>
      <c r="BQ12" s="110">
        <f>BM12+2*BN12</f>
        <v>59</v>
      </c>
      <c r="BR12" s="232">
        <f>AT12*2+2*AU12-1+1</f>
        <v>34</v>
      </c>
      <c r="BS12" s="87">
        <f t="shared" si="1"/>
        <v>12.367743418835959</v>
      </c>
      <c r="BT12" s="242">
        <f>BD12+BK12+BS12+BD13+BK13+BS13+BS14</f>
        <v>163.26279560158662</v>
      </c>
      <c r="BU12" s="284">
        <f>(AP12+AQ12)*AL12/2*AR12/1000000</f>
        <v>0.75600000000000001</v>
      </c>
      <c r="BV12" s="43"/>
      <c r="BW12" s="43"/>
      <c r="BX12" s="286">
        <f>BT12/BU12</f>
        <v>215.95607883807753</v>
      </c>
    </row>
    <row r="13" spans="1:80" ht="32.25" customHeight="1" x14ac:dyDescent="0.25">
      <c r="A13" s="43"/>
      <c r="B13" s="293"/>
      <c r="C13" s="295"/>
      <c r="D13" s="46">
        <v>456</v>
      </c>
      <c r="E13" s="17" t="s">
        <v>63</v>
      </c>
      <c r="F13" s="61">
        <v>45</v>
      </c>
      <c r="G13" s="46"/>
      <c r="H13" s="83"/>
      <c r="I13" s="17"/>
      <c r="J13" s="99">
        <v>22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/>
      <c r="AA13" s="102"/>
      <c r="AB13" s="17"/>
      <c r="AC13" s="46"/>
      <c r="AD13" s="17"/>
      <c r="AE13" s="100"/>
      <c r="AF13" s="17"/>
      <c r="AG13" s="85"/>
      <c r="AH13" s="86"/>
      <c r="AI13" s="43"/>
      <c r="AJ13" s="278"/>
      <c r="AK13" s="242"/>
      <c r="AL13" s="238"/>
      <c r="AM13" s="248"/>
      <c r="AN13" s="238"/>
      <c r="AO13" s="250"/>
      <c r="AP13" s="242"/>
      <c r="AQ13" s="242"/>
      <c r="AR13" s="324"/>
      <c r="AS13" s="304"/>
      <c r="AT13" s="322"/>
      <c r="AU13" s="322"/>
      <c r="AV13" s="88" t="s">
        <v>51</v>
      </c>
      <c r="AW13" s="219">
        <f>AW7</f>
        <v>22</v>
      </c>
      <c r="AX13" s="87">
        <f>AL12/COS(AN12/180*PI())-11</f>
        <v>340.33694314017157</v>
      </c>
      <c r="AY13" s="184">
        <f>AY12</f>
        <v>33.615000000000002</v>
      </c>
      <c r="AZ13" s="103" t="s">
        <v>31</v>
      </c>
      <c r="BA13" s="131">
        <f>INT((AQ12-AP12-3.5/COS(AN12*PI()/180))/AS12)+1</f>
        <v>3</v>
      </c>
      <c r="BB13" s="105">
        <f>IF(AW13=16,1.84,IF(AW13=20,2.27,IF(AW13=22,2.51,IF(AW13=25,2.84,IF(AW13=28,3.16)))))</f>
        <v>2.5099999999999998</v>
      </c>
      <c r="BC13" s="88">
        <f>AX13+2*AY13</f>
        <v>407.56694314017159</v>
      </c>
      <c r="BD13" s="87">
        <f>BC13*BA13/100*((AW13/100)^2/4*PI()*7850/100)</f>
        <v>36.48590361891867</v>
      </c>
      <c r="BE13" s="88" t="s">
        <v>52</v>
      </c>
      <c r="BF13" s="87">
        <f>AL12/COS(AN12/180*PI())-11</f>
        <v>340.33694314017157</v>
      </c>
      <c r="BG13" s="87">
        <v>10</v>
      </c>
      <c r="BH13" s="219">
        <v>10</v>
      </c>
      <c r="BI13" s="88">
        <f>BF13+2*BG13</f>
        <v>360.33694314017157</v>
      </c>
      <c r="BJ13" s="88">
        <f>BA13</f>
        <v>3</v>
      </c>
      <c r="BK13" s="87">
        <f>BI13*BJ13/100*((BH13/100)^2/4*PI()*7850/100)</f>
        <v>6.6648377723110528</v>
      </c>
      <c r="BL13" s="88">
        <v>4</v>
      </c>
      <c r="BM13" s="110">
        <f>BM12</f>
        <v>39</v>
      </c>
      <c r="BN13" s="214">
        <f>AR12-7-BP12-BP13+BP13</f>
        <v>36.840000000000003</v>
      </c>
      <c r="BO13" s="219">
        <v>12</v>
      </c>
      <c r="BP13" s="105">
        <f t="shared" si="0"/>
        <v>1.39</v>
      </c>
      <c r="BQ13" s="215">
        <f>BM13+2*BN13+32</f>
        <v>144.68</v>
      </c>
      <c r="BR13" s="232">
        <f>BR12</f>
        <v>34</v>
      </c>
      <c r="BS13" s="87">
        <f t="shared" si="1"/>
        <v>43.672640164161834</v>
      </c>
      <c r="BT13" s="242"/>
      <c r="BU13" s="284"/>
      <c r="BV13" s="43"/>
      <c r="BW13" s="43"/>
      <c r="BX13" s="286"/>
    </row>
    <row r="14" spans="1:80" ht="32.25" customHeight="1" x14ac:dyDescent="0.25">
      <c r="A14" s="43"/>
      <c r="B14" s="293"/>
      <c r="C14" s="295"/>
      <c r="D14" s="46"/>
      <c r="E14" s="17"/>
      <c r="F14" s="61"/>
      <c r="G14" s="46"/>
      <c r="H14" s="83"/>
      <c r="I14" s="17"/>
      <c r="J14" s="99"/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9"/>
      <c r="AA14" s="102"/>
      <c r="AB14" s="17"/>
      <c r="AC14" s="46"/>
      <c r="AD14" s="17"/>
      <c r="AE14" s="100"/>
      <c r="AF14" s="17"/>
      <c r="AG14" s="85"/>
      <c r="AH14" s="86"/>
      <c r="AI14" s="43"/>
      <c r="AJ14" s="278"/>
      <c r="AK14" s="242"/>
      <c r="AL14" s="238"/>
      <c r="AM14" s="248"/>
      <c r="AN14" s="238"/>
      <c r="AO14" s="250"/>
      <c r="AP14" s="242"/>
      <c r="AQ14" s="242"/>
      <c r="AR14" s="324"/>
      <c r="AS14" s="304"/>
      <c r="AT14" s="322"/>
      <c r="AU14" s="322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88">
        <v>5</v>
      </c>
      <c r="BM14" s="210">
        <f>(3*AS12+BB12+BP14)</f>
        <v>33.9</v>
      </c>
      <c r="BN14" s="214">
        <f>AR12-7-BP12-BP13+BP14</f>
        <v>36.840000000000003</v>
      </c>
      <c r="BO14" s="219">
        <v>12</v>
      </c>
      <c r="BP14" s="211">
        <f t="shared" si="0"/>
        <v>1.39</v>
      </c>
      <c r="BQ14" s="214">
        <f>2*BM14+2*BN14+28</f>
        <v>169.48000000000002</v>
      </c>
      <c r="BR14" s="232">
        <f>INT(29*(INT(AZ12/3/2)+INT(BJ12/3/2+BJ13/3/2))/2)</f>
        <v>14</v>
      </c>
      <c r="BS14" s="87">
        <f t="shared" si="1"/>
        <v>21.065342331618272</v>
      </c>
      <c r="BT14" s="242"/>
      <c r="BU14" s="284"/>
      <c r="BV14" s="43"/>
      <c r="BW14" s="43"/>
      <c r="BX14" s="71"/>
    </row>
    <row r="15" spans="1:80" ht="32.25" customHeight="1" x14ac:dyDescent="0.25">
      <c r="A15" s="43"/>
      <c r="B15" s="293"/>
      <c r="C15" s="295"/>
      <c r="D15" s="46">
        <v>456</v>
      </c>
      <c r="E15" s="17" t="s">
        <v>65</v>
      </c>
      <c r="F15" s="61">
        <v>45</v>
      </c>
      <c r="G15" s="46"/>
      <c r="H15" s="83"/>
      <c r="I15" s="17"/>
      <c r="J15" s="99">
        <v>22</v>
      </c>
      <c r="K15" s="102"/>
      <c r="L15" s="46"/>
      <c r="M15" s="46"/>
      <c r="N15" s="46"/>
      <c r="O15" s="46"/>
      <c r="P15" s="17"/>
      <c r="Q15" s="84"/>
      <c r="R15" s="17"/>
      <c r="S15" s="17"/>
      <c r="T15" s="49"/>
      <c r="U15" s="46"/>
      <c r="V15" s="46"/>
      <c r="W15" s="17"/>
      <c r="X15" s="17"/>
      <c r="Y15" s="17"/>
      <c r="Z15" s="99"/>
      <c r="AA15" s="102"/>
      <c r="AB15" s="17"/>
      <c r="AC15" s="46"/>
      <c r="AD15" s="17"/>
      <c r="AE15" s="100"/>
      <c r="AF15" s="17"/>
      <c r="AG15" s="85"/>
      <c r="AH15" s="86"/>
      <c r="AI15" s="43"/>
      <c r="AJ15" s="278"/>
      <c r="AK15" s="242"/>
      <c r="AL15" s="238">
        <f>AL12</f>
        <v>350</v>
      </c>
      <c r="AM15" s="248" t="s">
        <v>206</v>
      </c>
      <c r="AN15" s="238">
        <v>5</v>
      </c>
      <c r="AO15" s="250">
        <f>INT(AL15*TAN(RADIANS(AN15)))</f>
        <v>30</v>
      </c>
      <c r="AP15" s="242">
        <f>INT((AO15-13)/AS15+1)*AS15+13</f>
        <v>33</v>
      </c>
      <c r="AQ15" s="242">
        <f>AP15+INT(AL15*(TAN(AN15/180*PI())))</f>
        <v>63</v>
      </c>
      <c r="AR15" s="324">
        <v>45</v>
      </c>
      <c r="AS15" s="304">
        <f>AS12</f>
        <v>10</v>
      </c>
      <c r="AT15" s="322">
        <f>AT12</f>
        <v>11</v>
      </c>
      <c r="AU15" s="322">
        <f>AU12</f>
        <v>6</v>
      </c>
      <c r="AV15" s="88">
        <v>1</v>
      </c>
      <c r="AW15" s="219">
        <f>AW6</f>
        <v>22</v>
      </c>
      <c r="AX15" s="87">
        <f>AL15-11</f>
        <v>339</v>
      </c>
      <c r="AY15" s="184">
        <f>(AR15-7-BP15-BP16-1.16/2-BB15/2)</f>
        <v>33.615000000000002</v>
      </c>
      <c r="AZ15" s="130">
        <f>INT((AP15-13)/AS15)+1</f>
        <v>3</v>
      </c>
      <c r="BA15" s="103" t="s">
        <v>31</v>
      </c>
      <c r="BB15" s="105">
        <f>IF(AW15=16,1.84,IF(AW15=20,2.27,IF(AW15=22,2.51,IF(AW15=25,2.84,IF(AW15=28,3.16)))))</f>
        <v>2.5099999999999998</v>
      </c>
      <c r="BC15" s="88">
        <f>AX15+2*AY15</f>
        <v>406.23</v>
      </c>
      <c r="BD15" s="87">
        <f>BC15*AZ15/100*((AW15/100)^2/4*PI()*7850/100)</f>
        <v>36.366218793205277</v>
      </c>
      <c r="BE15" s="88">
        <v>2</v>
      </c>
      <c r="BF15" s="87">
        <f>AL15-11</f>
        <v>339</v>
      </c>
      <c r="BG15" s="87">
        <v>10</v>
      </c>
      <c r="BH15" s="219">
        <v>10</v>
      </c>
      <c r="BI15" s="88">
        <f>BF15+2*BG15</f>
        <v>359</v>
      </c>
      <c r="BJ15" s="88">
        <f>AZ15</f>
        <v>3</v>
      </c>
      <c r="BK15" s="87">
        <f>BI15*BJ15/100*((BH15/100)^2/4*PI()*7850/100)</f>
        <v>6.640109502535557</v>
      </c>
      <c r="BL15" s="88">
        <v>3</v>
      </c>
      <c r="BM15" s="110">
        <f>(AP15+AQ15)/2-2*4.5</f>
        <v>39</v>
      </c>
      <c r="BN15" s="87">
        <f>10</f>
        <v>10</v>
      </c>
      <c r="BO15" s="219">
        <v>10</v>
      </c>
      <c r="BP15" s="105">
        <f>IF(BO15=10,1.16,IF(BO15=12,1.39,IF(BO15=14,1.62,IF(BO15=28,3.1))))</f>
        <v>1.1599999999999999</v>
      </c>
      <c r="BQ15" s="110">
        <f>BM15+2*BN15</f>
        <v>59</v>
      </c>
      <c r="BR15" s="232">
        <f>AT15*2+2*AU15-1+1</f>
        <v>34</v>
      </c>
      <c r="BS15" s="87">
        <f t="shared" si="1"/>
        <v>12.367743418835959</v>
      </c>
      <c r="BT15" s="242">
        <f>BD15+BK15+BS15+BD16+BK16+BS16+BS17</f>
        <v>163.26279560158662</v>
      </c>
      <c r="BU15" s="284">
        <f>(AP15+AQ15)*AL15/2*AR15/1000000</f>
        <v>0.75600000000000001</v>
      </c>
      <c r="BV15" s="43"/>
      <c r="BW15" s="43"/>
      <c r="BX15" s="286">
        <f>BT15/BU15</f>
        <v>215.95607883807753</v>
      </c>
    </row>
    <row r="16" spans="1:80" ht="32.25" customHeight="1" thickBot="1" x14ac:dyDescent="0.3">
      <c r="A16" s="43"/>
      <c r="B16" s="293"/>
      <c r="C16" s="295"/>
      <c r="D16" s="46">
        <v>456</v>
      </c>
      <c r="E16" s="17" t="s">
        <v>66</v>
      </c>
      <c r="F16" s="61">
        <v>50</v>
      </c>
      <c r="G16" s="46"/>
      <c r="H16" s="83"/>
      <c r="I16" s="17"/>
      <c r="J16" s="99">
        <v>22</v>
      </c>
      <c r="K16" s="102"/>
      <c r="L16" s="46"/>
      <c r="M16" s="46"/>
      <c r="N16" s="46"/>
      <c r="O16" s="46"/>
      <c r="P16" s="17"/>
      <c r="Q16" s="84"/>
      <c r="R16" s="17"/>
      <c r="S16" s="17"/>
      <c r="T16" s="49"/>
      <c r="U16" s="46"/>
      <c r="V16" s="46"/>
      <c r="W16" s="17"/>
      <c r="X16" s="17"/>
      <c r="Y16" s="17"/>
      <c r="Z16" s="98"/>
      <c r="AA16" s="102"/>
      <c r="AB16" s="17"/>
      <c r="AC16" s="46"/>
      <c r="AD16" s="17"/>
      <c r="AE16" s="100"/>
      <c r="AF16" s="17"/>
      <c r="AG16" s="85"/>
      <c r="AH16" s="86"/>
      <c r="AI16" s="43"/>
      <c r="AJ16" s="278"/>
      <c r="AK16" s="242"/>
      <c r="AL16" s="238"/>
      <c r="AM16" s="248"/>
      <c r="AN16" s="238"/>
      <c r="AO16" s="250"/>
      <c r="AP16" s="242"/>
      <c r="AQ16" s="242"/>
      <c r="AR16" s="324"/>
      <c r="AS16" s="304"/>
      <c r="AT16" s="322"/>
      <c r="AU16" s="322"/>
      <c r="AV16" s="88" t="s">
        <v>51</v>
      </c>
      <c r="AW16" s="219">
        <f>AW7</f>
        <v>22</v>
      </c>
      <c r="AX16" s="87">
        <f>AL15/COS(AN15/180*PI())-11</f>
        <v>340.33694314017157</v>
      </c>
      <c r="AY16" s="184">
        <f>AY15</f>
        <v>33.615000000000002</v>
      </c>
      <c r="AZ16" s="103" t="s">
        <v>31</v>
      </c>
      <c r="BA16" s="131">
        <f>INT((AQ15-AP15-3.5/COS(AN15*PI()/180))/AS15)+1</f>
        <v>3</v>
      </c>
      <c r="BB16" s="105">
        <f>IF(AW16=16,1.84,IF(AW16=20,2.27,IF(AW16=22,2.51,IF(AW16=25,2.84,IF(AW16=28,3.16)))))</f>
        <v>2.5099999999999998</v>
      </c>
      <c r="BC16" s="88">
        <f>AX16+2*AY16</f>
        <v>407.56694314017159</v>
      </c>
      <c r="BD16" s="87">
        <f>BC16*BA16/100*((AW16/100)^2/4*PI()*7850/100)</f>
        <v>36.48590361891867</v>
      </c>
      <c r="BE16" s="88" t="s">
        <v>52</v>
      </c>
      <c r="BF16" s="87">
        <f>AL15/COS(AN15/180*PI())-11</f>
        <v>340.33694314017157</v>
      </c>
      <c r="BG16" s="87">
        <v>10</v>
      </c>
      <c r="BH16" s="219">
        <v>10</v>
      </c>
      <c r="BI16" s="88">
        <f>BF16+2*BG16</f>
        <v>360.33694314017157</v>
      </c>
      <c r="BJ16" s="88">
        <f>BA16</f>
        <v>3</v>
      </c>
      <c r="BK16" s="87">
        <f>BI16*BJ16/100*((BH16/100)^2/4*PI()*7850/100)</f>
        <v>6.6648377723110528</v>
      </c>
      <c r="BL16" s="88">
        <v>4</v>
      </c>
      <c r="BM16" s="110">
        <f>BM15</f>
        <v>39</v>
      </c>
      <c r="BN16" s="214">
        <f>AR15-7-BP15-BP16+BP16</f>
        <v>36.840000000000003</v>
      </c>
      <c r="BO16" s="219">
        <v>12</v>
      </c>
      <c r="BP16" s="105">
        <f t="shared" si="0"/>
        <v>1.39</v>
      </c>
      <c r="BQ16" s="215">
        <f>BM16+2*BN16+32</f>
        <v>144.68</v>
      </c>
      <c r="BR16" s="232">
        <f>BR15</f>
        <v>34</v>
      </c>
      <c r="BS16" s="87">
        <f t="shared" si="1"/>
        <v>43.672640164161834</v>
      </c>
      <c r="BT16" s="242"/>
      <c r="BU16" s="284"/>
      <c r="BV16" s="43"/>
      <c r="BW16" s="43"/>
      <c r="BX16" s="286"/>
    </row>
    <row r="17" spans="1:76" ht="32.25" customHeight="1" thickBot="1" x14ac:dyDescent="0.3">
      <c r="A17" s="43"/>
      <c r="B17" s="293"/>
      <c r="C17" s="295"/>
      <c r="D17" s="188"/>
      <c r="E17" s="185"/>
      <c r="F17" s="189"/>
      <c r="G17" s="188"/>
      <c r="H17" s="190"/>
      <c r="I17" s="185"/>
      <c r="J17" s="191"/>
      <c r="K17" s="192"/>
      <c r="L17" s="188"/>
      <c r="M17" s="188"/>
      <c r="N17" s="188"/>
      <c r="O17" s="188"/>
      <c r="P17" s="185"/>
      <c r="Q17" s="193"/>
      <c r="R17" s="185"/>
      <c r="S17" s="185"/>
      <c r="T17" s="194"/>
      <c r="U17" s="188"/>
      <c r="V17" s="188"/>
      <c r="W17" s="185"/>
      <c r="X17" s="185"/>
      <c r="Y17" s="185"/>
      <c r="Z17" s="98"/>
      <c r="AA17" s="192"/>
      <c r="AB17" s="185"/>
      <c r="AC17" s="188"/>
      <c r="AD17" s="185"/>
      <c r="AE17" s="195"/>
      <c r="AF17" s="185"/>
      <c r="AG17" s="196"/>
      <c r="AH17" s="86"/>
      <c r="AI17" s="43"/>
      <c r="AJ17" s="278"/>
      <c r="AK17" s="242"/>
      <c r="AL17" s="238"/>
      <c r="AM17" s="248"/>
      <c r="AN17" s="238"/>
      <c r="AO17" s="250"/>
      <c r="AP17" s="242"/>
      <c r="AQ17" s="242"/>
      <c r="AR17" s="324"/>
      <c r="AS17" s="304"/>
      <c r="AT17" s="322"/>
      <c r="AU17" s="322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88">
        <v>5</v>
      </c>
      <c r="BM17" s="210">
        <f>(3*AS15+BB15+BP17)</f>
        <v>33.9</v>
      </c>
      <c r="BN17" s="214">
        <f>AR15-7-BP15-BP16+BP17</f>
        <v>36.840000000000003</v>
      </c>
      <c r="BO17" s="219">
        <v>12</v>
      </c>
      <c r="BP17" s="211">
        <f t="shared" si="0"/>
        <v>1.39</v>
      </c>
      <c r="BQ17" s="214">
        <f>2*BM17+2*BN17+28</f>
        <v>169.48000000000002</v>
      </c>
      <c r="BR17" s="232">
        <f>INT(29*(INT(AZ15/3/2)+INT(BJ15/3/2+BJ16/3/2))/2)</f>
        <v>14</v>
      </c>
      <c r="BS17" s="87">
        <f t="shared" si="1"/>
        <v>21.065342331618272</v>
      </c>
      <c r="BT17" s="242"/>
      <c r="BU17" s="284"/>
      <c r="BV17" s="43"/>
      <c r="BW17" s="43"/>
      <c r="BX17" s="71"/>
    </row>
    <row r="18" spans="1:76" ht="32.25" customHeight="1" thickBot="1" x14ac:dyDescent="0.3">
      <c r="A18" s="43"/>
      <c r="B18" s="293"/>
      <c r="C18" s="295"/>
      <c r="D18" s="51">
        <v>456</v>
      </c>
      <c r="E18" s="18" t="s">
        <v>67</v>
      </c>
      <c r="F18" s="63">
        <v>50</v>
      </c>
      <c r="G18" s="51"/>
      <c r="H18" s="89"/>
      <c r="I18" s="18"/>
      <c r="J18" s="98">
        <v>22</v>
      </c>
      <c r="K18" s="106"/>
      <c r="L18" s="51"/>
      <c r="M18" s="51"/>
      <c r="N18" s="51"/>
      <c r="O18" s="51"/>
      <c r="P18" s="18"/>
      <c r="Q18" s="90"/>
      <c r="R18" s="18"/>
      <c r="S18" s="18"/>
      <c r="T18" s="54"/>
      <c r="U18" s="51"/>
      <c r="V18" s="51"/>
      <c r="W18" s="18"/>
      <c r="X18" s="18"/>
      <c r="Y18" s="18"/>
      <c r="Z18" s="98"/>
      <c r="AA18" s="106"/>
      <c r="AB18" s="18"/>
      <c r="AC18" s="51"/>
      <c r="AD18" s="18"/>
      <c r="AE18" s="101"/>
      <c r="AF18" s="18"/>
      <c r="AG18" s="91"/>
      <c r="AH18" s="86"/>
      <c r="AI18" s="43"/>
      <c r="AJ18" s="278"/>
      <c r="AK18" s="242"/>
      <c r="AL18" s="238">
        <f>AL15</f>
        <v>350</v>
      </c>
      <c r="AM18" s="248" t="s">
        <v>405</v>
      </c>
      <c r="AN18" s="238">
        <v>5</v>
      </c>
      <c r="AO18" s="250">
        <f>INT(AL18*TAN(RADIANS(AN18)))</f>
        <v>30</v>
      </c>
      <c r="AP18" s="242">
        <f>INT((AO18-13)/AS18+1)*AS18+13</f>
        <v>33</v>
      </c>
      <c r="AQ18" s="242">
        <f>AP18+INT(AL18*(TAN(AN18/180*PI())))</f>
        <v>63</v>
      </c>
      <c r="AR18" s="324">
        <v>60</v>
      </c>
      <c r="AS18" s="304">
        <f>AS15</f>
        <v>10</v>
      </c>
      <c r="AT18" s="322">
        <f>AT15</f>
        <v>11</v>
      </c>
      <c r="AU18" s="322">
        <f>AU15</f>
        <v>6</v>
      </c>
      <c r="AV18" s="88">
        <v>1</v>
      </c>
      <c r="AW18" s="219">
        <v>25</v>
      </c>
      <c r="AX18" s="87">
        <f>AL18-11</f>
        <v>339</v>
      </c>
      <c r="AY18" s="184">
        <f>(AR18-7-BP18-BP19-1.16/2-BB18/2)</f>
        <v>48.45</v>
      </c>
      <c r="AZ18" s="130">
        <f>INT((AP18-13)/AS18)+1</f>
        <v>3</v>
      </c>
      <c r="BA18" s="103" t="s">
        <v>31</v>
      </c>
      <c r="BB18" s="105">
        <f>IF(AW18=16,1.84,IF(AW18=20,2.27,IF(AW18=22,2.51,IF(AW18=25,2.84,IF(AW18=28,3.16)))))</f>
        <v>2.84</v>
      </c>
      <c r="BC18" s="88">
        <f>AX18+2*AY18</f>
        <v>435.9</v>
      </c>
      <c r="BD18" s="87">
        <f>BC18*AZ18/100*((AW18/100)^2/4*PI()*7850/100)</f>
        <v>50.390385309109483</v>
      </c>
      <c r="BE18" s="88">
        <v>2</v>
      </c>
      <c r="BF18" s="87">
        <f>AL18-11</f>
        <v>339</v>
      </c>
      <c r="BG18" s="87">
        <v>10</v>
      </c>
      <c r="BH18" s="219">
        <v>10</v>
      </c>
      <c r="BI18" s="88">
        <f>BF18+2*BG18</f>
        <v>359</v>
      </c>
      <c r="BJ18" s="88">
        <f>AZ18</f>
        <v>3</v>
      </c>
      <c r="BK18" s="87">
        <f>BI18*BJ18/100*((BH18/100)^2/4*PI()*7850/100)</f>
        <v>6.640109502535557</v>
      </c>
      <c r="BL18" s="88">
        <v>3</v>
      </c>
      <c r="BM18" s="110">
        <f>(AP18+AQ18)/2-2*4.5</f>
        <v>39</v>
      </c>
      <c r="BN18" s="87">
        <f>10</f>
        <v>10</v>
      </c>
      <c r="BO18" s="219">
        <v>10</v>
      </c>
      <c r="BP18" s="105">
        <f>IF(BO18=10,1.16,IF(BO18=12,1.39,IF(BO18=14,1.62,IF(BO18=28,3.1))))</f>
        <v>1.1599999999999999</v>
      </c>
      <c r="BQ18" s="110">
        <f>BM18+2*BN18</f>
        <v>59</v>
      </c>
      <c r="BR18" s="232">
        <f>AT18*2+2*AU18-1+1</f>
        <v>34</v>
      </c>
      <c r="BS18" s="87">
        <f t="shared" si="1"/>
        <v>12.367743418835959</v>
      </c>
      <c r="BT18" s="242">
        <f>BD18+BK18+BS18+BD19+BK19+BS19+BS20</f>
        <v>204.21255232335571</v>
      </c>
      <c r="BU18" s="284">
        <f>(AP18+AQ18)*AL18/2*AR18/1000000</f>
        <v>1.008</v>
      </c>
      <c r="BV18" s="43"/>
      <c r="BW18" s="43"/>
      <c r="BX18" s="286">
        <f>BT18/BU18</f>
        <v>202.59181778110684</v>
      </c>
    </row>
    <row r="19" spans="1:76" ht="32.25" customHeight="1" thickBot="1" x14ac:dyDescent="0.3">
      <c r="A19" s="43"/>
      <c r="B19" s="294"/>
      <c r="C19" s="296"/>
      <c r="E19" s="42"/>
      <c r="AH19" s="86"/>
      <c r="AI19" s="43"/>
      <c r="AJ19" s="278"/>
      <c r="AK19" s="242"/>
      <c r="AL19" s="238"/>
      <c r="AM19" s="248"/>
      <c r="AN19" s="238"/>
      <c r="AO19" s="250"/>
      <c r="AP19" s="242"/>
      <c r="AQ19" s="242"/>
      <c r="AR19" s="324"/>
      <c r="AS19" s="304"/>
      <c r="AT19" s="322"/>
      <c r="AU19" s="322"/>
      <c r="AV19" s="88" t="s">
        <v>51</v>
      </c>
      <c r="AW19" s="219">
        <f>AW18</f>
        <v>25</v>
      </c>
      <c r="AX19" s="87">
        <f>AL18/COS(AN18/180*PI())-11</f>
        <v>340.33694314017157</v>
      </c>
      <c r="AY19" s="184">
        <f>AY18</f>
        <v>48.45</v>
      </c>
      <c r="AZ19" s="103" t="s">
        <v>31</v>
      </c>
      <c r="BA19" s="131">
        <f>INT((AQ18-AP18-3.5/COS(AN18*PI()/180))/AS18)+1</f>
        <v>3</v>
      </c>
      <c r="BB19" s="105">
        <f>IF(AW19=16,1.84,IF(AW19=20,2.27,IF(AW19=22,2.51,IF(AW19=25,2.84,IF(AW19=28,3.16)))))</f>
        <v>2.84</v>
      </c>
      <c r="BC19" s="88">
        <f>AX19+2*AY19</f>
        <v>437.23694314017155</v>
      </c>
      <c r="BD19" s="87">
        <f>BC19*BA19/100*((AW19/100)^2/4*PI()*7850/100)</f>
        <v>50.544936995206328</v>
      </c>
      <c r="BE19" s="88" t="s">
        <v>52</v>
      </c>
      <c r="BF19" s="87">
        <f>AL18/COS(AN18/180*PI())-11</f>
        <v>340.33694314017157</v>
      </c>
      <c r="BG19" s="87">
        <v>10</v>
      </c>
      <c r="BH19" s="219">
        <v>10</v>
      </c>
      <c r="BI19" s="88">
        <f>BF19+2*BG19</f>
        <v>360.33694314017157</v>
      </c>
      <c r="BJ19" s="88">
        <f>BA19</f>
        <v>3</v>
      </c>
      <c r="BK19" s="87">
        <f>BI19*BJ19/100*((BH19/100)^2/4*PI()*7850/100)</f>
        <v>6.6648377723110528</v>
      </c>
      <c r="BL19" s="88">
        <v>4</v>
      </c>
      <c r="BM19" s="110">
        <f>BM18</f>
        <v>39</v>
      </c>
      <c r="BN19" s="214">
        <f>AR18-7-BP18-BP19+BP19</f>
        <v>51.84</v>
      </c>
      <c r="BO19" s="219">
        <v>12</v>
      </c>
      <c r="BP19" s="105">
        <f t="shared" si="0"/>
        <v>1.39</v>
      </c>
      <c r="BQ19" s="215">
        <f>BM19+2*BN19+32</f>
        <v>174.68</v>
      </c>
      <c r="BR19" s="232">
        <f>BR18</f>
        <v>34</v>
      </c>
      <c r="BS19" s="87">
        <f t="shared" si="1"/>
        <v>52.728343819987479</v>
      </c>
      <c r="BT19" s="242"/>
      <c r="BU19" s="284"/>
      <c r="BV19" s="43"/>
      <c r="BW19" s="43"/>
      <c r="BX19" s="286"/>
    </row>
    <row r="20" spans="1:76" ht="32.25" customHeight="1" x14ac:dyDescent="0.25">
      <c r="A20" s="43"/>
      <c r="B20" s="14"/>
      <c r="C20" s="14"/>
      <c r="E20" s="42"/>
      <c r="AH20" s="86"/>
      <c r="AI20" s="43"/>
      <c r="AJ20" s="278"/>
      <c r="AK20" s="242"/>
      <c r="AL20" s="238"/>
      <c r="AM20" s="248"/>
      <c r="AN20" s="238"/>
      <c r="AO20" s="250"/>
      <c r="AP20" s="242"/>
      <c r="AQ20" s="242"/>
      <c r="AR20" s="324"/>
      <c r="AS20" s="304"/>
      <c r="AT20" s="322"/>
      <c r="AU20" s="322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88">
        <v>5</v>
      </c>
      <c r="BM20" s="210">
        <f>(3*AS18+BB18+BP20)</f>
        <v>34.230000000000004</v>
      </c>
      <c r="BN20" s="214">
        <f>AR18-7-BP18-BP19+BP20</f>
        <v>51.84</v>
      </c>
      <c r="BO20" s="219">
        <v>12</v>
      </c>
      <c r="BP20" s="211">
        <f t="shared" si="0"/>
        <v>1.39</v>
      </c>
      <c r="BQ20" s="214">
        <f>2*BM20+2*BN20+28</f>
        <v>200.14000000000001</v>
      </c>
      <c r="BR20" s="232">
        <f>INT(29*(INT(AZ18/3/2)+INT(BJ18/3/2+BJ19/3/2))/2)</f>
        <v>14</v>
      </c>
      <c r="BS20" s="87">
        <f t="shared" si="1"/>
        <v>24.876195505369843</v>
      </c>
      <c r="BT20" s="242"/>
      <c r="BU20" s="284"/>
      <c r="BV20" s="43"/>
      <c r="BW20" s="43"/>
      <c r="BX20" s="71"/>
    </row>
    <row r="21" spans="1:76" ht="32.25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238">
        <f>AL18</f>
        <v>350</v>
      </c>
      <c r="AM21" s="248" t="s">
        <v>404</v>
      </c>
      <c r="AN21" s="238">
        <v>5</v>
      </c>
      <c r="AO21" s="250">
        <f>INT(AL21*TAN(RADIANS(AN21)))</f>
        <v>30</v>
      </c>
      <c r="AP21" s="242">
        <f>INT((AO21-13)/AS21+1)*AS21+13</f>
        <v>33</v>
      </c>
      <c r="AQ21" s="242">
        <f>AP21+INT(AL21*(TAN(AN21/180*PI())))</f>
        <v>63</v>
      </c>
      <c r="AR21" s="324">
        <v>70</v>
      </c>
      <c r="AS21" s="304">
        <f>AS18</f>
        <v>10</v>
      </c>
      <c r="AT21" s="322">
        <f>AT18</f>
        <v>11</v>
      </c>
      <c r="AU21" s="322">
        <f>AU18</f>
        <v>6</v>
      </c>
      <c r="AV21" s="88">
        <v>1</v>
      </c>
      <c r="AW21" s="219">
        <v>28</v>
      </c>
      <c r="AX21" s="87">
        <f>AL21-11</f>
        <v>339</v>
      </c>
      <c r="AY21" s="184">
        <f>(AR21-7-BP21-BP22-1.16/2-BB21/2)</f>
        <v>58.290000000000006</v>
      </c>
      <c r="AZ21" s="130">
        <f>INT((AP21-13)/AS21)+1</f>
        <v>3</v>
      </c>
      <c r="BA21" s="103" t="s">
        <v>31</v>
      </c>
      <c r="BB21" s="105">
        <f>IF(AW21=16,1.84,IF(AW21=20,2.27,IF(AW21=22,2.51,IF(AW21=25,2.84,IF(AW21=28,3.16)))))</f>
        <v>3.16</v>
      </c>
      <c r="BC21" s="88">
        <f>AX21+2*AY21</f>
        <v>455.58000000000004</v>
      </c>
      <c r="BD21" s="87">
        <f>BC21*AZ21/100*((AW21/100)^2/4*PI()*7850/100)</f>
        <v>66.063488923049519</v>
      </c>
      <c r="BE21" s="88">
        <v>2</v>
      </c>
      <c r="BF21" s="87">
        <f>AL21-11</f>
        <v>339</v>
      </c>
      <c r="BG21" s="87">
        <v>10</v>
      </c>
      <c r="BH21" s="219">
        <v>10</v>
      </c>
      <c r="BI21" s="88">
        <f>BF21+2*BG21</f>
        <v>359</v>
      </c>
      <c r="BJ21" s="88">
        <f>AZ21</f>
        <v>3</v>
      </c>
      <c r="BK21" s="87">
        <f>BI21*BJ21/100*((BH21/100)^2/4*PI()*7850/100)</f>
        <v>6.640109502535557</v>
      </c>
      <c r="BL21" s="88">
        <v>3</v>
      </c>
      <c r="BM21" s="110">
        <f>(AP21+AQ21)/2-2*4.5</f>
        <v>39</v>
      </c>
      <c r="BN21" s="87">
        <f>10</f>
        <v>10</v>
      </c>
      <c r="BO21" s="219">
        <v>10</v>
      </c>
      <c r="BP21" s="105">
        <f>IF(BO21=10,1.16,IF(BO21=12,1.39,IF(BO21=14,1.62,IF(BO21=28,3.1))))</f>
        <v>1.1599999999999999</v>
      </c>
      <c r="BQ21" s="110">
        <f>BM21+2*BN21</f>
        <v>59</v>
      </c>
      <c r="BR21" s="232">
        <f>AT21*2+2*AU21-1+1</f>
        <v>34</v>
      </c>
      <c r="BS21" s="87">
        <f t="shared" si="1"/>
        <v>12.367743418835959</v>
      </c>
      <c r="BT21" s="242">
        <f>BD21+BK21+BS21+BD22+BK22+BS22+BS23</f>
        <v>244.20064084757962</v>
      </c>
      <c r="BU21" s="284">
        <f>(AP21+AQ21)*AL21/2*AR21/1000000</f>
        <v>1.1759999999999999</v>
      </c>
      <c r="BX21" s="286">
        <f>BT21/BU21</f>
        <v>207.65360616290786</v>
      </c>
    </row>
    <row r="22" spans="1:76" ht="32.25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/>
      <c r="AM22" s="248"/>
      <c r="AN22" s="238"/>
      <c r="AO22" s="250"/>
      <c r="AP22" s="242"/>
      <c r="AQ22" s="242"/>
      <c r="AR22" s="324"/>
      <c r="AS22" s="304"/>
      <c r="AT22" s="322"/>
      <c r="AU22" s="322"/>
      <c r="AV22" s="88" t="s">
        <v>51</v>
      </c>
      <c r="AW22" s="219">
        <f>AW21</f>
        <v>28</v>
      </c>
      <c r="AX22" s="87">
        <f>AL21/COS(AN21/180*PI())-11</f>
        <v>340.33694314017157</v>
      </c>
      <c r="AY22" s="184">
        <f>AY21</f>
        <v>58.290000000000006</v>
      </c>
      <c r="AZ22" s="103" t="s">
        <v>31</v>
      </c>
      <c r="BA22" s="131">
        <f>INT((AQ21-AP21-3.5/COS(AN21*PI()/180))/AS21)+1</f>
        <v>3</v>
      </c>
      <c r="BB22" s="105">
        <f>IF(AW22=16,1.84,IF(AW22=20,2.27,IF(AW22=22,2.51,IF(AW22=25,2.84,IF(AW22=28,3.16)))))</f>
        <v>3.16</v>
      </c>
      <c r="BC22" s="88">
        <f>AX22+2*AY22</f>
        <v>456.91694314017161</v>
      </c>
      <c r="BD22" s="87">
        <f>BC22*BA22/100*((AW22/100)^2/4*PI()*7850/100)</f>
        <v>66.257358558089408</v>
      </c>
      <c r="BE22" s="88" t="s">
        <v>52</v>
      </c>
      <c r="BF22" s="87">
        <f>AL21/COS(AN21/180*PI())-11</f>
        <v>340.33694314017157</v>
      </c>
      <c r="BG22" s="87">
        <v>10</v>
      </c>
      <c r="BH22" s="219">
        <v>10</v>
      </c>
      <c r="BI22" s="88">
        <f>BF22+2*BG22</f>
        <v>360.33694314017157</v>
      </c>
      <c r="BJ22" s="88">
        <f>BA22</f>
        <v>3</v>
      </c>
      <c r="BK22" s="87">
        <f>BI22*BJ22/100*((BH22/100)^2/4*PI()*7850/100)</f>
        <v>6.6648377723110528</v>
      </c>
      <c r="BL22" s="88">
        <v>4</v>
      </c>
      <c r="BM22" s="110">
        <f>BM21</f>
        <v>39</v>
      </c>
      <c r="BN22" s="214">
        <f>AR21-7-BP21-BP22+BP22</f>
        <v>61.84</v>
      </c>
      <c r="BO22" s="219">
        <v>12</v>
      </c>
      <c r="BP22" s="105">
        <f t="shared" si="0"/>
        <v>1.39</v>
      </c>
      <c r="BQ22" s="215">
        <f>BM22+2*BN22+32</f>
        <v>194.68</v>
      </c>
      <c r="BR22" s="232">
        <f>BR21</f>
        <v>34</v>
      </c>
      <c r="BS22" s="87">
        <f t="shared" si="1"/>
        <v>58.765479590537915</v>
      </c>
      <c r="BT22" s="242"/>
      <c r="BU22" s="284"/>
      <c r="BX22" s="286"/>
    </row>
    <row r="23" spans="1:76" ht="32.25" customHeight="1" x14ac:dyDescent="0.25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8"/>
      <c r="AK23" s="242"/>
      <c r="AL23" s="238"/>
      <c r="AM23" s="248"/>
      <c r="AN23" s="238"/>
      <c r="AO23" s="250"/>
      <c r="AP23" s="242"/>
      <c r="AQ23" s="242"/>
      <c r="AR23" s="324"/>
      <c r="AS23" s="304"/>
      <c r="AT23" s="322"/>
      <c r="AU23" s="322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88">
        <v>5</v>
      </c>
      <c r="BM23" s="210">
        <f>(3*AS21+BB21+BP23)</f>
        <v>34.549999999999997</v>
      </c>
      <c r="BN23" s="214">
        <f>AR21-7-BP21-BP22+BP23</f>
        <v>61.84</v>
      </c>
      <c r="BO23" s="219">
        <v>12</v>
      </c>
      <c r="BP23" s="211">
        <f t="shared" si="0"/>
        <v>1.39</v>
      </c>
      <c r="BQ23" s="214">
        <f>2*BM23+2*BN23+28</f>
        <v>220.78</v>
      </c>
      <c r="BR23" s="232">
        <f>INT(29*(INT(AZ21/3/2)+INT(BJ21/3/2+BJ22/3/2))/2)</f>
        <v>14</v>
      </c>
      <c r="BS23" s="87">
        <f t="shared" si="1"/>
        <v>27.441623082220215</v>
      </c>
      <c r="BT23" s="242"/>
      <c r="BU23" s="284"/>
      <c r="BX23" s="71"/>
    </row>
    <row r="24" spans="1:76" ht="32.25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J24" s="278"/>
      <c r="AK24" s="242"/>
      <c r="AL24" s="238">
        <f>AL21</f>
        <v>350</v>
      </c>
      <c r="AM24" s="248" t="s">
        <v>406</v>
      </c>
      <c r="AN24" s="238">
        <v>5</v>
      </c>
      <c r="AO24" s="250">
        <f>INT(AL24*TAN(RADIANS(AN24)))</f>
        <v>30</v>
      </c>
      <c r="AP24" s="242">
        <f>INT((AO24-13)/AS24+1)*AS24+13</f>
        <v>33</v>
      </c>
      <c r="AQ24" s="242">
        <f>AP24+INT(AL24*(TAN(AN24/180*PI())))</f>
        <v>63</v>
      </c>
      <c r="AR24" s="324">
        <v>75</v>
      </c>
      <c r="AS24" s="304">
        <f>AS21</f>
        <v>10</v>
      </c>
      <c r="AT24" s="322">
        <f>AT21</f>
        <v>11</v>
      </c>
      <c r="AU24" s="322">
        <f>AU21</f>
        <v>6</v>
      </c>
      <c r="AV24" s="88">
        <v>1</v>
      </c>
      <c r="AW24" s="219">
        <f>AW21</f>
        <v>28</v>
      </c>
      <c r="AX24" s="87">
        <f>AL24-11</f>
        <v>339</v>
      </c>
      <c r="AY24" s="184">
        <f>(AR24-7-BP24-BP25-1.16/2-BB24/2)</f>
        <v>63.290000000000006</v>
      </c>
      <c r="AZ24" s="130">
        <f>INT((AP24-13)/AS24)+1</f>
        <v>3</v>
      </c>
      <c r="BA24" s="103" t="s">
        <v>31</v>
      </c>
      <c r="BB24" s="105">
        <f>IF(AW24=16,1.84,IF(AW24=20,2.27,IF(AW24=22,2.51,IF(AW24=25,2.84,IF(AW24=28,3.16)))))</f>
        <v>3.16</v>
      </c>
      <c r="BC24" s="88">
        <f>AX24+2*AY24</f>
        <v>465.58000000000004</v>
      </c>
      <c r="BD24" s="87">
        <f>BC24*AZ24/100*((AW24/100)^2/4*PI()*7850/100)</f>
        <v>67.513585260093492</v>
      </c>
      <c r="BE24" s="88">
        <v>2</v>
      </c>
      <c r="BF24" s="87">
        <f>AL24-11</f>
        <v>339</v>
      </c>
      <c r="BG24" s="87">
        <v>10</v>
      </c>
      <c r="BH24" s="219">
        <v>10</v>
      </c>
      <c r="BI24" s="88">
        <f>BF24+2*BG24</f>
        <v>359</v>
      </c>
      <c r="BJ24" s="88">
        <f>AZ24</f>
        <v>3</v>
      </c>
      <c r="BK24" s="87">
        <f>BI24*BJ24/100*((BH24/100)^2/4*PI()*7850/100)</f>
        <v>6.640109502535557</v>
      </c>
      <c r="BL24" s="88">
        <v>3</v>
      </c>
      <c r="BM24" s="110">
        <f>(AP24+AQ24)/2-2*4.5</f>
        <v>39</v>
      </c>
      <c r="BN24" s="87">
        <f>10</f>
        <v>10</v>
      </c>
      <c r="BO24" s="219">
        <v>10</v>
      </c>
      <c r="BP24" s="105">
        <f>IF(BO24=10,1.16,IF(BO24=12,1.39,IF(BO24=14,1.62,IF(BO24=28,3.1))))</f>
        <v>1.1599999999999999</v>
      </c>
      <c r="BQ24" s="110">
        <f>BM24+2*BN24</f>
        <v>59</v>
      </c>
      <c r="BR24" s="232">
        <f>AT24*2+2*AU24-1+1</f>
        <v>34</v>
      </c>
      <c r="BS24" s="87">
        <f t="shared" si="1"/>
        <v>12.367743418835959</v>
      </c>
      <c r="BT24" s="242">
        <f>BD24+BK24+BS24+BD25+BK25+BS25+BS26</f>
        <v>251.36234112440906</v>
      </c>
      <c r="BU24" s="284">
        <f>(AP24+AQ24)*AL24/2*AR24/1000000</f>
        <v>1.26</v>
      </c>
      <c r="BX24" s="286">
        <f>BT24/BU24</f>
        <v>199.49392152730877</v>
      </c>
    </row>
    <row r="25" spans="1:76" ht="32.25" customHeight="1" x14ac:dyDescent="0.25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8"/>
      <c r="AK25" s="242"/>
      <c r="AL25" s="238"/>
      <c r="AM25" s="248"/>
      <c r="AN25" s="238"/>
      <c r="AO25" s="250"/>
      <c r="AP25" s="242"/>
      <c r="AQ25" s="242"/>
      <c r="AR25" s="324"/>
      <c r="AS25" s="304"/>
      <c r="AT25" s="322"/>
      <c r="AU25" s="322"/>
      <c r="AV25" s="88" t="s">
        <v>51</v>
      </c>
      <c r="AW25" s="219">
        <f>AW22</f>
        <v>28</v>
      </c>
      <c r="AX25" s="87">
        <f>AL24/COS(AN24/180*PI())-11</f>
        <v>340.33694314017157</v>
      </c>
      <c r="AY25" s="184">
        <f>AY24</f>
        <v>63.290000000000006</v>
      </c>
      <c r="AZ25" s="103" t="s">
        <v>31</v>
      </c>
      <c r="BA25" s="131">
        <f>INT((AQ24-AP24-3.5/COS(AN24*PI()/180))/AS24)+1</f>
        <v>3</v>
      </c>
      <c r="BB25" s="105">
        <f>IF(AW25=16,1.84,IF(AW25=20,2.27,IF(AW25=22,2.51,IF(AW25=25,2.84,IF(AW25=28,3.16)))))</f>
        <v>3.16</v>
      </c>
      <c r="BC25" s="88">
        <f>AX25+2*AY25</f>
        <v>466.91694314017161</v>
      </c>
      <c r="BD25" s="87">
        <f>BC25*BA25/100*((AW25/100)^2/4*PI()*7850/100)</f>
        <v>67.707454895133381</v>
      </c>
      <c r="BE25" s="88" t="s">
        <v>52</v>
      </c>
      <c r="BF25" s="87">
        <f>AL24/COS(AN24/180*PI())-11</f>
        <v>340.33694314017157</v>
      </c>
      <c r="BG25" s="87">
        <v>10</v>
      </c>
      <c r="BH25" s="219">
        <v>10</v>
      </c>
      <c r="BI25" s="88">
        <f>BF25+2*BG25</f>
        <v>360.33694314017157</v>
      </c>
      <c r="BJ25" s="88">
        <f>BA25</f>
        <v>3</v>
      </c>
      <c r="BK25" s="87">
        <f>BI25*BJ25/100*((BH25/100)^2/4*PI()*7850/100)</f>
        <v>6.6648377723110528</v>
      </c>
      <c r="BL25" s="88">
        <v>4</v>
      </c>
      <c r="BM25" s="110">
        <f>BM24</f>
        <v>39</v>
      </c>
      <c r="BN25" s="214">
        <f>AR24-7-BP24-BP25+BP25</f>
        <v>66.84</v>
      </c>
      <c r="BO25" s="219">
        <v>12</v>
      </c>
      <c r="BP25" s="105">
        <f t="shared" si="0"/>
        <v>1.39</v>
      </c>
      <c r="BQ25" s="215">
        <f>BM25+2*BN25+32</f>
        <v>204.68</v>
      </c>
      <c r="BR25" s="232">
        <f>BR24</f>
        <v>34</v>
      </c>
      <c r="BS25" s="87">
        <f t="shared" si="1"/>
        <v>61.784047475813132</v>
      </c>
      <c r="BT25" s="242"/>
      <c r="BU25" s="284"/>
      <c r="BX25" s="286"/>
    </row>
    <row r="26" spans="1:76" ht="32.25" customHeight="1" thickBot="1" x14ac:dyDescent="0.3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J26" s="279"/>
      <c r="AK26" s="252"/>
      <c r="AL26" s="238"/>
      <c r="AM26" s="249"/>
      <c r="AN26" s="236"/>
      <c r="AO26" s="251"/>
      <c r="AP26" s="252"/>
      <c r="AQ26" s="252"/>
      <c r="AR26" s="325"/>
      <c r="AS26" s="304"/>
      <c r="AT26" s="322"/>
      <c r="AU26" s="322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95">
        <v>5</v>
      </c>
      <c r="BM26" s="210">
        <f>(3*AS24+BB24+BP26)</f>
        <v>34.549999999999997</v>
      </c>
      <c r="BN26" s="214">
        <f>AR24-7-BP24-BP25+BP26</f>
        <v>66.84</v>
      </c>
      <c r="BO26" s="219">
        <v>12</v>
      </c>
      <c r="BP26" s="211">
        <f t="shared" si="0"/>
        <v>1.39</v>
      </c>
      <c r="BQ26" s="214">
        <f>2*BM26+2*BN26+28</f>
        <v>230.78</v>
      </c>
      <c r="BR26" s="232">
        <f>INT(29*(INT(AZ24/3/2)+INT(BJ24/3/2+BJ25/3/2))/2)</f>
        <v>14</v>
      </c>
      <c r="BS26" s="94">
        <f t="shared" si="1"/>
        <v>28.684562799686482</v>
      </c>
      <c r="BT26" s="252"/>
      <c r="BU26" s="285"/>
      <c r="BX26" s="71"/>
    </row>
    <row r="27" spans="1:76" ht="32.25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L27" s="73"/>
      <c r="AM27" s="93"/>
      <c r="AN27" s="93"/>
      <c r="AO27" s="129"/>
      <c r="AP27" s="93"/>
      <c r="AQ27" s="93"/>
      <c r="AR27" s="224"/>
      <c r="AV27" s="73"/>
      <c r="AW27" s="73"/>
      <c r="AX27" s="73"/>
      <c r="AZ27" s="73"/>
      <c r="BA27" s="73"/>
      <c r="BB27" s="73"/>
      <c r="BC27" s="73"/>
      <c r="BD27" s="72"/>
      <c r="BE27" s="72"/>
      <c r="BF27" s="72"/>
      <c r="BG27" s="72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224"/>
      <c r="BS27" s="73"/>
      <c r="BT27" s="73"/>
      <c r="BU27" s="73"/>
    </row>
    <row r="28" spans="1:76" ht="32.25" customHeight="1" x14ac:dyDescent="0.25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271" t="s">
        <v>467</v>
      </c>
      <c r="AK28" s="287"/>
      <c r="AL28" s="287"/>
      <c r="AM28" s="287"/>
      <c r="AN28" s="287"/>
      <c r="AO28" s="287"/>
      <c r="AP28" s="287"/>
      <c r="AQ28" s="287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7"/>
      <c r="BD28" s="287"/>
      <c r="BE28" s="287"/>
      <c r="BF28" s="287"/>
      <c r="BG28" s="287"/>
      <c r="BH28" s="287"/>
      <c r="BI28" s="287"/>
      <c r="BJ28" s="287"/>
      <c r="BK28" s="287"/>
      <c r="BL28" s="287"/>
      <c r="BM28" s="287"/>
      <c r="BN28" s="287"/>
      <c r="BO28" s="287"/>
      <c r="BP28" s="287"/>
      <c r="BQ28" s="287"/>
      <c r="BR28" s="287"/>
      <c r="BS28" s="287"/>
      <c r="BT28" s="287"/>
      <c r="BU28" s="287"/>
    </row>
    <row r="29" spans="1:76" ht="32.25" customHeight="1" thickBot="1" x14ac:dyDescent="0.3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43"/>
      <c r="AK29" s="43"/>
      <c r="AL29" s="43"/>
      <c r="AM29" s="43"/>
      <c r="AN29" s="43"/>
      <c r="AO29" s="128"/>
      <c r="AP29" s="43"/>
      <c r="AQ29" s="43"/>
      <c r="AR29" s="221"/>
      <c r="AS29" s="226"/>
      <c r="AT29" s="229"/>
      <c r="AU29" s="229"/>
      <c r="AV29" s="43"/>
      <c r="AW29" s="43"/>
      <c r="AX29" s="43"/>
      <c r="AY29" s="13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221"/>
      <c r="BS29" s="43"/>
      <c r="BT29" s="43"/>
      <c r="BU29" s="43"/>
      <c r="BV29" s="43"/>
      <c r="BW29" s="43"/>
    </row>
    <row r="30" spans="1:76" ht="45.75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2" t="s">
        <v>441</v>
      </c>
      <c r="AK30" s="274" t="s">
        <v>148</v>
      </c>
      <c r="AL30" s="274" t="s">
        <v>149</v>
      </c>
      <c r="AM30" s="274" t="s">
        <v>150</v>
      </c>
      <c r="AN30" s="262" t="s">
        <v>450</v>
      </c>
      <c r="AO30" s="200" t="s">
        <v>23</v>
      </c>
      <c r="AP30" s="262" t="s">
        <v>442</v>
      </c>
      <c r="AQ30" s="262" t="s">
        <v>443</v>
      </c>
      <c r="AR30" s="318" t="s">
        <v>444</v>
      </c>
      <c r="AS30" s="305" t="s">
        <v>201</v>
      </c>
      <c r="AT30" s="320" t="s">
        <v>407</v>
      </c>
      <c r="AU30" s="320" t="s">
        <v>408</v>
      </c>
      <c r="AV30" s="257" t="s">
        <v>437</v>
      </c>
      <c r="AW30" s="257"/>
      <c r="AX30" s="257"/>
      <c r="AY30" s="257"/>
      <c r="AZ30" s="257"/>
      <c r="BA30" s="257"/>
      <c r="BB30" s="257"/>
      <c r="BC30" s="257"/>
      <c r="BD30" s="257"/>
      <c r="BE30" s="257" t="s">
        <v>438</v>
      </c>
      <c r="BF30" s="257"/>
      <c r="BG30" s="257"/>
      <c r="BH30" s="257"/>
      <c r="BI30" s="257"/>
      <c r="BJ30" s="257"/>
      <c r="BK30" s="257"/>
      <c r="BL30" s="257" t="s">
        <v>445</v>
      </c>
      <c r="BM30" s="257"/>
      <c r="BN30" s="257"/>
      <c r="BO30" s="257"/>
      <c r="BP30" s="257"/>
      <c r="BQ30" s="257"/>
      <c r="BR30" s="257"/>
      <c r="BS30" s="257"/>
      <c r="BT30" s="258" t="s">
        <v>454</v>
      </c>
      <c r="BU30" s="260" t="s">
        <v>452</v>
      </c>
      <c r="BV30" s="43"/>
      <c r="BW30" s="43"/>
    </row>
    <row r="31" spans="1:76" ht="96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3"/>
      <c r="AK31" s="259"/>
      <c r="AL31" s="259"/>
      <c r="AM31" s="259"/>
      <c r="AN31" s="263"/>
      <c r="AO31" s="201" t="s">
        <v>202</v>
      </c>
      <c r="AP31" s="263"/>
      <c r="AQ31" s="263"/>
      <c r="AR31" s="319"/>
      <c r="AS31" s="306"/>
      <c r="AT31" s="321"/>
      <c r="AU31" s="321"/>
      <c r="AV31" s="25" t="s">
        <v>24</v>
      </c>
      <c r="AW31" s="25" t="s">
        <v>158</v>
      </c>
      <c r="AX31" s="81" t="s">
        <v>25</v>
      </c>
      <c r="AY31" s="187" t="s">
        <v>26</v>
      </c>
      <c r="AZ31" s="25" t="s">
        <v>440</v>
      </c>
      <c r="BA31" s="25" t="s">
        <v>409</v>
      </c>
      <c r="BB31" s="186" t="s">
        <v>27</v>
      </c>
      <c r="BC31" s="25" t="s">
        <v>159</v>
      </c>
      <c r="BD31" s="25" t="s">
        <v>160</v>
      </c>
      <c r="BE31" s="25" t="s">
        <v>24</v>
      </c>
      <c r="BF31" s="81" t="s">
        <v>25</v>
      </c>
      <c r="BG31" s="81" t="s">
        <v>26</v>
      </c>
      <c r="BH31" s="25" t="s">
        <v>158</v>
      </c>
      <c r="BI31" s="25" t="s">
        <v>159</v>
      </c>
      <c r="BJ31" s="25" t="s">
        <v>20</v>
      </c>
      <c r="BK31" s="25" t="s">
        <v>160</v>
      </c>
      <c r="BL31" s="25" t="s">
        <v>24</v>
      </c>
      <c r="BM31" s="81" t="s">
        <v>25</v>
      </c>
      <c r="BN31" s="81" t="s">
        <v>26</v>
      </c>
      <c r="BO31" s="25" t="s">
        <v>158</v>
      </c>
      <c r="BP31" s="186" t="s">
        <v>27</v>
      </c>
      <c r="BQ31" s="25" t="s">
        <v>159</v>
      </c>
      <c r="BR31" s="222" t="s">
        <v>20</v>
      </c>
      <c r="BS31" s="25" t="s">
        <v>160</v>
      </c>
      <c r="BT31" s="259"/>
      <c r="BU31" s="261"/>
      <c r="BV31" s="43"/>
      <c r="BW31" s="43"/>
    </row>
    <row r="32" spans="1:76" ht="32.25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>
        <f>AJ6</f>
        <v>3.5</v>
      </c>
      <c r="AK32" s="242">
        <f>AK6</f>
        <v>3</v>
      </c>
      <c r="AL32" s="238">
        <v>350</v>
      </c>
      <c r="AM32" s="248" t="s">
        <v>203</v>
      </c>
      <c r="AN32" s="238">
        <v>10</v>
      </c>
      <c r="AO32" s="250">
        <f>INT(AL32*TAN(RADIANS(AN32)))</f>
        <v>61</v>
      </c>
      <c r="AP32" s="242">
        <f>(INT((AO32-13)/AS32+1)*AS32+13)</f>
        <v>63</v>
      </c>
      <c r="AQ32" s="242">
        <f>AP32+INT(AL32*(TAN(AN32/180*PI())))</f>
        <v>124</v>
      </c>
      <c r="AR32" s="307">
        <f>AR6</f>
        <v>35</v>
      </c>
      <c r="AS32" s="310">
        <f>AS6</f>
        <v>10</v>
      </c>
      <c r="AT32" s="322">
        <f>AT6</f>
        <v>11</v>
      </c>
      <c r="AU32" s="322">
        <f>AU6</f>
        <v>6</v>
      </c>
      <c r="AV32" s="88">
        <v>1</v>
      </c>
      <c r="AW32" s="219">
        <v>22</v>
      </c>
      <c r="AX32" s="87">
        <f>AL32-11</f>
        <v>339</v>
      </c>
      <c r="AY32" s="184">
        <f>(AR32-7-BP32-BP33-1.16/2-BB32/2)</f>
        <v>23.615000000000002</v>
      </c>
      <c r="AZ32" s="130">
        <f>INT((AP32-13)/AS32)+1</f>
        <v>6</v>
      </c>
      <c r="BA32" s="103" t="s">
        <v>31</v>
      </c>
      <c r="BB32" s="105">
        <f>IF(AW32=16,1.84,IF(AW32=20,2.27,IF(AW32=22,2.51,IF(AW32=25,2.84,IF(AW32=28,3.16)))))</f>
        <v>2.5099999999999998</v>
      </c>
      <c r="BC32" s="88">
        <f>AX32+2*AY32</f>
        <v>386.23</v>
      </c>
      <c r="BD32" s="87">
        <f>BC32*AZ32/100*((AW32/100)^2/4*PI()*7850/100)</f>
        <v>69.151587447995823</v>
      </c>
      <c r="BE32" s="88">
        <v>2</v>
      </c>
      <c r="BF32" s="87">
        <f>AL32-11</f>
        <v>339</v>
      </c>
      <c r="BG32" s="87">
        <v>10</v>
      </c>
      <c r="BH32" s="219">
        <v>10</v>
      </c>
      <c r="BI32" s="88">
        <f>BF32+2*BG32</f>
        <v>359</v>
      </c>
      <c r="BJ32" s="88">
        <f>AZ32</f>
        <v>6</v>
      </c>
      <c r="BK32" s="87">
        <f>BI32*BJ32/100*((BH32/100)^2/4*PI()*7850/100)</f>
        <v>13.280219005071114</v>
      </c>
      <c r="BL32" s="88">
        <v>3</v>
      </c>
      <c r="BM32" s="110">
        <f>(AP32+AQ32)/2-2*4.5</f>
        <v>84.5</v>
      </c>
      <c r="BN32" s="87">
        <f>10</f>
        <v>10</v>
      </c>
      <c r="BO32" s="219">
        <v>10</v>
      </c>
      <c r="BP32" s="105">
        <f>IF(BO32=10,1.16,IF(BO32=12,1.39,IF(BO32=14,1.62,IF(BO32=28,3.1))))</f>
        <v>1.1599999999999999</v>
      </c>
      <c r="BQ32" s="110">
        <f>BM32+2*BN32</f>
        <v>104.5</v>
      </c>
      <c r="BR32" s="232">
        <f>AT32*2+2*AU32-1+1</f>
        <v>34</v>
      </c>
      <c r="BS32" s="87">
        <f t="shared" ref="BS32:BS49" si="2">BQ32*BR32/100*((BO32/100)^2/4*PI()*7850/100)</f>
        <v>21.905579445226405</v>
      </c>
      <c r="BT32" s="242">
        <f>BD32+BK32+BS32+BD33+BK33+BS33+BS34</f>
        <v>296.37111334662427</v>
      </c>
      <c r="BU32" s="284">
        <f>(AP32+AQ32)*AL32/2*AR32/1000000</f>
        <v>1.145375</v>
      </c>
      <c r="BV32" s="43"/>
      <c r="BW32" s="43"/>
      <c r="BX32" s="286">
        <f>BT32/BU32</f>
        <v>258.7546553282761</v>
      </c>
    </row>
    <row r="33" spans="4:76" ht="32.25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/>
      <c r="AM33" s="248"/>
      <c r="AN33" s="238"/>
      <c r="AO33" s="250"/>
      <c r="AP33" s="242"/>
      <c r="AQ33" s="242"/>
      <c r="AR33" s="308"/>
      <c r="AS33" s="311"/>
      <c r="AT33" s="322"/>
      <c r="AU33" s="322"/>
      <c r="AV33" s="88" t="s">
        <v>51</v>
      </c>
      <c r="AW33" s="219">
        <f>AW32</f>
        <v>22</v>
      </c>
      <c r="AX33" s="87">
        <f>AL32/COS(AN32/180*PI())-11</f>
        <v>344.39931416001076</v>
      </c>
      <c r="AY33" s="184">
        <f>AY32</f>
        <v>23.615000000000002</v>
      </c>
      <c r="AZ33" s="103" t="s">
        <v>31</v>
      </c>
      <c r="BA33" s="131">
        <f>INT((AQ32-AP32-3.5/COS(AN32*PI()/180))/AS32)+1</f>
        <v>6</v>
      </c>
      <c r="BB33" s="105">
        <f>IF(AW33=16,1.84,IF(AW33=20,2.27,IF(AW33=22,2.51,IF(AW33=25,2.84,IF(AW33=28,3.16)))))</f>
        <v>2.5099999999999998</v>
      </c>
      <c r="BC33" s="88">
        <f>AX33+2*AY33</f>
        <v>391.62931416001078</v>
      </c>
      <c r="BD33" s="87">
        <f>BC33*BA33/100*((AW33/100)^2/4*PI()*7850/100)</f>
        <v>70.118294190856787</v>
      </c>
      <c r="BE33" s="88" t="s">
        <v>52</v>
      </c>
      <c r="BF33" s="87">
        <f>AL32/COS(AN32/180*PI())-11</f>
        <v>344.39931416001076</v>
      </c>
      <c r="BG33" s="87">
        <v>10</v>
      </c>
      <c r="BH33" s="219">
        <v>10</v>
      </c>
      <c r="BI33" s="88">
        <f>BF33+2*BG33</f>
        <v>364.39931416001076</v>
      </c>
      <c r="BJ33" s="88">
        <f>BA33</f>
        <v>6</v>
      </c>
      <c r="BK33" s="87">
        <f>BI33*BJ33/100*((BH33/100)^2/4*PI()*7850/100)</f>
        <v>13.479951803182882</v>
      </c>
      <c r="BL33" s="88">
        <v>4</v>
      </c>
      <c r="BM33" s="110">
        <f>BM32</f>
        <v>84.5</v>
      </c>
      <c r="BN33" s="214">
        <f>AR32-7-BP32-BP33+BP33</f>
        <v>26.84</v>
      </c>
      <c r="BO33" s="219">
        <v>12</v>
      </c>
      <c r="BP33" s="105">
        <f t="shared" ref="BP33:BP49" si="3">IF(BO33=10,1.16,IF(BO33=12,1.39,IF(BO33=14,1.62,IF(BO33=28,3.1))))</f>
        <v>1.39</v>
      </c>
      <c r="BQ33" s="215">
        <f>BM33+2*BN33+32</f>
        <v>170.18</v>
      </c>
      <c r="BR33" s="232">
        <f>BR32</f>
        <v>34</v>
      </c>
      <c r="BS33" s="87">
        <f t="shared" si="2"/>
        <v>51.369988271613636</v>
      </c>
      <c r="BT33" s="242"/>
      <c r="BU33" s="284"/>
      <c r="BV33" s="43"/>
      <c r="BW33" s="43"/>
      <c r="BX33" s="286"/>
    </row>
    <row r="34" spans="4:76" ht="32.25" customHeight="1" thickBot="1" x14ac:dyDescent="0.3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8"/>
      <c r="AN34" s="238"/>
      <c r="AO34" s="250"/>
      <c r="AP34" s="242"/>
      <c r="AQ34" s="242"/>
      <c r="AR34" s="316"/>
      <c r="AS34" s="317"/>
      <c r="AT34" s="322"/>
      <c r="AU34" s="322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88">
        <v>5</v>
      </c>
      <c r="BM34" s="210">
        <f>(3*AS32+BB32+BP34)</f>
        <v>33.9</v>
      </c>
      <c r="BN34" s="214">
        <f>AR32-7-BP32-BP33+BP34</f>
        <v>26.84</v>
      </c>
      <c r="BO34" s="219">
        <v>12</v>
      </c>
      <c r="BP34" s="211">
        <f t="shared" si="3"/>
        <v>1.39</v>
      </c>
      <c r="BQ34" s="214">
        <f>2*BM34+2*BN34+28</f>
        <v>149.47999999999999</v>
      </c>
      <c r="BR34" s="232">
        <f>INT(29*(INT(AZ32/3/2)+INT(BJ32/3/2+BJ33/3/2))/2)</f>
        <v>43</v>
      </c>
      <c r="BS34" s="94">
        <f t="shared" si="2"/>
        <v>57.065493182677621</v>
      </c>
      <c r="BT34" s="242"/>
      <c r="BU34" s="284"/>
      <c r="BV34" s="43"/>
      <c r="BW34" s="43"/>
      <c r="BX34" s="71"/>
    </row>
    <row r="35" spans="4:76" ht="32.25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f>AL32</f>
        <v>350</v>
      </c>
      <c r="AM35" s="248" t="s">
        <v>205</v>
      </c>
      <c r="AN35" s="238">
        <f>AN32</f>
        <v>10</v>
      </c>
      <c r="AO35" s="250">
        <f>INT(AL35*TAN(RADIANS(AN35)))</f>
        <v>61</v>
      </c>
      <c r="AP35" s="242">
        <f>INT((AO35-13)/AS35+1)*AS35+13</f>
        <v>63</v>
      </c>
      <c r="AQ35" s="242">
        <f>AP35+INT(AL35*(TAN(AN35/180*PI())))</f>
        <v>124</v>
      </c>
      <c r="AR35" s="307">
        <f>AR12</f>
        <v>45</v>
      </c>
      <c r="AS35" s="310">
        <f>AS12</f>
        <v>10</v>
      </c>
      <c r="AT35" s="313">
        <f>AT12</f>
        <v>11</v>
      </c>
      <c r="AU35" s="313">
        <f>AU12</f>
        <v>6</v>
      </c>
      <c r="AV35" s="88">
        <v>1</v>
      </c>
      <c r="AW35" s="219">
        <v>22</v>
      </c>
      <c r="AX35" s="87">
        <f>AL35-11</f>
        <v>339</v>
      </c>
      <c r="AY35" s="184">
        <f>(AR35-7-BP35-BP36-1.16/2-BB35/2)</f>
        <v>33.615000000000002</v>
      </c>
      <c r="AZ35" s="130">
        <f>INT((AP35-13)/AS35)+1</f>
        <v>6</v>
      </c>
      <c r="BA35" s="103" t="s">
        <v>31</v>
      </c>
      <c r="BB35" s="105">
        <f>IF(AW35=16,1.84,IF(AW35=20,2.27,IF(AW35=22,2.51,IF(AW35=25,2.84,IF(AW35=28,3.16)))))</f>
        <v>2.5099999999999998</v>
      </c>
      <c r="BC35" s="88">
        <f>AX35+2*AY35</f>
        <v>406.23</v>
      </c>
      <c r="BD35" s="87">
        <f>BC35*AZ35/100*((AW35/100)^2/4*PI()*7850/100)</f>
        <v>72.732437586410555</v>
      </c>
      <c r="BE35" s="88">
        <v>2</v>
      </c>
      <c r="BF35" s="87">
        <f>AL35-11</f>
        <v>339</v>
      </c>
      <c r="BG35" s="87">
        <v>10</v>
      </c>
      <c r="BH35" s="219">
        <v>10</v>
      </c>
      <c r="BI35" s="88">
        <f>BF35+2*BG35</f>
        <v>359</v>
      </c>
      <c r="BJ35" s="88">
        <f>AZ35</f>
        <v>6</v>
      </c>
      <c r="BK35" s="87">
        <f>BI35*BJ35/100*((BH35/100)^2/4*PI()*7850/100)</f>
        <v>13.280219005071114</v>
      </c>
      <c r="BL35" s="88">
        <v>3</v>
      </c>
      <c r="BM35" s="110">
        <f>(AP35+AQ35)/2-2*4.5</f>
        <v>84.5</v>
      </c>
      <c r="BN35" s="87">
        <f>10</f>
        <v>10</v>
      </c>
      <c r="BO35" s="219">
        <v>10</v>
      </c>
      <c r="BP35" s="105">
        <f>IF(BO35=10,1.16,IF(BO35=12,1.39,IF(BO35=14,1.62,IF(BO35=28,3.1))))</f>
        <v>1.1599999999999999</v>
      </c>
      <c r="BQ35" s="110">
        <f>BM35+2*BN35</f>
        <v>104.5</v>
      </c>
      <c r="BR35" s="232">
        <f>AT35*2+2*AU35-1+1</f>
        <v>34</v>
      </c>
      <c r="BS35" s="87">
        <f t="shared" si="2"/>
        <v>21.905579445226405</v>
      </c>
      <c r="BT35" s="242">
        <f>BD35+BK35+BS35+BD36+BK36+BS36+BS37</f>
        <v>317.20515051558266</v>
      </c>
      <c r="BU35" s="284">
        <f>(AP35+AQ35)*AL35/2*AR35/1000000</f>
        <v>1.4726250000000001</v>
      </c>
      <c r="BV35" s="43"/>
      <c r="BW35" s="43"/>
      <c r="BX35" s="286">
        <f>BT35/BU35</f>
        <v>215.40117172775325</v>
      </c>
    </row>
    <row r="36" spans="4:76" ht="32.25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8"/>
      <c r="AN36" s="238"/>
      <c r="AO36" s="250"/>
      <c r="AP36" s="242"/>
      <c r="AQ36" s="242"/>
      <c r="AR36" s="308"/>
      <c r="AS36" s="311"/>
      <c r="AT36" s="314"/>
      <c r="AU36" s="314"/>
      <c r="AV36" s="88" t="s">
        <v>51</v>
      </c>
      <c r="AW36" s="219">
        <f>AW35</f>
        <v>22</v>
      </c>
      <c r="AX36" s="87">
        <f>AL35/COS(AN35/180*PI())-11</f>
        <v>344.39931416001076</v>
      </c>
      <c r="AY36" s="184">
        <f>AY35</f>
        <v>33.615000000000002</v>
      </c>
      <c r="AZ36" s="103" t="s">
        <v>31</v>
      </c>
      <c r="BA36" s="131">
        <f>INT((AQ35-AP35-3.5/COS(AN35*PI()/180))/AS35)+1</f>
        <v>6</v>
      </c>
      <c r="BB36" s="105">
        <f>IF(AW36=16,1.84,IF(AW36=20,2.27,IF(AW36=22,2.51,IF(AW36=25,2.84,IF(AW36=28,3.16)))))</f>
        <v>2.5099999999999998</v>
      </c>
      <c r="BC36" s="88">
        <f>AX36+2*AY36</f>
        <v>411.62931416001078</v>
      </c>
      <c r="BD36" s="87">
        <f>BC36*BA36/100*((AW36/100)^2/4*PI()*7850/100)</f>
        <v>73.699144329271505</v>
      </c>
      <c r="BE36" s="88" t="s">
        <v>52</v>
      </c>
      <c r="BF36" s="87">
        <f>AL35/COS(AN35/180*PI())-11</f>
        <v>344.39931416001076</v>
      </c>
      <c r="BG36" s="87">
        <v>10</v>
      </c>
      <c r="BH36" s="219">
        <v>10</v>
      </c>
      <c r="BI36" s="88">
        <f>BF36+2*BG36</f>
        <v>364.39931416001076</v>
      </c>
      <c r="BJ36" s="88">
        <f>BA36</f>
        <v>6</v>
      </c>
      <c r="BK36" s="87">
        <f>BI36*BJ36/100*((BH36/100)^2/4*PI()*7850/100)</f>
        <v>13.479951803182882</v>
      </c>
      <c r="BL36" s="88">
        <v>4</v>
      </c>
      <c r="BM36" s="110">
        <f>BM35</f>
        <v>84.5</v>
      </c>
      <c r="BN36" s="214">
        <f>AR35-7-BP35-BP36+BP36</f>
        <v>36.840000000000003</v>
      </c>
      <c r="BO36" s="219">
        <v>12</v>
      </c>
      <c r="BP36" s="105">
        <f t="shared" si="3"/>
        <v>1.39</v>
      </c>
      <c r="BQ36" s="215">
        <f>BM36+2*BN36+32</f>
        <v>190.18</v>
      </c>
      <c r="BR36" s="232">
        <f>BR35</f>
        <v>34</v>
      </c>
      <c r="BS36" s="87">
        <f t="shared" si="2"/>
        <v>57.407124042164064</v>
      </c>
      <c r="BT36" s="242"/>
      <c r="BU36" s="284"/>
      <c r="BV36" s="43"/>
      <c r="BW36" s="43"/>
      <c r="BX36" s="286"/>
    </row>
    <row r="37" spans="4:76" ht="32.25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/>
      <c r="AM37" s="248"/>
      <c r="AN37" s="238"/>
      <c r="AO37" s="250"/>
      <c r="AP37" s="242"/>
      <c r="AQ37" s="242"/>
      <c r="AR37" s="316"/>
      <c r="AS37" s="317"/>
      <c r="AT37" s="315"/>
      <c r="AU37" s="315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88">
        <v>5</v>
      </c>
      <c r="BM37" s="210">
        <f>(3*AS35+BB35+BP37)</f>
        <v>33.9</v>
      </c>
      <c r="BN37" s="214">
        <f>AR35-7-BP35-BP36+BP37</f>
        <v>36.840000000000003</v>
      </c>
      <c r="BO37" s="219">
        <v>12</v>
      </c>
      <c r="BP37" s="211">
        <f t="shared" si="3"/>
        <v>1.39</v>
      </c>
      <c r="BQ37" s="214">
        <f>2*BM37+2*BN37+28</f>
        <v>169.48000000000002</v>
      </c>
      <c r="BR37" s="232">
        <f>INT(29*(INT(AZ35/3/2)+INT(BJ35/3/2+BJ36/3/2))/2)</f>
        <v>43</v>
      </c>
      <c r="BS37" s="87">
        <f t="shared" si="2"/>
        <v>64.700694304256132</v>
      </c>
      <c r="BT37" s="242"/>
      <c r="BU37" s="284"/>
      <c r="BV37" s="43"/>
      <c r="BW37" s="43"/>
      <c r="BX37" s="71"/>
    </row>
    <row r="38" spans="4:76" ht="32.25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238">
        <f>AL35</f>
        <v>350</v>
      </c>
      <c r="AM38" s="248" t="s">
        <v>206</v>
      </c>
      <c r="AN38" s="238">
        <f>AN35</f>
        <v>10</v>
      </c>
      <c r="AO38" s="250">
        <f>INT(AL38*TAN(RADIANS(AN38)))</f>
        <v>61</v>
      </c>
      <c r="AP38" s="242">
        <f>INT((AO38-13)/AS38+1)*AS38+13</f>
        <v>63</v>
      </c>
      <c r="AQ38" s="242">
        <f>AP38+INT(AL38*(TAN(AN38/180*PI())))</f>
        <v>124</v>
      </c>
      <c r="AR38" s="307">
        <f>AR15</f>
        <v>45</v>
      </c>
      <c r="AS38" s="310">
        <f>AS15</f>
        <v>10</v>
      </c>
      <c r="AT38" s="313">
        <f>AT15</f>
        <v>11</v>
      </c>
      <c r="AU38" s="313">
        <f>AU15</f>
        <v>6</v>
      </c>
      <c r="AV38" s="88">
        <v>1</v>
      </c>
      <c r="AW38" s="219">
        <v>22</v>
      </c>
      <c r="AX38" s="87">
        <f>AL38-11</f>
        <v>339</v>
      </c>
      <c r="AY38" s="184">
        <f>(AR38-7-BP38-BP39-1.16/2-BB38/2)</f>
        <v>33.615000000000002</v>
      </c>
      <c r="AZ38" s="130">
        <f>INT((AP38-13)/AS38)+1</f>
        <v>6</v>
      </c>
      <c r="BA38" s="103" t="s">
        <v>31</v>
      </c>
      <c r="BB38" s="105">
        <f>IF(AW38=16,1.84,IF(AW38=20,2.27,IF(AW38=22,2.51,IF(AW38=25,2.84,IF(AW38=28,3.16)))))</f>
        <v>2.5099999999999998</v>
      </c>
      <c r="BC38" s="88">
        <f>AX38+2*AY38</f>
        <v>406.23</v>
      </c>
      <c r="BD38" s="87">
        <f>BC38*AZ38/100*((AW38/100)^2/4*PI()*7850/100)</f>
        <v>72.732437586410555</v>
      </c>
      <c r="BE38" s="88">
        <v>2</v>
      </c>
      <c r="BF38" s="87">
        <f>AL38-11</f>
        <v>339</v>
      </c>
      <c r="BG38" s="87">
        <v>10</v>
      </c>
      <c r="BH38" s="219">
        <v>10</v>
      </c>
      <c r="BI38" s="88">
        <f>BF38+2*BG38</f>
        <v>359</v>
      </c>
      <c r="BJ38" s="88">
        <f>AZ38</f>
        <v>6</v>
      </c>
      <c r="BK38" s="87">
        <f>BI38*BJ38/100*((BH38/100)^2/4*PI()*7850/100)</f>
        <v>13.280219005071114</v>
      </c>
      <c r="BL38" s="88">
        <v>3</v>
      </c>
      <c r="BM38" s="110">
        <f>(AP38+AQ38)/2-2*4.5</f>
        <v>84.5</v>
      </c>
      <c r="BN38" s="87">
        <f>10</f>
        <v>10</v>
      </c>
      <c r="BO38" s="219">
        <v>10</v>
      </c>
      <c r="BP38" s="105">
        <f>IF(BO38=10,1.16,IF(BO38=12,1.39,IF(BO38=14,1.62,IF(BO38=28,3.1))))</f>
        <v>1.1599999999999999</v>
      </c>
      <c r="BQ38" s="110">
        <f>BM38+2*BN38</f>
        <v>104.5</v>
      </c>
      <c r="BR38" s="232">
        <f>AT38*2+2*AU38-1+1</f>
        <v>34</v>
      </c>
      <c r="BS38" s="87">
        <f t="shared" si="2"/>
        <v>21.905579445226405</v>
      </c>
      <c r="BT38" s="242">
        <f>BD38+BK38+BS38+BD39+BK39+BS39+BS40</f>
        <v>317.20515051558266</v>
      </c>
      <c r="BU38" s="284">
        <f>(AP38+AQ38)*AL38/2*AR38/1000000</f>
        <v>1.4726250000000001</v>
      </c>
      <c r="BV38" s="43"/>
      <c r="BW38" s="43"/>
      <c r="BX38" s="286">
        <f>BT38/BU38</f>
        <v>215.40117172775325</v>
      </c>
    </row>
    <row r="39" spans="4:76" ht="32.25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/>
      <c r="AM39" s="248"/>
      <c r="AN39" s="238"/>
      <c r="AO39" s="250"/>
      <c r="AP39" s="242"/>
      <c r="AQ39" s="242"/>
      <c r="AR39" s="308"/>
      <c r="AS39" s="311"/>
      <c r="AT39" s="314"/>
      <c r="AU39" s="314"/>
      <c r="AV39" s="88" t="s">
        <v>51</v>
      </c>
      <c r="AW39" s="219">
        <f>AW38</f>
        <v>22</v>
      </c>
      <c r="AX39" s="87">
        <f>AL38/COS(AN38/180*PI())-11</f>
        <v>344.39931416001076</v>
      </c>
      <c r="AY39" s="184">
        <f>AY38</f>
        <v>33.615000000000002</v>
      </c>
      <c r="AZ39" s="103" t="s">
        <v>31</v>
      </c>
      <c r="BA39" s="131">
        <f>INT((AQ38-AP38-3.5/COS(AN38*PI()/180))/AS38)+1</f>
        <v>6</v>
      </c>
      <c r="BB39" s="105">
        <f>IF(AW39=16,1.84,IF(AW39=20,2.27,IF(AW39=22,2.51,IF(AW39=25,2.84,IF(AW39=28,3.16)))))</f>
        <v>2.5099999999999998</v>
      </c>
      <c r="BC39" s="88">
        <f>AX39+2*AY39</f>
        <v>411.62931416001078</v>
      </c>
      <c r="BD39" s="87">
        <f>BC39*BA39/100*((AW39/100)^2/4*PI()*7850/100)</f>
        <v>73.699144329271505</v>
      </c>
      <c r="BE39" s="88" t="s">
        <v>52</v>
      </c>
      <c r="BF39" s="87">
        <f>AL38/COS(AN38/180*PI())-11</f>
        <v>344.39931416001076</v>
      </c>
      <c r="BG39" s="87">
        <v>10</v>
      </c>
      <c r="BH39" s="219">
        <v>10</v>
      </c>
      <c r="BI39" s="88">
        <f>BF39+2*BG39</f>
        <v>364.39931416001076</v>
      </c>
      <c r="BJ39" s="88">
        <f>BA39</f>
        <v>6</v>
      </c>
      <c r="BK39" s="87">
        <f>BI39*BJ39/100*((BH39/100)^2/4*PI()*7850/100)</f>
        <v>13.479951803182882</v>
      </c>
      <c r="BL39" s="88">
        <v>4</v>
      </c>
      <c r="BM39" s="110">
        <f>BM38</f>
        <v>84.5</v>
      </c>
      <c r="BN39" s="214">
        <f>AR38-7-BP38-BP39+BP39</f>
        <v>36.840000000000003</v>
      </c>
      <c r="BO39" s="219">
        <v>12</v>
      </c>
      <c r="BP39" s="105">
        <f t="shared" si="3"/>
        <v>1.39</v>
      </c>
      <c r="BQ39" s="215">
        <f>BM39+2*BN39+32</f>
        <v>190.18</v>
      </c>
      <c r="BR39" s="232">
        <f>BR38</f>
        <v>34</v>
      </c>
      <c r="BS39" s="87">
        <f t="shared" si="2"/>
        <v>57.407124042164064</v>
      </c>
      <c r="BT39" s="242"/>
      <c r="BU39" s="284"/>
      <c r="BV39" s="43"/>
      <c r="BW39" s="43"/>
      <c r="BX39" s="286"/>
    </row>
    <row r="40" spans="4:76" ht="32.25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238"/>
      <c r="AM40" s="248"/>
      <c r="AN40" s="238"/>
      <c r="AO40" s="250"/>
      <c r="AP40" s="242"/>
      <c r="AQ40" s="242"/>
      <c r="AR40" s="316"/>
      <c r="AS40" s="317"/>
      <c r="AT40" s="315"/>
      <c r="AU40" s="315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88">
        <v>5</v>
      </c>
      <c r="BM40" s="210">
        <f>(3*AS38+BB38+BP40)</f>
        <v>33.9</v>
      </c>
      <c r="BN40" s="214">
        <f>AR38-7-BP38-BP39+BP40</f>
        <v>36.840000000000003</v>
      </c>
      <c r="BO40" s="219">
        <v>12</v>
      </c>
      <c r="BP40" s="211">
        <f t="shared" si="3"/>
        <v>1.39</v>
      </c>
      <c r="BQ40" s="214">
        <f>2*BM40+2*BN40+28</f>
        <v>169.48000000000002</v>
      </c>
      <c r="BR40" s="232">
        <f>INT(29*(INT(AZ38/3/2)+INT(BJ38/3/2+BJ39/3/2))/2)</f>
        <v>43</v>
      </c>
      <c r="BS40" s="87">
        <f t="shared" si="2"/>
        <v>64.700694304256132</v>
      </c>
      <c r="BT40" s="242"/>
      <c r="BU40" s="284"/>
      <c r="BV40" s="43"/>
      <c r="BW40" s="43"/>
      <c r="BX40" s="71"/>
    </row>
    <row r="41" spans="4:76" ht="32.25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f>AL38</f>
        <v>350</v>
      </c>
      <c r="AM41" s="248" t="s">
        <v>405</v>
      </c>
      <c r="AN41" s="238">
        <f>AN38</f>
        <v>10</v>
      </c>
      <c r="AO41" s="250">
        <f>INT(AL41*TAN(RADIANS(AN41)))</f>
        <v>61</v>
      </c>
      <c r="AP41" s="242">
        <f>INT((AO41-13)/AS41+1)*AS41+13</f>
        <v>63</v>
      </c>
      <c r="AQ41" s="242">
        <f>AP41+INT(AL41*(TAN(AN41/180*PI())))</f>
        <v>124</v>
      </c>
      <c r="AR41" s="307">
        <f>AR18</f>
        <v>60</v>
      </c>
      <c r="AS41" s="310">
        <f>AS18</f>
        <v>10</v>
      </c>
      <c r="AT41" s="313">
        <f>AT18</f>
        <v>11</v>
      </c>
      <c r="AU41" s="313">
        <f>AU18</f>
        <v>6</v>
      </c>
      <c r="AV41" s="88">
        <v>1</v>
      </c>
      <c r="AW41" s="219">
        <v>25</v>
      </c>
      <c r="AX41" s="87">
        <f>AL41-11</f>
        <v>339</v>
      </c>
      <c r="AY41" s="184">
        <f>(AR41-7-BP41-BP42-1.16/2-BB41/2)</f>
        <v>48.45</v>
      </c>
      <c r="AZ41" s="130">
        <f>INT((AP41-13)/AS41)+1</f>
        <v>6</v>
      </c>
      <c r="BA41" s="103" t="s">
        <v>31</v>
      </c>
      <c r="BB41" s="105">
        <f>IF(AW41=16,1.84,IF(AW41=20,2.27,IF(AW41=22,2.51,IF(AW41=25,2.84,IF(AW41=28,3.16)))))</f>
        <v>2.84</v>
      </c>
      <c r="BC41" s="88">
        <f>AX41+2*AY41</f>
        <v>435.9</v>
      </c>
      <c r="BD41" s="87">
        <f>BC41*AZ41/100*((AW41/100)^2/4*PI()*7850/100)</f>
        <v>100.78077061821897</v>
      </c>
      <c r="BE41" s="88">
        <v>2</v>
      </c>
      <c r="BF41" s="87">
        <f>AL41-11</f>
        <v>339</v>
      </c>
      <c r="BG41" s="87">
        <v>10</v>
      </c>
      <c r="BH41" s="219">
        <v>10</v>
      </c>
      <c r="BI41" s="88">
        <f>BF41+2*BG41</f>
        <v>359</v>
      </c>
      <c r="BJ41" s="88">
        <f>AZ41</f>
        <v>6</v>
      </c>
      <c r="BK41" s="87">
        <f>BI41*BJ41/100*((BH41/100)^2/4*PI()*7850/100)</f>
        <v>13.280219005071114</v>
      </c>
      <c r="BL41" s="88">
        <v>3</v>
      </c>
      <c r="BM41" s="110">
        <f>(AP41+AQ41)/2-2*4.5</f>
        <v>84.5</v>
      </c>
      <c r="BN41" s="87">
        <f>10</f>
        <v>10</v>
      </c>
      <c r="BO41" s="219">
        <v>10</v>
      </c>
      <c r="BP41" s="105">
        <f>IF(BO41=10,1.16,IF(BO41=12,1.39,IF(BO41=14,1.62,IF(BO41=28,3.1))))</f>
        <v>1.1599999999999999</v>
      </c>
      <c r="BQ41" s="110">
        <f>BM41+2*BN41</f>
        <v>104.5</v>
      </c>
      <c r="BR41" s="232">
        <f>AT41*2+2*AU41-1+1</f>
        <v>34</v>
      </c>
      <c r="BS41" s="87">
        <f t="shared" si="2"/>
        <v>21.905579445226405</v>
      </c>
      <c r="BT41" s="242">
        <f>BD41+BK41+BS41+BD42+BK42+BS42+BS43</f>
        <v>394.34390679974251</v>
      </c>
      <c r="BU41" s="284">
        <f>(AP41+AQ41)*AL41/2*AR41/1000000</f>
        <v>1.9635</v>
      </c>
      <c r="BV41" s="43"/>
      <c r="BW41" s="43"/>
      <c r="BX41" s="286">
        <f>BT41/BU41</f>
        <v>200.83723290030176</v>
      </c>
    </row>
    <row r="42" spans="4:76" ht="32.25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238"/>
      <c r="AM42" s="248"/>
      <c r="AN42" s="238"/>
      <c r="AO42" s="250"/>
      <c r="AP42" s="242"/>
      <c r="AQ42" s="242"/>
      <c r="AR42" s="308"/>
      <c r="AS42" s="311"/>
      <c r="AT42" s="314"/>
      <c r="AU42" s="314"/>
      <c r="AV42" s="88" t="s">
        <v>51</v>
      </c>
      <c r="AW42" s="219">
        <f>AW41</f>
        <v>25</v>
      </c>
      <c r="AX42" s="87">
        <f>AL41/COS(AN41/180*PI())-11</f>
        <v>344.39931416001076</v>
      </c>
      <c r="AY42" s="184">
        <f>AY41</f>
        <v>48.45</v>
      </c>
      <c r="AZ42" s="103" t="s">
        <v>31</v>
      </c>
      <c r="BA42" s="131">
        <f>INT((AQ41-AP41-3.5/COS(AN41*PI()/180))/AS41)+1</f>
        <v>6</v>
      </c>
      <c r="BB42" s="105">
        <f>IF(AW42=16,1.84,IF(AW42=20,2.27,IF(AW42=22,2.51,IF(AW42=25,2.84,IF(AW42=28,3.16)))))</f>
        <v>2.84</v>
      </c>
      <c r="BC42" s="88">
        <f>AX42+2*AY42</f>
        <v>441.29931416001079</v>
      </c>
      <c r="BD42" s="87">
        <f>BC42*BA42/100*((AW42/100)^2/4*PI()*7850/100)</f>
        <v>102.02910060641753</v>
      </c>
      <c r="BE42" s="88" t="s">
        <v>52</v>
      </c>
      <c r="BF42" s="87">
        <f>AL41/COS(AN41/180*PI())-11</f>
        <v>344.39931416001076</v>
      </c>
      <c r="BG42" s="87">
        <v>10</v>
      </c>
      <c r="BH42" s="219">
        <v>10</v>
      </c>
      <c r="BI42" s="88">
        <f>BF42+2*BG42</f>
        <v>364.39931416001076</v>
      </c>
      <c r="BJ42" s="88">
        <f>BA42</f>
        <v>6</v>
      </c>
      <c r="BK42" s="87">
        <f>BI42*BJ42/100*((BH42/100)^2/4*PI()*7850/100)</f>
        <v>13.479951803182882</v>
      </c>
      <c r="BL42" s="88">
        <v>4</v>
      </c>
      <c r="BM42" s="110">
        <f>BM41</f>
        <v>84.5</v>
      </c>
      <c r="BN42" s="214">
        <f>AR41-7-BP41-BP42+BP42</f>
        <v>51.84</v>
      </c>
      <c r="BO42" s="219">
        <v>12</v>
      </c>
      <c r="BP42" s="105">
        <f t="shared" si="3"/>
        <v>1.39</v>
      </c>
      <c r="BQ42" s="215">
        <f>BM42+2*BN42+32</f>
        <v>220.18</v>
      </c>
      <c r="BR42" s="232">
        <f>BR41</f>
        <v>34</v>
      </c>
      <c r="BS42" s="87">
        <f t="shared" si="2"/>
        <v>66.462827697989709</v>
      </c>
      <c r="BT42" s="242"/>
      <c r="BU42" s="284"/>
      <c r="BV42" s="43"/>
      <c r="BW42" s="43"/>
      <c r="BX42" s="286"/>
    </row>
    <row r="43" spans="4:76" ht="32.25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/>
      <c r="AM43" s="248"/>
      <c r="AN43" s="238"/>
      <c r="AO43" s="250"/>
      <c r="AP43" s="242"/>
      <c r="AQ43" s="242"/>
      <c r="AR43" s="316"/>
      <c r="AS43" s="317"/>
      <c r="AT43" s="315"/>
      <c r="AU43" s="315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88">
        <v>5</v>
      </c>
      <c r="BM43" s="210">
        <f>(3*AS41+BB41+BP43)</f>
        <v>34.230000000000004</v>
      </c>
      <c r="BN43" s="214">
        <f>AR41-7-BP41-BP42+BP43</f>
        <v>51.84</v>
      </c>
      <c r="BO43" s="219">
        <v>12</v>
      </c>
      <c r="BP43" s="211">
        <f t="shared" si="3"/>
        <v>1.39</v>
      </c>
      <c r="BQ43" s="214">
        <f>2*BM43+2*BN43+28</f>
        <v>200.14000000000001</v>
      </c>
      <c r="BR43" s="232">
        <f>INT(29*(INT(AZ41/3/2)+INT(BJ41/3/2+BJ42/3/2))/2)</f>
        <v>43</v>
      </c>
      <c r="BS43" s="87">
        <f t="shared" si="2"/>
        <v>76.405457623635954</v>
      </c>
      <c r="BT43" s="242"/>
      <c r="BU43" s="284"/>
      <c r="BV43" s="43"/>
      <c r="BW43" s="43"/>
      <c r="BX43" s="71"/>
    </row>
    <row r="44" spans="4:76" ht="32.25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238">
        <f>AL41</f>
        <v>350</v>
      </c>
      <c r="AM44" s="248" t="s">
        <v>404</v>
      </c>
      <c r="AN44" s="238">
        <f>AN41</f>
        <v>10</v>
      </c>
      <c r="AO44" s="250">
        <f>INT(AL44*TAN(RADIANS(AN44)))</f>
        <v>61</v>
      </c>
      <c r="AP44" s="242">
        <f>INT((AO44-13)/AS44+1)*AS44+13</f>
        <v>63</v>
      </c>
      <c r="AQ44" s="242">
        <f>AP44+INT(AL44*(TAN(AN44/180*PI())))</f>
        <v>124</v>
      </c>
      <c r="AR44" s="307">
        <f>AR21</f>
        <v>70</v>
      </c>
      <c r="AS44" s="310">
        <f>AS21</f>
        <v>10</v>
      </c>
      <c r="AT44" s="313">
        <f>AT21</f>
        <v>11</v>
      </c>
      <c r="AU44" s="313">
        <f>AU21</f>
        <v>6</v>
      </c>
      <c r="AV44" s="88">
        <v>1</v>
      </c>
      <c r="AW44" s="219">
        <v>28</v>
      </c>
      <c r="AX44" s="87">
        <f>AL44-11</f>
        <v>339</v>
      </c>
      <c r="AY44" s="184">
        <f>(AR44-7-BP44-BP45-1.16/2-BB44/2)</f>
        <v>58.290000000000006</v>
      </c>
      <c r="AZ44" s="130">
        <f>INT((AP44-13)/AS44)+1</f>
        <v>6</v>
      </c>
      <c r="BA44" s="103" t="s">
        <v>31</v>
      </c>
      <c r="BB44" s="105">
        <f>IF(AW44=16,1.84,IF(AW44=20,2.27,IF(AW44=22,2.51,IF(AW44=25,2.84,IF(AW44=28,3.16)))))</f>
        <v>3.16</v>
      </c>
      <c r="BC44" s="88">
        <f>AX44+2*AY44</f>
        <v>455.58000000000004</v>
      </c>
      <c r="BD44" s="87">
        <f>BC44*AZ44/100*((AW44/100)^2/4*PI()*7850/100)</f>
        <v>132.12697784609904</v>
      </c>
      <c r="BE44" s="88">
        <v>2</v>
      </c>
      <c r="BF44" s="87">
        <f>AL44-11</f>
        <v>339</v>
      </c>
      <c r="BG44" s="87">
        <v>10</v>
      </c>
      <c r="BH44" s="219">
        <v>10</v>
      </c>
      <c r="BI44" s="88">
        <f>BF44+2*BG44</f>
        <v>359</v>
      </c>
      <c r="BJ44" s="88">
        <f>AZ44</f>
        <v>6</v>
      </c>
      <c r="BK44" s="87">
        <f>BI44*BJ44/100*((BH44/100)^2/4*PI()*7850/100)</f>
        <v>13.280219005071114</v>
      </c>
      <c r="BL44" s="88">
        <v>3</v>
      </c>
      <c r="BM44" s="110">
        <f>(AP44+AQ44)/2-2*4.5</f>
        <v>84.5</v>
      </c>
      <c r="BN44" s="87">
        <f>10</f>
        <v>10</v>
      </c>
      <c r="BO44" s="219">
        <v>10</v>
      </c>
      <c r="BP44" s="105">
        <f>IF(BO44=10,1.16,IF(BO44=12,1.39,IF(BO44=14,1.62,IF(BO44=28,3.1))))</f>
        <v>1.1599999999999999</v>
      </c>
      <c r="BQ44" s="110">
        <f>BM44+2*BN44</f>
        <v>104.5</v>
      </c>
      <c r="BR44" s="232">
        <f>AT44*2+2*AU44-1+1</f>
        <v>34</v>
      </c>
      <c r="BS44" s="87">
        <f t="shared" si="2"/>
        <v>21.905579445226405</v>
      </c>
      <c r="BT44" s="242">
        <f>BD44+BK44+BS44+BD45+BK45+BS45+BS46</f>
        <v>471.27055973251981</v>
      </c>
      <c r="BU44" s="284">
        <f>(AP44+AQ44)*AL44/2*AR44/1000000</f>
        <v>2.2907500000000001</v>
      </c>
      <c r="BX44" s="286">
        <f>BT44/BU44</f>
        <v>205.72762620649124</v>
      </c>
    </row>
    <row r="45" spans="4:76" ht="32.25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/>
      <c r="AM45" s="248"/>
      <c r="AN45" s="238"/>
      <c r="AO45" s="250"/>
      <c r="AP45" s="242"/>
      <c r="AQ45" s="242"/>
      <c r="AR45" s="308"/>
      <c r="AS45" s="311"/>
      <c r="AT45" s="314"/>
      <c r="AU45" s="314"/>
      <c r="AV45" s="88" t="s">
        <v>51</v>
      </c>
      <c r="AW45" s="219">
        <f>AW44</f>
        <v>28</v>
      </c>
      <c r="AX45" s="87">
        <f>AL44/COS(AN44/180*PI())-11</f>
        <v>344.39931416001076</v>
      </c>
      <c r="AY45" s="184">
        <f>AY44</f>
        <v>58.290000000000006</v>
      </c>
      <c r="AZ45" s="103" t="s">
        <v>31</v>
      </c>
      <c r="BA45" s="131">
        <f>INT((AQ44-AP44-3.5/COS(AN44*PI()/180))/AS44)+1</f>
        <v>6</v>
      </c>
      <c r="BB45" s="105">
        <f>IF(AW45=16,1.84,IF(AW45=20,2.27,IF(AW45=22,2.51,IF(AW45=25,2.84,IF(AW45=28,3.16)))))</f>
        <v>3.16</v>
      </c>
      <c r="BC45" s="88">
        <f>AX45+2*AY45</f>
        <v>460.97931416001074</v>
      </c>
      <c r="BD45" s="87">
        <f>BC45*BA45/100*((AW45/100)^2/4*PI()*7850/100)</f>
        <v>133.69288298329525</v>
      </c>
      <c r="BE45" s="88" t="s">
        <v>52</v>
      </c>
      <c r="BF45" s="87">
        <f>AL44/COS(AN44/180*PI())-11</f>
        <v>344.39931416001076</v>
      </c>
      <c r="BG45" s="87">
        <v>10</v>
      </c>
      <c r="BH45" s="219">
        <v>10</v>
      </c>
      <c r="BI45" s="88">
        <f>BF45+2*BG45</f>
        <v>364.39931416001076</v>
      </c>
      <c r="BJ45" s="88">
        <f>BA45</f>
        <v>6</v>
      </c>
      <c r="BK45" s="87">
        <f>BI45*BJ45/100*((BH45/100)^2/4*PI()*7850/100)</f>
        <v>13.479951803182882</v>
      </c>
      <c r="BL45" s="88">
        <v>4</v>
      </c>
      <c r="BM45" s="110">
        <f>BM44</f>
        <v>84.5</v>
      </c>
      <c r="BN45" s="214">
        <f>AR44-7-BP44-BP45+BP45</f>
        <v>61.84</v>
      </c>
      <c r="BO45" s="219">
        <v>12</v>
      </c>
      <c r="BP45" s="105">
        <f t="shared" si="3"/>
        <v>1.39</v>
      </c>
      <c r="BQ45" s="215">
        <f>BM45+2*BN45+32</f>
        <v>240.18</v>
      </c>
      <c r="BR45" s="232">
        <f>BR44</f>
        <v>34</v>
      </c>
      <c r="BS45" s="87">
        <f t="shared" si="2"/>
        <v>72.499963468540145</v>
      </c>
      <c r="BT45" s="242"/>
      <c r="BU45" s="284"/>
      <c r="BX45" s="286"/>
    </row>
    <row r="46" spans="4:76" ht="32.25" customHeight="1" x14ac:dyDescent="0.25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8"/>
      <c r="AK46" s="242"/>
      <c r="AL46" s="238"/>
      <c r="AM46" s="248"/>
      <c r="AN46" s="238"/>
      <c r="AO46" s="250"/>
      <c r="AP46" s="242"/>
      <c r="AQ46" s="242"/>
      <c r="AR46" s="316"/>
      <c r="AS46" s="317"/>
      <c r="AT46" s="315"/>
      <c r="AU46" s="315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88">
        <v>5</v>
      </c>
      <c r="BM46" s="210">
        <f>(3*AS44+BB44+BP46)</f>
        <v>34.549999999999997</v>
      </c>
      <c r="BN46" s="214">
        <f>AR44-7-BP44-BP45+BP46</f>
        <v>61.84</v>
      </c>
      <c r="BO46" s="219">
        <v>12</v>
      </c>
      <c r="BP46" s="211">
        <f t="shared" si="3"/>
        <v>1.39</v>
      </c>
      <c r="BQ46" s="214">
        <f>2*BM46+2*BN46+28</f>
        <v>220.78</v>
      </c>
      <c r="BR46" s="232">
        <f>INT(29*(INT(AZ44/3/2)+INT(BJ44/3/2+BJ45/3/2))/2)</f>
        <v>43</v>
      </c>
      <c r="BS46" s="87">
        <f t="shared" si="2"/>
        <v>84.284985181104958</v>
      </c>
      <c r="BT46" s="242"/>
      <c r="BU46" s="284"/>
      <c r="BX46" s="71"/>
    </row>
    <row r="47" spans="4:76" ht="32.25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J47" s="278"/>
      <c r="AK47" s="242"/>
      <c r="AL47" s="238">
        <f>AL44</f>
        <v>350</v>
      </c>
      <c r="AM47" s="248" t="s">
        <v>406</v>
      </c>
      <c r="AN47" s="238">
        <f>AN44</f>
        <v>10</v>
      </c>
      <c r="AO47" s="250">
        <f>INT(AL47*TAN(RADIANS(AN47)))</f>
        <v>61</v>
      </c>
      <c r="AP47" s="242">
        <f>INT((AO47-13)/AS47+1)*AS47+13</f>
        <v>63</v>
      </c>
      <c r="AQ47" s="242">
        <f>AP47+INT(AL47*(TAN(AN47/180*PI())))</f>
        <v>124</v>
      </c>
      <c r="AR47" s="307">
        <f>AR24</f>
        <v>75</v>
      </c>
      <c r="AS47" s="310">
        <f>AS24</f>
        <v>10</v>
      </c>
      <c r="AT47" s="313">
        <f>AT24</f>
        <v>11</v>
      </c>
      <c r="AU47" s="313">
        <f>AU24</f>
        <v>6</v>
      </c>
      <c r="AV47" s="88">
        <v>1</v>
      </c>
      <c r="AW47" s="219">
        <v>28</v>
      </c>
      <c r="AX47" s="87">
        <f>AL47-11</f>
        <v>339</v>
      </c>
      <c r="AY47" s="184">
        <f>(AR47-7-BP47-BP48-1.16/2-BB47/2)</f>
        <v>63.290000000000006</v>
      </c>
      <c r="AZ47" s="130">
        <f>INT((AP47-13)/AS47)+1</f>
        <v>6</v>
      </c>
      <c r="BA47" s="103" t="s">
        <v>31</v>
      </c>
      <c r="BB47" s="105">
        <f>IF(AW47=16,1.84,IF(AW47=20,2.27,IF(AW47=22,2.51,IF(AW47=25,2.84,IF(AW47=28,3.16)))))</f>
        <v>3.16</v>
      </c>
      <c r="BC47" s="88">
        <f>AX47+2*AY47</f>
        <v>465.58000000000004</v>
      </c>
      <c r="BD47" s="87">
        <f>BC47*AZ47/100*((AW47/100)^2/4*PI()*7850/100)</f>
        <v>135.02717052018698</v>
      </c>
      <c r="BE47" s="88">
        <v>2</v>
      </c>
      <c r="BF47" s="87">
        <f>AL47-11</f>
        <v>339</v>
      </c>
      <c r="BG47" s="87">
        <v>10</v>
      </c>
      <c r="BH47" s="219">
        <v>10</v>
      </c>
      <c r="BI47" s="88">
        <f>BF47+2*BG47</f>
        <v>359</v>
      </c>
      <c r="BJ47" s="88">
        <f>AZ47</f>
        <v>6</v>
      </c>
      <c r="BK47" s="87">
        <f>BI47*BJ47/100*((BH47/100)^2/4*PI()*7850/100)</f>
        <v>13.280219005071114</v>
      </c>
      <c r="BL47" s="88">
        <v>3</v>
      </c>
      <c r="BM47" s="110">
        <f>(AP47+AQ47)/2-2*4.5</f>
        <v>84.5</v>
      </c>
      <c r="BN47" s="87">
        <f>10</f>
        <v>10</v>
      </c>
      <c r="BO47" s="219">
        <v>10</v>
      </c>
      <c r="BP47" s="105">
        <f>IF(BO47=10,1.16,IF(BO47=12,1.39,IF(BO47=14,1.62,IF(BO47=28,3.1))))</f>
        <v>1.1599999999999999</v>
      </c>
      <c r="BQ47" s="110">
        <f>BM47+2*BN47</f>
        <v>104.5</v>
      </c>
      <c r="BR47" s="232">
        <f>AT47*2+2*AU47-1+1</f>
        <v>34</v>
      </c>
      <c r="BS47" s="87">
        <f t="shared" si="2"/>
        <v>21.905579445226405</v>
      </c>
      <c r="BT47" s="242">
        <f>BD47+BK47+BS47+BD48+BK48+BS48+BS49</f>
        <v>483.90711352676016</v>
      </c>
      <c r="BU47" s="284">
        <f>(AP47+AQ47)*AL47/2*AR47/1000000</f>
        <v>2.4543750000000002</v>
      </c>
      <c r="BX47" s="286">
        <f>BT47/BU47</f>
        <v>197.16103428643143</v>
      </c>
    </row>
    <row r="48" spans="4:76" ht="32.25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8"/>
      <c r="AK48" s="242"/>
      <c r="AL48" s="238"/>
      <c r="AM48" s="248"/>
      <c r="AN48" s="238"/>
      <c r="AO48" s="250"/>
      <c r="AP48" s="242"/>
      <c r="AQ48" s="242"/>
      <c r="AR48" s="308"/>
      <c r="AS48" s="311"/>
      <c r="AT48" s="314"/>
      <c r="AU48" s="314"/>
      <c r="AV48" s="88" t="s">
        <v>51</v>
      </c>
      <c r="AW48" s="219">
        <f>AW47</f>
        <v>28</v>
      </c>
      <c r="AX48" s="87">
        <f>AL47/COS(AN47/180*PI())-11</f>
        <v>344.39931416001076</v>
      </c>
      <c r="AY48" s="184">
        <f>AY47</f>
        <v>63.290000000000006</v>
      </c>
      <c r="AZ48" s="103" t="s">
        <v>31</v>
      </c>
      <c r="BA48" s="131">
        <f>INT((AQ47-AP47-3.5/COS(AN47*PI()/180))/AS47)+1</f>
        <v>6</v>
      </c>
      <c r="BB48" s="105">
        <f>IF(AW48=16,1.84,IF(AW48=20,2.27,IF(AW48=22,2.51,IF(AW48=25,2.84,IF(AW48=28,3.16)))))</f>
        <v>3.16</v>
      </c>
      <c r="BC48" s="88">
        <f>AX48+2*AY48</f>
        <v>470.97931416001074</v>
      </c>
      <c r="BD48" s="87">
        <f>BC48*BA48/100*((AW48/100)^2/4*PI()*7850/100)</f>
        <v>136.59307565738322</v>
      </c>
      <c r="BE48" s="88" t="s">
        <v>52</v>
      </c>
      <c r="BF48" s="87">
        <f>AL47/COS(AN47/180*PI())-11</f>
        <v>344.39931416001076</v>
      </c>
      <c r="BG48" s="87">
        <v>10</v>
      </c>
      <c r="BH48" s="219">
        <v>10</v>
      </c>
      <c r="BI48" s="88">
        <f>BF48+2*BG48</f>
        <v>364.39931416001076</v>
      </c>
      <c r="BJ48" s="88">
        <f>BA48</f>
        <v>6</v>
      </c>
      <c r="BK48" s="87">
        <f>BI48*BJ48/100*((BH48/100)^2/4*PI()*7850/100)</f>
        <v>13.479951803182882</v>
      </c>
      <c r="BL48" s="88">
        <v>4</v>
      </c>
      <c r="BM48" s="110">
        <f>BM47</f>
        <v>84.5</v>
      </c>
      <c r="BN48" s="214">
        <f>AR47-7-BP47-BP48+BP48</f>
        <v>66.84</v>
      </c>
      <c r="BO48" s="219">
        <v>12</v>
      </c>
      <c r="BP48" s="105">
        <f t="shared" si="3"/>
        <v>1.39</v>
      </c>
      <c r="BQ48" s="215">
        <f>BM48+2*BN48+32</f>
        <v>250.18</v>
      </c>
      <c r="BR48" s="232">
        <f>BR47</f>
        <v>34</v>
      </c>
      <c r="BS48" s="87">
        <f t="shared" si="2"/>
        <v>75.518531353815376</v>
      </c>
      <c r="BT48" s="242"/>
      <c r="BU48" s="284"/>
      <c r="BX48" s="286"/>
    </row>
    <row r="49" spans="4:76" ht="32.25" customHeight="1" thickBot="1" x14ac:dyDescent="0.3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279"/>
      <c r="AK49" s="252"/>
      <c r="AL49" s="238"/>
      <c r="AM49" s="249"/>
      <c r="AN49" s="236"/>
      <c r="AO49" s="250"/>
      <c r="AP49" s="252"/>
      <c r="AQ49" s="252"/>
      <c r="AR49" s="309"/>
      <c r="AS49" s="312"/>
      <c r="AT49" s="323"/>
      <c r="AU49" s="323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95">
        <v>5</v>
      </c>
      <c r="BM49" s="210">
        <f>(3*AS47+BB47+BP49)</f>
        <v>34.549999999999997</v>
      </c>
      <c r="BN49" s="214">
        <f>AR47-7-BP47-BP48+BP49</f>
        <v>66.84</v>
      </c>
      <c r="BO49" s="219">
        <v>12</v>
      </c>
      <c r="BP49" s="211">
        <f t="shared" si="3"/>
        <v>1.39</v>
      </c>
      <c r="BQ49" s="214">
        <f>2*BM49+2*BN49+28</f>
        <v>230.78</v>
      </c>
      <c r="BR49" s="232">
        <f>INT(29*(INT(AZ47/3/2)+INT(BJ47/3/2+BJ48/3/2))/2)</f>
        <v>43</v>
      </c>
      <c r="BS49" s="94">
        <f t="shared" si="2"/>
        <v>88.102585741894202</v>
      </c>
      <c r="BT49" s="252"/>
      <c r="BU49" s="285"/>
      <c r="BX49" s="71"/>
    </row>
    <row r="50" spans="4:76" ht="32.25" customHeight="1" x14ac:dyDescent="0.25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L50" s="73"/>
      <c r="AM50" s="93"/>
      <c r="AN50" s="93"/>
      <c r="AO50" s="129"/>
      <c r="AP50" s="93"/>
      <c r="AQ50" s="93"/>
      <c r="AR50" s="224"/>
      <c r="AV50" s="73"/>
      <c r="AW50" s="73"/>
      <c r="AX50" s="73"/>
      <c r="AZ50" s="73"/>
      <c r="BA50" s="73"/>
      <c r="BB50" s="73"/>
      <c r="BC50" s="73"/>
      <c r="BD50" s="72"/>
      <c r="BE50" s="72"/>
      <c r="BF50" s="72"/>
      <c r="BG50" s="72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224"/>
      <c r="BS50" s="73"/>
      <c r="BT50" s="73"/>
      <c r="BU50" s="73"/>
    </row>
    <row r="51" spans="4:76" ht="32.25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J51" s="271" t="s">
        <v>468</v>
      </c>
      <c r="AK51" s="287"/>
      <c r="AL51" s="287"/>
      <c r="AM51" s="287"/>
      <c r="AN51" s="287"/>
      <c r="AO51" s="287"/>
      <c r="AP51" s="287"/>
      <c r="AQ51" s="287"/>
      <c r="AR51" s="287"/>
      <c r="AS51" s="287"/>
      <c r="AT51" s="287"/>
      <c r="AU51" s="287"/>
      <c r="AV51" s="287"/>
      <c r="AW51" s="287"/>
      <c r="AX51" s="287"/>
      <c r="AY51" s="287"/>
      <c r="AZ51" s="287"/>
      <c r="BA51" s="287"/>
      <c r="BB51" s="287"/>
      <c r="BC51" s="287"/>
      <c r="BD51" s="287"/>
      <c r="BE51" s="287"/>
      <c r="BF51" s="287"/>
      <c r="BG51" s="287"/>
      <c r="BH51" s="287"/>
      <c r="BI51" s="287"/>
      <c r="BJ51" s="287"/>
      <c r="BK51" s="287"/>
      <c r="BL51" s="287"/>
      <c r="BM51" s="287"/>
      <c r="BN51" s="287"/>
      <c r="BO51" s="287"/>
      <c r="BP51" s="287"/>
      <c r="BQ51" s="287"/>
      <c r="BR51" s="287"/>
      <c r="BS51" s="287"/>
      <c r="BT51" s="287"/>
      <c r="BU51" s="287"/>
    </row>
    <row r="52" spans="4:76" ht="17.25" customHeight="1" thickBot="1" x14ac:dyDescent="0.3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43"/>
      <c r="AK52" s="43"/>
      <c r="AL52" s="43"/>
      <c r="AM52" s="43"/>
      <c r="AN52" s="43"/>
      <c r="AO52" s="128"/>
      <c r="AP52" s="43"/>
      <c r="AQ52" s="43"/>
      <c r="AR52" s="221"/>
      <c r="AS52" s="226"/>
      <c r="AT52" s="229"/>
      <c r="AU52" s="229"/>
      <c r="AV52" s="43"/>
      <c r="AW52" s="43"/>
      <c r="AX52" s="43"/>
      <c r="AY52" s="13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221"/>
      <c r="BS52" s="43"/>
      <c r="BT52" s="43"/>
      <c r="BU52" s="43"/>
      <c r="BV52" s="43"/>
      <c r="BW52" s="43"/>
    </row>
    <row r="53" spans="4:76" ht="42" customHeight="1" x14ac:dyDescent="0.25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272" t="s">
        <v>441</v>
      </c>
      <c r="AK53" s="274" t="s">
        <v>148</v>
      </c>
      <c r="AL53" s="274" t="s">
        <v>149</v>
      </c>
      <c r="AM53" s="274" t="s">
        <v>150</v>
      </c>
      <c r="AN53" s="262" t="s">
        <v>450</v>
      </c>
      <c r="AO53" s="200" t="s">
        <v>23</v>
      </c>
      <c r="AP53" s="262" t="s">
        <v>442</v>
      </c>
      <c r="AQ53" s="262" t="s">
        <v>443</v>
      </c>
      <c r="AR53" s="318" t="s">
        <v>444</v>
      </c>
      <c r="AS53" s="305" t="s">
        <v>201</v>
      </c>
      <c r="AT53" s="320" t="s">
        <v>407</v>
      </c>
      <c r="AU53" s="320" t="s">
        <v>408</v>
      </c>
      <c r="AV53" s="257" t="s">
        <v>437</v>
      </c>
      <c r="AW53" s="257"/>
      <c r="AX53" s="257"/>
      <c r="AY53" s="257"/>
      <c r="AZ53" s="257"/>
      <c r="BA53" s="257"/>
      <c r="BB53" s="257"/>
      <c r="BC53" s="257"/>
      <c r="BD53" s="257"/>
      <c r="BE53" s="257" t="s">
        <v>438</v>
      </c>
      <c r="BF53" s="257"/>
      <c r="BG53" s="257"/>
      <c r="BH53" s="257"/>
      <c r="BI53" s="257"/>
      <c r="BJ53" s="257"/>
      <c r="BK53" s="257"/>
      <c r="BL53" s="257" t="s">
        <v>445</v>
      </c>
      <c r="BM53" s="257"/>
      <c r="BN53" s="257"/>
      <c r="BO53" s="257"/>
      <c r="BP53" s="257"/>
      <c r="BQ53" s="257"/>
      <c r="BR53" s="257"/>
      <c r="BS53" s="257"/>
      <c r="BT53" s="258" t="s">
        <v>454</v>
      </c>
      <c r="BU53" s="260" t="s">
        <v>452</v>
      </c>
      <c r="BV53" s="43"/>
      <c r="BW53" s="43"/>
    </row>
    <row r="54" spans="4:76" ht="63.75" customHeight="1" x14ac:dyDescent="0.25"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J54" s="273"/>
      <c r="AK54" s="259"/>
      <c r="AL54" s="259"/>
      <c r="AM54" s="259"/>
      <c r="AN54" s="263"/>
      <c r="AO54" s="201" t="s">
        <v>202</v>
      </c>
      <c r="AP54" s="263"/>
      <c r="AQ54" s="263"/>
      <c r="AR54" s="319"/>
      <c r="AS54" s="306"/>
      <c r="AT54" s="321"/>
      <c r="AU54" s="321"/>
      <c r="AV54" s="25" t="s">
        <v>24</v>
      </c>
      <c r="AW54" s="25" t="s">
        <v>158</v>
      </c>
      <c r="AX54" s="81" t="s">
        <v>25</v>
      </c>
      <c r="AY54" s="187" t="s">
        <v>26</v>
      </c>
      <c r="AZ54" s="25" t="s">
        <v>440</v>
      </c>
      <c r="BA54" s="25" t="s">
        <v>409</v>
      </c>
      <c r="BB54" s="186" t="s">
        <v>27</v>
      </c>
      <c r="BC54" s="25" t="s">
        <v>159</v>
      </c>
      <c r="BD54" s="25" t="s">
        <v>160</v>
      </c>
      <c r="BE54" s="25" t="s">
        <v>24</v>
      </c>
      <c r="BF54" s="81" t="s">
        <v>25</v>
      </c>
      <c r="BG54" s="81" t="s">
        <v>26</v>
      </c>
      <c r="BH54" s="25" t="s">
        <v>158</v>
      </c>
      <c r="BI54" s="25" t="s">
        <v>159</v>
      </c>
      <c r="BJ54" s="25" t="s">
        <v>20</v>
      </c>
      <c r="BK54" s="25" t="s">
        <v>160</v>
      </c>
      <c r="BL54" s="25" t="s">
        <v>24</v>
      </c>
      <c r="BM54" s="81" t="s">
        <v>25</v>
      </c>
      <c r="BN54" s="81" t="s">
        <v>26</v>
      </c>
      <c r="BO54" s="25" t="s">
        <v>158</v>
      </c>
      <c r="BP54" s="186" t="s">
        <v>27</v>
      </c>
      <c r="BQ54" s="25" t="s">
        <v>159</v>
      </c>
      <c r="BR54" s="222" t="s">
        <v>20</v>
      </c>
      <c r="BS54" s="25" t="s">
        <v>160</v>
      </c>
      <c r="BT54" s="259"/>
      <c r="BU54" s="261"/>
      <c r="BV54" s="43"/>
      <c r="BW54" s="43"/>
    </row>
    <row r="55" spans="4:76" ht="32.25" customHeight="1" x14ac:dyDescent="0.25"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J55" s="278">
        <f>AJ32</f>
        <v>3.5</v>
      </c>
      <c r="AK55" s="242">
        <f>AK32</f>
        <v>3</v>
      </c>
      <c r="AL55" s="238">
        <v>350</v>
      </c>
      <c r="AM55" s="248" t="s">
        <v>203</v>
      </c>
      <c r="AN55" s="238">
        <v>15</v>
      </c>
      <c r="AO55" s="250">
        <f>INT(AL55*TAN(RADIANS(AN55)))</f>
        <v>93</v>
      </c>
      <c r="AP55" s="242">
        <f>(INT((AO55-13)/AS55+1)*AS55+13)</f>
        <v>103</v>
      </c>
      <c r="AQ55" s="242">
        <f>AP55+INT(AL55*(TAN(AN55/180*PI())))</f>
        <v>196</v>
      </c>
      <c r="AR55" s="307">
        <f>AR32</f>
        <v>35</v>
      </c>
      <c r="AS55" s="310">
        <f>AS32</f>
        <v>10</v>
      </c>
      <c r="AT55" s="322">
        <f>AT32</f>
        <v>11</v>
      </c>
      <c r="AU55" s="322">
        <f>AU32</f>
        <v>6</v>
      </c>
      <c r="AV55" s="88">
        <v>1</v>
      </c>
      <c r="AW55" s="219">
        <v>22</v>
      </c>
      <c r="AX55" s="87">
        <f>AL55-11</f>
        <v>339</v>
      </c>
      <c r="AY55" s="184">
        <f>(AR55-7-BP55-BP56-1.16/2-BB55/2)</f>
        <v>23.615000000000002</v>
      </c>
      <c r="AZ55" s="130">
        <f>INT((AP55-13)/AS55)+1</f>
        <v>10</v>
      </c>
      <c r="BA55" s="103" t="s">
        <v>31</v>
      </c>
      <c r="BB55" s="105">
        <f>IF(AW55=16,1.84,IF(AW55=20,2.27,IF(AW55=22,2.51,IF(AW55=25,2.84,IF(AW55=28,3.16)))))</f>
        <v>2.5099999999999998</v>
      </c>
      <c r="BC55" s="88">
        <f>AX55+2*AY55</f>
        <v>386.23</v>
      </c>
      <c r="BD55" s="87">
        <f>BC55*AZ55/100*((AW55/100)^2/4*PI()*7850/100)</f>
        <v>115.25264574665972</v>
      </c>
      <c r="BE55" s="88">
        <v>2</v>
      </c>
      <c r="BF55" s="87">
        <f>AL55-11</f>
        <v>339</v>
      </c>
      <c r="BG55" s="87">
        <v>10</v>
      </c>
      <c r="BH55" s="219">
        <v>10</v>
      </c>
      <c r="BI55" s="88">
        <f>BF55+2*BG55</f>
        <v>359</v>
      </c>
      <c r="BJ55" s="88">
        <f>AZ55</f>
        <v>10</v>
      </c>
      <c r="BK55" s="87">
        <f>BI55*BJ55/100*((BH55/100)^2/4*PI()*7850/100)</f>
        <v>22.133698341785191</v>
      </c>
      <c r="BL55" s="88">
        <v>3</v>
      </c>
      <c r="BM55" s="110">
        <f>(AP55+AQ55)/2-2*4.5</f>
        <v>140.5</v>
      </c>
      <c r="BN55" s="87">
        <f>10</f>
        <v>10</v>
      </c>
      <c r="BO55" s="219">
        <v>10</v>
      </c>
      <c r="BP55" s="105">
        <f>IF(BO55=10,1.16,IF(BO55=12,1.39,IF(BO55=14,1.62,IF(BO55=28,3.1))))</f>
        <v>1.1599999999999999</v>
      </c>
      <c r="BQ55" s="110">
        <f>BM55+2*BN55</f>
        <v>160.5</v>
      </c>
      <c r="BR55" s="232">
        <f>AT55*2+2*AU55-1+1</f>
        <v>34</v>
      </c>
      <c r="BS55" s="87">
        <f t="shared" ref="BS55:BS72" si="4">BQ55*BR55/100*((BO55/100)^2/4*PI()*7850/100)</f>
        <v>33.644454554630023</v>
      </c>
      <c r="BT55" s="242">
        <f>BD55+BK55+BS55+BD56+BK56+BS56+BS57</f>
        <v>443.92549994505202</v>
      </c>
      <c r="BU55" s="284">
        <f>(AP55+AQ55)*AL55/2*AR55/1000000</f>
        <v>1.831375</v>
      </c>
      <c r="BV55" s="43"/>
      <c r="BW55" s="43"/>
      <c r="BX55" s="286">
        <f>BT55/BU55</f>
        <v>242.40010917755896</v>
      </c>
    </row>
    <row r="56" spans="4:76" ht="32.25" customHeight="1" x14ac:dyDescent="0.25"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J56" s="278"/>
      <c r="AK56" s="242"/>
      <c r="AL56" s="238"/>
      <c r="AM56" s="248"/>
      <c r="AN56" s="238"/>
      <c r="AO56" s="250"/>
      <c r="AP56" s="242"/>
      <c r="AQ56" s="242"/>
      <c r="AR56" s="308"/>
      <c r="AS56" s="311"/>
      <c r="AT56" s="322"/>
      <c r="AU56" s="322"/>
      <c r="AV56" s="88" t="s">
        <v>51</v>
      </c>
      <c r="AW56" s="219">
        <f>AW55</f>
        <v>22</v>
      </c>
      <c r="AX56" s="87">
        <f>AL55/COS(AN55/180*PI())-11</f>
        <v>351.34666314352904</v>
      </c>
      <c r="AY56" s="184">
        <f>AY55</f>
        <v>23.615000000000002</v>
      </c>
      <c r="AZ56" s="103" t="s">
        <v>31</v>
      </c>
      <c r="BA56" s="131">
        <f>INT((AQ55-AP55-3.5/COS(AN55*PI()/180))/AS55)+1</f>
        <v>9</v>
      </c>
      <c r="BB56" s="105">
        <f>IF(AW56=16,1.84,IF(AW56=20,2.27,IF(AW56=22,2.51,IF(AW56=25,2.84,IF(AW56=28,3.16)))))</f>
        <v>2.5099999999999998</v>
      </c>
      <c r="BC56" s="88">
        <f>AX56+2*AY56</f>
        <v>398.57666314352906</v>
      </c>
      <c r="BD56" s="87">
        <f>BC56*BA56/100*((AW56/100)^2/4*PI()*7850/100)</f>
        <v>107.04324745397869</v>
      </c>
      <c r="BE56" s="88" t="s">
        <v>52</v>
      </c>
      <c r="BF56" s="87">
        <f>AL55/COS(AN55/180*PI())-11</f>
        <v>351.34666314352904</v>
      </c>
      <c r="BG56" s="87">
        <v>10</v>
      </c>
      <c r="BH56" s="219">
        <v>10</v>
      </c>
      <c r="BI56" s="88">
        <f>BF56+2*BG56</f>
        <v>371.34666314352904</v>
      </c>
      <c r="BJ56" s="88">
        <f>BA56</f>
        <v>9</v>
      </c>
      <c r="BK56" s="87">
        <f>BI56*BJ56/100*((BH56/100)^2/4*PI()*7850/100)</f>
        <v>20.605424846859755</v>
      </c>
      <c r="BL56" s="88">
        <v>4</v>
      </c>
      <c r="BM56" s="110">
        <f>BM55</f>
        <v>140.5</v>
      </c>
      <c r="BN56" s="214">
        <f>AR55-7-BP55-BP56+BP56</f>
        <v>26.84</v>
      </c>
      <c r="BO56" s="219">
        <v>12</v>
      </c>
      <c r="BP56" s="105">
        <f t="shared" ref="BP56:BP72" si="5">IF(BO56=10,1.16,IF(BO56=12,1.39,IF(BO56=14,1.62,IF(BO56=28,3.1))))</f>
        <v>1.39</v>
      </c>
      <c r="BQ56" s="215">
        <f>BM56+2*BN56+32</f>
        <v>226.18</v>
      </c>
      <c r="BR56" s="232">
        <f>BR55</f>
        <v>34</v>
      </c>
      <c r="BS56" s="87">
        <f t="shared" si="4"/>
        <v>68.273968429154849</v>
      </c>
      <c r="BT56" s="242"/>
      <c r="BU56" s="284"/>
      <c r="BV56" s="43"/>
      <c r="BW56" s="43"/>
      <c r="BX56" s="286"/>
    </row>
    <row r="57" spans="4:76" ht="32.25" customHeight="1" x14ac:dyDescent="0.25"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J57" s="278"/>
      <c r="AK57" s="242"/>
      <c r="AL57" s="238"/>
      <c r="AM57" s="248"/>
      <c r="AN57" s="238"/>
      <c r="AO57" s="250"/>
      <c r="AP57" s="242"/>
      <c r="AQ57" s="242"/>
      <c r="AR57" s="316"/>
      <c r="AS57" s="317"/>
      <c r="AT57" s="322"/>
      <c r="AU57" s="322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88">
        <v>5</v>
      </c>
      <c r="BM57" s="210">
        <f>(3*AS55+BB55+BP57)</f>
        <v>33.9</v>
      </c>
      <c r="BN57" s="214">
        <f>AR55-7-BP55-BP56+BP57</f>
        <v>26.84</v>
      </c>
      <c r="BO57" s="219">
        <v>12</v>
      </c>
      <c r="BP57" s="211">
        <f t="shared" si="5"/>
        <v>1.39</v>
      </c>
      <c r="BQ57" s="214">
        <f>2*BM57+2*BN57+28</f>
        <v>149.47999999999999</v>
      </c>
      <c r="BR57" s="232">
        <f>INT(29*(INT(AZ55/3/2)+INT(BJ55/3/2+BJ56/3/2))/2)</f>
        <v>58</v>
      </c>
      <c r="BS57" s="87">
        <f t="shared" si="4"/>
        <v>76.972060571983775</v>
      </c>
      <c r="BT57" s="242"/>
      <c r="BU57" s="284"/>
      <c r="BV57" s="43"/>
      <c r="BW57" s="43"/>
      <c r="BX57" s="71"/>
    </row>
    <row r="58" spans="4:76" ht="32.25" customHeight="1" x14ac:dyDescent="0.25"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J58" s="278"/>
      <c r="AK58" s="242"/>
      <c r="AL58" s="238">
        <f>AL55</f>
        <v>350</v>
      </c>
      <c r="AM58" s="248" t="s">
        <v>205</v>
      </c>
      <c r="AN58" s="238">
        <f>AN55</f>
        <v>15</v>
      </c>
      <c r="AO58" s="250">
        <f>INT(AL58*TAN(RADIANS(AN58)))</f>
        <v>93</v>
      </c>
      <c r="AP58" s="242">
        <f>INT((AO58-13)/AS58+1)*AS58+13</f>
        <v>103</v>
      </c>
      <c r="AQ58" s="242">
        <f>AP58+INT(AL58*(TAN(AN58/180*PI())))</f>
        <v>196</v>
      </c>
      <c r="AR58" s="307">
        <f>AR35</f>
        <v>45</v>
      </c>
      <c r="AS58" s="310">
        <f>AS35</f>
        <v>10</v>
      </c>
      <c r="AT58" s="322">
        <f>AT35</f>
        <v>11</v>
      </c>
      <c r="AU58" s="322">
        <f>AU35</f>
        <v>6</v>
      </c>
      <c r="AV58" s="88">
        <v>1</v>
      </c>
      <c r="AW58" s="219">
        <v>22</v>
      </c>
      <c r="AX58" s="87">
        <f>AL58-11</f>
        <v>339</v>
      </c>
      <c r="AY58" s="184">
        <f>(AR58-7-BP58-BP59-1.16/2-BB58/2)</f>
        <v>33.615000000000002</v>
      </c>
      <c r="AZ58" s="130">
        <f>INT((AP58-13)/AS58)+1</f>
        <v>10</v>
      </c>
      <c r="BA58" s="103" t="s">
        <v>31</v>
      </c>
      <c r="BB58" s="105">
        <f>IF(AW58=16,1.84,IF(AW58=20,2.27,IF(AW58=22,2.51,IF(AW58=25,2.84,IF(AW58=28,3.16)))))</f>
        <v>2.5099999999999998</v>
      </c>
      <c r="BC58" s="88">
        <f>AX58+2*AY58</f>
        <v>406.23</v>
      </c>
      <c r="BD58" s="87">
        <f>BC58*AZ58/100*((AW58/100)^2/4*PI()*7850/100)</f>
        <v>121.22072931068426</v>
      </c>
      <c r="BE58" s="88">
        <v>2</v>
      </c>
      <c r="BF58" s="87">
        <f>AL58-11</f>
        <v>339</v>
      </c>
      <c r="BG58" s="87">
        <v>10</v>
      </c>
      <c r="BH58" s="219">
        <v>10</v>
      </c>
      <c r="BI58" s="88">
        <f>BF58+2*BG58</f>
        <v>359</v>
      </c>
      <c r="BJ58" s="88">
        <f>AZ58</f>
        <v>10</v>
      </c>
      <c r="BK58" s="87">
        <f>BI58*BJ58/100*((BH58/100)^2/4*PI()*7850/100)</f>
        <v>22.133698341785191</v>
      </c>
      <c r="BL58" s="88">
        <v>3</v>
      </c>
      <c r="BM58" s="110">
        <f>(AP58+AQ58)/2-2*4.5</f>
        <v>140.5</v>
      </c>
      <c r="BN58" s="87">
        <f>10</f>
        <v>10</v>
      </c>
      <c r="BO58" s="219">
        <v>10</v>
      </c>
      <c r="BP58" s="105">
        <f>IF(BO58=10,1.16,IF(BO58=12,1.39,IF(BO58=14,1.62,IF(BO58=28,3.1))))</f>
        <v>1.1599999999999999</v>
      </c>
      <c r="BQ58" s="110">
        <f>BM58+2*BN58</f>
        <v>160.5</v>
      </c>
      <c r="BR58" s="232">
        <f>AT58*2+2*AU58-1+1</f>
        <v>34</v>
      </c>
      <c r="BS58" s="87">
        <f t="shared" si="4"/>
        <v>33.644454554630023</v>
      </c>
      <c r="BT58" s="242">
        <f>BD58+BK58+BS58+BD59+BK59+BS59+BS60</f>
        <v>471.60063786054104</v>
      </c>
      <c r="BU58" s="284">
        <f>(AP58+AQ58)*AL58/2*AR58/1000000</f>
        <v>2.354625</v>
      </c>
      <c r="BV58" s="43"/>
      <c r="BW58" s="43"/>
      <c r="BX58" s="286">
        <f>BT58/BU58</f>
        <v>200.28694074875662</v>
      </c>
    </row>
    <row r="59" spans="4:76" ht="32.25" customHeight="1" x14ac:dyDescent="0.25"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J59" s="278"/>
      <c r="AK59" s="242"/>
      <c r="AL59" s="238"/>
      <c r="AM59" s="248"/>
      <c r="AN59" s="238"/>
      <c r="AO59" s="250"/>
      <c r="AP59" s="242"/>
      <c r="AQ59" s="242"/>
      <c r="AR59" s="308"/>
      <c r="AS59" s="311"/>
      <c r="AT59" s="322"/>
      <c r="AU59" s="322"/>
      <c r="AV59" s="88" t="s">
        <v>51</v>
      </c>
      <c r="AW59" s="219">
        <f>AW58</f>
        <v>22</v>
      </c>
      <c r="AX59" s="87">
        <f>AL58/COS(AN58/180*PI())-11</f>
        <v>351.34666314352904</v>
      </c>
      <c r="AY59" s="184">
        <f>AY58</f>
        <v>33.615000000000002</v>
      </c>
      <c r="AZ59" s="103" t="s">
        <v>31</v>
      </c>
      <c r="BA59" s="131">
        <f>INT((AQ58-AP58-3.5/COS(AN58*PI()/180))/AS58)+1</f>
        <v>9</v>
      </c>
      <c r="BB59" s="105">
        <f>IF(AW59=16,1.84,IF(AW59=20,2.27,IF(AW59=22,2.51,IF(AW59=25,2.84,IF(AW59=28,3.16)))))</f>
        <v>2.5099999999999998</v>
      </c>
      <c r="BC59" s="88">
        <f>AX59+2*AY59</f>
        <v>418.57666314352906</v>
      </c>
      <c r="BD59" s="87">
        <f>BC59*BA59/100*((AW59/100)^2/4*PI()*7850/100)</f>
        <v>112.41452266160076</v>
      </c>
      <c r="BE59" s="88" t="s">
        <v>52</v>
      </c>
      <c r="BF59" s="87">
        <f>AL58/COS(AN58/180*PI())-11</f>
        <v>351.34666314352904</v>
      </c>
      <c r="BG59" s="87">
        <v>10</v>
      </c>
      <c r="BH59" s="219">
        <v>10</v>
      </c>
      <c r="BI59" s="88">
        <f>BF59+2*BG59</f>
        <v>371.34666314352904</v>
      </c>
      <c r="BJ59" s="88">
        <f>BA59</f>
        <v>9</v>
      </c>
      <c r="BK59" s="87">
        <f>BI59*BJ59/100*((BH59/100)^2/4*PI()*7850/100)</f>
        <v>20.605424846859755</v>
      </c>
      <c r="BL59" s="88">
        <v>4</v>
      </c>
      <c r="BM59" s="110">
        <f>BM58</f>
        <v>140.5</v>
      </c>
      <c r="BN59" s="214">
        <f>AR58-7-BP58-BP59+BP59</f>
        <v>36.840000000000003</v>
      </c>
      <c r="BO59" s="219">
        <v>12</v>
      </c>
      <c r="BP59" s="105">
        <f t="shared" si="5"/>
        <v>1.39</v>
      </c>
      <c r="BQ59" s="215">
        <f>BM59+2*BN59+32</f>
        <v>246.18</v>
      </c>
      <c r="BR59" s="232">
        <f>BR58</f>
        <v>34</v>
      </c>
      <c r="BS59" s="87">
        <f t="shared" si="4"/>
        <v>74.311104199705298</v>
      </c>
      <c r="BT59" s="242"/>
      <c r="BU59" s="284"/>
      <c r="BV59" s="43"/>
      <c r="BW59" s="43"/>
      <c r="BX59" s="286"/>
    </row>
    <row r="60" spans="4:76" ht="32.25" customHeight="1" x14ac:dyDescent="0.25"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J60" s="278"/>
      <c r="AK60" s="242"/>
      <c r="AL60" s="238"/>
      <c r="AM60" s="248"/>
      <c r="AN60" s="238"/>
      <c r="AO60" s="250"/>
      <c r="AP60" s="242"/>
      <c r="AQ60" s="242"/>
      <c r="AR60" s="316"/>
      <c r="AS60" s="317"/>
      <c r="AT60" s="322"/>
      <c r="AU60" s="322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88">
        <v>5</v>
      </c>
      <c r="BM60" s="210">
        <f>(3*AS58+BB58+BP60)</f>
        <v>33.9</v>
      </c>
      <c r="BN60" s="214">
        <f>AR58-7-BP58-BP59+BP60</f>
        <v>36.840000000000003</v>
      </c>
      <c r="BO60" s="219">
        <v>12</v>
      </c>
      <c r="BP60" s="211">
        <f t="shared" si="5"/>
        <v>1.39</v>
      </c>
      <c r="BQ60" s="214">
        <f>2*BM60+2*BN60+28</f>
        <v>169.48000000000002</v>
      </c>
      <c r="BR60" s="232">
        <f>INT(29*(INT(AZ58/3/2)+INT(BJ58/3/2+BJ59/3/2))/2)</f>
        <v>58</v>
      </c>
      <c r="BS60" s="87">
        <f t="shared" si="4"/>
        <v>87.270703945275699</v>
      </c>
      <c r="BT60" s="242"/>
      <c r="BU60" s="284"/>
      <c r="BV60" s="43"/>
      <c r="BW60" s="43"/>
      <c r="BX60" s="71"/>
    </row>
    <row r="61" spans="4:76" ht="32.25" customHeight="1" x14ac:dyDescent="0.25"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J61" s="278"/>
      <c r="AK61" s="242"/>
      <c r="AL61" s="238">
        <f>AL58</f>
        <v>350</v>
      </c>
      <c r="AM61" s="248" t="s">
        <v>206</v>
      </c>
      <c r="AN61" s="238">
        <f>AN58</f>
        <v>15</v>
      </c>
      <c r="AO61" s="250">
        <f>INT(AL61*TAN(RADIANS(AN61)))</f>
        <v>93</v>
      </c>
      <c r="AP61" s="242">
        <f>INT((AO61-13)/AS61+1)*AS61+13</f>
        <v>103</v>
      </c>
      <c r="AQ61" s="242">
        <f>AP61+INT(AL61*(TAN(AN61/180*PI())))</f>
        <v>196</v>
      </c>
      <c r="AR61" s="307">
        <f>AR38</f>
        <v>45</v>
      </c>
      <c r="AS61" s="310">
        <f>AS38</f>
        <v>10</v>
      </c>
      <c r="AT61" s="322">
        <f>AT38</f>
        <v>11</v>
      </c>
      <c r="AU61" s="322">
        <f>AU38</f>
        <v>6</v>
      </c>
      <c r="AV61" s="88">
        <v>1</v>
      </c>
      <c r="AW61" s="219">
        <v>22</v>
      </c>
      <c r="AX61" s="87">
        <f>AL61-11</f>
        <v>339</v>
      </c>
      <c r="AY61" s="184">
        <f>(AR61-7-BP61-BP62-1.16/2-BB61/2)</f>
        <v>33.615000000000002</v>
      </c>
      <c r="AZ61" s="130">
        <f>INT((AP61-13)/AS61)+1</f>
        <v>10</v>
      </c>
      <c r="BA61" s="103" t="s">
        <v>31</v>
      </c>
      <c r="BB61" s="105">
        <f>IF(AW61=16,1.84,IF(AW61=20,2.27,IF(AW61=22,2.51,IF(AW61=25,2.84,IF(AW61=28,3.16)))))</f>
        <v>2.5099999999999998</v>
      </c>
      <c r="BC61" s="88">
        <f>AX61+2*AY61</f>
        <v>406.23</v>
      </c>
      <c r="BD61" s="87">
        <f>BC61*AZ61/100*((AW61/100)^2/4*PI()*7850/100)</f>
        <v>121.22072931068426</v>
      </c>
      <c r="BE61" s="88">
        <v>2</v>
      </c>
      <c r="BF61" s="87">
        <f>AL61-11</f>
        <v>339</v>
      </c>
      <c r="BG61" s="87">
        <v>10</v>
      </c>
      <c r="BH61" s="219">
        <v>10</v>
      </c>
      <c r="BI61" s="88">
        <f>BF61+2*BG61</f>
        <v>359</v>
      </c>
      <c r="BJ61" s="88">
        <f>AZ61</f>
        <v>10</v>
      </c>
      <c r="BK61" s="87">
        <f>BI61*BJ61/100*((BH61/100)^2/4*PI()*7850/100)</f>
        <v>22.133698341785191</v>
      </c>
      <c r="BL61" s="88">
        <v>3</v>
      </c>
      <c r="BM61" s="110">
        <f>(AP61+AQ61)/2-2*4.5</f>
        <v>140.5</v>
      </c>
      <c r="BN61" s="87">
        <f>10</f>
        <v>10</v>
      </c>
      <c r="BO61" s="219">
        <v>10</v>
      </c>
      <c r="BP61" s="105">
        <f>IF(BO61=10,1.16,IF(BO61=12,1.39,IF(BO61=14,1.62,IF(BO61=28,3.1))))</f>
        <v>1.1599999999999999</v>
      </c>
      <c r="BQ61" s="110">
        <f>BM61+2*BN61</f>
        <v>160.5</v>
      </c>
      <c r="BR61" s="232">
        <f>AT61*2+2*AU61-1+1</f>
        <v>34</v>
      </c>
      <c r="BS61" s="87">
        <f t="shared" si="4"/>
        <v>33.644454554630023</v>
      </c>
      <c r="BT61" s="242">
        <f>BD61+BK61+BS61+BD62+BK62+BS62+BS63</f>
        <v>471.60063786054104</v>
      </c>
      <c r="BU61" s="284">
        <f>(AP61+AQ61)*AL61/2*AR61/1000000</f>
        <v>2.354625</v>
      </c>
      <c r="BV61" s="43"/>
      <c r="BW61" s="43"/>
      <c r="BX61" s="286">
        <f>BT61/BU61</f>
        <v>200.28694074875662</v>
      </c>
    </row>
    <row r="62" spans="4:76" ht="32.25" customHeight="1" x14ac:dyDescent="0.25"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J62" s="278"/>
      <c r="AK62" s="242"/>
      <c r="AL62" s="238"/>
      <c r="AM62" s="248"/>
      <c r="AN62" s="238"/>
      <c r="AO62" s="250"/>
      <c r="AP62" s="242"/>
      <c r="AQ62" s="242"/>
      <c r="AR62" s="308"/>
      <c r="AS62" s="311"/>
      <c r="AT62" s="322"/>
      <c r="AU62" s="322"/>
      <c r="AV62" s="88" t="s">
        <v>51</v>
      </c>
      <c r="AW62" s="219">
        <f>AW61</f>
        <v>22</v>
      </c>
      <c r="AX62" s="87">
        <f>AL61/COS(AN61/180*PI())-11</f>
        <v>351.34666314352904</v>
      </c>
      <c r="AY62" s="184">
        <f>AY61</f>
        <v>33.615000000000002</v>
      </c>
      <c r="AZ62" s="103" t="s">
        <v>31</v>
      </c>
      <c r="BA62" s="131">
        <f>INT((AQ61-AP61-3.5/COS(AN61*PI()/180))/AS61)+1</f>
        <v>9</v>
      </c>
      <c r="BB62" s="105">
        <f>IF(AW62=16,1.84,IF(AW62=20,2.27,IF(AW62=22,2.51,IF(AW62=25,2.84,IF(AW62=28,3.16)))))</f>
        <v>2.5099999999999998</v>
      </c>
      <c r="BC62" s="88">
        <f>AX62+2*AY62</f>
        <v>418.57666314352906</v>
      </c>
      <c r="BD62" s="87">
        <f>BC62*BA62/100*((AW62/100)^2/4*PI()*7850/100)</f>
        <v>112.41452266160076</v>
      </c>
      <c r="BE62" s="88" t="s">
        <v>52</v>
      </c>
      <c r="BF62" s="87">
        <f>AL61/COS(AN61/180*PI())-11</f>
        <v>351.34666314352904</v>
      </c>
      <c r="BG62" s="87">
        <v>10</v>
      </c>
      <c r="BH62" s="219">
        <v>10</v>
      </c>
      <c r="BI62" s="88">
        <f>BF62+2*BG62</f>
        <v>371.34666314352904</v>
      </c>
      <c r="BJ62" s="88">
        <f>BA62</f>
        <v>9</v>
      </c>
      <c r="BK62" s="87">
        <f>BI62*BJ62/100*((BH62/100)^2/4*PI()*7850/100)</f>
        <v>20.605424846859755</v>
      </c>
      <c r="BL62" s="88">
        <v>4</v>
      </c>
      <c r="BM62" s="110">
        <f>BM61</f>
        <v>140.5</v>
      </c>
      <c r="BN62" s="214">
        <f>AR61-7-BP61-BP62+BP62</f>
        <v>36.840000000000003</v>
      </c>
      <c r="BO62" s="219">
        <v>12</v>
      </c>
      <c r="BP62" s="105">
        <f t="shared" si="5"/>
        <v>1.39</v>
      </c>
      <c r="BQ62" s="215">
        <f>BM62+2*BN62+32</f>
        <v>246.18</v>
      </c>
      <c r="BR62" s="232">
        <f>BR61</f>
        <v>34</v>
      </c>
      <c r="BS62" s="87">
        <f t="shared" si="4"/>
        <v>74.311104199705298</v>
      </c>
      <c r="BT62" s="242"/>
      <c r="BU62" s="284"/>
      <c r="BV62" s="43"/>
      <c r="BW62" s="43"/>
      <c r="BX62" s="286"/>
    </row>
    <row r="63" spans="4:76" ht="32.25" customHeight="1" x14ac:dyDescent="0.25"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J63" s="278"/>
      <c r="AK63" s="242"/>
      <c r="AL63" s="238"/>
      <c r="AM63" s="248"/>
      <c r="AN63" s="238"/>
      <c r="AO63" s="250"/>
      <c r="AP63" s="242"/>
      <c r="AQ63" s="242"/>
      <c r="AR63" s="316"/>
      <c r="AS63" s="317"/>
      <c r="AT63" s="322"/>
      <c r="AU63" s="322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88">
        <v>5</v>
      </c>
      <c r="BM63" s="210">
        <f>(3*AS61+BB61+BP63)</f>
        <v>33.9</v>
      </c>
      <c r="BN63" s="214">
        <f>AR61-7-BP61-BP62+BP63</f>
        <v>36.840000000000003</v>
      </c>
      <c r="BO63" s="219">
        <v>12</v>
      </c>
      <c r="BP63" s="211">
        <f t="shared" si="5"/>
        <v>1.39</v>
      </c>
      <c r="BQ63" s="214">
        <f>2*BM63+2*BN63+28</f>
        <v>169.48000000000002</v>
      </c>
      <c r="BR63" s="232">
        <f>INT(29*(INT(AZ61/3/2)+INT(BJ61/3/2+BJ62/3/2))/2)</f>
        <v>58</v>
      </c>
      <c r="BS63" s="87">
        <f t="shared" si="4"/>
        <v>87.270703945275699</v>
      </c>
      <c r="BT63" s="242"/>
      <c r="BU63" s="284"/>
      <c r="BV63" s="43"/>
      <c r="BW63" s="43"/>
      <c r="BX63" s="71"/>
    </row>
    <row r="64" spans="4:76" ht="32.25" customHeight="1" x14ac:dyDescent="0.25"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J64" s="278"/>
      <c r="AK64" s="242"/>
      <c r="AL64" s="238">
        <f>AL61</f>
        <v>350</v>
      </c>
      <c r="AM64" s="248" t="s">
        <v>405</v>
      </c>
      <c r="AN64" s="238">
        <f>AN61</f>
        <v>15</v>
      </c>
      <c r="AO64" s="250">
        <f>INT(AL64*TAN(RADIANS(AN64)))</f>
        <v>93</v>
      </c>
      <c r="AP64" s="242">
        <f>INT((AO64-13)/AS64+1)*AS64+13</f>
        <v>103</v>
      </c>
      <c r="AQ64" s="242">
        <f>AP64+INT(AL64*(TAN(AN64/180*PI())))</f>
        <v>196</v>
      </c>
      <c r="AR64" s="307">
        <f>AR41</f>
        <v>60</v>
      </c>
      <c r="AS64" s="310">
        <f>AS41</f>
        <v>10</v>
      </c>
      <c r="AT64" s="322">
        <f>AT41</f>
        <v>11</v>
      </c>
      <c r="AU64" s="322">
        <f>AU41</f>
        <v>6</v>
      </c>
      <c r="AV64" s="88">
        <v>1</v>
      </c>
      <c r="AW64" s="219">
        <v>25</v>
      </c>
      <c r="AX64" s="87">
        <f>AL64-11</f>
        <v>339</v>
      </c>
      <c r="AY64" s="184">
        <f>(AR64-7-BP64-BP65-1.16/2-BB64/2)</f>
        <v>48.45</v>
      </c>
      <c r="AZ64" s="130">
        <f>INT((AP64-13)/AS64)+1</f>
        <v>10</v>
      </c>
      <c r="BA64" s="103" t="s">
        <v>31</v>
      </c>
      <c r="BB64" s="105">
        <f>IF(AW64=16,1.84,IF(AW64=20,2.27,IF(AW64=22,2.51,IF(AW64=25,2.84,IF(AW64=28,3.16)))))</f>
        <v>2.84</v>
      </c>
      <c r="BC64" s="88">
        <f>AX64+2*AY64</f>
        <v>435.9</v>
      </c>
      <c r="BD64" s="87">
        <f>BC64*AZ64/100*((AW64/100)^2/4*PI()*7850/100)</f>
        <v>167.96795103036499</v>
      </c>
      <c r="BE64" s="88">
        <v>2</v>
      </c>
      <c r="BF64" s="87">
        <f>AL64-11</f>
        <v>339</v>
      </c>
      <c r="BG64" s="87">
        <v>10</v>
      </c>
      <c r="BH64" s="219">
        <v>10</v>
      </c>
      <c r="BI64" s="88">
        <f>BF64+2*BG64</f>
        <v>359</v>
      </c>
      <c r="BJ64" s="88">
        <f>AZ64</f>
        <v>10</v>
      </c>
      <c r="BK64" s="87">
        <f>BI64*BJ64/100*((BH64/100)^2/4*PI()*7850/100)</f>
        <v>22.133698341785191</v>
      </c>
      <c r="BL64" s="88">
        <v>3</v>
      </c>
      <c r="BM64" s="110">
        <f>(AP64+AQ64)/2-2*4.5</f>
        <v>140.5</v>
      </c>
      <c r="BN64" s="87">
        <f>10</f>
        <v>10</v>
      </c>
      <c r="BO64" s="219">
        <v>10</v>
      </c>
      <c r="BP64" s="105">
        <f>IF(BO64=10,1.16,IF(BO64=12,1.39,IF(BO64=14,1.62,IF(BO64=28,3.1))))</f>
        <v>1.1599999999999999</v>
      </c>
      <c r="BQ64" s="110">
        <f>BM64+2*BN64</f>
        <v>160.5</v>
      </c>
      <c r="BR64" s="232">
        <f>AT64*2+2*AU64-1+1</f>
        <v>34</v>
      </c>
      <c r="BS64" s="87">
        <f t="shared" si="4"/>
        <v>33.644454554630023</v>
      </c>
      <c r="BT64" s="242">
        <f>BD64+BK64+BS64+BD65+BK65+BS65+BS66</f>
        <v>586.22986891336336</v>
      </c>
      <c r="BU64" s="284">
        <f>(AP64+AQ64)*AL64/2*AR64/1000000</f>
        <v>3.1395</v>
      </c>
      <c r="BV64" s="43"/>
      <c r="BW64" s="43"/>
      <c r="BX64" s="286">
        <f>BT64/BU64</f>
        <v>186.7271441036354</v>
      </c>
    </row>
    <row r="65" spans="4:83" ht="32.25" customHeight="1" x14ac:dyDescent="0.25"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J65" s="278"/>
      <c r="AK65" s="242"/>
      <c r="AL65" s="238"/>
      <c r="AM65" s="248"/>
      <c r="AN65" s="238"/>
      <c r="AO65" s="250"/>
      <c r="AP65" s="242"/>
      <c r="AQ65" s="242"/>
      <c r="AR65" s="308"/>
      <c r="AS65" s="311"/>
      <c r="AT65" s="322"/>
      <c r="AU65" s="322"/>
      <c r="AV65" s="88" t="s">
        <v>51</v>
      </c>
      <c r="AW65" s="219">
        <f>AW64</f>
        <v>25</v>
      </c>
      <c r="AX65" s="87">
        <f>AL64/COS(AN64/180*PI())-11</f>
        <v>351.34666314352904</v>
      </c>
      <c r="AY65" s="184">
        <f>AY64</f>
        <v>48.45</v>
      </c>
      <c r="AZ65" s="103" t="s">
        <v>31</v>
      </c>
      <c r="BA65" s="131">
        <f>INT((AQ64-AP64-3.5/COS(AN64*PI()/180))/AS64)+1</f>
        <v>9</v>
      </c>
      <c r="BB65" s="105">
        <f>IF(AW65=16,1.84,IF(AW65=20,2.27,IF(AW65=22,2.51,IF(AW65=25,2.84,IF(AW65=28,3.16)))))</f>
        <v>2.84</v>
      </c>
      <c r="BC65" s="88">
        <f>AX65+2*AY65</f>
        <v>448.24666314352908</v>
      </c>
      <c r="BD65" s="87">
        <f>BC65*BA65/100*((AW65/100)^2/4*PI()*7850/100)</f>
        <v>155.45300804766026</v>
      </c>
      <c r="BE65" s="88" t="s">
        <v>52</v>
      </c>
      <c r="BF65" s="87">
        <f>AL64/COS(AN64/180*PI())-11</f>
        <v>351.34666314352904</v>
      </c>
      <c r="BG65" s="87">
        <v>10</v>
      </c>
      <c r="BH65" s="219">
        <v>10</v>
      </c>
      <c r="BI65" s="88">
        <f>BF65+2*BG65</f>
        <v>371.34666314352904</v>
      </c>
      <c r="BJ65" s="88">
        <f>BA65</f>
        <v>9</v>
      </c>
      <c r="BK65" s="87">
        <f>BI65*BJ65/100*((BH65/100)^2/4*PI()*7850/100)</f>
        <v>20.605424846859755</v>
      </c>
      <c r="BL65" s="88">
        <v>4</v>
      </c>
      <c r="BM65" s="110">
        <f>BM64</f>
        <v>140.5</v>
      </c>
      <c r="BN65" s="214">
        <f>AR64-7-BP64-BP65+BP65</f>
        <v>51.84</v>
      </c>
      <c r="BO65" s="219">
        <v>12</v>
      </c>
      <c r="BP65" s="105">
        <f t="shared" si="5"/>
        <v>1.39</v>
      </c>
      <c r="BQ65" s="215">
        <f>BM65+2*BN65+32</f>
        <v>276.18</v>
      </c>
      <c r="BR65" s="232">
        <f>BR64</f>
        <v>34</v>
      </c>
      <c r="BS65" s="87">
        <f t="shared" si="4"/>
        <v>83.366807855530936</v>
      </c>
      <c r="BT65" s="242"/>
      <c r="BU65" s="284"/>
      <c r="BV65" s="43"/>
      <c r="BW65" s="43"/>
      <c r="BX65" s="286"/>
    </row>
    <row r="66" spans="4:83" ht="32.25" customHeight="1" x14ac:dyDescent="0.25"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J66" s="278"/>
      <c r="AK66" s="242"/>
      <c r="AL66" s="238"/>
      <c r="AM66" s="248"/>
      <c r="AN66" s="238"/>
      <c r="AO66" s="250"/>
      <c r="AP66" s="242"/>
      <c r="AQ66" s="242"/>
      <c r="AR66" s="316"/>
      <c r="AS66" s="317"/>
      <c r="AT66" s="322"/>
      <c r="AU66" s="322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88">
        <v>5</v>
      </c>
      <c r="BM66" s="210">
        <f>(3*AS64+BB64+BP66)</f>
        <v>34.230000000000004</v>
      </c>
      <c r="BN66" s="214">
        <f>AR64-7-BP64-BP65+BP66</f>
        <v>51.84</v>
      </c>
      <c r="BO66" s="219">
        <v>12</v>
      </c>
      <c r="BP66" s="211">
        <f t="shared" si="5"/>
        <v>1.39</v>
      </c>
      <c r="BQ66" s="214">
        <f>2*BM66+2*BN66+28</f>
        <v>200.14000000000001</v>
      </c>
      <c r="BR66" s="232">
        <f>INT(29*(INT(AZ64/3/2)+INT(BJ64/3/2+BJ65/3/2))/2)</f>
        <v>58</v>
      </c>
      <c r="BS66" s="87">
        <f t="shared" si="4"/>
        <v>103.05852423653221</v>
      </c>
      <c r="BT66" s="242"/>
      <c r="BU66" s="284"/>
      <c r="BV66" s="43"/>
      <c r="BW66" s="43"/>
      <c r="BX66" s="71"/>
    </row>
    <row r="67" spans="4:83" ht="32.25" customHeight="1" x14ac:dyDescent="0.25"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J67" s="278"/>
      <c r="AK67" s="242"/>
      <c r="AL67" s="238">
        <f>AL64</f>
        <v>350</v>
      </c>
      <c r="AM67" s="248" t="s">
        <v>404</v>
      </c>
      <c r="AN67" s="238">
        <f>AN64</f>
        <v>15</v>
      </c>
      <c r="AO67" s="250">
        <f>INT(AL67*TAN(RADIANS(AN67)))</f>
        <v>93</v>
      </c>
      <c r="AP67" s="242">
        <f>INT((AO67-13)/AS67+1)*AS67+13</f>
        <v>103</v>
      </c>
      <c r="AQ67" s="242">
        <f>AP67+INT(AL67*(TAN(AN67/180*PI())))</f>
        <v>196</v>
      </c>
      <c r="AR67" s="307">
        <f>AR44</f>
        <v>70</v>
      </c>
      <c r="AS67" s="310">
        <f>AS44</f>
        <v>10</v>
      </c>
      <c r="AT67" s="322">
        <f>AT44</f>
        <v>11</v>
      </c>
      <c r="AU67" s="322">
        <f>AU44</f>
        <v>6</v>
      </c>
      <c r="AV67" s="88">
        <v>1</v>
      </c>
      <c r="AW67" s="219">
        <v>28</v>
      </c>
      <c r="AX67" s="87">
        <f>AL67-11</f>
        <v>339</v>
      </c>
      <c r="AY67" s="184">
        <f>(AR67-7-BP67-BP68-1.16/2-BB67/2)</f>
        <v>58.290000000000006</v>
      </c>
      <c r="AZ67" s="130">
        <f>INT((AP67-13)/AS67)+1</f>
        <v>10</v>
      </c>
      <c r="BA67" s="103" t="s">
        <v>31</v>
      </c>
      <c r="BB67" s="105">
        <f>IF(AW67=16,1.84,IF(AW67=20,2.27,IF(AW67=22,2.51,IF(AW67=25,2.84,IF(AW67=28,3.16)))))</f>
        <v>3.16</v>
      </c>
      <c r="BC67" s="88">
        <f>AX67+2*AY67</f>
        <v>455.58000000000004</v>
      </c>
      <c r="BD67" s="87">
        <f>BC67*AZ67/100*((AW67/100)^2/4*PI()*7850/100)</f>
        <v>220.21162974349835</v>
      </c>
      <c r="BE67" s="88">
        <v>2</v>
      </c>
      <c r="BF67" s="87">
        <f>AL67-11</f>
        <v>339</v>
      </c>
      <c r="BG67" s="87">
        <v>10</v>
      </c>
      <c r="BH67" s="219">
        <v>10</v>
      </c>
      <c r="BI67" s="88">
        <f>BF67+2*BG67</f>
        <v>359</v>
      </c>
      <c r="BJ67" s="88">
        <f>AZ67</f>
        <v>10</v>
      </c>
      <c r="BK67" s="87">
        <f>BI67*BJ67/100*((BH67/100)^2/4*PI()*7850/100)</f>
        <v>22.133698341785191</v>
      </c>
      <c r="BL67" s="88">
        <v>3</v>
      </c>
      <c r="BM67" s="110">
        <f>(AP67+AQ67)/2-2*4.5</f>
        <v>140.5</v>
      </c>
      <c r="BN67" s="87">
        <f>10</f>
        <v>10</v>
      </c>
      <c r="BO67" s="219">
        <v>10</v>
      </c>
      <c r="BP67" s="105">
        <f>IF(BO67=10,1.16,IF(BO67=12,1.39,IF(BO67=14,1.62,IF(BO67=28,3.1))))</f>
        <v>1.1599999999999999</v>
      </c>
      <c r="BQ67" s="110">
        <f>BM67+2*BN67</f>
        <v>160.5</v>
      </c>
      <c r="BR67" s="232">
        <f>AT67*2+2*AU67-1+1</f>
        <v>34</v>
      </c>
      <c r="BS67" s="87">
        <f t="shared" si="4"/>
        <v>33.644454554630023</v>
      </c>
      <c r="BT67" s="242">
        <f>BD67+BK67+BS67+BD68+BK68+BS68+BS69</f>
        <v>703.24749737951686</v>
      </c>
      <c r="BU67" s="284">
        <f>(AP67+AQ67)*AL67/2*AR67/1000000</f>
        <v>3.66275</v>
      </c>
      <c r="BX67" s="286">
        <f>BT67/BU67</f>
        <v>191.99986277510527</v>
      </c>
    </row>
    <row r="68" spans="4:83" ht="32.25" customHeight="1" x14ac:dyDescent="0.25"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J68" s="278"/>
      <c r="AK68" s="242"/>
      <c r="AL68" s="238"/>
      <c r="AM68" s="248"/>
      <c r="AN68" s="238"/>
      <c r="AO68" s="250"/>
      <c r="AP68" s="242"/>
      <c r="AQ68" s="242"/>
      <c r="AR68" s="308"/>
      <c r="AS68" s="311"/>
      <c r="AT68" s="322"/>
      <c r="AU68" s="322"/>
      <c r="AV68" s="88" t="s">
        <v>51</v>
      </c>
      <c r="AW68" s="219">
        <f>AW67</f>
        <v>28</v>
      </c>
      <c r="AX68" s="87">
        <f>AL67/COS(AN67/180*PI())-11</f>
        <v>351.34666314352904</v>
      </c>
      <c r="AY68" s="184">
        <f>AY67</f>
        <v>58.290000000000006</v>
      </c>
      <c r="AZ68" s="103" t="s">
        <v>31</v>
      </c>
      <c r="BA68" s="131">
        <f>INT((AQ67-AP67-3.5/COS(AN67*PI()/180))/AS67)+1</f>
        <v>9</v>
      </c>
      <c r="BB68" s="105">
        <f>IF(AW68=16,1.84,IF(AW68=20,2.27,IF(AW68=22,2.51,IF(AW68=25,2.84,IF(AW68=28,3.16)))))</f>
        <v>3.16</v>
      </c>
      <c r="BC68" s="88">
        <f>AX68+2*AY68</f>
        <v>467.92666314352903</v>
      </c>
      <c r="BD68" s="87">
        <f>BC68*BA68/100*((AW68/100)^2/4*PI()*7850/100)</f>
        <v>203.56162206889272</v>
      </c>
      <c r="BE68" s="88" t="s">
        <v>52</v>
      </c>
      <c r="BF68" s="87">
        <f>AL67/COS(AN67/180*PI())-11</f>
        <v>351.34666314352904</v>
      </c>
      <c r="BG68" s="87">
        <v>10</v>
      </c>
      <c r="BH68" s="219">
        <v>10</v>
      </c>
      <c r="BI68" s="88">
        <f>BF68+2*BG68</f>
        <v>371.34666314352904</v>
      </c>
      <c r="BJ68" s="88">
        <f>BA68</f>
        <v>9</v>
      </c>
      <c r="BK68" s="87">
        <f>BI68*BJ68/100*((BH68/100)^2/4*PI()*7850/100)</f>
        <v>20.605424846859755</v>
      </c>
      <c r="BL68" s="88">
        <v>4</v>
      </c>
      <c r="BM68" s="110">
        <f>BM67</f>
        <v>140.5</v>
      </c>
      <c r="BN68" s="214">
        <f>AR67-7-BP67-BP68+BP68</f>
        <v>61.84</v>
      </c>
      <c r="BO68" s="219">
        <v>12</v>
      </c>
      <c r="BP68" s="105">
        <f t="shared" si="5"/>
        <v>1.39</v>
      </c>
      <c r="BQ68" s="215">
        <f>BM68+2*BN68+32</f>
        <v>296.18</v>
      </c>
      <c r="BR68" s="232">
        <f>BR67</f>
        <v>34</v>
      </c>
      <c r="BS68" s="87">
        <f t="shared" si="4"/>
        <v>89.403943626081372</v>
      </c>
      <c r="BT68" s="242"/>
      <c r="BU68" s="284"/>
      <c r="BX68" s="286"/>
    </row>
    <row r="69" spans="4:83" ht="32.25" customHeight="1" x14ac:dyDescent="0.25"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J69" s="278"/>
      <c r="AK69" s="242"/>
      <c r="AL69" s="238"/>
      <c r="AM69" s="248"/>
      <c r="AN69" s="238"/>
      <c r="AO69" s="250"/>
      <c r="AP69" s="242"/>
      <c r="AQ69" s="242"/>
      <c r="AR69" s="316"/>
      <c r="AS69" s="317"/>
      <c r="AT69" s="322"/>
      <c r="AU69" s="322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8"/>
      <c r="BG69" s="238"/>
      <c r="BH69" s="238"/>
      <c r="BI69" s="238"/>
      <c r="BJ69" s="238"/>
      <c r="BK69" s="238"/>
      <c r="BL69" s="88">
        <v>5</v>
      </c>
      <c r="BM69" s="210">
        <f>(3*AS67+BB67+BP69)</f>
        <v>34.549999999999997</v>
      </c>
      <c r="BN69" s="214">
        <f>AR67-7-BP67-BP68+BP69</f>
        <v>61.84</v>
      </c>
      <c r="BO69" s="219">
        <v>12</v>
      </c>
      <c r="BP69" s="211">
        <f t="shared" si="5"/>
        <v>1.39</v>
      </c>
      <c r="BQ69" s="214">
        <f>2*BM69+2*BN69+28</f>
        <v>220.78</v>
      </c>
      <c r="BR69" s="232">
        <f>INT(29*(INT(AZ67/3/2)+INT(BJ67/3/2+BJ68/3/2))/2)</f>
        <v>58</v>
      </c>
      <c r="BS69" s="87">
        <f t="shared" si="4"/>
        <v>113.68672419776946</v>
      </c>
      <c r="BT69" s="242"/>
      <c r="BU69" s="284"/>
      <c r="BX69" s="71"/>
    </row>
    <row r="70" spans="4:83" ht="32.25" customHeight="1" x14ac:dyDescent="0.25"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J70" s="278"/>
      <c r="AK70" s="242"/>
      <c r="AL70" s="238">
        <f>AL67</f>
        <v>350</v>
      </c>
      <c r="AM70" s="248" t="s">
        <v>406</v>
      </c>
      <c r="AN70" s="238">
        <f>AN67</f>
        <v>15</v>
      </c>
      <c r="AO70" s="250">
        <f>INT(AL70*TAN(RADIANS(AN70)))</f>
        <v>93</v>
      </c>
      <c r="AP70" s="242">
        <f>INT((AO70-13)/AS70+1)*AS70+13</f>
        <v>103</v>
      </c>
      <c r="AQ70" s="242">
        <f>AP70+INT(AL70*(TAN(AN70/180*PI())))</f>
        <v>196</v>
      </c>
      <c r="AR70" s="307">
        <f>AR47</f>
        <v>75</v>
      </c>
      <c r="AS70" s="310">
        <f>AS47</f>
        <v>10</v>
      </c>
      <c r="AT70" s="322">
        <f>AT47</f>
        <v>11</v>
      </c>
      <c r="AU70" s="322">
        <f>AU47</f>
        <v>6</v>
      </c>
      <c r="AV70" s="88">
        <v>1</v>
      </c>
      <c r="AW70" s="219">
        <v>28</v>
      </c>
      <c r="AX70" s="87">
        <f>AL70-11</f>
        <v>339</v>
      </c>
      <c r="AY70" s="184">
        <f>(AR70-7-BP70-BP71-1.16/2-BB70/2)</f>
        <v>63.290000000000006</v>
      </c>
      <c r="AZ70" s="130">
        <f>INT((AP70-13)/AS70)+1</f>
        <v>10</v>
      </c>
      <c r="BA70" s="103" t="s">
        <v>31</v>
      </c>
      <c r="BB70" s="105">
        <f>IF(AW70=16,1.84,IF(AW70=20,2.27,IF(AW70=22,2.51,IF(AW70=25,2.84,IF(AW70=28,3.16)))))</f>
        <v>3.16</v>
      </c>
      <c r="BC70" s="88">
        <f>AX70+2*AY70</f>
        <v>465.58000000000004</v>
      </c>
      <c r="BD70" s="87">
        <f>BC70*AZ70/100*((AW70/100)^2/4*PI()*7850/100)</f>
        <v>225.04528420031161</v>
      </c>
      <c r="BE70" s="88">
        <v>2</v>
      </c>
      <c r="BF70" s="87">
        <f>AL70-11</f>
        <v>339</v>
      </c>
      <c r="BG70" s="87">
        <v>10</v>
      </c>
      <c r="BH70" s="219">
        <v>10</v>
      </c>
      <c r="BI70" s="88">
        <f>BF70+2*BG70</f>
        <v>359</v>
      </c>
      <c r="BJ70" s="88">
        <f>AZ70</f>
        <v>10</v>
      </c>
      <c r="BK70" s="87">
        <f>BI70*BJ70/100*((BH70/100)^2/4*PI()*7850/100)</f>
        <v>22.133698341785191</v>
      </c>
      <c r="BL70" s="88">
        <v>3</v>
      </c>
      <c r="BM70" s="110">
        <f>(AP70+AQ70)/2-2*4.5</f>
        <v>140.5</v>
      </c>
      <c r="BN70" s="87">
        <f>10</f>
        <v>10</v>
      </c>
      <c r="BO70" s="219">
        <v>10</v>
      </c>
      <c r="BP70" s="105">
        <f>IF(BO70=10,1.16,IF(BO70=12,1.39,IF(BO70=14,1.62,IF(BO70=28,3.1))))</f>
        <v>1.1599999999999999</v>
      </c>
      <c r="BQ70" s="110">
        <f>BM70+2*BN70</f>
        <v>160.5</v>
      </c>
      <c r="BR70" s="232">
        <f>AT70*2+2*AU70-1+1</f>
        <v>34</v>
      </c>
      <c r="BS70" s="87">
        <f t="shared" si="4"/>
        <v>33.644454554630023</v>
      </c>
      <c r="BT70" s="242">
        <f>BD70+BK70+BS70+BD71+BK71+BS71+BS72</f>
        <v>720.59933041938325</v>
      </c>
      <c r="BU70" s="284">
        <f>(AP70+AQ70)*AL70/2*AR70/1000000</f>
        <v>3.9243749999999999</v>
      </c>
      <c r="BX70" s="286">
        <f>BT70/BU70</f>
        <v>183.6214251745522</v>
      </c>
    </row>
    <row r="71" spans="4:83" ht="32.25" customHeight="1" x14ac:dyDescent="0.25"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J71" s="278"/>
      <c r="AK71" s="242"/>
      <c r="AL71" s="238"/>
      <c r="AM71" s="248"/>
      <c r="AN71" s="238"/>
      <c r="AO71" s="250"/>
      <c r="AP71" s="242"/>
      <c r="AQ71" s="242"/>
      <c r="AR71" s="308"/>
      <c r="AS71" s="311"/>
      <c r="AT71" s="322"/>
      <c r="AU71" s="322"/>
      <c r="AV71" s="88" t="s">
        <v>51</v>
      </c>
      <c r="AW71" s="219">
        <f>AW70</f>
        <v>28</v>
      </c>
      <c r="AX71" s="87">
        <f>AL70/COS(AN70/180*PI())-11</f>
        <v>351.34666314352904</v>
      </c>
      <c r="AY71" s="184">
        <f>AY70</f>
        <v>63.290000000000006</v>
      </c>
      <c r="AZ71" s="103" t="s">
        <v>31</v>
      </c>
      <c r="BA71" s="131">
        <f>INT((AQ70-AP70-3.5/COS(AN70*PI()/180))/AS70)+1</f>
        <v>9</v>
      </c>
      <c r="BB71" s="105">
        <f>IF(AW71=16,1.84,IF(AW71=20,2.27,IF(AW71=22,2.51,IF(AW71=25,2.84,IF(AW71=28,3.16)))))</f>
        <v>3.16</v>
      </c>
      <c r="BC71" s="88">
        <f>AX71+2*AY71</f>
        <v>477.92666314352903</v>
      </c>
      <c r="BD71" s="87">
        <f>BC71*BA71/100*((AW71/100)^2/4*PI()*7850/100)</f>
        <v>207.91191108002465</v>
      </c>
      <c r="BE71" s="88" t="s">
        <v>52</v>
      </c>
      <c r="BF71" s="87">
        <f>AL70/COS(AN70/180*PI())-11</f>
        <v>351.34666314352904</v>
      </c>
      <c r="BG71" s="87">
        <v>10</v>
      </c>
      <c r="BH71" s="219">
        <v>10</v>
      </c>
      <c r="BI71" s="88">
        <f>BF71+2*BG71</f>
        <v>371.34666314352904</v>
      </c>
      <c r="BJ71" s="88">
        <f>BA71</f>
        <v>9</v>
      </c>
      <c r="BK71" s="87">
        <f>BI71*BJ71/100*((BH71/100)^2/4*PI()*7850/100)</f>
        <v>20.605424846859755</v>
      </c>
      <c r="BL71" s="88">
        <v>4</v>
      </c>
      <c r="BM71" s="110">
        <f>BM70</f>
        <v>140.5</v>
      </c>
      <c r="BN71" s="214">
        <f>AR70-7-BP70-BP71+BP71</f>
        <v>66.84</v>
      </c>
      <c r="BO71" s="219">
        <v>12</v>
      </c>
      <c r="BP71" s="105">
        <f t="shared" si="5"/>
        <v>1.39</v>
      </c>
      <c r="BQ71" s="215">
        <f>BM71+2*BN71+32</f>
        <v>306.18</v>
      </c>
      <c r="BR71" s="232">
        <f>BR70</f>
        <v>34</v>
      </c>
      <c r="BS71" s="87">
        <f t="shared" si="4"/>
        <v>92.422511511356589</v>
      </c>
      <c r="BT71" s="242"/>
      <c r="BU71" s="284"/>
      <c r="BX71" s="286"/>
    </row>
    <row r="72" spans="4:83" ht="32.25" customHeight="1" thickBot="1" x14ac:dyDescent="0.3"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J72" s="279"/>
      <c r="AK72" s="252"/>
      <c r="AL72" s="238"/>
      <c r="AM72" s="249"/>
      <c r="AN72" s="236"/>
      <c r="AO72" s="250"/>
      <c r="AP72" s="252"/>
      <c r="AQ72" s="252"/>
      <c r="AR72" s="309"/>
      <c r="AS72" s="312"/>
      <c r="AT72" s="322"/>
      <c r="AU72" s="322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95">
        <v>5</v>
      </c>
      <c r="BM72" s="210">
        <f>(3*AS70+BB70+BP72)</f>
        <v>34.549999999999997</v>
      </c>
      <c r="BN72" s="214">
        <f>AR70-7-BP70-BP71+BP72</f>
        <v>66.84</v>
      </c>
      <c r="BO72" s="219">
        <v>12</v>
      </c>
      <c r="BP72" s="211">
        <f t="shared" si="5"/>
        <v>1.39</v>
      </c>
      <c r="BQ72" s="214">
        <f>2*BM72+2*BN72+28</f>
        <v>230.78</v>
      </c>
      <c r="BR72" s="232">
        <f>INT(29*(INT(AZ70/3/2)+INT(BJ70/3/2+BJ71/3/2))/2)</f>
        <v>58</v>
      </c>
      <c r="BS72" s="94">
        <f t="shared" si="4"/>
        <v>118.8360458844154</v>
      </c>
      <c r="BT72" s="252"/>
      <c r="BU72" s="285"/>
      <c r="BX72" s="71"/>
    </row>
    <row r="73" spans="4:83" ht="32.25" customHeight="1" x14ac:dyDescent="0.25"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L73" s="73"/>
      <c r="AM73" s="93"/>
      <c r="AN73" s="93"/>
      <c r="AO73" s="129"/>
      <c r="AP73" s="93"/>
      <c r="AQ73" s="93"/>
      <c r="AR73" s="224"/>
      <c r="AV73" s="73"/>
      <c r="AW73" s="73"/>
      <c r="AX73" s="73"/>
      <c r="AZ73" s="73"/>
      <c r="BA73" s="73"/>
      <c r="BB73" s="73"/>
      <c r="BC73" s="73"/>
      <c r="BD73" s="72"/>
      <c r="BE73" s="72"/>
      <c r="BF73" s="72"/>
      <c r="BG73" s="72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224"/>
      <c r="BS73" s="73"/>
      <c r="BT73" s="73"/>
      <c r="BU73" s="73"/>
    </row>
    <row r="74" spans="4:83" ht="32.25" customHeight="1" x14ac:dyDescent="0.25"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J74" s="271" t="s">
        <v>469</v>
      </c>
      <c r="AK74" s="271"/>
      <c r="AL74" s="271"/>
      <c r="AM74" s="271"/>
      <c r="AN74" s="271"/>
      <c r="AO74" s="271"/>
      <c r="AP74" s="271"/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1"/>
      <c r="BJ74" s="271"/>
      <c r="BK74" s="271"/>
      <c r="BL74" s="271"/>
      <c r="BM74" s="271"/>
      <c r="BN74" s="271"/>
      <c r="BO74" s="271"/>
      <c r="BP74" s="271"/>
      <c r="BQ74" s="271"/>
      <c r="BR74" s="271"/>
      <c r="BS74" s="271"/>
      <c r="BT74" s="271"/>
      <c r="BU74" s="271"/>
      <c r="BV74" s="271"/>
      <c r="BW74" s="271"/>
      <c r="BX74" s="271"/>
      <c r="BY74" s="271"/>
      <c r="BZ74" s="271"/>
      <c r="CA74" s="271"/>
      <c r="CB74" s="271"/>
      <c r="CC74" s="271"/>
    </row>
    <row r="75" spans="4:83" ht="22.5" customHeight="1" thickBot="1" x14ac:dyDescent="0.3"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J75" s="43"/>
      <c r="AK75" s="43"/>
      <c r="AL75" s="43"/>
      <c r="AM75" s="43"/>
      <c r="AN75" s="43"/>
      <c r="AO75" s="128"/>
      <c r="AP75" s="43"/>
      <c r="AQ75" s="43"/>
      <c r="AR75" s="221"/>
      <c r="AS75" s="226"/>
      <c r="AT75" s="229"/>
      <c r="AU75" s="229"/>
      <c r="AV75" s="43"/>
      <c r="AW75" s="43"/>
      <c r="AX75" s="43"/>
      <c r="AY75" s="13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221"/>
      <c r="BS75" s="43"/>
      <c r="BT75" s="43"/>
      <c r="BU75" s="43"/>
      <c r="BV75" s="43"/>
      <c r="BW75" s="43"/>
    </row>
    <row r="76" spans="4:83" ht="48.75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J76" s="272" t="s">
        <v>441</v>
      </c>
      <c r="AK76" s="274" t="s">
        <v>148</v>
      </c>
      <c r="AL76" s="274" t="s">
        <v>149</v>
      </c>
      <c r="AM76" s="274" t="s">
        <v>150</v>
      </c>
      <c r="AN76" s="262" t="s">
        <v>450</v>
      </c>
      <c r="AO76" s="200" t="s">
        <v>23</v>
      </c>
      <c r="AP76" s="262" t="s">
        <v>442</v>
      </c>
      <c r="AQ76" s="262" t="s">
        <v>443</v>
      </c>
      <c r="AR76" s="318" t="s">
        <v>444</v>
      </c>
      <c r="AS76" s="305" t="s">
        <v>201</v>
      </c>
      <c r="AT76" s="320" t="s">
        <v>407</v>
      </c>
      <c r="AU76" s="320" t="s">
        <v>408</v>
      </c>
      <c r="AV76" s="257" t="s">
        <v>437</v>
      </c>
      <c r="AW76" s="257"/>
      <c r="AX76" s="257"/>
      <c r="AY76" s="257"/>
      <c r="AZ76" s="257"/>
      <c r="BA76" s="257"/>
      <c r="BB76" s="257"/>
      <c r="BC76" s="257"/>
      <c r="BD76" s="257"/>
      <c r="BE76" s="257" t="s">
        <v>438</v>
      </c>
      <c r="BF76" s="257"/>
      <c r="BG76" s="257"/>
      <c r="BH76" s="257"/>
      <c r="BI76" s="257"/>
      <c r="BJ76" s="257"/>
      <c r="BK76" s="257"/>
      <c r="BL76" s="257" t="s">
        <v>445</v>
      </c>
      <c r="BM76" s="257"/>
      <c r="BN76" s="257"/>
      <c r="BO76" s="257"/>
      <c r="BP76" s="257"/>
      <c r="BQ76" s="257"/>
      <c r="BR76" s="257"/>
      <c r="BS76" s="257"/>
      <c r="BT76" s="257" t="s">
        <v>417</v>
      </c>
      <c r="BU76" s="257"/>
      <c r="BV76" s="257"/>
      <c r="BW76" s="257"/>
      <c r="BX76" s="257"/>
      <c r="BY76" s="257"/>
      <c r="BZ76" s="257"/>
      <c r="CA76" s="257"/>
      <c r="CB76" s="258" t="s">
        <v>454</v>
      </c>
      <c r="CC76" s="260" t="s">
        <v>452</v>
      </c>
      <c r="CE76" s="42"/>
    </row>
    <row r="77" spans="4:83" ht="93.75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3"/>
      <c r="AK77" s="259"/>
      <c r="AL77" s="259"/>
      <c r="AM77" s="259"/>
      <c r="AN77" s="263"/>
      <c r="AO77" s="201" t="s">
        <v>202</v>
      </c>
      <c r="AP77" s="263"/>
      <c r="AQ77" s="263"/>
      <c r="AR77" s="319"/>
      <c r="AS77" s="306"/>
      <c r="AT77" s="321"/>
      <c r="AU77" s="321"/>
      <c r="AV77" s="25" t="s">
        <v>24</v>
      </c>
      <c r="AW77" s="25" t="s">
        <v>158</v>
      </c>
      <c r="AX77" s="81" t="s">
        <v>25</v>
      </c>
      <c r="AY77" s="187" t="s">
        <v>26</v>
      </c>
      <c r="AZ77" s="25" t="s">
        <v>440</v>
      </c>
      <c r="BA77" s="25" t="s">
        <v>409</v>
      </c>
      <c r="BB77" s="186" t="s">
        <v>27</v>
      </c>
      <c r="BC77" s="25" t="s">
        <v>159</v>
      </c>
      <c r="BD77" s="25" t="s">
        <v>160</v>
      </c>
      <c r="BE77" s="25" t="s">
        <v>24</v>
      </c>
      <c r="BF77" s="81" t="s">
        <v>25</v>
      </c>
      <c r="BG77" s="81" t="s">
        <v>26</v>
      </c>
      <c r="BH77" s="25" t="s">
        <v>158</v>
      </c>
      <c r="BI77" s="25" t="s">
        <v>159</v>
      </c>
      <c r="BJ77" s="25" t="s">
        <v>20</v>
      </c>
      <c r="BK77" s="25" t="s">
        <v>160</v>
      </c>
      <c r="BL77" s="25" t="s">
        <v>24</v>
      </c>
      <c r="BM77" s="81" t="s">
        <v>25</v>
      </c>
      <c r="BN77" s="81" t="s">
        <v>26</v>
      </c>
      <c r="BO77" s="25" t="s">
        <v>158</v>
      </c>
      <c r="BP77" s="186" t="s">
        <v>27</v>
      </c>
      <c r="BQ77" s="25" t="s">
        <v>159</v>
      </c>
      <c r="BR77" s="222" t="s">
        <v>20</v>
      </c>
      <c r="BS77" s="25" t="s">
        <v>160</v>
      </c>
      <c r="BT77" s="25" t="s">
        <v>24</v>
      </c>
      <c r="BU77" s="81" t="s">
        <v>25</v>
      </c>
      <c r="BV77" s="81" t="s">
        <v>448</v>
      </c>
      <c r="BW77" s="81" t="s">
        <v>207</v>
      </c>
      <c r="BX77" s="25" t="s">
        <v>158</v>
      </c>
      <c r="BY77" s="25" t="s">
        <v>159</v>
      </c>
      <c r="BZ77" s="25" t="s">
        <v>20</v>
      </c>
      <c r="CA77" s="25" t="s">
        <v>160</v>
      </c>
      <c r="CB77" s="259"/>
      <c r="CC77" s="261"/>
      <c r="CE77" s="42"/>
    </row>
    <row r="78" spans="4:83" ht="32.25" customHeight="1" x14ac:dyDescent="0.25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278">
        <f>AJ55</f>
        <v>3.5</v>
      </c>
      <c r="AK78" s="242">
        <f>AK55</f>
        <v>3</v>
      </c>
      <c r="AL78" s="238">
        <v>350</v>
      </c>
      <c r="AM78" s="248" t="s">
        <v>203</v>
      </c>
      <c r="AN78" s="238">
        <v>20</v>
      </c>
      <c r="AO78" s="250">
        <f>INT(AL78*TAN(RADIANS(AN78)))</f>
        <v>127</v>
      </c>
      <c r="AP78" s="242">
        <f>(INT((AO78-13)/AS78+1)*AS78+13)</f>
        <v>133</v>
      </c>
      <c r="AQ78" s="242">
        <f>AP78+INT(AL78*(TAN(AN78/180*PI())))</f>
        <v>260</v>
      </c>
      <c r="AR78" s="307">
        <f>AR55</f>
        <v>35</v>
      </c>
      <c r="AS78" s="310">
        <f>AS55</f>
        <v>10</v>
      </c>
      <c r="AT78" s="322">
        <f>AT55</f>
        <v>11</v>
      </c>
      <c r="AU78" s="322">
        <f>AU55</f>
        <v>6</v>
      </c>
      <c r="AV78" s="88">
        <v>1</v>
      </c>
      <c r="AW78" s="219">
        <v>22</v>
      </c>
      <c r="AX78" s="87">
        <f>AL78-11</f>
        <v>339</v>
      </c>
      <c r="AY78" s="184">
        <f>(AR78-7-BP78-BP79-1.16/2-BB78/2)</f>
        <v>23.615000000000002</v>
      </c>
      <c r="AZ78" s="130">
        <f>INT((AP78-13)/AS78)+1</f>
        <v>13</v>
      </c>
      <c r="BA78" s="103" t="s">
        <v>31</v>
      </c>
      <c r="BB78" s="105">
        <f>IF(AW78=16,1.84,IF(AW78=20,2.27,IF(AW78=22,2.51,IF(AW78=25,2.84,IF(AW78=28,3.16)))))</f>
        <v>2.5099999999999998</v>
      </c>
      <c r="BC78" s="88">
        <f>AX78+2*AY78</f>
        <v>386.23</v>
      </c>
      <c r="BD78" s="87">
        <f>BC78*AZ78/100*((AW78/100)^2/4*PI()*7850/100)</f>
        <v>149.82843947065763</v>
      </c>
      <c r="BE78" s="88">
        <v>2</v>
      </c>
      <c r="BF78" s="87">
        <f>AL78-11</f>
        <v>339</v>
      </c>
      <c r="BG78" s="87">
        <v>10</v>
      </c>
      <c r="BH78" s="219">
        <v>10</v>
      </c>
      <c r="BI78" s="88">
        <f>BF78+2*BG78</f>
        <v>359</v>
      </c>
      <c r="BJ78" s="88">
        <f>AZ78</f>
        <v>13</v>
      </c>
      <c r="BK78" s="87">
        <f>BI78*BJ78/100*((BH78/100)^2/4*PI()*7850/100)</f>
        <v>28.77380784432075</v>
      </c>
      <c r="BL78" s="88">
        <v>3</v>
      </c>
      <c r="BM78" s="110">
        <f>(AP78+AQ78)/2-2*4.5</f>
        <v>187.5</v>
      </c>
      <c r="BN78" s="87">
        <f>10</f>
        <v>10</v>
      </c>
      <c r="BO78" s="218">
        <v>10</v>
      </c>
      <c r="BP78" s="105">
        <f>IF(BO78=10,1.16,IF(BO78=12,1.39,IF(BO78=14,1.62,IF(BO78=28,3.1))))</f>
        <v>1.1599999999999999</v>
      </c>
      <c r="BQ78" s="110">
        <f>BM78+2*BN78</f>
        <v>207.5</v>
      </c>
      <c r="BR78" s="232">
        <f>AT78*2+2*AU78-1+1</f>
        <v>34</v>
      </c>
      <c r="BS78" s="87">
        <f t="shared" ref="BS78:BS95" si="6">BQ78*BR78/100*((BO78/100)^2/4*PI()*7850/100)</f>
        <v>43.496724735736635</v>
      </c>
      <c r="BT78" s="88">
        <v>6</v>
      </c>
      <c r="BU78" s="110">
        <f>(20+10*BW78)*TAN(BV78/180*PI())</f>
        <v>128.53332060679028</v>
      </c>
      <c r="BV78" s="242">
        <f>45+AN78/2</f>
        <v>55</v>
      </c>
      <c r="BW78" s="88">
        <f>INT((150*COS(BV78/180*PI())-10)/10)</f>
        <v>7</v>
      </c>
      <c r="BX78" s="218">
        <v>12</v>
      </c>
      <c r="BY78" s="215">
        <f>BU78+34</f>
        <v>162.53332060679028</v>
      </c>
      <c r="BZ78" s="88">
        <f>BW78+1</f>
        <v>8</v>
      </c>
      <c r="CA78" s="87">
        <f>BY78*BZ78/100*((BX78/100)^2/4*PI()*7850/100)</f>
        <v>11.543949691077595</v>
      </c>
      <c r="CB78" s="243">
        <f>BD78+BK78+BS78+BD79+BK79+BS79+CA78+CA79+BS80</f>
        <v>632.91007273536695</v>
      </c>
      <c r="CC78" s="233">
        <f>(AP78+AQ78)*AL78/2*AR78/1000000</f>
        <v>2.4071250000000002</v>
      </c>
      <c r="CE78" s="42">
        <f>CB78/CC78</f>
        <v>262.93195107664411</v>
      </c>
    </row>
    <row r="79" spans="4:83" ht="32.25" customHeight="1" x14ac:dyDescent="0.25"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J79" s="278"/>
      <c r="AK79" s="242"/>
      <c r="AL79" s="238"/>
      <c r="AM79" s="248"/>
      <c r="AN79" s="238"/>
      <c r="AO79" s="250"/>
      <c r="AP79" s="242"/>
      <c r="AQ79" s="242"/>
      <c r="AR79" s="308"/>
      <c r="AS79" s="311"/>
      <c r="AT79" s="322"/>
      <c r="AU79" s="322"/>
      <c r="AV79" s="88" t="s">
        <v>51</v>
      </c>
      <c r="AW79" s="219">
        <f>AW78</f>
        <v>22</v>
      </c>
      <c r="AX79" s="87">
        <f>AL78/COS(AN78/180*PI())-11</f>
        <v>361.46222036656923</v>
      </c>
      <c r="AY79" s="184">
        <f>AY78</f>
        <v>23.615000000000002</v>
      </c>
      <c r="AZ79" s="103" t="s">
        <v>31</v>
      </c>
      <c r="BA79" s="131">
        <f>INT((AQ78-AP78-3.5/COS(AN78*PI()/180))/AS78)+1</f>
        <v>13</v>
      </c>
      <c r="BB79" s="105">
        <f>IF(AW79=16,1.84,IF(AW79=20,2.27,IF(AW79=22,2.51,IF(AW79=25,2.84,IF(AW79=28,3.16)))))</f>
        <v>2.5099999999999998</v>
      </c>
      <c r="BC79" s="88">
        <f>AX79+2*AY79</f>
        <v>408.69222036656925</v>
      </c>
      <c r="BD79" s="87">
        <f>BC79*BA79/100*((AW79/100)^2/4*PI()*7850/100)</f>
        <v>158.54210600243687</v>
      </c>
      <c r="BE79" s="88" t="s">
        <v>52</v>
      </c>
      <c r="BF79" s="87">
        <f>AL78/COS(AN78/180*PI())-11</f>
        <v>361.46222036656923</v>
      </c>
      <c r="BG79" s="87">
        <v>10</v>
      </c>
      <c r="BH79" s="219">
        <v>10</v>
      </c>
      <c r="BI79" s="88">
        <f>BF79+2*BG79</f>
        <v>381.46222036656923</v>
      </c>
      <c r="BJ79" s="88">
        <f>BA79</f>
        <v>13</v>
      </c>
      <c r="BK79" s="87">
        <f>BI79*BJ79/100*((BH79/100)^2/4*PI()*7850/100)</f>
        <v>30.574152169068523</v>
      </c>
      <c r="BL79" s="88">
        <v>4</v>
      </c>
      <c r="BM79" s="110">
        <f>BM78</f>
        <v>187.5</v>
      </c>
      <c r="BN79" s="214">
        <f>AR78-7-BP78-BP79+BP79</f>
        <v>26.84</v>
      </c>
      <c r="BO79" s="218">
        <v>12</v>
      </c>
      <c r="BP79" s="105">
        <f t="shared" ref="BP79:BP95" si="7">IF(BO79=10,1.16,IF(BO79=12,1.39,IF(BO79=14,1.62,IF(BO79=28,3.1))))</f>
        <v>1.39</v>
      </c>
      <c r="BQ79" s="215">
        <f>BM79+2*BN79+32</f>
        <v>273.18</v>
      </c>
      <c r="BR79" s="232">
        <f>BR78</f>
        <v>34</v>
      </c>
      <c r="BS79" s="87">
        <f t="shared" si="6"/>
        <v>82.461237489948374</v>
      </c>
      <c r="BT79" s="88">
        <v>7</v>
      </c>
      <c r="BU79" s="110">
        <f>(10+2.5*BW79)*1/TAN(BV78/180*PI())</f>
        <v>38.511414601534042</v>
      </c>
      <c r="BV79" s="242"/>
      <c r="BW79" s="88">
        <f>INT((120*SIN(BV78/180*PI()))/10)*2</f>
        <v>18</v>
      </c>
      <c r="BX79" s="218">
        <v>12</v>
      </c>
      <c r="BY79" s="215">
        <f>BU79+34</f>
        <v>72.511414601534042</v>
      </c>
      <c r="BZ79" s="88">
        <f>BW79+1</f>
        <v>19</v>
      </c>
      <c r="CA79" s="87">
        <f>BY79*BZ79/100*((BX79/100)^2/4*PI()*7850/100)</f>
        <v>12.231564474144925</v>
      </c>
      <c r="CB79" s="244"/>
      <c r="CC79" s="234"/>
      <c r="CE79" s="42"/>
    </row>
    <row r="80" spans="4:83" ht="32.25" customHeight="1" x14ac:dyDescent="0.25"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J80" s="278"/>
      <c r="AK80" s="242"/>
      <c r="AL80" s="238"/>
      <c r="AM80" s="248"/>
      <c r="AN80" s="238"/>
      <c r="AO80" s="250"/>
      <c r="AP80" s="242"/>
      <c r="AQ80" s="242"/>
      <c r="AR80" s="316"/>
      <c r="AS80" s="317"/>
      <c r="AT80" s="322"/>
      <c r="AU80" s="322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88">
        <v>5</v>
      </c>
      <c r="BM80" s="210">
        <f>(3*AS78+BB78+BP80)</f>
        <v>33.9</v>
      </c>
      <c r="BN80" s="214">
        <f>AR78-7-BP78-BP79+BP80</f>
        <v>26.84</v>
      </c>
      <c r="BO80" s="218">
        <v>12</v>
      </c>
      <c r="BP80" s="211">
        <f t="shared" si="7"/>
        <v>1.39</v>
      </c>
      <c r="BQ80" s="214">
        <f>2*BM80+2*BN80+28</f>
        <v>149.47999999999999</v>
      </c>
      <c r="BR80" s="232">
        <f>INT(29*(INT(AZ78/3/2)+INT(BJ78/3/2+BJ79/3/2))/2)</f>
        <v>87</v>
      </c>
      <c r="BS80" s="87">
        <f t="shared" si="6"/>
        <v>115.45809085797565</v>
      </c>
      <c r="BT80" s="247"/>
      <c r="BU80" s="247"/>
      <c r="BV80" s="247"/>
      <c r="BW80" s="247"/>
      <c r="BX80" s="247"/>
      <c r="BY80" s="247"/>
      <c r="BZ80" s="247"/>
      <c r="CA80" s="247"/>
      <c r="CB80" s="253"/>
      <c r="CC80" s="246"/>
      <c r="CE80" s="42"/>
    </row>
    <row r="81" spans="4:83" ht="32.25" customHeight="1" x14ac:dyDescent="0.25"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J81" s="278"/>
      <c r="AK81" s="242"/>
      <c r="AL81" s="238">
        <f>AL78</f>
        <v>350</v>
      </c>
      <c r="AM81" s="248" t="s">
        <v>205</v>
      </c>
      <c r="AN81" s="238">
        <f>AN78</f>
        <v>20</v>
      </c>
      <c r="AO81" s="250">
        <f>INT(AL81*TAN(RADIANS(AN81)))</f>
        <v>127</v>
      </c>
      <c r="AP81" s="242">
        <f>INT((AO81-13)/AS81+1)*AS81+13</f>
        <v>133</v>
      </c>
      <c r="AQ81" s="242">
        <f>AP81+INT(AL81*(TAN(AN81/180*PI())))</f>
        <v>260</v>
      </c>
      <c r="AR81" s="307">
        <f>AR58</f>
        <v>45</v>
      </c>
      <c r="AS81" s="310">
        <f>AS58</f>
        <v>10</v>
      </c>
      <c r="AT81" s="322">
        <f>AT58</f>
        <v>11</v>
      </c>
      <c r="AU81" s="322">
        <f>AU58</f>
        <v>6</v>
      </c>
      <c r="AV81" s="88">
        <v>1</v>
      </c>
      <c r="AW81" s="219">
        <v>22</v>
      </c>
      <c r="AX81" s="87">
        <f>AL81-11</f>
        <v>339</v>
      </c>
      <c r="AY81" s="184">
        <f>(AR81-7-BP81-BP82-1.16/2-BB81/2)</f>
        <v>33.615000000000002</v>
      </c>
      <c r="AZ81" s="130">
        <f>INT((AP81-13)/AS81)+1</f>
        <v>13</v>
      </c>
      <c r="BA81" s="103" t="s">
        <v>31</v>
      </c>
      <c r="BB81" s="105">
        <f>IF(AW81=16,1.84,IF(AW81=20,2.27,IF(AW81=22,2.51,IF(AW81=25,2.84,IF(AW81=28,3.16)))))</f>
        <v>2.5099999999999998</v>
      </c>
      <c r="BC81" s="88">
        <f>AX81+2*AY81</f>
        <v>406.23</v>
      </c>
      <c r="BD81" s="87">
        <f>BC81*AZ81/100*((AW81/100)^2/4*PI()*7850/100)</f>
        <v>157.58694810388951</v>
      </c>
      <c r="BE81" s="88">
        <v>2</v>
      </c>
      <c r="BF81" s="87">
        <f>AL81-11</f>
        <v>339</v>
      </c>
      <c r="BG81" s="87">
        <v>10</v>
      </c>
      <c r="BH81" s="219">
        <v>10</v>
      </c>
      <c r="BI81" s="88">
        <f>BF81+2*BG81</f>
        <v>359</v>
      </c>
      <c r="BJ81" s="88">
        <f>AZ81</f>
        <v>13</v>
      </c>
      <c r="BK81" s="87">
        <f>BI81*BJ81/100*((BH81/100)^2/4*PI()*7850/100)</f>
        <v>28.77380784432075</v>
      </c>
      <c r="BL81" s="88">
        <v>3</v>
      </c>
      <c r="BM81" s="110">
        <f>(AP81+AQ81)/2-2*4.5</f>
        <v>187.5</v>
      </c>
      <c r="BN81" s="87">
        <f>10</f>
        <v>10</v>
      </c>
      <c r="BO81" s="218">
        <v>10</v>
      </c>
      <c r="BP81" s="105">
        <f>IF(BO81=10,1.16,IF(BO81=12,1.39,IF(BO81=14,1.62,IF(BO81=28,3.1))))</f>
        <v>1.1599999999999999</v>
      </c>
      <c r="BQ81" s="110">
        <f>BM81+2*BN81</f>
        <v>207.5</v>
      </c>
      <c r="BR81" s="232">
        <f>AT81*2+2*AU81-1+1</f>
        <v>34</v>
      </c>
      <c r="BS81" s="87">
        <f t="shared" si="6"/>
        <v>43.496724735736635</v>
      </c>
      <c r="BT81" s="88">
        <v>6</v>
      </c>
      <c r="BU81" s="110">
        <f>(20+10*BW81)*TAN(BV81/180*PI())</f>
        <v>128.53332060679028</v>
      </c>
      <c r="BV81" s="242">
        <f>45+AN81/2</f>
        <v>55</v>
      </c>
      <c r="BW81" s="88">
        <f>INT((150*COS(BV81/180*PI())-10)/10)</f>
        <v>7</v>
      </c>
      <c r="BX81" s="218">
        <v>12</v>
      </c>
      <c r="BY81" s="215">
        <f>BU81+34</f>
        <v>162.53332060679028</v>
      </c>
      <c r="BZ81" s="88">
        <f>BW81+1</f>
        <v>8</v>
      </c>
      <c r="CA81" s="87">
        <f>BY81*BZ81/100*((BX81/100)^2/4*PI()*7850/100)</f>
        <v>11.543949691077595</v>
      </c>
      <c r="CB81" s="243">
        <f>BD81+BK81+BS81+BD82+BK82+BS82+CA81+CA82+BS83</f>
        <v>669.91219083231908</v>
      </c>
      <c r="CC81" s="233">
        <f>(AP81+AQ81)*AL81/2*AR81/1000000</f>
        <v>3.094875</v>
      </c>
      <c r="CE81" s="42">
        <f>CB81/CC81</f>
        <v>216.45856160016771</v>
      </c>
    </row>
    <row r="82" spans="4:83" ht="32.25" customHeight="1" x14ac:dyDescent="0.25"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J82" s="278"/>
      <c r="AK82" s="242"/>
      <c r="AL82" s="238"/>
      <c r="AM82" s="248"/>
      <c r="AN82" s="238"/>
      <c r="AO82" s="250"/>
      <c r="AP82" s="242"/>
      <c r="AQ82" s="242"/>
      <c r="AR82" s="308"/>
      <c r="AS82" s="311"/>
      <c r="AT82" s="322"/>
      <c r="AU82" s="322"/>
      <c r="AV82" s="88" t="s">
        <v>51</v>
      </c>
      <c r="AW82" s="219">
        <f>AW81</f>
        <v>22</v>
      </c>
      <c r="AX82" s="87">
        <f>AL81/COS(AN81/180*PI())-11</f>
        <v>361.46222036656923</v>
      </c>
      <c r="AY82" s="184">
        <f>AY81</f>
        <v>33.615000000000002</v>
      </c>
      <c r="AZ82" s="103" t="s">
        <v>31</v>
      </c>
      <c r="BA82" s="131">
        <f>INT((AQ81-AP81-3.5/COS(AN81*PI()/180))/AS81)+1</f>
        <v>13</v>
      </c>
      <c r="BB82" s="105">
        <f>IF(AW82=16,1.84,IF(AW82=20,2.27,IF(AW82=22,2.51,IF(AW82=25,2.84,IF(AW82=28,3.16)))))</f>
        <v>2.5099999999999998</v>
      </c>
      <c r="BC82" s="88">
        <f>AX82+2*AY82</f>
        <v>428.69222036656925</v>
      </c>
      <c r="BD82" s="87">
        <f>BC82*BA82/100*((AW82/100)^2/4*PI()*7850/100)</f>
        <v>166.30061463566875</v>
      </c>
      <c r="BE82" s="88" t="s">
        <v>52</v>
      </c>
      <c r="BF82" s="87">
        <f>AL81/COS(AN81/180*PI())-11</f>
        <v>361.46222036656923</v>
      </c>
      <c r="BG82" s="87">
        <v>10</v>
      </c>
      <c r="BH82" s="219">
        <v>10</v>
      </c>
      <c r="BI82" s="88">
        <f>BF82+2*BG82</f>
        <v>381.46222036656923</v>
      </c>
      <c r="BJ82" s="88">
        <f>BA82</f>
        <v>13</v>
      </c>
      <c r="BK82" s="87">
        <f>BI82*BJ82/100*((BH82/100)^2/4*PI()*7850/100)</f>
        <v>30.574152169068523</v>
      </c>
      <c r="BL82" s="88">
        <v>4</v>
      </c>
      <c r="BM82" s="110">
        <f>BM81</f>
        <v>187.5</v>
      </c>
      <c r="BN82" s="214">
        <f>AR81-7-BP81-BP82+BP82</f>
        <v>36.840000000000003</v>
      </c>
      <c r="BO82" s="218">
        <v>12</v>
      </c>
      <c r="BP82" s="105">
        <f t="shared" si="7"/>
        <v>1.39</v>
      </c>
      <c r="BQ82" s="215">
        <f>BM82+2*BN82+32</f>
        <v>293.18</v>
      </c>
      <c r="BR82" s="232">
        <f>BR81</f>
        <v>34</v>
      </c>
      <c r="BS82" s="87">
        <f t="shared" si="6"/>
        <v>88.498373260498809</v>
      </c>
      <c r="BT82" s="88">
        <v>7</v>
      </c>
      <c r="BU82" s="110">
        <f>(10+2.5*BW82)*1/TAN(BV81/180*PI())</f>
        <v>38.511414601534042</v>
      </c>
      <c r="BV82" s="242"/>
      <c r="BW82" s="88">
        <f>INT((120*SIN(BV81/180*PI()))/10)*2</f>
        <v>18</v>
      </c>
      <c r="BX82" s="218">
        <v>12</v>
      </c>
      <c r="BY82" s="215">
        <f>BU82+34</f>
        <v>72.511414601534042</v>
      </c>
      <c r="BZ82" s="88">
        <f>BW82+1</f>
        <v>19</v>
      </c>
      <c r="CA82" s="87">
        <f>BY82*BZ82/100*((BX82/100)^2/4*PI()*7850/100)</f>
        <v>12.231564474144925</v>
      </c>
      <c r="CB82" s="244"/>
      <c r="CC82" s="234"/>
      <c r="CE82" s="42"/>
    </row>
    <row r="83" spans="4:83" ht="32.25" customHeight="1" x14ac:dyDescent="0.25"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J83" s="278"/>
      <c r="AK83" s="242"/>
      <c r="AL83" s="238"/>
      <c r="AM83" s="248"/>
      <c r="AN83" s="238"/>
      <c r="AO83" s="250"/>
      <c r="AP83" s="242"/>
      <c r="AQ83" s="242"/>
      <c r="AR83" s="316"/>
      <c r="AS83" s="317"/>
      <c r="AT83" s="322"/>
      <c r="AU83" s="322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88">
        <v>5</v>
      </c>
      <c r="BM83" s="210">
        <f>(3*AS81+BB81+BP83)</f>
        <v>33.9</v>
      </c>
      <c r="BN83" s="214">
        <f>AR81-7-BP81-BP82+BP83</f>
        <v>36.840000000000003</v>
      </c>
      <c r="BO83" s="218">
        <v>12</v>
      </c>
      <c r="BP83" s="211">
        <f t="shared" si="7"/>
        <v>1.39</v>
      </c>
      <c r="BQ83" s="214">
        <f>2*BM83+2*BN83+28</f>
        <v>169.48000000000002</v>
      </c>
      <c r="BR83" s="232">
        <f>INT(29*(INT(AZ81/3/2)+INT(BJ81/3/2+BJ82/3/2))/2)</f>
        <v>87</v>
      </c>
      <c r="BS83" s="87">
        <f t="shared" si="6"/>
        <v>130.90605591791356</v>
      </c>
      <c r="BT83" s="247"/>
      <c r="BU83" s="247"/>
      <c r="BV83" s="247"/>
      <c r="BW83" s="247"/>
      <c r="BX83" s="247"/>
      <c r="BY83" s="247"/>
      <c r="BZ83" s="247"/>
      <c r="CA83" s="247"/>
      <c r="CB83" s="253"/>
      <c r="CC83" s="246"/>
      <c r="CE83" s="42"/>
    </row>
    <row r="84" spans="4:83" ht="32.25" customHeight="1" x14ac:dyDescent="0.25"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J84" s="278"/>
      <c r="AK84" s="242"/>
      <c r="AL84" s="238">
        <f>AL81</f>
        <v>350</v>
      </c>
      <c r="AM84" s="248" t="s">
        <v>206</v>
      </c>
      <c r="AN84" s="238">
        <f>AN81</f>
        <v>20</v>
      </c>
      <c r="AO84" s="250">
        <f>INT(AL84*TAN(RADIANS(AN84)))</f>
        <v>127</v>
      </c>
      <c r="AP84" s="242">
        <f>INT((AO84-13)/AS84+1)*AS84+13</f>
        <v>133</v>
      </c>
      <c r="AQ84" s="242">
        <f>AP84+INT(AL84*(TAN(AN84/180*PI())))</f>
        <v>260</v>
      </c>
      <c r="AR84" s="307">
        <f>AR61</f>
        <v>45</v>
      </c>
      <c r="AS84" s="310">
        <f>AS61</f>
        <v>10</v>
      </c>
      <c r="AT84" s="322">
        <f>AT61</f>
        <v>11</v>
      </c>
      <c r="AU84" s="322">
        <f>AU61</f>
        <v>6</v>
      </c>
      <c r="AV84" s="88">
        <v>1</v>
      </c>
      <c r="AW84" s="219">
        <v>22</v>
      </c>
      <c r="AX84" s="87">
        <f>AL84-11</f>
        <v>339</v>
      </c>
      <c r="AY84" s="184">
        <f>(AR84-7-BP84-BP85-1.16/2-BB84/2)</f>
        <v>33.615000000000002</v>
      </c>
      <c r="AZ84" s="130">
        <f>INT((AP84-13)/AS84)+1</f>
        <v>13</v>
      </c>
      <c r="BA84" s="103" t="s">
        <v>31</v>
      </c>
      <c r="BB84" s="105">
        <f>IF(AW84=16,1.84,IF(AW84=20,2.27,IF(AW84=22,2.51,IF(AW84=25,2.84,IF(AW84=28,3.16)))))</f>
        <v>2.5099999999999998</v>
      </c>
      <c r="BC84" s="88">
        <f>AX84+2*AY84</f>
        <v>406.23</v>
      </c>
      <c r="BD84" s="87">
        <f>BC84*AZ84/100*((AW84/100)^2/4*PI()*7850/100)</f>
        <v>157.58694810388951</v>
      </c>
      <c r="BE84" s="88">
        <v>2</v>
      </c>
      <c r="BF84" s="87">
        <f>AL84-11</f>
        <v>339</v>
      </c>
      <c r="BG84" s="87">
        <v>10</v>
      </c>
      <c r="BH84" s="219">
        <v>10</v>
      </c>
      <c r="BI84" s="88">
        <f>BF84+2*BG84</f>
        <v>359</v>
      </c>
      <c r="BJ84" s="88">
        <f>AZ84</f>
        <v>13</v>
      </c>
      <c r="BK84" s="87">
        <f>BI84*BJ84/100*((BH84/100)^2/4*PI()*7850/100)</f>
        <v>28.77380784432075</v>
      </c>
      <c r="BL84" s="88">
        <v>3</v>
      </c>
      <c r="BM84" s="110">
        <f>(AP84+AQ84)/2-2*4.5</f>
        <v>187.5</v>
      </c>
      <c r="BN84" s="87">
        <f>10</f>
        <v>10</v>
      </c>
      <c r="BO84" s="218">
        <v>10</v>
      </c>
      <c r="BP84" s="105">
        <f>IF(BO84=10,1.16,IF(BO84=12,1.39,IF(BO84=14,1.62,IF(BO84=28,3.1))))</f>
        <v>1.1599999999999999</v>
      </c>
      <c r="BQ84" s="110">
        <f>BM84+2*BN84</f>
        <v>207.5</v>
      </c>
      <c r="BR84" s="232">
        <f>AT84*2+2*AU84-1+1</f>
        <v>34</v>
      </c>
      <c r="BS84" s="87">
        <f t="shared" si="6"/>
        <v>43.496724735736635</v>
      </c>
      <c r="BT84" s="88">
        <v>6</v>
      </c>
      <c r="BU84" s="110">
        <f>(20+10*BW84)*TAN(BV84/180*PI())</f>
        <v>128.53332060679028</v>
      </c>
      <c r="BV84" s="242">
        <f>45+AN84/2</f>
        <v>55</v>
      </c>
      <c r="BW84" s="88">
        <f>INT((150*COS(BV84/180*PI())-10)/10)</f>
        <v>7</v>
      </c>
      <c r="BX84" s="218">
        <v>12</v>
      </c>
      <c r="BY84" s="215">
        <f>BU84+34</f>
        <v>162.53332060679028</v>
      </c>
      <c r="BZ84" s="88">
        <f>BW84+1</f>
        <v>8</v>
      </c>
      <c r="CA84" s="87">
        <f>BY84*BZ84/100*((BX84/100)^2/4*PI()*7850/100)</f>
        <v>11.543949691077595</v>
      </c>
      <c r="CB84" s="243">
        <f>BD84+BK84+BS84+BD85+BK85+BS85+CA84+CA85+BS86</f>
        <v>669.91219083231908</v>
      </c>
      <c r="CC84" s="233">
        <f>(AP84+AQ84)*AL84/2*AR84/1000000</f>
        <v>3.094875</v>
      </c>
      <c r="CE84" s="42">
        <f>CB84/CC84</f>
        <v>216.45856160016771</v>
      </c>
    </row>
    <row r="85" spans="4:83" ht="32.25" customHeight="1" x14ac:dyDescent="0.25"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J85" s="278"/>
      <c r="AK85" s="242"/>
      <c r="AL85" s="238"/>
      <c r="AM85" s="248"/>
      <c r="AN85" s="238"/>
      <c r="AO85" s="250"/>
      <c r="AP85" s="242"/>
      <c r="AQ85" s="242"/>
      <c r="AR85" s="308"/>
      <c r="AS85" s="311"/>
      <c r="AT85" s="322"/>
      <c r="AU85" s="322"/>
      <c r="AV85" s="88" t="s">
        <v>51</v>
      </c>
      <c r="AW85" s="219">
        <f>AW84</f>
        <v>22</v>
      </c>
      <c r="AX85" s="87">
        <f>AL84/COS(AN84/180*PI())-11</f>
        <v>361.46222036656923</v>
      </c>
      <c r="AY85" s="184">
        <f>AY84</f>
        <v>33.615000000000002</v>
      </c>
      <c r="AZ85" s="103" t="s">
        <v>31</v>
      </c>
      <c r="BA85" s="131">
        <f>INT((AQ84-AP84-3.5/COS(AN84*PI()/180))/AS84)+1</f>
        <v>13</v>
      </c>
      <c r="BB85" s="105">
        <f>IF(AW85=16,1.84,IF(AW85=20,2.27,IF(AW85=22,2.51,IF(AW85=25,2.84,IF(AW85=28,3.16)))))</f>
        <v>2.5099999999999998</v>
      </c>
      <c r="BC85" s="88">
        <f>AX85+2*AY85</f>
        <v>428.69222036656925</v>
      </c>
      <c r="BD85" s="87">
        <f>BC85*BA85/100*((AW85/100)^2/4*PI()*7850/100)</f>
        <v>166.30061463566875</v>
      </c>
      <c r="BE85" s="88" t="s">
        <v>52</v>
      </c>
      <c r="BF85" s="87">
        <f>AL84/COS(AN84/180*PI())-11</f>
        <v>361.46222036656923</v>
      </c>
      <c r="BG85" s="87">
        <v>10</v>
      </c>
      <c r="BH85" s="219">
        <v>10</v>
      </c>
      <c r="BI85" s="88">
        <f>BF85+2*BG85</f>
        <v>381.46222036656923</v>
      </c>
      <c r="BJ85" s="88">
        <f>BA85</f>
        <v>13</v>
      </c>
      <c r="BK85" s="87">
        <f>BI85*BJ85/100*((BH85/100)^2/4*PI()*7850/100)</f>
        <v>30.574152169068523</v>
      </c>
      <c r="BL85" s="88">
        <v>4</v>
      </c>
      <c r="BM85" s="110">
        <f>BM84</f>
        <v>187.5</v>
      </c>
      <c r="BN85" s="214">
        <f>AR84-7-BP84-BP85+BP85</f>
        <v>36.840000000000003</v>
      </c>
      <c r="BO85" s="218">
        <v>12</v>
      </c>
      <c r="BP85" s="105">
        <f t="shared" si="7"/>
        <v>1.39</v>
      </c>
      <c r="BQ85" s="215">
        <f>BM85+2*BN85+32</f>
        <v>293.18</v>
      </c>
      <c r="BR85" s="232">
        <f>BR84</f>
        <v>34</v>
      </c>
      <c r="BS85" s="87">
        <f t="shared" si="6"/>
        <v>88.498373260498809</v>
      </c>
      <c r="BT85" s="88">
        <v>7</v>
      </c>
      <c r="BU85" s="110">
        <f>(10+2.5*BW85)*1/TAN(BV84/180*PI())</f>
        <v>38.511414601534042</v>
      </c>
      <c r="BV85" s="242"/>
      <c r="BW85" s="88">
        <f>INT((120*SIN(BV84/180*PI()))/10)*2</f>
        <v>18</v>
      </c>
      <c r="BX85" s="218">
        <v>12</v>
      </c>
      <c r="BY85" s="215">
        <f>BU85+34</f>
        <v>72.511414601534042</v>
      </c>
      <c r="BZ85" s="88">
        <f>BW85+1</f>
        <v>19</v>
      </c>
      <c r="CA85" s="87">
        <f>BY85*BZ85/100*((BX85/100)^2/4*PI()*7850/100)</f>
        <v>12.231564474144925</v>
      </c>
      <c r="CB85" s="244"/>
      <c r="CC85" s="234"/>
      <c r="CE85" s="42"/>
    </row>
    <row r="86" spans="4:83" ht="32.25" customHeight="1" x14ac:dyDescent="0.25"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J86" s="278"/>
      <c r="AK86" s="242"/>
      <c r="AL86" s="238"/>
      <c r="AM86" s="248"/>
      <c r="AN86" s="238"/>
      <c r="AO86" s="250"/>
      <c r="AP86" s="242"/>
      <c r="AQ86" s="242"/>
      <c r="AR86" s="316"/>
      <c r="AS86" s="317"/>
      <c r="AT86" s="322"/>
      <c r="AU86" s="322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88">
        <v>5</v>
      </c>
      <c r="BM86" s="210">
        <f>(3*AS84+BB84+BP86)</f>
        <v>33.9</v>
      </c>
      <c r="BN86" s="214">
        <f>AR84-7-BP84-BP85+BP86</f>
        <v>36.840000000000003</v>
      </c>
      <c r="BO86" s="218">
        <v>12</v>
      </c>
      <c r="BP86" s="211">
        <f t="shared" si="7"/>
        <v>1.39</v>
      </c>
      <c r="BQ86" s="214">
        <f>2*BM86+2*BN86+28</f>
        <v>169.48000000000002</v>
      </c>
      <c r="BR86" s="232">
        <f>INT(29*(INT(AZ84/3/2)+INT(BJ84/3/2+BJ85/3/2))/2)</f>
        <v>87</v>
      </c>
      <c r="BS86" s="87">
        <f t="shared" si="6"/>
        <v>130.90605591791356</v>
      </c>
      <c r="BT86" s="247"/>
      <c r="BU86" s="247"/>
      <c r="BV86" s="247"/>
      <c r="BW86" s="247"/>
      <c r="BX86" s="247"/>
      <c r="BY86" s="247"/>
      <c r="BZ86" s="247"/>
      <c r="CA86" s="247"/>
      <c r="CB86" s="253"/>
      <c r="CC86" s="246"/>
      <c r="CE86" s="42"/>
    </row>
    <row r="87" spans="4:83" ht="32.25" customHeight="1" x14ac:dyDescent="0.25"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J87" s="278"/>
      <c r="AK87" s="242"/>
      <c r="AL87" s="238">
        <f>AL84</f>
        <v>350</v>
      </c>
      <c r="AM87" s="248" t="s">
        <v>405</v>
      </c>
      <c r="AN87" s="238">
        <f>AN84</f>
        <v>20</v>
      </c>
      <c r="AO87" s="250">
        <f>INT(AL87*TAN(RADIANS(AN87)))</f>
        <v>127</v>
      </c>
      <c r="AP87" s="242">
        <f>INT((AO87-13)/AS87+1)*AS87+13</f>
        <v>133</v>
      </c>
      <c r="AQ87" s="242">
        <f>AP87+INT(AL87*(TAN(AN87/180*PI())))</f>
        <v>260</v>
      </c>
      <c r="AR87" s="307">
        <f>AR64</f>
        <v>60</v>
      </c>
      <c r="AS87" s="310">
        <f>AS64</f>
        <v>10</v>
      </c>
      <c r="AT87" s="322">
        <f>AT64</f>
        <v>11</v>
      </c>
      <c r="AU87" s="322">
        <f>AU64</f>
        <v>6</v>
      </c>
      <c r="AV87" s="88">
        <v>1</v>
      </c>
      <c r="AW87" s="219">
        <v>25</v>
      </c>
      <c r="AX87" s="87">
        <f>AL87-11</f>
        <v>339</v>
      </c>
      <c r="AY87" s="184">
        <f>(AR87-7-BP87-BP88-1.16/2-BB87/2)</f>
        <v>48.45</v>
      </c>
      <c r="AZ87" s="130">
        <f>INT((AP87-13)/AS87)+1</f>
        <v>13</v>
      </c>
      <c r="BA87" s="103" t="s">
        <v>31</v>
      </c>
      <c r="BB87" s="105">
        <f>IF(AW87=16,1.84,IF(AW87=20,2.27,IF(AW87=22,2.51,IF(AW87=25,2.84,IF(AW87=28,3.16)))))</f>
        <v>2.84</v>
      </c>
      <c r="BC87" s="88">
        <f>AX87+2*AY87</f>
        <v>435.9</v>
      </c>
      <c r="BD87" s="87">
        <f>BC87*AZ87/100*((AW87/100)^2/4*PI()*7850/100)</f>
        <v>218.35833633947445</v>
      </c>
      <c r="BE87" s="88">
        <v>2</v>
      </c>
      <c r="BF87" s="87">
        <f>AL87-11</f>
        <v>339</v>
      </c>
      <c r="BG87" s="87">
        <v>10</v>
      </c>
      <c r="BH87" s="219">
        <v>10</v>
      </c>
      <c r="BI87" s="88">
        <f>BF87+2*BG87</f>
        <v>359</v>
      </c>
      <c r="BJ87" s="88">
        <f>AZ87</f>
        <v>13</v>
      </c>
      <c r="BK87" s="87">
        <f>BI87*BJ87/100*((BH87/100)^2/4*PI()*7850/100)</f>
        <v>28.77380784432075</v>
      </c>
      <c r="BL87" s="88">
        <v>3</v>
      </c>
      <c r="BM87" s="110">
        <f>(AP87+AQ87)/2-2*4.5</f>
        <v>187.5</v>
      </c>
      <c r="BN87" s="87">
        <f>10</f>
        <v>10</v>
      </c>
      <c r="BO87" s="218">
        <v>10</v>
      </c>
      <c r="BP87" s="105">
        <f>IF(BO87=10,1.16,IF(BO87=12,1.39,IF(BO87=14,1.62,IF(BO87=28,3.1))))</f>
        <v>1.1599999999999999</v>
      </c>
      <c r="BQ87" s="110">
        <f>BM87+2*BN87</f>
        <v>207.5</v>
      </c>
      <c r="BR87" s="232">
        <f>AT87*2+2*AU87-1+1</f>
        <v>34</v>
      </c>
      <c r="BS87" s="87">
        <f t="shared" si="6"/>
        <v>43.496724735736635</v>
      </c>
      <c r="BT87" s="88">
        <v>6</v>
      </c>
      <c r="BU87" s="110">
        <f>(20+10*BW87)*TAN(BV87/180*PI())</f>
        <v>128.53332060679028</v>
      </c>
      <c r="BV87" s="242">
        <f>45+AN87/2</f>
        <v>55</v>
      </c>
      <c r="BW87" s="88">
        <f>INT((150*COS(BV87/180*PI())-10)/10)</f>
        <v>7</v>
      </c>
      <c r="BX87" s="218">
        <v>12</v>
      </c>
      <c r="BY87" s="215">
        <f>BU87+34</f>
        <v>162.53332060679028</v>
      </c>
      <c r="BZ87" s="88">
        <f>BW87+1</f>
        <v>8</v>
      </c>
      <c r="CA87" s="87">
        <f>BY87*BZ87/100*((BX87/100)^2/4*PI()*7850/100)</f>
        <v>11.543949691077595</v>
      </c>
      <c r="CB87" s="243">
        <f>BD87+BK87+BS87+BD88+BK88+BS88+CA87+CA88+BS89</f>
        <v>826.7308868940936</v>
      </c>
      <c r="CC87" s="233">
        <f>(AP87+AQ87)*AL87/2*AR87/1000000</f>
        <v>4.1265000000000001</v>
      </c>
      <c r="CE87" s="42">
        <f>CB87/CC87</f>
        <v>200.34675557835783</v>
      </c>
    </row>
    <row r="88" spans="4:83" ht="32.25" customHeight="1" x14ac:dyDescent="0.25"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J88" s="278"/>
      <c r="AK88" s="242"/>
      <c r="AL88" s="238"/>
      <c r="AM88" s="248"/>
      <c r="AN88" s="238"/>
      <c r="AO88" s="250"/>
      <c r="AP88" s="242"/>
      <c r="AQ88" s="242"/>
      <c r="AR88" s="308"/>
      <c r="AS88" s="311"/>
      <c r="AT88" s="322"/>
      <c r="AU88" s="322"/>
      <c r="AV88" s="88" t="s">
        <v>51</v>
      </c>
      <c r="AW88" s="219">
        <f>AW87</f>
        <v>25</v>
      </c>
      <c r="AX88" s="87">
        <f>AL87/COS(AN87/180*PI())-11</f>
        <v>361.46222036656923</v>
      </c>
      <c r="AY88" s="184">
        <f>AY87</f>
        <v>48.45</v>
      </c>
      <c r="AZ88" s="103" t="s">
        <v>31</v>
      </c>
      <c r="BA88" s="131">
        <f>INT((AQ87-AP87-3.5/COS(AN87*PI()/180))/AS87)+1</f>
        <v>13</v>
      </c>
      <c r="BB88" s="105">
        <f>IF(AW88=16,1.84,IF(AW88=20,2.27,IF(AW88=22,2.51,IF(AW88=25,2.84,IF(AW88=28,3.16)))))</f>
        <v>2.84</v>
      </c>
      <c r="BC88" s="88">
        <f>AX88+2*AY88</f>
        <v>458.3622203665692</v>
      </c>
      <c r="BD88" s="87">
        <f>BC88*BA88/100*((AW88/100)^2/4*PI()*7850/100)</f>
        <v>229.61048836914804</v>
      </c>
      <c r="BE88" s="88" t="s">
        <v>52</v>
      </c>
      <c r="BF88" s="87">
        <f>AL87/COS(AN87/180*PI())-11</f>
        <v>361.46222036656923</v>
      </c>
      <c r="BG88" s="87">
        <v>10</v>
      </c>
      <c r="BH88" s="219">
        <v>10</v>
      </c>
      <c r="BI88" s="88">
        <f>BF88+2*BG88</f>
        <v>381.46222036656923</v>
      </c>
      <c r="BJ88" s="88">
        <f>BA88</f>
        <v>13</v>
      </c>
      <c r="BK88" s="87">
        <f>BI88*BJ88/100*((BH88/100)^2/4*PI()*7850/100)</f>
        <v>30.574152169068523</v>
      </c>
      <c r="BL88" s="88">
        <v>4</v>
      </c>
      <c r="BM88" s="110">
        <f>BM87</f>
        <v>187.5</v>
      </c>
      <c r="BN88" s="214">
        <f>AR87-7-BP87-BP88+BP88</f>
        <v>51.84</v>
      </c>
      <c r="BO88" s="218">
        <v>12</v>
      </c>
      <c r="BP88" s="105">
        <f t="shared" si="7"/>
        <v>1.39</v>
      </c>
      <c r="BQ88" s="215">
        <f>BM88+2*BN88+32</f>
        <v>323.18</v>
      </c>
      <c r="BR88" s="232">
        <f>BR87</f>
        <v>34</v>
      </c>
      <c r="BS88" s="87">
        <f t="shared" si="6"/>
        <v>97.554076916324462</v>
      </c>
      <c r="BT88" s="88">
        <v>7</v>
      </c>
      <c r="BU88" s="110">
        <f>(10+2.5*BW88)*1/TAN(BV87/180*PI())</f>
        <v>38.511414601534042</v>
      </c>
      <c r="BV88" s="242"/>
      <c r="BW88" s="88">
        <f>INT((120*SIN(BV87/180*PI()))/10)*2</f>
        <v>18</v>
      </c>
      <c r="BX88" s="218">
        <v>12</v>
      </c>
      <c r="BY88" s="215">
        <f>BU88+34</f>
        <v>72.511414601534042</v>
      </c>
      <c r="BZ88" s="88">
        <f>BW88+1</f>
        <v>19</v>
      </c>
      <c r="CA88" s="87">
        <f>BY88*BZ88/100*((BX88/100)^2/4*PI()*7850/100)</f>
        <v>12.231564474144925</v>
      </c>
      <c r="CB88" s="244"/>
      <c r="CC88" s="234"/>
      <c r="CE88" s="42"/>
    </row>
    <row r="89" spans="4:83" ht="32.25" customHeight="1" x14ac:dyDescent="0.25"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J89" s="278"/>
      <c r="AK89" s="242"/>
      <c r="AL89" s="238"/>
      <c r="AM89" s="248"/>
      <c r="AN89" s="238"/>
      <c r="AO89" s="250"/>
      <c r="AP89" s="242"/>
      <c r="AQ89" s="242"/>
      <c r="AR89" s="316"/>
      <c r="AS89" s="317"/>
      <c r="AT89" s="322"/>
      <c r="AU89" s="322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88">
        <v>5</v>
      </c>
      <c r="BM89" s="210">
        <f>(3*AS87+BB87+BP89)</f>
        <v>34.230000000000004</v>
      </c>
      <c r="BN89" s="214">
        <f>AR87-7-BP87-BP88+BP89</f>
        <v>51.84</v>
      </c>
      <c r="BO89" s="218">
        <v>12</v>
      </c>
      <c r="BP89" s="211">
        <f t="shared" si="7"/>
        <v>1.39</v>
      </c>
      <c r="BQ89" s="214">
        <f>2*BM89+2*BN89+28</f>
        <v>200.14000000000001</v>
      </c>
      <c r="BR89" s="232">
        <f>INT(29*(INT(AZ87/3/2)+INT(BJ87/3/2+BJ88/3/2))/2)</f>
        <v>87</v>
      </c>
      <c r="BS89" s="87">
        <f t="shared" si="6"/>
        <v>154.58778635479831</v>
      </c>
      <c r="BT89" s="247"/>
      <c r="BU89" s="247"/>
      <c r="BV89" s="247"/>
      <c r="BW89" s="247"/>
      <c r="BX89" s="247"/>
      <c r="BY89" s="247"/>
      <c r="BZ89" s="247"/>
      <c r="CA89" s="247"/>
      <c r="CB89" s="253"/>
      <c r="CC89" s="246"/>
      <c r="CE89" s="42"/>
    </row>
    <row r="90" spans="4:83" ht="32.25" customHeight="1" x14ac:dyDescent="0.25"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J90" s="278"/>
      <c r="AK90" s="242"/>
      <c r="AL90" s="238">
        <f>AL87</f>
        <v>350</v>
      </c>
      <c r="AM90" s="248" t="s">
        <v>404</v>
      </c>
      <c r="AN90" s="238">
        <f>AN87</f>
        <v>20</v>
      </c>
      <c r="AO90" s="250">
        <f>INT(AL90*TAN(RADIANS(AN90)))</f>
        <v>127</v>
      </c>
      <c r="AP90" s="242">
        <f>INT((AO90-13)/AS90+1)*AS90+13</f>
        <v>133</v>
      </c>
      <c r="AQ90" s="242">
        <f>AP90+INT(AL90*(TAN(AN90/180*PI())))</f>
        <v>260</v>
      </c>
      <c r="AR90" s="307">
        <f>AR67</f>
        <v>70</v>
      </c>
      <c r="AS90" s="310">
        <f>AS67</f>
        <v>10</v>
      </c>
      <c r="AT90" s="322">
        <f>AT67</f>
        <v>11</v>
      </c>
      <c r="AU90" s="322">
        <f>AU67</f>
        <v>6</v>
      </c>
      <c r="AV90" s="88">
        <v>1</v>
      </c>
      <c r="AW90" s="219">
        <v>28</v>
      </c>
      <c r="AX90" s="87">
        <f>AL90-11</f>
        <v>339</v>
      </c>
      <c r="AY90" s="184">
        <f>(AR90-7-BP90-BP91-1.16/2-BB90/2)</f>
        <v>58.290000000000006</v>
      </c>
      <c r="AZ90" s="130">
        <f>INT((AP90-13)/AS90)+1</f>
        <v>13</v>
      </c>
      <c r="BA90" s="103" t="s">
        <v>31</v>
      </c>
      <c r="BB90" s="105">
        <f>IF(AW90=16,1.84,IF(AW90=20,2.27,IF(AW90=22,2.51,IF(AW90=25,2.84,IF(AW90=28,3.16)))))</f>
        <v>3.16</v>
      </c>
      <c r="BC90" s="88">
        <f>AX90+2*AY90</f>
        <v>455.58000000000004</v>
      </c>
      <c r="BD90" s="87">
        <f>BC90*AZ90/100*((AW90/100)^2/4*PI()*7850/100)</f>
        <v>286.27511866654788</v>
      </c>
      <c r="BE90" s="88">
        <v>2</v>
      </c>
      <c r="BF90" s="87">
        <f>AL90-11</f>
        <v>339</v>
      </c>
      <c r="BG90" s="87">
        <v>10</v>
      </c>
      <c r="BH90" s="219">
        <v>10</v>
      </c>
      <c r="BI90" s="88">
        <f>BF90+2*BG90</f>
        <v>359</v>
      </c>
      <c r="BJ90" s="88">
        <f>AZ90</f>
        <v>13</v>
      </c>
      <c r="BK90" s="87">
        <f>BI90*BJ90/100*((BH90/100)^2/4*PI()*7850/100)</f>
        <v>28.77380784432075</v>
      </c>
      <c r="BL90" s="88">
        <v>3</v>
      </c>
      <c r="BM90" s="110">
        <f>(AP90+AQ90)/2-2*4.5</f>
        <v>187.5</v>
      </c>
      <c r="BN90" s="87">
        <f>10</f>
        <v>10</v>
      </c>
      <c r="BO90" s="218">
        <v>10</v>
      </c>
      <c r="BP90" s="105">
        <f>IF(BO90=10,1.16,IF(BO90=12,1.39,IF(BO90=14,1.62,IF(BO90=28,3.1))))</f>
        <v>1.1599999999999999</v>
      </c>
      <c r="BQ90" s="110">
        <f>BM90+2*BN90</f>
        <v>207.5</v>
      </c>
      <c r="BR90" s="232">
        <f>AT90*2+2*AU90-1+1</f>
        <v>34</v>
      </c>
      <c r="BS90" s="87">
        <f t="shared" si="6"/>
        <v>43.496724735736635</v>
      </c>
      <c r="BT90" s="88">
        <v>6</v>
      </c>
      <c r="BU90" s="110">
        <f>(20+10*BW90)*TAN(BV90/180*PI())</f>
        <v>128.53332060679028</v>
      </c>
      <c r="BV90" s="242">
        <f>45+AN90/2</f>
        <v>55</v>
      </c>
      <c r="BW90" s="88">
        <f>INT((150*COS(BV90/180*PI())-10)/10)</f>
        <v>7</v>
      </c>
      <c r="BX90" s="218">
        <v>12</v>
      </c>
      <c r="BY90" s="215">
        <f>BU90+34</f>
        <v>162.53332060679028</v>
      </c>
      <c r="BZ90" s="88">
        <f>BW90+1</f>
        <v>8</v>
      </c>
      <c r="CA90" s="87">
        <f>BY90*BZ90/100*((BX90/100)^2/4*PI()*7850/100)</f>
        <v>11.543949691077595</v>
      </c>
      <c r="CB90" s="243">
        <f>BD90+BK90+BS90+BD91+BK91+BS91+CA90+CA91+BS92</f>
        <v>987.40643473699572</v>
      </c>
      <c r="CC90" s="233">
        <f>(AP90+AQ90)*AL90/2*AR90/1000000</f>
        <v>4.8142500000000004</v>
      </c>
      <c r="CE90" s="42">
        <f>CB90/CC90</f>
        <v>205.10078096006558</v>
      </c>
    </row>
    <row r="91" spans="4:83" ht="32.25" customHeight="1" x14ac:dyDescent="0.25"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J91" s="278"/>
      <c r="AK91" s="242"/>
      <c r="AL91" s="238"/>
      <c r="AM91" s="248"/>
      <c r="AN91" s="238"/>
      <c r="AO91" s="250"/>
      <c r="AP91" s="242"/>
      <c r="AQ91" s="242"/>
      <c r="AR91" s="308"/>
      <c r="AS91" s="311"/>
      <c r="AT91" s="322"/>
      <c r="AU91" s="322"/>
      <c r="AV91" s="88" t="s">
        <v>51</v>
      </c>
      <c r="AW91" s="219">
        <f>AW90</f>
        <v>28</v>
      </c>
      <c r="AX91" s="87">
        <f>AL90/COS(AN90/180*PI())-11</f>
        <v>361.46222036656923</v>
      </c>
      <c r="AY91" s="184">
        <f>AY90</f>
        <v>58.290000000000006</v>
      </c>
      <c r="AZ91" s="103" t="s">
        <v>31</v>
      </c>
      <c r="BA91" s="131">
        <f>INT((AQ90-AP90-3.5/COS(AN90*PI()/180))/AS90)+1</f>
        <v>13</v>
      </c>
      <c r="BB91" s="105">
        <f>IF(AW91=16,1.84,IF(AW91=20,2.27,IF(AW91=22,2.51,IF(AW91=25,2.84,IF(AW91=28,3.16)))))</f>
        <v>3.16</v>
      </c>
      <c r="BC91" s="88">
        <f>AX91+2*AY91</f>
        <v>478.04222036656927</v>
      </c>
      <c r="BD91" s="87">
        <f>BC91*BA91/100*((AW91/100)^2/4*PI()*7850/100)</f>
        <v>300.38981817257041</v>
      </c>
      <c r="BE91" s="88" t="s">
        <v>52</v>
      </c>
      <c r="BF91" s="87">
        <f>AL90/COS(AN90/180*PI())-11</f>
        <v>361.46222036656923</v>
      </c>
      <c r="BG91" s="87">
        <v>10</v>
      </c>
      <c r="BH91" s="219">
        <v>10</v>
      </c>
      <c r="BI91" s="88">
        <f>BF91+2*BG91</f>
        <v>381.46222036656923</v>
      </c>
      <c r="BJ91" s="88">
        <f>BA91</f>
        <v>13</v>
      </c>
      <c r="BK91" s="87">
        <f>BI91*BJ91/100*((BH91/100)^2/4*PI()*7850/100)</f>
        <v>30.574152169068523</v>
      </c>
      <c r="BL91" s="88">
        <v>4</v>
      </c>
      <c r="BM91" s="110">
        <f>BM90</f>
        <v>187.5</v>
      </c>
      <c r="BN91" s="214">
        <f>AR90-7-BP90-BP91+BP91</f>
        <v>61.84</v>
      </c>
      <c r="BO91" s="218">
        <v>12</v>
      </c>
      <c r="BP91" s="105">
        <f t="shared" si="7"/>
        <v>1.39</v>
      </c>
      <c r="BQ91" s="215">
        <f>BM91+2*BN91+32</f>
        <v>343.18</v>
      </c>
      <c r="BR91" s="232">
        <f>BR90</f>
        <v>34</v>
      </c>
      <c r="BS91" s="87">
        <f t="shared" si="6"/>
        <v>103.59121268687488</v>
      </c>
      <c r="BT91" s="88">
        <v>7</v>
      </c>
      <c r="BU91" s="110">
        <f>(10+2.5*BW91)*1/TAN(BV90/180*PI())</f>
        <v>38.511414601534042</v>
      </c>
      <c r="BV91" s="242"/>
      <c r="BW91" s="88">
        <f>INT((120*SIN(BV90/180*PI()))/10)*2</f>
        <v>18</v>
      </c>
      <c r="BX91" s="218">
        <v>12</v>
      </c>
      <c r="BY91" s="215">
        <f>BU91+34</f>
        <v>72.511414601534042</v>
      </c>
      <c r="BZ91" s="88">
        <f>BW91+1</f>
        <v>19</v>
      </c>
      <c r="CA91" s="87">
        <f>BY91*BZ91/100*((BX91/100)^2/4*PI()*7850/100)</f>
        <v>12.231564474144925</v>
      </c>
      <c r="CB91" s="244"/>
      <c r="CC91" s="234"/>
      <c r="CE91" s="42"/>
    </row>
    <row r="92" spans="4:83" ht="32.25" customHeight="1" x14ac:dyDescent="0.25"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J92" s="278"/>
      <c r="AK92" s="242"/>
      <c r="AL92" s="238"/>
      <c r="AM92" s="248"/>
      <c r="AN92" s="238"/>
      <c r="AO92" s="250"/>
      <c r="AP92" s="242"/>
      <c r="AQ92" s="242"/>
      <c r="AR92" s="316"/>
      <c r="AS92" s="317"/>
      <c r="AT92" s="322"/>
      <c r="AU92" s="322"/>
      <c r="AV92" s="238"/>
      <c r="AW92" s="238"/>
      <c r="AX92" s="238"/>
      <c r="AY92" s="238"/>
      <c r="AZ92" s="238"/>
      <c r="BA92" s="238"/>
      <c r="BB92" s="238"/>
      <c r="BC92" s="238"/>
      <c r="BD92" s="238"/>
      <c r="BE92" s="238"/>
      <c r="BF92" s="238"/>
      <c r="BG92" s="238"/>
      <c r="BH92" s="238"/>
      <c r="BI92" s="238"/>
      <c r="BJ92" s="238"/>
      <c r="BK92" s="238"/>
      <c r="BL92" s="88">
        <v>5</v>
      </c>
      <c r="BM92" s="210">
        <f>(3*AS90+BB90+BP92)</f>
        <v>34.549999999999997</v>
      </c>
      <c r="BN92" s="214">
        <f>AR90-7-BP90-BP91+BP92</f>
        <v>61.84</v>
      </c>
      <c r="BO92" s="218">
        <v>12</v>
      </c>
      <c r="BP92" s="211">
        <f t="shared" si="7"/>
        <v>1.39</v>
      </c>
      <c r="BQ92" s="214">
        <f>2*BM92+2*BN92+28</f>
        <v>220.78</v>
      </c>
      <c r="BR92" s="232">
        <f>INT(29*(INT(AZ90/3/2)+INT(BJ90/3/2+BJ91/3/2))/2)</f>
        <v>87</v>
      </c>
      <c r="BS92" s="87">
        <f t="shared" si="6"/>
        <v>170.53008629665419</v>
      </c>
      <c r="BT92" s="247"/>
      <c r="BU92" s="247"/>
      <c r="BV92" s="247"/>
      <c r="BW92" s="247"/>
      <c r="BX92" s="247"/>
      <c r="BY92" s="247"/>
      <c r="BZ92" s="247"/>
      <c r="CA92" s="247"/>
      <c r="CB92" s="253"/>
      <c r="CC92" s="246"/>
      <c r="CE92" s="42"/>
    </row>
    <row r="93" spans="4:83" ht="32.25" customHeight="1" x14ac:dyDescent="0.25"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J93" s="278"/>
      <c r="AK93" s="242"/>
      <c r="AL93" s="238">
        <f>AL90</f>
        <v>350</v>
      </c>
      <c r="AM93" s="248" t="s">
        <v>406</v>
      </c>
      <c r="AN93" s="238">
        <f>AN90</f>
        <v>20</v>
      </c>
      <c r="AO93" s="250">
        <f>INT(AL93*TAN(RADIANS(AN93)))</f>
        <v>127</v>
      </c>
      <c r="AP93" s="242">
        <f>INT((AO93-13)/AS93+1)*AS93+13</f>
        <v>133</v>
      </c>
      <c r="AQ93" s="242">
        <f>AP93+INT(AL93*(TAN(AN93/180*PI())))</f>
        <v>260</v>
      </c>
      <c r="AR93" s="307">
        <f>AR70</f>
        <v>75</v>
      </c>
      <c r="AS93" s="310">
        <f>AS70</f>
        <v>10</v>
      </c>
      <c r="AT93" s="322">
        <f>AT70</f>
        <v>11</v>
      </c>
      <c r="AU93" s="322">
        <f>AU70</f>
        <v>6</v>
      </c>
      <c r="AV93" s="88">
        <v>1</v>
      </c>
      <c r="AW93" s="219">
        <v>28</v>
      </c>
      <c r="AX93" s="87">
        <f>AL93-11</f>
        <v>339</v>
      </c>
      <c r="AY93" s="184">
        <f>(AR93-7-BP93-BP94-1.16/2-BB93/2)</f>
        <v>63.290000000000006</v>
      </c>
      <c r="AZ93" s="130">
        <f>INT((AP93-13)/AS93)+1</f>
        <v>13</v>
      </c>
      <c r="BA93" s="103" t="s">
        <v>31</v>
      </c>
      <c r="BB93" s="105">
        <f>IF(AW93=16,1.84,IF(AW93=20,2.27,IF(AW93=22,2.51,IF(AW93=25,2.84,IF(AW93=28,3.16)))))</f>
        <v>3.16</v>
      </c>
      <c r="BC93" s="88">
        <f>AX93+2*AY93</f>
        <v>465.58000000000004</v>
      </c>
      <c r="BD93" s="87">
        <f>BC93*AZ93/100*((AW93/100)^2/4*PI()*7850/100)</f>
        <v>292.55886946040516</v>
      </c>
      <c r="BE93" s="88">
        <v>2</v>
      </c>
      <c r="BF93" s="87">
        <f>AL93-11</f>
        <v>339</v>
      </c>
      <c r="BG93" s="87">
        <v>10</v>
      </c>
      <c r="BH93" s="219">
        <v>10</v>
      </c>
      <c r="BI93" s="88">
        <f>BF93+2*BG93</f>
        <v>359</v>
      </c>
      <c r="BJ93" s="88">
        <f>AZ93</f>
        <v>13</v>
      </c>
      <c r="BK93" s="87">
        <f>BI93*BJ93/100*((BH93/100)^2/4*PI()*7850/100)</f>
        <v>28.77380784432075</v>
      </c>
      <c r="BL93" s="88">
        <v>3</v>
      </c>
      <c r="BM93" s="110">
        <f>(AP93+AQ93)/2-2*4.5</f>
        <v>187.5</v>
      </c>
      <c r="BN93" s="87">
        <f>10</f>
        <v>10</v>
      </c>
      <c r="BO93" s="218">
        <v>10</v>
      </c>
      <c r="BP93" s="105">
        <f>IF(BO93=10,1.16,IF(BO93=12,1.39,IF(BO93=14,1.62,IF(BO93=28,3.1))))</f>
        <v>1.1599999999999999</v>
      </c>
      <c r="BQ93" s="110">
        <f>BM93+2*BN93</f>
        <v>207.5</v>
      </c>
      <c r="BR93" s="232">
        <f>AT93*2+2*AU93-1+1</f>
        <v>34</v>
      </c>
      <c r="BS93" s="87">
        <f t="shared" si="6"/>
        <v>43.496724735736635</v>
      </c>
      <c r="BT93" s="88">
        <v>6</v>
      </c>
      <c r="BU93" s="110">
        <f>(20+10*BW93)*TAN(BV93/180*PI())</f>
        <v>128.53332060679028</v>
      </c>
      <c r="BV93" s="242">
        <f>45+AN93/2</f>
        <v>55</v>
      </c>
      <c r="BW93" s="88">
        <f>INT((150*COS(BV93/180*PI())-10)/10)</f>
        <v>7</v>
      </c>
      <c r="BX93" s="218">
        <v>12</v>
      </c>
      <c r="BY93" s="215">
        <f>BU93+34</f>
        <v>162.53332060679028</v>
      </c>
      <c r="BZ93" s="88">
        <f>BW93+1</f>
        <v>8</v>
      </c>
      <c r="CA93" s="87">
        <f>BY93*BZ93/100*((BX93/100)^2/4*PI()*7850/100)</f>
        <v>11.543949691077595</v>
      </c>
      <c r="CB93" s="243">
        <f>BD93+BK93+BS93+BD94+BK94+BS94+CA93+CA94+BS95</f>
        <v>1010.7164867399545</v>
      </c>
      <c r="CC93" s="233">
        <f>(AP93+AQ93)*AL93/2*AR93/1000000</f>
        <v>5.1581250000000001</v>
      </c>
      <c r="CE93" s="42">
        <f>CB93/CC93</f>
        <v>195.94648961394972</v>
      </c>
    </row>
    <row r="94" spans="4:83" ht="32.25" customHeight="1" x14ac:dyDescent="0.25">
      <c r="D94" s="73"/>
      <c r="E94" s="93"/>
      <c r="F94" s="73"/>
      <c r="G94" s="73"/>
      <c r="H94" s="73"/>
      <c r="I94" s="72"/>
      <c r="J94" s="73"/>
      <c r="K94" s="73"/>
      <c r="L94" s="73"/>
      <c r="M94" s="73"/>
      <c r="N94" s="73"/>
      <c r="O94" s="73"/>
      <c r="P94" s="72"/>
      <c r="Q94" s="72"/>
      <c r="R94" s="72"/>
      <c r="S94" s="72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J94" s="278"/>
      <c r="AK94" s="242"/>
      <c r="AL94" s="238"/>
      <c r="AM94" s="248"/>
      <c r="AN94" s="238"/>
      <c r="AO94" s="250"/>
      <c r="AP94" s="242"/>
      <c r="AQ94" s="242"/>
      <c r="AR94" s="308"/>
      <c r="AS94" s="311"/>
      <c r="AT94" s="322"/>
      <c r="AU94" s="322"/>
      <c r="AV94" s="88" t="s">
        <v>51</v>
      </c>
      <c r="AW94" s="219">
        <f>AW93</f>
        <v>28</v>
      </c>
      <c r="AX94" s="87">
        <f>AL93/COS(AN93/180*PI())-11</f>
        <v>361.46222036656923</v>
      </c>
      <c r="AY94" s="184">
        <f>AY93</f>
        <v>63.290000000000006</v>
      </c>
      <c r="AZ94" s="103" t="s">
        <v>31</v>
      </c>
      <c r="BA94" s="131">
        <f>INT((AQ93-AP93-3.5/COS(AN93*PI()/180))/AS93)+1</f>
        <v>13</v>
      </c>
      <c r="BB94" s="105">
        <f>IF(AW94=16,1.84,IF(AW94=20,2.27,IF(AW94=22,2.51,IF(AW94=25,2.84,IF(AW94=28,3.16)))))</f>
        <v>3.16</v>
      </c>
      <c r="BC94" s="88">
        <f>AX94+2*AY94</f>
        <v>488.04222036656927</v>
      </c>
      <c r="BD94" s="87">
        <f>BC94*BA94/100*((AW94/100)^2/4*PI()*7850/100)</f>
        <v>306.67356896642764</v>
      </c>
      <c r="BE94" s="88" t="s">
        <v>52</v>
      </c>
      <c r="BF94" s="87">
        <f>AL93/COS(AN93/180*PI())-11</f>
        <v>361.46222036656923</v>
      </c>
      <c r="BG94" s="87">
        <v>10</v>
      </c>
      <c r="BH94" s="219">
        <v>10</v>
      </c>
      <c r="BI94" s="88">
        <f>BF94+2*BG94</f>
        <v>381.46222036656923</v>
      </c>
      <c r="BJ94" s="88">
        <f>BA94</f>
        <v>13</v>
      </c>
      <c r="BK94" s="87">
        <f>BI94*BJ94/100*((BH94/100)^2/4*PI()*7850/100)</f>
        <v>30.574152169068523</v>
      </c>
      <c r="BL94" s="88">
        <v>4</v>
      </c>
      <c r="BM94" s="110">
        <f>BM93</f>
        <v>187.5</v>
      </c>
      <c r="BN94" s="214">
        <f>AR93-7-BP93-BP94+BP94</f>
        <v>66.84</v>
      </c>
      <c r="BO94" s="218">
        <v>12</v>
      </c>
      <c r="BP94" s="105">
        <f t="shared" si="7"/>
        <v>1.39</v>
      </c>
      <c r="BQ94" s="215">
        <f>BM94+2*BN94+32</f>
        <v>353.18</v>
      </c>
      <c r="BR94" s="232">
        <f>BR93</f>
        <v>34</v>
      </c>
      <c r="BS94" s="87">
        <f t="shared" si="6"/>
        <v>106.60978057215011</v>
      </c>
      <c r="BT94" s="88">
        <v>7</v>
      </c>
      <c r="BU94" s="110">
        <f>(10+2.5*BW94)*1/TAN(BV93/180*PI())</f>
        <v>38.511414601534042</v>
      </c>
      <c r="BV94" s="242"/>
      <c r="BW94" s="88">
        <f>INT((120*SIN(BV93/180*PI()))/10)*2</f>
        <v>18</v>
      </c>
      <c r="BX94" s="218">
        <v>12</v>
      </c>
      <c r="BY94" s="215">
        <f>BU94+34</f>
        <v>72.511414601534042</v>
      </c>
      <c r="BZ94" s="88">
        <f>BW94+1</f>
        <v>19</v>
      </c>
      <c r="CA94" s="87">
        <f>BY94*BZ94/100*((BX94/100)^2/4*PI()*7850/100)</f>
        <v>12.231564474144925</v>
      </c>
      <c r="CB94" s="244"/>
      <c r="CC94" s="234"/>
      <c r="CE94" s="42"/>
    </row>
    <row r="95" spans="4:83" ht="32.25" customHeight="1" thickBot="1" x14ac:dyDescent="0.3">
      <c r="D95" s="73"/>
      <c r="E95" s="93"/>
      <c r="F95" s="73"/>
      <c r="G95" s="73"/>
      <c r="H95" s="73"/>
      <c r="I95" s="72"/>
      <c r="J95" s="73"/>
      <c r="K95" s="73"/>
      <c r="L95" s="73"/>
      <c r="M95" s="73"/>
      <c r="N95" s="73"/>
      <c r="O95" s="73"/>
      <c r="P95" s="72"/>
      <c r="Q95" s="72"/>
      <c r="R95" s="72"/>
      <c r="S95" s="72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J95" s="279"/>
      <c r="AK95" s="252"/>
      <c r="AL95" s="238"/>
      <c r="AM95" s="249"/>
      <c r="AN95" s="236"/>
      <c r="AO95" s="250"/>
      <c r="AP95" s="252"/>
      <c r="AQ95" s="252"/>
      <c r="AR95" s="309"/>
      <c r="AS95" s="312"/>
      <c r="AT95" s="322"/>
      <c r="AU95" s="322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95">
        <v>5</v>
      </c>
      <c r="BM95" s="210">
        <f>(3*AS93+BB93+BP95)</f>
        <v>34.549999999999997</v>
      </c>
      <c r="BN95" s="214">
        <f>AR93-7-BP93-BP94+BP95</f>
        <v>66.84</v>
      </c>
      <c r="BO95" s="216">
        <v>12</v>
      </c>
      <c r="BP95" s="211">
        <f t="shared" si="7"/>
        <v>1.39</v>
      </c>
      <c r="BQ95" s="214">
        <f>2*BM95+2*BN95+28</f>
        <v>230.78</v>
      </c>
      <c r="BR95" s="232">
        <f>INT(29*(INT(AZ93/3/2)+INT(BJ93/3/2+BJ94/3/2))/2)</f>
        <v>87</v>
      </c>
      <c r="BS95" s="94">
        <f t="shared" si="6"/>
        <v>178.25406882662313</v>
      </c>
      <c r="BT95" s="237"/>
      <c r="BU95" s="237"/>
      <c r="BV95" s="237"/>
      <c r="BW95" s="237"/>
      <c r="BX95" s="237"/>
      <c r="BY95" s="237"/>
      <c r="BZ95" s="237"/>
      <c r="CA95" s="237"/>
      <c r="CB95" s="245"/>
      <c r="CC95" s="235"/>
      <c r="CE95" s="42"/>
    </row>
    <row r="96" spans="4:83" ht="32.25" customHeight="1" x14ac:dyDescent="0.25">
      <c r="D96" s="73"/>
      <c r="E96" s="93"/>
      <c r="F96" s="73"/>
      <c r="G96" s="73"/>
      <c r="H96" s="73"/>
      <c r="I96" s="72"/>
      <c r="J96" s="73"/>
      <c r="K96" s="73"/>
      <c r="L96" s="73"/>
      <c r="M96" s="73"/>
      <c r="N96" s="73"/>
      <c r="O96" s="73"/>
      <c r="P96" s="72"/>
      <c r="Q96" s="72"/>
      <c r="R96" s="72"/>
      <c r="S96" s="72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L96" s="73"/>
      <c r="AM96" s="93"/>
      <c r="AN96" s="93"/>
      <c r="AO96" s="129"/>
      <c r="AP96" s="93"/>
      <c r="AQ96" s="93"/>
      <c r="AR96" s="224"/>
      <c r="AV96" s="73"/>
      <c r="AW96" s="73"/>
      <c r="AX96" s="73"/>
      <c r="AZ96" s="73"/>
      <c r="BA96" s="73"/>
      <c r="BB96" s="73"/>
      <c r="BC96" s="73"/>
      <c r="BD96" s="72"/>
      <c r="BE96" s="72"/>
      <c r="BF96" s="72"/>
      <c r="BG96" s="72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224"/>
      <c r="BS96" s="73"/>
      <c r="BT96" s="73"/>
      <c r="BU96" s="73"/>
    </row>
    <row r="97" spans="4:83" ht="32.25" customHeight="1" x14ac:dyDescent="0.25">
      <c r="D97" s="73"/>
      <c r="E97" s="93"/>
      <c r="F97" s="73"/>
      <c r="G97" s="73"/>
      <c r="H97" s="73"/>
      <c r="I97" s="72"/>
      <c r="J97" s="73"/>
      <c r="K97" s="73"/>
      <c r="L97" s="73"/>
      <c r="M97" s="73"/>
      <c r="N97" s="73"/>
      <c r="O97" s="73"/>
      <c r="P97" s="72"/>
      <c r="Q97" s="72"/>
      <c r="R97" s="72"/>
      <c r="S97" s="72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J97" s="271" t="s">
        <v>470</v>
      </c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271"/>
      <c r="BD97" s="271"/>
      <c r="BE97" s="271"/>
      <c r="BF97" s="271"/>
      <c r="BG97" s="271"/>
      <c r="BH97" s="271"/>
      <c r="BI97" s="271"/>
      <c r="BJ97" s="271"/>
      <c r="BK97" s="271"/>
      <c r="BL97" s="271"/>
      <c r="BM97" s="271"/>
      <c r="BN97" s="271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</row>
    <row r="98" spans="4:83" ht="24" customHeight="1" thickBot="1" x14ac:dyDescent="0.3">
      <c r="D98" s="73"/>
      <c r="E98" s="93"/>
      <c r="F98" s="73"/>
      <c r="G98" s="73"/>
      <c r="H98" s="73"/>
      <c r="I98" s="72"/>
      <c r="J98" s="73"/>
      <c r="K98" s="73"/>
      <c r="L98" s="73"/>
      <c r="M98" s="73"/>
      <c r="N98" s="73"/>
      <c r="O98" s="73"/>
      <c r="P98" s="72"/>
      <c r="Q98" s="72"/>
      <c r="R98" s="72"/>
      <c r="S98" s="72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J98" s="43"/>
      <c r="AK98" s="43"/>
      <c r="AL98" s="43"/>
      <c r="AM98" s="43"/>
      <c r="AN98" s="43"/>
      <c r="AO98" s="128"/>
      <c r="AP98" s="43"/>
      <c r="AQ98" s="43"/>
      <c r="AR98" s="221"/>
      <c r="AS98" s="226"/>
      <c r="AT98" s="229"/>
      <c r="AU98" s="229"/>
      <c r="AV98" s="43"/>
      <c r="AW98" s="43"/>
      <c r="AX98" s="43"/>
      <c r="AY98" s="13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221"/>
      <c r="BS98" s="43"/>
      <c r="BT98" s="43"/>
      <c r="BU98" s="43"/>
      <c r="BV98" s="43"/>
      <c r="BW98" s="43"/>
    </row>
    <row r="99" spans="4:83" ht="59.25" customHeight="1" x14ac:dyDescent="0.25">
      <c r="E99" s="93"/>
      <c r="I99" s="72"/>
      <c r="P99" s="72"/>
      <c r="Q99" s="72"/>
      <c r="R99" s="72"/>
      <c r="S99" s="72"/>
      <c r="AJ99" s="272" t="s">
        <v>441</v>
      </c>
      <c r="AK99" s="274" t="s">
        <v>148</v>
      </c>
      <c r="AL99" s="274" t="s">
        <v>149</v>
      </c>
      <c r="AM99" s="274" t="s">
        <v>150</v>
      </c>
      <c r="AN99" s="262" t="s">
        <v>450</v>
      </c>
      <c r="AO99" s="200" t="s">
        <v>23</v>
      </c>
      <c r="AP99" s="262" t="s">
        <v>442</v>
      </c>
      <c r="AQ99" s="262" t="s">
        <v>443</v>
      </c>
      <c r="AR99" s="318" t="s">
        <v>444</v>
      </c>
      <c r="AS99" s="305" t="s">
        <v>201</v>
      </c>
      <c r="AT99" s="320" t="s">
        <v>407</v>
      </c>
      <c r="AU99" s="320" t="s">
        <v>408</v>
      </c>
      <c r="AV99" s="257" t="s">
        <v>437</v>
      </c>
      <c r="AW99" s="257"/>
      <c r="AX99" s="257"/>
      <c r="AY99" s="257"/>
      <c r="AZ99" s="257"/>
      <c r="BA99" s="257"/>
      <c r="BB99" s="257"/>
      <c r="BC99" s="257"/>
      <c r="BD99" s="257"/>
      <c r="BE99" s="257" t="s">
        <v>438</v>
      </c>
      <c r="BF99" s="257"/>
      <c r="BG99" s="257"/>
      <c r="BH99" s="257"/>
      <c r="BI99" s="257"/>
      <c r="BJ99" s="257"/>
      <c r="BK99" s="257"/>
      <c r="BL99" s="257" t="s">
        <v>445</v>
      </c>
      <c r="BM99" s="257"/>
      <c r="BN99" s="257"/>
      <c r="BO99" s="257"/>
      <c r="BP99" s="257"/>
      <c r="BQ99" s="257"/>
      <c r="BR99" s="257"/>
      <c r="BS99" s="257"/>
      <c r="BT99" s="257" t="s">
        <v>417</v>
      </c>
      <c r="BU99" s="257"/>
      <c r="BV99" s="257"/>
      <c r="BW99" s="257"/>
      <c r="BX99" s="257"/>
      <c r="BY99" s="257"/>
      <c r="BZ99" s="257"/>
      <c r="CA99" s="257"/>
      <c r="CB99" s="258" t="s">
        <v>151</v>
      </c>
      <c r="CC99" s="260" t="s">
        <v>452</v>
      </c>
      <c r="CE99" s="42"/>
    </row>
    <row r="100" spans="4:83" ht="82.5" customHeight="1" x14ac:dyDescent="0.25">
      <c r="E100" s="93"/>
      <c r="I100" s="72"/>
      <c r="P100" s="72"/>
      <c r="Q100" s="72"/>
      <c r="R100" s="72"/>
      <c r="S100" s="72"/>
      <c r="AJ100" s="273"/>
      <c r="AK100" s="259"/>
      <c r="AL100" s="259"/>
      <c r="AM100" s="259"/>
      <c r="AN100" s="263"/>
      <c r="AO100" s="201" t="s">
        <v>202</v>
      </c>
      <c r="AP100" s="263"/>
      <c r="AQ100" s="263"/>
      <c r="AR100" s="319"/>
      <c r="AS100" s="306"/>
      <c r="AT100" s="321"/>
      <c r="AU100" s="321"/>
      <c r="AV100" s="25" t="s">
        <v>24</v>
      </c>
      <c r="AW100" s="25" t="s">
        <v>158</v>
      </c>
      <c r="AX100" s="81" t="s">
        <v>25</v>
      </c>
      <c r="AY100" s="187" t="s">
        <v>26</v>
      </c>
      <c r="AZ100" s="25" t="s">
        <v>440</v>
      </c>
      <c r="BA100" s="25" t="s">
        <v>409</v>
      </c>
      <c r="BB100" s="186" t="s">
        <v>27</v>
      </c>
      <c r="BC100" s="25" t="s">
        <v>159</v>
      </c>
      <c r="BD100" s="25" t="s">
        <v>160</v>
      </c>
      <c r="BE100" s="25" t="s">
        <v>24</v>
      </c>
      <c r="BF100" s="81" t="s">
        <v>25</v>
      </c>
      <c r="BG100" s="81" t="s">
        <v>26</v>
      </c>
      <c r="BH100" s="25" t="s">
        <v>158</v>
      </c>
      <c r="BI100" s="25" t="s">
        <v>159</v>
      </c>
      <c r="BJ100" s="25" t="s">
        <v>20</v>
      </c>
      <c r="BK100" s="25" t="s">
        <v>160</v>
      </c>
      <c r="BL100" s="25" t="s">
        <v>24</v>
      </c>
      <c r="BM100" s="81" t="s">
        <v>25</v>
      </c>
      <c r="BN100" s="81" t="s">
        <v>26</v>
      </c>
      <c r="BO100" s="25" t="s">
        <v>158</v>
      </c>
      <c r="BP100" s="186" t="s">
        <v>27</v>
      </c>
      <c r="BQ100" s="25" t="s">
        <v>159</v>
      </c>
      <c r="BR100" s="222" t="s">
        <v>20</v>
      </c>
      <c r="BS100" s="25" t="s">
        <v>160</v>
      </c>
      <c r="BT100" s="25" t="s">
        <v>24</v>
      </c>
      <c r="BU100" s="81" t="s">
        <v>25</v>
      </c>
      <c r="BV100" s="81" t="s">
        <v>448</v>
      </c>
      <c r="BW100" s="81" t="s">
        <v>207</v>
      </c>
      <c r="BX100" s="25" t="s">
        <v>158</v>
      </c>
      <c r="BY100" s="25" t="s">
        <v>159</v>
      </c>
      <c r="BZ100" s="25" t="s">
        <v>20</v>
      </c>
      <c r="CA100" s="25" t="s">
        <v>160</v>
      </c>
      <c r="CB100" s="259"/>
      <c r="CC100" s="261"/>
      <c r="CE100" s="42"/>
    </row>
    <row r="101" spans="4:83" ht="32.25" customHeight="1" x14ac:dyDescent="0.25">
      <c r="E101" s="93"/>
      <c r="I101" s="72"/>
      <c r="P101" s="72"/>
      <c r="Q101" s="72"/>
      <c r="R101" s="72"/>
      <c r="S101" s="72"/>
      <c r="AJ101" s="278">
        <f>AJ78</f>
        <v>3.5</v>
      </c>
      <c r="AK101" s="242">
        <f>AK78</f>
        <v>3</v>
      </c>
      <c r="AL101" s="238">
        <v>350</v>
      </c>
      <c r="AM101" s="248" t="s">
        <v>203</v>
      </c>
      <c r="AN101" s="238">
        <v>25</v>
      </c>
      <c r="AO101" s="250">
        <f>INT(AL101*TAN(RADIANS(AN101)))</f>
        <v>163</v>
      </c>
      <c r="AP101" s="242">
        <f>(INT((AO101-13)/AS101+1)*AS101+13)</f>
        <v>173</v>
      </c>
      <c r="AQ101" s="242">
        <f>AP101+INT(AL101*(TAN(AN101/180*PI())))</f>
        <v>336</v>
      </c>
      <c r="AR101" s="307">
        <f>AR78</f>
        <v>35</v>
      </c>
      <c r="AS101" s="310">
        <f>AS78</f>
        <v>10</v>
      </c>
      <c r="AT101" s="322">
        <f>AT78</f>
        <v>11</v>
      </c>
      <c r="AU101" s="322">
        <f>AU78</f>
        <v>6</v>
      </c>
      <c r="AV101" s="88">
        <v>1</v>
      </c>
      <c r="AW101" s="219">
        <v>22</v>
      </c>
      <c r="AX101" s="87">
        <f>AL101-11</f>
        <v>339</v>
      </c>
      <c r="AY101" s="184">
        <f>(AR101-7-BP101-BP102-1.16/2-BB101/2)</f>
        <v>23.615000000000002</v>
      </c>
      <c r="AZ101" s="130">
        <f>INT((AP101-13)/AS101)+1</f>
        <v>17</v>
      </c>
      <c r="BA101" s="103" t="s">
        <v>31</v>
      </c>
      <c r="BB101" s="105">
        <f>IF(AW101=16,1.84,IF(AW101=20,2.27,IF(AW101=22,2.51,IF(AW101=25,2.84,IF(AW101=28,3.16)))))</f>
        <v>2.5099999999999998</v>
      </c>
      <c r="BC101" s="88">
        <f>AX101+2*AY101</f>
        <v>386.23</v>
      </c>
      <c r="BD101" s="87">
        <f>BC101*AZ101/100*((AW101/100)^2/4*PI()*7850/100)</f>
        <v>195.9294977693215</v>
      </c>
      <c r="BE101" s="88">
        <v>2</v>
      </c>
      <c r="BF101" s="87">
        <f>AL101-11</f>
        <v>339</v>
      </c>
      <c r="BG101" s="87">
        <v>10</v>
      </c>
      <c r="BH101" s="218">
        <v>10</v>
      </c>
      <c r="BI101" s="88">
        <f>BF101+2*BG101</f>
        <v>359</v>
      </c>
      <c r="BJ101" s="88">
        <f>AZ101</f>
        <v>17</v>
      </c>
      <c r="BK101" s="87">
        <f>BI101*BJ101/100*((BH101/100)^2/4*PI()*7850/100)</f>
        <v>37.627287181034824</v>
      </c>
      <c r="BL101" s="88">
        <v>3</v>
      </c>
      <c r="BM101" s="110">
        <f>(AP101+AQ101)/2-2*4.5</f>
        <v>245.5</v>
      </c>
      <c r="BN101" s="87">
        <f>10</f>
        <v>10</v>
      </c>
      <c r="BO101" s="218">
        <v>10</v>
      </c>
      <c r="BP101" s="105">
        <f>IF(BO101=10,1.16,IF(BO101=12,1.39,IF(BO101=14,1.62,IF(BO101=28,3.1))))</f>
        <v>1.1599999999999999</v>
      </c>
      <c r="BQ101" s="110">
        <f>BM101+2*BN101</f>
        <v>265.5</v>
      </c>
      <c r="BR101" s="232">
        <f>AT101*2+2*AU101-1+1</f>
        <v>34</v>
      </c>
      <c r="BS101" s="87">
        <f t="shared" ref="BS101:BS118" si="8">BQ101*BR101/100*((BO101/100)^2/4*PI()*7850/100)</f>
        <v>55.654845384761813</v>
      </c>
      <c r="BT101" s="88">
        <v>6</v>
      </c>
      <c r="BU101" s="110">
        <f>(20+10*BW101)*TAN(BV101/180*PI())</f>
        <v>141.27170194057413</v>
      </c>
      <c r="BV101" s="242">
        <f>45+AN101/2</f>
        <v>57.5</v>
      </c>
      <c r="BW101" s="88">
        <f>INT((150*COS(BV101/180*PI())-10)/10)</f>
        <v>7</v>
      </c>
      <c r="BX101" s="218">
        <v>12</v>
      </c>
      <c r="BY101" s="215">
        <f>BU101+34</f>
        <v>175.27170194057413</v>
      </c>
      <c r="BZ101" s="88">
        <f>BW101+1</f>
        <v>8</v>
      </c>
      <c r="CA101" s="87">
        <f>BY101*BZ101/100*((BX101/100)^2/4*PI()*7850/100)</f>
        <v>12.448694839419927</v>
      </c>
      <c r="CB101" s="243">
        <f>BD101+BK101+BS101+BD102+BK102+BS102+CA101+CA102+BS103</f>
        <v>789.79485498251699</v>
      </c>
      <c r="CC101" s="233">
        <f>(AP101+AQ101)*AL101/2*AR101/1000000</f>
        <v>3.1176249999999999</v>
      </c>
      <c r="CE101" s="42">
        <f>CB101/CC101</f>
        <v>253.33221762800756</v>
      </c>
    </row>
    <row r="102" spans="4:83" ht="32.25" customHeight="1" x14ac:dyDescent="0.25">
      <c r="E102" s="93"/>
      <c r="I102" s="72"/>
      <c r="P102" s="72"/>
      <c r="Q102" s="72"/>
      <c r="R102" s="72"/>
      <c r="S102" s="72"/>
      <c r="AJ102" s="278"/>
      <c r="AK102" s="242"/>
      <c r="AL102" s="238"/>
      <c r="AM102" s="248"/>
      <c r="AN102" s="238"/>
      <c r="AO102" s="250"/>
      <c r="AP102" s="242"/>
      <c r="AQ102" s="242"/>
      <c r="AR102" s="308"/>
      <c r="AS102" s="311"/>
      <c r="AT102" s="322"/>
      <c r="AU102" s="322"/>
      <c r="AV102" s="88" t="s">
        <v>51</v>
      </c>
      <c r="AW102" s="219">
        <f>AW101</f>
        <v>22</v>
      </c>
      <c r="AX102" s="87">
        <f>AL101/COS(AN101/180*PI())-11</f>
        <v>375.18227163687214</v>
      </c>
      <c r="AY102" s="184">
        <f>AY101</f>
        <v>23.615000000000002</v>
      </c>
      <c r="AZ102" s="103" t="s">
        <v>31</v>
      </c>
      <c r="BA102" s="131">
        <f>INT((AQ101-AP101-3.5/COS(AN101*PI()/180))/AS101)+1</f>
        <v>16</v>
      </c>
      <c r="BB102" s="105">
        <f>IF(AW102=16,1.84,IF(AW102=20,2.27,IF(AW102=22,2.51,IF(AW102=25,2.84,IF(AW102=28,3.16)))))</f>
        <v>2.5099999999999998</v>
      </c>
      <c r="BC102" s="88">
        <f>AX102+2*AY102</f>
        <v>422.41227163687216</v>
      </c>
      <c r="BD102" s="87">
        <f>BC102*BA102/100*((AW102/100)^2/4*PI()*7850/100)</f>
        <v>201.67933884786257</v>
      </c>
      <c r="BE102" s="88" t="s">
        <v>52</v>
      </c>
      <c r="BF102" s="87">
        <f>AL101/COS(AN101/180*PI())-11</f>
        <v>375.18227163687214</v>
      </c>
      <c r="BG102" s="87">
        <v>10</v>
      </c>
      <c r="BH102" s="218">
        <v>10</v>
      </c>
      <c r="BI102" s="88">
        <f>BF102+2*BG102</f>
        <v>395.18227163687214</v>
      </c>
      <c r="BJ102" s="88">
        <f>BA102</f>
        <v>16</v>
      </c>
      <c r="BK102" s="87">
        <f>BI102*BJ102/100*((BH102/100)^2/4*PI()*7850/100)</f>
        <v>38.983154052064364</v>
      </c>
      <c r="BL102" s="88">
        <v>4</v>
      </c>
      <c r="BM102" s="110">
        <f>BM101</f>
        <v>245.5</v>
      </c>
      <c r="BN102" s="214">
        <f>AR101-7-BP101-BP102+BP102</f>
        <v>26.84</v>
      </c>
      <c r="BO102" s="218">
        <v>12</v>
      </c>
      <c r="BP102" s="105">
        <f t="shared" ref="BP102:BP118" si="9">IF(BO102=10,1.16,IF(BO102=12,1.39,IF(BO102=14,1.62,IF(BO102=28,3.1))))</f>
        <v>1.39</v>
      </c>
      <c r="BQ102" s="215">
        <f>BM102+2*BN102+32</f>
        <v>331.18</v>
      </c>
      <c r="BR102" s="232">
        <f>BR101</f>
        <v>34</v>
      </c>
      <c r="BS102" s="87">
        <f t="shared" si="8"/>
        <v>99.968931224544633</v>
      </c>
      <c r="BT102" s="88">
        <v>7</v>
      </c>
      <c r="BU102" s="110">
        <f>(10+2.5*BW102)*1/TAN(BV101/180*PI())</f>
        <v>38.224215648449594</v>
      </c>
      <c r="BV102" s="242"/>
      <c r="BW102" s="88">
        <f>INT((120*SIN(BV101/180*PI()))/10)*2</f>
        <v>20</v>
      </c>
      <c r="BX102" s="218">
        <v>12</v>
      </c>
      <c r="BY102" s="215">
        <f>BU102+34</f>
        <v>72.224215648449587</v>
      </c>
      <c r="BZ102" s="88">
        <f>BW102+1</f>
        <v>21</v>
      </c>
      <c r="CA102" s="87">
        <f>BY102*BZ102/100*((BX102/100)^2/4*PI()*7850/100)</f>
        <v>13.465551928845985</v>
      </c>
      <c r="CB102" s="244"/>
      <c r="CC102" s="234"/>
      <c r="CE102" s="42"/>
    </row>
    <row r="103" spans="4:83" ht="32.25" customHeight="1" x14ac:dyDescent="0.25">
      <c r="E103" s="93"/>
      <c r="I103" s="72"/>
      <c r="P103" s="72"/>
      <c r="Q103" s="72"/>
      <c r="R103" s="72"/>
      <c r="S103" s="72"/>
      <c r="AJ103" s="278"/>
      <c r="AK103" s="242"/>
      <c r="AL103" s="238"/>
      <c r="AM103" s="248"/>
      <c r="AN103" s="238"/>
      <c r="AO103" s="250"/>
      <c r="AP103" s="242"/>
      <c r="AQ103" s="242"/>
      <c r="AR103" s="316"/>
      <c r="AS103" s="317"/>
      <c r="AT103" s="322"/>
      <c r="AU103" s="322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88">
        <v>5</v>
      </c>
      <c r="BM103" s="210">
        <f>(3*AS101+BB101+BP103)</f>
        <v>33.9</v>
      </c>
      <c r="BN103" s="214">
        <f>AR101-7-BP101-BP102+BP103</f>
        <v>26.84</v>
      </c>
      <c r="BO103" s="218">
        <v>12</v>
      </c>
      <c r="BP103" s="211">
        <f t="shared" si="9"/>
        <v>1.39</v>
      </c>
      <c r="BQ103" s="214">
        <f>2*BM103+2*BN103+28</f>
        <v>149.47999999999999</v>
      </c>
      <c r="BR103" s="232">
        <f>INT(29*(INT(AZ101/3/2)+INT(BJ101/3/2+BJ102/3/2))/2)</f>
        <v>101</v>
      </c>
      <c r="BS103" s="87">
        <f t="shared" si="8"/>
        <v>134.03755375466139</v>
      </c>
      <c r="BT103" s="247"/>
      <c r="BU103" s="247"/>
      <c r="BV103" s="247"/>
      <c r="BW103" s="247"/>
      <c r="BX103" s="247"/>
      <c r="BY103" s="247"/>
      <c r="BZ103" s="247"/>
      <c r="CA103" s="247"/>
      <c r="CB103" s="253"/>
      <c r="CC103" s="246"/>
      <c r="CE103" s="42"/>
    </row>
    <row r="104" spans="4:83" ht="32.25" customHeight="1" x14ac:dyDescent="0.25">
      <c r="E104" s="93"/>
      <c r="I104" s="72"/>
      <c r="P104" s="72"/>
      <c r="Q104" s="72"/>
      <c r="R104" s="72"/>
      <c r="S104" s="72"/>
      <c r="AJ104" s="278"/>
      <c r="AK104" s="242"/>
      <c r="AL104" s="238">
        <f>AL101</f>
        <v>350</v>
      </c>
      <c r="AM104" s="248" t="s">
        <v>205</v>
      </c>
      <c r="AN104" s="238">
        <f>AN101</f>
        <v>25</v>
      </c>
      <c r="AO104" s="250">
        <f>INT(AL104*TAN(RADIANS(AN104)))</f>
        <v>163</v>
      </c>
      <c r="AP104" s="242">
        <f>INT((AO104-13)/AS104+1)*AS104+13</f>
        <v>173</v>
      </c>
      <c r="AQ104" s="242">
        <f>AP104+INT(AL104*(TAN(AN104/180*PI())))</f>
        <v>336</v>
      </c>
      <c r="AR104" s="307">
        <f>AR81</f>
        <v>45</v>
      </c>
      <c r="AS104" s="310">
        <f>AS81</f>
        <v>10</v>
      </c>
      <c r="AT104" s="322">
        <f>AT81</f>
        <v>11</v>
      </c>
      <c r="AU104" s="322">
        <f>AU81</f>
        <v>6</v>
      </c>
      <c r="AV104" s="88">
        <v>1</v>
      </c>
      <c r="AW104" s="219">
        <v>22</v>
      </c>
      <c r="AX104" s="87">
        <f>AL104-11</f>
        <v>339</v>
      </c>
      <c r="AY104" s="184">
        <f>(AR104-7-BP104-BP105-1.16/2-BB104/2)</f>
        <v>33.615000000000002</v>
      </c>
      <c r="AZ104" s="130">
        <f>INT((AP104-13)/AS104)+1</f>
        <v>17</v>
      </c>
      <c r="BA104" s="103" t="s">
        <v>31</v>
      </c>
      <c r="BB104" s="105">
        <f>IF(AW104=16,1.84,IF(AW104=20,2.27,IF(AW104=22,2.51,IF(AW104=25,2.84,IF(AW104=28,3.16)))))</f>
        <v>2.5099999999999998</v>
      </c>
      <c r="BC104" s="88">
        <f>AX104+2*AY104</f>
        <v>406.23</v>
      </c>
      <c r="BD104" s="87">
        <f>BC104*AZ104/100*((AW104/100)^2/4*PI()*7850/100)</f>
        <v>206.07523982816323</v>
      </c>
      <c r="BE104" s="88">
        <v>2</v>
      </c>
      <c r="BF104" s="87">
        <f>AL104-11</f>
        <v>339</v>
      </c>
      <c r="BG104" s="87">
        <v>10</v>
      </c>
      <c r="BH104" s="218">
        <v>10</v>
      </c>
      <c r="BI104" s="88">
        <f>BF104+2*BG104</f>
        <v>359</v>
      </c>
      <c r="BJ104" s="88">
        <f>AZ104</f>
        <v>17</v>
      </c>
      <c r="BK104" s="87">
        <f>BI104*BJ104/100*((BH104/100)^2/4*PI()*7850/100)</f>
        <v>37.627287181034824</v>
      </c>
      <c r="BL104" s="88">
        <v>3</v>
      </c>
      <c r="BM104" s="110">
        <f>(AP104+AQ104)/2-2*4.5</f>
        <v>245.5</v>
      </c>
      <c r="BN104" s="87">
        <f>10</f>
        <v>10</v>
      </c>
      <c r="BO104" s="218">
        <v>10</v>
      </c>
      <c r="BP104" s="105">
        <f>IF(BO104=10,1.16,IF(BO104=12,1.39,IF(BO104=14,1.62,IF(BO104=28,3.1))))</f>
        <v>1.1599999999999999</v>
      </c>
      <c r="BQ104" s="110">
        <f>BM104+2*BN104</f>
        <v>265.5</v>
      </c>
      <c r="BR104" s="232">
        <f>AT104*2+2*AU104-1+1</f>
        <v>34</v>
      </c>
      <c r="BS104" s="87">
        <f t="shared" si="8"/>
        <v>55.654845384761813</v>
      </c>
      <c r="BT104" s="88">
        <v>6</v>
      </c>
      <c r="BU104" s="110">
        <f>(20+10*BW104)*TAN(BV104/180*PI())</f>
        <v>141.27170194057413</v>
      </c>
      <c r="BV104" s="242">
        <f>45+AN104/2</f>
        <v>57.5</v>
      </c>
      <c r="BW104" s="88">
        <f>INT((150*COS(BV104/180*PI())-10)/10)</f>
        <v>7</v>
      </c>
      <c r="BX104" s="218">
        <v>12</v>
      </c>
      <c r="BY104" s="215">
        <f>BU104+34</f>
        <v>175.27170194057413</v>
      </c>
      <c r="BZ104" s="88">
        <f>BW104+1</f>
        <v>8</v>
      </c>
      <c r="CA104" s="87">
        <f>BY104*BZ104/100*((BX104/100)^2/4*PI()*7850/100)</f>
        <v>12.448694839419927</v>
      </c>
      <c r="CB104" s="243">
        <f>BD104+BK104+BS104+BD105+BK105+BS105+CA104+CA105+BS106</f>
        <v>833.46051100921875</v>
      </c>
      <c r="CC104" s="233">
        <f>(AP104+AQ104)*AL104/2*AR104/1000000</f>
        <v>4.008375</v>
      </c>
      <c r="CE104" s="42">
        <f>CB104/CC104</f>
        <v>207.92977478634577</v>
      </c>
    </row>
    <row r="105" spans="4:83" ht="32.25" customHeight="1" x14ac:dyDescent="0.25">
      <c r="E105" s="93"/>
      <c r="I105" s="72"/>
      <c r="P105" s="72"/>
      <c r="Q105" s="72"/>
      <c r="R105" s="72"/>
      <c r="S105" s="72"/>
      <c r="AJ105" s="278"/>
      <c r="AK105" s="242"/>
      <c r="AL105" s="238"/>
      <c r="AM105" s="248"/>
      <c r="AN105" s="238"/>
      <c r="AO105" s="250"/>
      <c r="AP105" s="242"/>
      <c r="AQ105" s="242"/>
      <c r="AR105" s="308"/>
      <c r="AS105" s="311"/>
      <c r="AT105" s="322"/>
      <c r="AU105" s="322"/>
      <c r="AV105" s="88" t="s">
        <v>51</v>
      </c>
      <c r="AW105" s="219">
        <f>AW104</f>
        <v>22</v>
      </c>
      <c r="AX105" s="87">
        <f>AL104/COS(AN104/180*PI())-11</f>
        <v>375.18227163687214</v>
      </c>
      <c r="AY105" s="184">
        <f>AY104</f>
        <v>33.615000000000002</v>
      </c>
      <c r="AZ105" s="103" t="s">
        <v>31</v>
      </c>
      <c r="BA105" s="131">
        <f>INT((AQ104-AP104-3.5/COS(AN104*PI()/180))/AS104)+1</f>
        <v>16</v>
      </c>
      <c r="BB105" s="105">
        <f>IF(AW105=16,1.84,IF(AW105=20,2.27,IF(AW105=22,2.51,IF(AW105=25,2.84,IF(AW105=28,3.16)))))</f>
        <v>2.5099999999999998</v>
      </c>
      <c r="BC105" s="88">
        <f>AX105+2*AY105</f>
        <v>442.41227163687216</v>
      </c>
      <c r="BD105" s="87">
        <f>BC105*BA105/100*((AW105/100)^2/4*PI()*7850/100)</f>
        <v>211.2282725503018</v>
      </c>
      <c r="BE105" s="88" t="s">
        <v>52</v>
      </c>
      <c r="BF105" s="87">
        <f>AL104/COS(AN104/180*PI())-11</f>
        <v>375.18227163687214</v>
      </c>
      <c r="BG105" s="87">
        <v>10</v>
      </c>
      <c r="BH105" s="218">
        <v>10</v>
      </c>
      <c r="BI105" s="88">
        <f>BF105+2*BG105</f>
        <v>395.18227163687214</v>
      </c>
      <c r="BJ105" s="88">
        <f>BA105</f>
        <v>16</v>
      </c>
      <c r="BK105" s="87">
        <f>BI105*BJ105/100*((BH105/100)^2/4*PI()*7850/100)</f>
        <v>38.983154052064364</v>
      </c>
      <c r="BL105" s="88">
        <v>4</v>
      </c>
      <c r="BM105" s="110">
        <f>BM104</f>
        <v>245.5</v>
      </c>
      <c r="BN105" s="214">
        <f>AR104-7-BP104-BP105+BP105</f>
        <v>36.840000000000003</v>
      </c>
      <c r="BO105" s="218">
        <v>12</v>
      </c>
      <c r="BP105" s="105">
        <f t="shared" si="9"/>
        <v>1.39</v>
      </c>
      <c r="BQ105" s="215">
        <f>BM105+2*BN105+32</f>
        <v>351.18</v>
      </c>
      <c r="BR105" s="232">
        <f>BR104</f>
        <v>34</v>
      </c>
      <c r="BS105" s="87">
        <f t="shared" si="8"/>
        <v>106.00606699509505</v>
      </c>
      <c r="BT105" s="88">
        <v>7</v>
      </c>
      <c r="BU105" s="110">
        <f>(10+2.5*BW105)*1/TAN(BV104/180*PI())</f>
        <v>38.224215648449594</v>
      </c>
      <c r="BV105" s="242"/>
      <c r="BW105" s="88">
        <f>INT((120*SIN(BV104/180*PI()))/10)*2</f>
        <v>20</v>
      </c>
      <c r="BX105" s="218">
        <v>12</v>
      </c>
      <c r="BY105" s="215">
        <f>BU105+34</f>
        <v>72.224215648449587</v>
      </c>
      <c r="BZ105" s="88">
        <f>BW105+1</f>
        <v>21</v>
      </c>
      <c r="CA105" s="87">
        <f>BY105*BZ105/100*((BX105/100)^2/4*PI()*7850/100)</f>
        <v>13.465551928845985</v>
      </c>
      <c r="CB105" s="244"/>
      <c r="CC105" s="234"/>
      <c r="CE105" s="42"/>
    </row>
    <row r="106" spans="4:83" ht="32.25" customHeight="1" x14ac:dyDescent="0.25">
      <c r="E106" s="93"/>
      <c r="I106" s="72"/>
      <c r="P106" s="72"/>
      <c r="Q106" s="72"/>
      <c r="R106" s="72"/>
      <c r="S106" s="72"/>
      <c r="AJ106" s="278"/>
      <c r="AK106" s="242"/>
      <c r="AL106" s="238"/>
      <c r="AM106" s="248"/>
      <c r="AN106" s="238"/>
      <c r="AO106" s="250"/>
      <c r="AP106" s="242"/>
      <c r="AQ106" s="242"/>
      <c r="AR106" s="316"/>
      <c r="AS106" s="317"/>
      <c r="AT106" s="322"/>
      <c r="AU106" s="322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88">
        <v>5</v>
      </c>
      <c r="BM106" s="210">
        <f>(3*AS104+BB104+BP106)</f>
        <v>33.9</v>
      </c>
      <c r="BN106" s="214">
        <f>AR104-7-BP104-BP105+BP106</f>
        <v>36.840000000000003</v>
      </c>
      <c r="BO106" s="218">
        <v>12</v>
      </c>
      <c r="BP106" s="211">
        <f t="shared" si="9"/>
        <v>1.39</v>
      </c>
      <c r="BQ106" s="214">
        <f>2*BM106+2*BN106+28</f>
        <v>169.48000000000002</v>
      </c>
      <c r="BR106" s="232">
        <f>INT(29*(INT(AZ104/3/2)+INT(BJ104/3/2+BJ105/3/2))/2)</f>
        <v>101</v>
      </c>
      <c r="BS106" s="87">
        <f t="shared" si="8"/>
        <v>151.97139824953183</v>
      </c>
      <c r="BT106" s="247"/>
      <c r="BU106" s="247"/>
      <c r="BV106" s="247"/>
      <c r="BW106" s="247"/>
      <c r="BX106" s="247"/>
      <c r="BY106" s="247"/>
      <c r="BZ106" s="247"/>
      <c r="CA106" s="247"/>
      <c r="CB106" s="253"/>
      <c r="CC106" s="246"/>
      <c r="CE106" s="42"/>
    </row>
    <row r="107" spans="4:83" ht="32.25" customHeight="1" x14ac:dyDescent="0.25">
      <c r="E107" s="93"/>
      <c r="I107" s="72"/>
      <c r="P107" s="72"/>
      <c r="Q107" s="72"/>
      <c r="R107" s="72"/>
      <c r="S107" s="72"/>
      <c r="AJ107" s="278"/>
      <c r="AK107" s="242"/>
      <c r="AL107" s="238">
        <f>AL104</f>
        <v>350</v>
      </c>
      <c r="AM107" s="248" t="s">
        <v>206</v>
      </c>
      <c r="AN107" s="238">
        <f>AN104</f>
        <v>25</v>
      </c>
      <c r="AO107" s="250">
        <f>INT(AL107*TAN(RADIANS(AN107)))</f>
        <v>163</v>
      </c>
      <c r="AP107" s="242">
        <f>INT((AO107-13)/AS107+1)*AS107+13</f>
        <v>173</v>
      </c>
      <c r="AQ107" s="242">
        <f>AP107+INT(AL107*(TAN(AN107/180*PI())))</f>
        <v>336</v>
      </c>
      <c r="AR107" s="307">
        <f>AR84</f>
        <v>45</v>
      </c>
      <c r="AS107" s="310">
        <f>AS84</f>
        <v>10</v>
      </c>
      <c r="AT107" s="322">
        <f>AT84</f>
        <v>11</v>
      </c>
      <c r="AU107" s="322">
        <f>AU84</f>
        <v>6</v>
      </c>
      <c r="AV107" s="88">
        <v>1</v>
      </c>
      <c r="AW107" s="219">
        <v>22</v>
      </c>
      <c r="AX107" s="87">
        <f>AL107-11</f>
        <v>339</v>
      </c>
      <c r="AY107" s="184">
        <f>(AR107-7-BP107-BP108-1.16/2-BB107/2)</f>
        <v>33.615000000000002</v>
      </c>
      <c r="AZ107" s="130">
        <f>INT((AP107-13)/AS107)+1</f>
        <v>17</v>
      </c>
      <c r="BA107" s="103" t="s">
        <v>31</v>
      </c>
      <c r="BB107" s="105">
        <f>IF(AW107=16,1.84,IF(AW107=20,2.27,IF(AW107=22,2.51,IF(AW107=25,2.84,IF(AW107=28,3.16)))))</f>
        <v>2.5099999999999998</v>
      </c>
      <c r="BC107" s="88">
        <f>AX107+2*AY107</f>
        <v>406.23</v>
      </c>
      <c r="BD107" s="87">
        <f>BC107*AZ107/100*((AW107/100)^2/4*PI()*7850/100)</f>
        <v>206.07523982816323</v>
      </c>
      <c r="BE107" s="88">
        <v>2</v>
      </c>
      <c r="BF107" s="87">
        <f>AL107-11</f>
        <v>339</v>
      </c>
      <c r="BG107" s="87">
        <v>10</v>
      </c>
      <c r="BH107" s="218">
        <v>10</v>
      </c>
      <c r="BI107" s="88">
        <f>BF107+2*BG107</f>
        <v>359</v>
      </c>
      <c r="BJ107" s="88">
        <f>AZ107</f>
        <v>17</v>
      </c>
      <c r="BK107" s="87">
        <f>BI107*BJ107/100*((BH107/100)^2/4*PI()*7850/100)</f>
        <v>37.627287181034824</v>
      </c>
      <c r="BL107" s="88">
        <v>3</v>
      </c>
      <c r="BM107" s="110">
        <f>(AP107+AQ107)/2-2*4.5</f>
        <v>245.5</v>
      </c>
      <c r="BN107" s="87">
        <f>10</f>
        <v>10</v>
      </c>
      <c r="BO107" s="218">
        <v>10</v>
      </c>
      <c r="BP107" s="105">
        <f>IF(BO107=10,1.16,IF(BO107=12,1.39,IF(BO107=14,1.62,IF(BO107=28,3.1))))</f>
        <v>1.1599999999999999</v>
      </c>
      <c r="BQ107" s="110">
        <f>BM107+2*BN107</f>
        <v>265.5</v>
      </c>
      <c r="BR107" s="232">
        <f>AT107*2+2*AU107-1+1</f>
        <v>34</v>
      </c>
      <c r="BS107" s="87">
        <f t="shared" si="8"/>
        <v>55.654845384761813</v>
      </c>
      <c r="BT107" s="88">
        <v>6</v>
      </c>
      <c r="BU107" s="110">
        <f>(20+10*BW107)*TAN(BV107/180*PI())</f>
        <v>141.27170194057413</v>
      </c>
      <c r="BV107" s="242">
        <f>45+AN107/2</f>
        <v>57.5</v>
      </c>
      <c r="BW107" s="88">
        <f>INT((150*COS(BV107/180*PI())-10)/10)</f>
        <v>7</v>
      </c>
      <c r="BX107" s="218">
        <v>12</v>
      </c>
      <c r="BY107" s="215">
        <f>BU107+34</f>
        <v>175.27170194057413</v>
      </c>
      <c r="BZ107" s="88">
        <f>BW107+1</f>
        <v>8</v>
      </c>
      <c r="CA107" s="87">
        <f>BY107*BZ107/100*((BX107/100)^2/4*PI()*7850/100)</f>
        <v>12.448694839419927</v>
      </c>
      <c r="CB107" s="243">
        <f>BD107+BK107+BS107+BD108+BK108+BS108+CA107+CA108+BS109</f>
        <v>833.46051100921875</v>
      </c>
      <c r="CC107" s="233">
        <f>(AP107+AQ107)*AL107/2*AR107/1000000</f>
        <v>4.008375</v>
      </c>
      <c r="CE107" s="42">
        <f>CB107/CC107</f>
        <v>207.92977478634577</v>
      </c>
    </row>
    <row r="108" spans="4:83" ht="32.25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8"/>
      <c r="AN108" s="238"/>
      <c r="AO108" s="250"/>
      <c r="AP108" s="242"/>
      <c r="AQ108" s="242"/>
      <c r="AR108" s="308"/>
      <c r="AS108" s="311"/>
      <c r="AT108" s="322"/>
      <c r="AU108" s="322"/>
      <c r="AV108" s="88" t="s">
        <v>51</v>
      </c>
      <c r="AW108" s="219">
        <f>AW107</f>
        <v>22</v>
      </c>
      <c r="AX108" s="87">
        <f>AL107/COS(AN107/180*PI())-11</f>
        <v>375.18227163687214</v>
      </c>
      <c r="AY108" s="184">
        <f>AY107</f>
        <v>33.615000000000002</v>
      </c>
      <c r="AZ108" s="103" t="s">
        <v>31</v>
      </c>
      <c r="BA108" s="131">
        <f>INT((AQ107-AP107-3.5/COS(AN107*PI()/180))/AS107)+1</f>
        <v>16</v>
      </c>
      <c r="BB108" s="105">
        <f>IF(AW108=16,1.84,IF(AW108=20,2.27,IF(AW108=22,2.51,IF(AW108=25,2.84,IF(AW108=28,3.16)))))</f>
        <v>2.5099999999999998</v>
      </c>
      <c r="BC108" s="88">
        <f>AX108+2*AY108</f>
        <v>442.41227163687216</v>
      </c>
      <c r="BD108" s="87">
        <f>BC108*BA108/100*((AW108/100)^2/4*PI()*7850/100)</f>
        <v>211.2282725503018</v>
      </c>
      <c r="BE108" s="88" t="s">
        <v>52</v>
      </c>
      <c r="BF108" s="87">
        <f>AL107/COS(AN107/180*PI())-11</f>
        <v>375.18227163687214</v>
      </c>
      <c r="BG108" s="87">
        <v>10</v>
      </c>
      <c r="BH108" s="218">
        <v>10</v>
      </c>
      <c r="BI108" s="88">
        <f>BF108+2*BG108</f>
        <v>395.18227163687214</v>
      </c>
      <c r="BJ108" s="88">
        <f>BA108</f>
        <v>16</v>
      </c>
      <c r="BK108" s="87">
        <f>BI108*BJ108/100*((BH108/100)^2/4*PI()*7850/100)</f>
        <v>38.983154052064364</v>
      </c>
      <c r="BL108" s="88">
        <v>4</v>
      </c>
      <c r="BM108" s="110">
        <f>BM107</f>
        <v>245.5</v>
      </c>
      <c r="BN108" s="214">
        <f>AR107-7-BP107-BP108+BP108</f>
        <v>36.840000000000003</v>
      </c>
      <c r="BO108" s="218">
        <v>12</v>
      </c>
      <c r="BP108" s="105">
        <f t="shared" si="9"/>
        <v>1.39</v>
      </c>
      <c r="BQ108" s="215">
        <f>BM108+2*BN108+32</f>
        <v>351.18</v>
      </c>
      <c r="BR108" s="232">
        <f>BR107</f>
        <v>34</v>
      </c>
      <c r="BS108" s="87">
        <f t="shared" si="8"/>
        <v>106.00606699509505</v>
      </c>
      <c r="BT108" s="88">
        <v>7</v>
      </c>
      <c r="BU108" s="110">
        <f>(10+2.5*BW108)*1/TAN(BV107/180*PI())</f>
        <v>38.224215648449594</v>
      </c>
      <c r="BV108" s="242"/>
      <c r="BW108" s="88">
        <f>INT((120*SIN(BV107/180*PI()))/10)*2</f>
        <v>20</v>
      </c>
      <c r="BX108" s="218">
        <v>12</v>
      </c>
      <c r="BY108" s="215">
        <f>BU108+34</f>
        <v>72.224215648449587</v>
      </c>
      <c r="BZ108" s="88">
        <f>BW108+1</f>
        <v>21</v>
      </c>
      <c r="CA108" s="87">
        <f>BY108*BZ108/100*((BX108/100)^2/4*PI()*7850/100)</f>
        <v>13.465551928845985</v>
      </c>
      <c r="CB108" s="244"/>
      <c r="CC108" s="234"/>
      <c r="CE108" s="42"/>
    </row>
    <row r="109" spans="4:83" ht="32.25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/>
      <c r="AM109" s="248"/>
      <c r="AN109" s="238"/>
      <c r="AO109" s="250"/>
      <c r="AP109" s="242"/>
      <c r="AQ109" s="242"/>
      <c r="AR109" s="316"/>
      <c r="AS109" s="317"/>
      <c r="AT109" s="322"/>
      <c r="AU109" s="322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88">
        <v>5</v>
      </c>
      <c r="BM109" s="210">
        <f>(3*AS107+BB107+BP109)</f>
        <v>33.9</v>
      </c>
      <c r="BN109" s="214">
        <f>AR107-7-BP107-BP108+BP109</f>
        <v>36.840000000000003</v>
      </c>
      <c r="BO109" s="218">
        <v>12</v>
      </c>
      <c r="BP109" s="211">
        <f t="shared" si="9"/>
        <v>1.39</v>
      </c>
      <c r="BQ109" s="214">
        <f>2*BM109+2*BN109+28</f>
        <v>169.48000000000002</v>
      </c>
      <c r="BR109" s="232">
        <f>INT(29*(INT(AZ107/3/2)+INT(BJ107/3/2+BJ108/3/2))/2)</f>
        <v>101</v>
      </c>
      <c r="BS109" s="87">
        <f t="shared" si="8"/>
        <v>151.97139824953183</v>
      </c>
      <c r="BT109" s="247"/>
      <c r="BU109" s="247"/>
      <c r="BV109" s="247"/>
      <c r="BW109" s="247"/>
      <c r="BX109" s="247"/>
      <c r="BY109" s="247"/>
      <c r="BZ109" s="247"/>
      <c r="CA109" s="247"/>
      <c r="CB109" s="253"/>
      <c r="CC109" s="246"/>
      <c r="CE109" s="42"/>
    </row>
    <row r="110" spans="4:83" ht="32.25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>
        <f>AL107</f>
        <v>350</v>
      </c>
      <c r="AM110" s="248" t="s">
        <v>405</v>
      </c>
      <c r="AN110" s="238">
        <f>AN107</f>
        <v>25</v>
      </c>
      <c r="AO110" s="250">
        <f>INT(AL110*TAN(RADIANS(AN110)))</f>
        <v>163</v>
      </c>
      <c r="AP110" s="242">
        <f>INT((AO110-13)/AS110+1)*AS110+13</f>
        <v>173</v>
      </c>
      <c r="AQ110" s="242">
        <f>AP110+INT(AL110*(TAN(AN110/180*PI())))</f>
        <v>336</v>
      </c>
      <c r="AR110" s="307">
        <f>AR87</f>
        <v>60</v>
      </c>
      <c r="AS110" s="310">
        <f>AS87</f>
        <v>10</v>
      </c>
      <c r="AT110" s="322">
        <f>AT87</f>
        <v>11</v>
      </c>
      <c r="AU110" s="322">
        <f>AU87</f>
        <v>6</v>
      </c>
      <c r="AV110" s="88">
        <v>1</v>
      </c>
      <c r="AW110" s="219">
        <v>25</v>
      </c>
      <c r="AX110" s="87">
        <f>AL110-11</f>
        <v>339</v>
      </c>
      <c r="AY110" s="184">
        <f>(AR110-7-BP110-BP111-1.16/2-BB110/2)</f>
        <v>48.45</v>
      </c>
      <c r="AZ110" s="130">
        <f>INT((AP110-13)/AS110)+1</f>
        <v>17</v>
      </c>
      <c r="BA110" s="103" t="s">
        <v>31</v>
      </c>
      <c r="BB110" s="105">
        <f>IF(AW110=16,1.84,IF(AW110=20,2.27,IF(AW110=22,2.51,IF(AW110=25,2.84,IF(AW110=28,3.16)))))</f>
        <v>2.84</v>
      </c>
      <c r="BC110" s="88">
        <f>AX110+2*AY110</f>
        <v>435.9</v>
      </c>
      <c r="BD110" s="87">
        <f>BC110*AZ110/100*((AW110/100)^2/4*PI()*7850/100)</f>
        <v>285.54551675162043</v>
      </c>
      <c r="BE110" s="88">
        <v>2</v>
      </c>
      <c r="BF110" s="87">
        <f>AL110-11</f>
        <v>339</v>
      </c>
      <c r="BG110" s="87">
        <v>10</v>
      </c>
      <c r="BH110" s="218">
        <v>10</v>
      </c>
      <c r="BI110" s="88">
        <f>BF110+2*BG110</f>
        <v>359</v>
      </c>
      <c r="BJ110" s="88">
        <f>AZ110</f>
        <v>17</v>
      </c>
      <c r="BK110" s="87">
        <f>BI110*BJ110/100*((BH110/100)^2/4*PI()*7850/100)</f>
        <v>37.627287181034824</v>
      </c>
      <c r="BL110" s="88">
        <v>3</v>
      </c>
      <c r="BM110" s="110">
        <f>(AP110+AQ110)/2-2*4.5</f>
        <v>245.5</v>
      </c>
      <c r="BN110" s="87">
        <f>10</f>
        <v>10</v>
      </c>
      <c r="BO110" s="218">
        <v>10</v>
      </c>
      <c r="BP110" s="105">
        <f>IF(BO110=10,1.16,IF(BO110=12,1.39,IF(BO110=14,1.62,IF(BO110=28,3.1))))</f>
        <v>1.1599999999999999</v>
      </c>
      <c r="BQ110" s="110">
        <f>BM110+2*BN110</f>
        <v>265.5</v>
      </c>
      <c r="BR110" s="232">
        <f>AT110*2+2*AU110-1+1</f>
        <v>34</v>
      </c>
      <c r="BS110" s="87">
        <f t="shared" si="8"/>
        <v>55.654845384761813</v>
      </c>
      <c r="BT110" s="88">
        <v>6</v>
      </c>
      <c r="BU110" s="110">
        <f>(20+10*BW110)*TAN(BV110/180*PI())</f>
        <v>141.27170194057413</v>
      </c>
      <c r="BV110" s="242">
        <f>45+AN110/2</f>
        <v>57.5</v>
      </c>
      <c r="BW110" s="88">
        <f>INT((150*COS(BV110/180*PI())-10)/10)</f>
        <v>7</v>
      </c>
      <c r="BX110" s="218">
        <v>12</v>
      </c>
      <c r="BY110" s="215">
        <f>BU110+34</f>
        <v>175.27170194057413</v>
      </c>
      <c r="BZ110" s="88">
        <f>BW110+1</f>
        <v>8</v>
      </c>
      <c r="CA110" s="87">
        <f>BY110*BZ110/100*((BX110/100)^2/4*PI()*7850/100)</f>
        <v>12.448694839419927</v>
      </c>
      <c r="CB110" s="243">
        <f>BD110+BK110+BS110+BD111+BK111+BS111+CA110+CA111+BS112</f>
        <v>1029.3072537049707</v>
      </c>
      <c r="CC110" s="233">
        <f>(AP110+AQ110)*AL110/2*AR110/1000000</f>
        <v>5.3445</v>
      </c>
      <c r="CE110" s="42">
        <f>CB110/CC110</f>
        <v>192.59187084011052</v>
      </c>
    </row>
    <row r="111" spans="4:83" ht="32.25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/>
      <c r="AM111" s="248"/>
      <c r="AN111" s="238"/>
      <c r="AO111" s="250"/>
      <c r="AP111" s="242"/>
      <c r="AQ111" s="242"/>
      <c r="AR111" s="308"/>
      <c r="AS111" s="311"/>
      <c r="AT111" s="322"/>
      <c r="AU111" s="322"/>
      <c r="AV111" s="88" t="s">
        <v>51</v>
      </c>
      <c r="AW111" s="219">
        <f>AW110</f>
        <v>25</v>
      </c>
      <c r="AX111" s="87">
        <f>AL110/COS(AN110/180*PI())-11</f>
        <v>375.18227163687214</v>
      </c>
      <c r="AY111" s="184">
        <f>AY110</f>
        <v>48.45</v>
      </c>
      <c r="AZ111" s="103" t="s">
        <v>31</v>
      </c>
      <c r="BA111" s="131">
        <f>INT((AQ110-AP110-3.5/COS(AN110*PI()/180))/AS110)+1</f>
        <v>16</v>
      </c>
      <c r="BB111" s="105">
        <f>IF(AW111=16,1.84,IF(AW111=20,2.27,IF(AW111=22,2.51,IF(AW111=25,2.84,IF(AW111=28,3.16)))))</f>
        <v>2.84</v>
      </c>
      <c r="BC111" s="88">
        <f>AX111+2*AY111</f>
        <v>472.08227163687218</v>
      </c>
      <c r="BD111" s="87">
        <f>BC111*BA111/100*((AW111/100)^2/4*PI()*7850/100)</f>
        <v>291.05645105613434</v>
      </c>
      <c r="BE111" s="88" t="s">
        <v>52</v>
      </c>
      <c r="BF111" s="87">
        <f>AL110/COS(AN110/180*PI())-11</f>
        <v>375.18227163687214</v>
      </c>
      <c r="BG111" s="87">
        <v>10</v>
      </c>
      <c r="BH111" s="218">
        <v>10</v>
      </c>
      <c r="BI111" s="88">
        <f>BF111+2*BG111</f>
        <v>395.18227163687214</v>
      </c>
      <c r="BJ111" s="88">
        <f>BA111</f>
        <v>16</v>
      </c>
      <c r="BK111" s="87">
        <f>BI111*BJ111/100*((BH111/100)^2/4*PI()*7850/100)</f>
        <v>38.983154052064364</v>
      </c>
      <c r="BL111" s="88">
        <v>4</v>
      </c>
      <c r="BM111" s="110">
        <f>BM110</f>
        <v>245.5</v>
      </c>
      <c r="BN111" s="214">
        <f>AR110-7-BP110-BP111+BP111</f>
        <v>51.84</v>
      </c>
      <c r="BO111" s="218">
        <v>12</v>
      </c>
      <c r="BP111" s="105">
        <f t="shared" si="9"/>
        <v>1.39</v>
      </c>
      <c r="BQ111" s="215">
        <f>BM111+2*BN111+32</f>
        <v>381.18</v>
      </c>
      <c r="BR111" s="232">
        <f>BR110</f>
        <v>34</v>
      </c>
      <c r="BS111" s="87">
        <f t="shared" si="8"/>
        <v>115.06177065092071</v>
      </c>
      <c r="BT111" s="88">
        <v>7</v>
      </c>
      <c r="BU111" s="110">
        <f>(10+2.5*BW111)*1/TAN(BV110/180*PI())</f>
        <v>38.224215648449594</v>
      </c>
      <c r="BV111" s="242"/>
      <c r="BW111" s="88">
        <f>INT((120*SIN(BV110/180*PI()))/10)*2</f>
        <v>20</v>
      </c>
      <c r="BX111" s="218">
        <v>12</v>
      </c>
      <c r="BY111" s="215">
        <f>BU111+34</f>
        <v>72.224215648449587</v>
      </c>
      <c r="BZ111" s="88">
        <f>BW111+1</f>
        <v>21</v>
      </c>
      <c r="CA111" s="87">
        <f>BY111*BZ111/100*((BX111/100)^2/4*PI()*7850/100)</f>
        <v>13.465551928845985</v>
      </c>
      <c r="CB111" s="244"/>
      <c r="CC111" s="234"/>
      <c r="CE111" s="42"/>
    </row>
    <row r="112" spans="4:83" ht="32.25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8"/>
      <c r="AN112" s="238"/>
      <c r="AO112" s="250"/>
      <c r="AP112" s="242"/>
      <c r="AQ112" s="242"/>
      <c r="AR112" s="316"/>
      <c r="AS112" s="317"/>
      <c r="AT112" s="322"/>
      <c r="AU112" s="322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238"/>
      <c r="BK112" s="238"/>
      <c r="BL112" s="88">
        <v>5</v>
      </c>
      <c r="BM112" s="210">
        <f>(3*AS110+BB110+BP112)</f>
        <v>34.230000000000004</v>
      </c>
      <c r="BN112" s="214">
        <f>AR110-7-BP110-BP111+BP112</f>
        <v>51.84</v>
      </c>
      <c r="BO112" s="218">
        <v>12</v>
      </c>
      <c r="BP112" s="211">
        <f t="shared" si="9"/>
        <v>1.39</v>
      </c>
      <c r="BQ112" s="214">
        <f>2*BM112+2*BN112+28</f>
        <v>200.14000000000001</v>
      </c>
      <c r="BR112" s="232">
        <f>INT(29*(INT(AZ110/3/2)+INT(BJ110/3/2+BJ111/3/2))/2)</f>
        <v>101</v>
      </c>
      <c r="BS112" s="87">
        <f t="shared" si="8"/>
        <v>179.46398186016816</v>
      </c>
      <c r="BT112" s="247"/>
      <c r="BU112" s="247"/>
      <c r="BV112" s="247"/>
      <c r="BW112" s="247"/>
      <c r="BX112" s="247"/>
      <c r="BY112" s="247"/>
      <c r="BZ112" s="247"/>
      <c r="CA112" s="247"/>
      <c r="CB112" s="253"/>
      <c r="CC112" s="246"/>
      <c r="CE112" s="42"/>
    </row>
    <row r="113" spans="5:83" ht="32.25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f>AL110</f>
        <v>350</v>
      </c>
      <c r="AM113" s="248" t="s">
        <v>404</v>
      </c>
      <c r="AN113" s="238">
        <f>AN110</f>
        <v>25</v>
      </c>
      <c r="AO113" s="250">
        <f>INT(AL113*TAN(RADIANS(AN113)))</f>
        <v>163</v>
      </c>
      <c r="AP113" s="242">
        <f>INT((AO113-13)/AS113+1)*AS113+13</f>
        <v>173</v>
      </c>
      <c r="AQ113" s="242">
        <f>AP113+INT(AL113*(TAN(AN113/180*PI())))</f>
        <v>336</v>
      </c>
      <c r="AR113" s="307">
        <f>AR90</f>
        <v>70</v>
      </c>
      <c r="AS113" s="310">
        <f>AS90</f>
        <v>10</v>
      </c>
      <c r="AT113" s="322">
        <f>AT90</f>
        <v>11</v>
      </c>
      <c r="AU113" s="322">
        <f>AU90</f>
        <v>6</v>
      </c>
      <c r="AV113" s="88">
        <v>1</v>
      </c>
      <c r="AW113" s="219">
        <v>28</v>
      </c>
      <c r="AX113" s="87">
        <f>AL113-11</f>
        <v>339</v>
      </c>
      <c r="AY113" s="184">
        <f>(AR113-7-BP113-BP114-1.16/2-BB113/2)</f>
        <v>58.290000000000006</v>
      </c>
      <c r="AZ113" s="130">
        <f>INT((AP113-13)/AS113)+1</f>
        <v>17</v>
      </c>
      <c r="BA113" s="103" t="s">
        <v>31</v>
      </c>
      <c r="BB113" s="105">
        <f>IF(AW113=16,1.84,IF(AW113=20,2.27,IF(AW113=22,2.51,IF(AW113=25,2.84,IF(AW113=28,3.16)))))</f>
        <v>3.16</v>
      </c>
      <c r="BC113" s="88">
        <f>AX113+2*AY113</f>
        <v>455.58000000000004</v>
      </c>
      <c r="BD113" s="87">
        <f>BC113*AZ113/100*((AW113/100)^2/4*PI()*7850/100)</f>
        <v>374.35977056394717</v>
      </c>
      <c r="BE113" s="88">
        <v>2</v>
      </c>
      <c r="BF113" s="87">
        <f>AL113-11</f>
        <v>339</v>
      </c>
      <c r="BG113" s="87">
        <v>10</v>
      </c>
      <c r="BH113" s="218">
        <v>10</v>
      </c>
      <c r="BI113" s="88">
        <f>BF113+2*BG113</f>
        <v>359</v>
      </c>
      <c r="BJ113" s="88">
        <f>AZ113</f>
        <v>17</v>
      </c>
      <c r="BK113" s="87">
        <f>BI113*BJ113/100*((BH113/100)^2/4*PI()*7850/100)</f>
        <v>37.627287181034824</v>
      </c>
      <c r="BL113" s="88">
        <v>3</v>
      </c>
      <c r="BM113" s="110">
        <f>(AP113+AQ113)/2-2*4.5</f>
        <v>245.5</v>
      </c>
      <c r="BN113" s="87">
        <f>10</f>
        <v>10</v>
      </c>
      <c r="BO113" s="218">
        <v>10</v>
      </c>
      <c r="BP113" s="105">
        <f>IF(BO113=10,1.16,IF(BO113=12,1.39,IF(BO113=14,1.62,IF(BO113=28,3.1))))</f>
        <v>1.1599999999999999</v>
      </c>
      <c r="BQ113" s="110">
        <f>BM113+2*BN113</f>
        <v>265.5</v>
      </c>
      <c r="BR113" s="232">
        <f>AT113*2+2*AU113-1+1</f>
        <v>34</v>
      </c>
      <c r="BS113" s="87">
        <f t="shared" si="8"/>
        <v>55.654845384761813</v>
      </c>
      <c r="BT113" s="88">
        <v>6</v>
      </c>
      <c r="BU113" s="110">
        <f>(20+10*BW113)*TAN(BV113/180*PI())</f>
        <v>141.27170194057413</v>
      </c>
      <c r="BV113" s="242">
        <f>45+AN113/2</f>
        <v>57.5</v>
      </c>
      <c r="BW113" s="88">
        <f>INT((150*COS(BV113/180*PI())-10)/10)</f>
        <v>7</v>
      </c>
      <c r="BX113" s="218">
        <v>12</v>
      </c>
      <c r="BY113" s="215">
        <f>BU113+34</f>
        <v>175.27170194057413</v>
      </c>
      <c r="BZ113" s="88">
        <f>BW113+1</f>
        <v>8</v>
      </c>
      <c r="CA113" s="87">
        <f>BY113*BZ113/100*((BX113/100)^2/4*PI()*7850/100)</f>
        <v>12.448694839419927</v>
      </c>
      <c r="CB113" s="243">
        <f>BD113+BK113+BS113+BD114+BK114+BS114+CA113+CA114+BS115</f>
        <v>1231.9313431088481</v>
      </c>
      <c r="CC113" s="233">
        <f>(AP113+AQ113)*AL113/2*AR113/1000000</f>
        <v>6.2352499999999997</v>
      </c>
      <c r="CE113" s="42">
        <f>CB113/CC113</f>
        <v>197.5752925879232</v>
      </c>
    </row>
    <row r="114" spans="5:83" ht="32.25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238"/>
      <c r="AM114" s="248"/>
      <c r="AN114" s="238"/>
      <c r="AO114" s="250"/>
      <c r="AP114" s="242"/>
      <c r="AQ114" s="242"/>
      <c r="AR114" s="308"/>
      <c r="AS114" s="311"/>
      <c r="AT114" s="322"/>
      <c r="AU114" s="322"/>
      <c r="AV114" s="88" t="s">
        <v>51</v>
      </c>
      <c r="AW114" s="219">
        <f>AW113</f>
        <v>28</v>
      </c>
      <c r="AX114" s="87">
        <f>AL113/COS(AN113/180*PI())-11</f>
        <v>375.18227163687214</v>
      </c>
      <c r="AY114" s="184">
        <f>AY113</f>
        <v>58.290000000000006</v>
      </c>
      <c r="AZ114" s="103" t="s">
        <v>31</v>
      </c>
      <c r="BA114" s="131">
        <f>INT((AQ113-AP113-3.5/COS(AN113*PI()/180))/AS113)+1</f>
        <v>16</v>
      </c>
      <c r="BB114" s="105">
        <f>IF(AW114=16,1.84,IF(AW114=20,2.27,IF(AW114=22,2.51,IF(AW114=25,2.84,IF(AW114=28,3.16)))))</f>
        <v>3.16</v>
      </c>
      <c r="BC114" s="88">
        <f>AX114+2*AY114</f>
        <v>491.76227163687213</v>
      </c>
      <c r="BD114" s="87">
        <f>BC114*BA114/100*((AW114/100)^2/4*PI()*7850/100)</f>
        <v>380.32142335842855</v>
      </c>
      <c r="BE114" s="88" t="s">
        <v>52</v>
      </c>
      <c r="BF114" s="87">
        <f>AL113/COS(AN113/180*PI())-11</f>
        <v>375.18227163687214</v>
      </c>
      <c r="BG114" s="87">
        <v>10</v>
      </c>
      <c r="BH114" s="218">
        <v>10</v>
      </c>
      <c r="BI114" s="88">
        <f>BF114+2*BG114</f>
        <v>395.18227163687214</v>
      </c>
      <c r="BJ114" s="88">
        <f>BA114</f>
        <v>16</v>
      </c>
      <c r="BK114" s="87">
        <f>BI114*BJ114/100*((BH114/100)^2/4*PI()*7850/100)</f>
        <v>38.983154052064364</v>
      </c>
      <c r="BL114" s="88">
        <v>4</v>
      </c>
      <c r="BM114" s="110">
        <f>BM113</f>
        <v>245.5</v>
      </c>
      <c r="BN114" s="214">
        <f>AR113-7-BP113-BP114+BP114</f>
        <v>61.84</v>
      </c>
      <c r="BO114" s="218">
        <v>12</v>
      </c>
      <c r="BP114" s="105">
        <f t="shared" si="9"/>
        <v>1.39</v>
      </c>
      <c r="BQ114" s="215">
        <f>BM114+2*BN114+32</f>
        <v>401.18</v>
      </c>
      <c r="BR114" s="232">
        <f>BR113</f>
        <v>34</v>
      </c>
      <c r="BS114" s="87">
        <f t="shared" si="8"/>
        <v>121.09890642147116</v>
      </c>
      <c r="BT114" s="88">
        <v>7</v>
      </c>
      <c r="BU114" s="110">
        <f>(10+2.5*BW114)*1/TAN(BV113/180*PI())</f>
        <v>38.224215648449594</v>
      </c>
      <c r="BV114" s="242"/>
      <c r="BW114" s="88">
        <f>INT((120*SIN(BV113/180*PI()))/10)*2</f>
        <v>20</v>
      </c>
      <c r="BX114" s="218">
        <v>12</v>
      </c>
      <c r="BY114" s="215">
        <f>BU114+34</f>
        <v>72.224215648449587</v>
      </c>
      <c r="BZ114" s="88">
        <f>BW114+1</f>
        <v>21</v>
      </c>
      <c r="CA114" s="87">
        <f>BY114*BZ114/100*((BX114/100)^2/4*PI()*7850/100)</f>
        <v>13.465551928845985</v>
      </c>
      <c r="CB114" s="244"/>
      <c r="CC114" s="234"/>
      <c r="CE114" s="42"/>
    </row>
    <row r="115" spans="5:83" ht="32.25" customHeight="1" x14ac:dyDescent="0.25">
      <c r="E115" s="93"/>
      <c r="I115" s="72"/>
      <c r="P115" s="72"/>
      <c r="Q115" s="72"/>
      <c r="R115" s="72"/>
      <c r="S115" s="72"/>
      <c r="AJ115" s="278"/>
      <c r="AK115" s="242"/>
      <c r="AL115" s="238"/>
      <c r="AM115" s="248"/>
      <c r="AN115" s="238"/>
      <c r="AO115" s="250"/>
      <c r="AP115" s="242"/>
      <c r="AQ115" s="242"/>
      <c r="AR115" s="316"/>
      <c r="AS115" s="317"/>
      <c r="AT115" s="322"/>
      <c r="AU115" s="322"/>
      <c r="AV115" s="238"/>
      <c r="AW115" s="238"/>
      <c r="AX115" s="238"/>
      <c r="AY115" s="238"/>
      <c r="AZ115" s="238"/>
      <c r="BA115" s="238"/>
      <c r="BB115" s="238"/>
      <c r="BC115" s="238"/>
      <c r="BD115" s="238"/>
      <c r="BE115" s="238"/>
      <c r="BF115" s="238"/>
      <c r="BG115" s="238"/>
      <c r="BH115" s="238"/>
      <c r="BI115" s="238"/>
      <c r="BJ115" s="238"/>
      <c r="BK115" s="238"/>
      <c r="BL115" s="88">
        <v>5</v>
      </c>
      <c r="BM115" s="210">
        <f>(3*AS113+BB113+BP115)</f>
        <v>34.549999999999997</v>
      </c>
      <c r="BN115" s="214">
        <f>AR113-7-BP113-BP114+BP115</f>
        <v>61.84</v>
      </c>
      <c r="BO115" s="218">
        <v>12</v>
      </c>
      <c r="BP115" s="211">
        <f t="shared" si="9"/>
        <v>1.39</v>
      </c>
      <c r="BQ115" s="214">
        <f>2*BM115+2*BN115+28</f>
        <v>220.78</v>
      </c>
      <c r="BR115" s="232">
        <f>INT(29*(INT(AZ113/3/2)+INT(BJ113/3/2+BJ114/3/2))/2)</f>
        <v>101</v>
      </c>
      <c r="BS115" s="87">
        <f t="shared" si="8"/>
        <v>197.97170937887438</v>
      </c>
      <c r="BT115" s="247"/>
      <c r="BU115" s="247"/>
      <c r="BV115" s="247"/>
      <c r="BW115" s="247"/>
      <c r="BX115" s="247"/>
      <c r="BY115" s="247"/>
      <c r="BZ115" s="247"/>
      <c r="CA115" s="247"/>
      <c r="CB115" s="253"/>
      <c r="CC115" s="246"/>
      <c r="CE115" s="42"/>
    </row>
    <row r="116" spans="5:83" ht="32.25" customHeight="1" x14ac:dyDescent="0.25">
      <c r="E116" s="93"/>
      <c r="I116" s="72"/>
      <c r="P116" s="72"/>
      <c r="Q116" s="72"/>
      <c r="R116" s="72"/>
      <c r="S116" s="72"/>
      <c r="AJ116" s="278"/>
      <c r="AK116" s="242"/>
      <c r="AL116" s="238">
        <f>AL113</f>
        <v>350</v>
      </c>
      <c r="AM116" s="248" t="s">
        <v>406</v>
      </c>
      <c r="AN116" s="238">
        <f>AN113</f>
        <v>25</v>
      </c>
      <c r="AO116" s="250">
        <f>INT(AL116*TAN(RADIANS(AN116)))</f>
        <v>163</v>
      </c>
      <c r="AP116" s="242">
        <f>INT((AO116-13)/AS116+1)*AS116+13</f>
        <v>173</v>
      </c>
      <c r="AQ116" s="242">
        <f>AP116+INT(AL116*(TAN(AN116/180*PI())))</f>
        <v>336</v>
      </c>
      <c r="AR116" s="307">
        <f>AR93</f>
        <v>75</v>
      </c>
      <c r="AS116" s="310">
        <f>AS93</f>
        <v>10</v>
      </c>
      <c r="AT116" s="322">
        <f>AT93</f>
        <v>11</v>
      </c>
      <c r="AU116" s="322">
        <f>AU93</f>
        <v>6</v>
      </c>
      <c r="AV116" s="88">
        <v>1</v>
      </c>
      <c r="AW116" s="219">
        <v>28</v>
      </c>
      <c r="AX116" s="87">
        <f>AL116-11</f>
        <v>339</v>
      </c>
      <c r="AY116" s="184">
        <f>(AR116-7-BP116-BP117-1.16/2-BB116/2)</f>
        <v>63.290000000000006</v>
      </c>
      <c r="AZ116" s="130">
        <f>INT((AP116-13)/AS116)+1</f>
        <v>17</v>
      </c>
      <c r="BA116" s="103" t="s">
        <v>31</v>
      </c>
      <c r="BB116" s="105">
        <f>IF(AW116=16,1.84,IF(AW116=20,2.27,IF(AW116=22,2.51,IF(AW116=25,2.84,IF(AW116=28,3.16)))))</f>
        <v>3.16</v>
      </c>
      <c r="BC116" s="88">
        <f>AX116+2*AY116</f>
        <v>465.58000000000004</v>
      </c>
      <c r="BD116" s="87">
        <f>BC116*AZ116/100*((AW116/100)^2/4*PI()*7850/100)</f>
        <v>382.57698314052976</v>
      </c>
      <c r="BE116" s="88">
        <v>2</v>
      </c>
      <c r="BF116" s="87">
        <f>AL116-11</f>
        <v>339</v>
      </c>
      <c r="BG116" s="87">
        <v>10</v>
      </c>
      <c r="BH116" s="218">
        <v>10</v>
      </c>
      <c r="BI116" s="88">
        <f>BF116+2*BG116</f>
        <v>359</v>
      </c>
      <c r="BJ116" s="88">
        <f>AZ116</f>
        <v>17</v>
      </c>
      <c r="BK116" s="87">
        <f>BI116*BJ116/100*((BH116/100)^2/4*PI()*7850/100)</f>
        <v>37.627287181034824</v>
      </c>
      <c r="BL116" s="88">
        <v>3</v>
      </c>
      <c r="BM116" s="110">
        <f>(AP116+AQ116)/2-2*4.5</f>
        <v>245.5</v>
      </c>
      <c r="BN116" s="87">
        <f>10</f>
        <v>10</v>
      </c>
      <c r="BO116" s="218">
        <v>10</v>
      </c>
      <c r="BP116" s="105">
        <f>IF(BO116=10,1.16,IF(BO116=12,1.39,IF(BO116=14,1.62,IF(BO116=28,3.1))))</f>
        <v>1.1599999999999999</v>
      </c>
      <c r="BQ116" s="110">
        <f>BM116+2*BN116</f>
        <v>265.5</v>
      </c>
      <c r="BR116" s="232">
        <f>AT116*2+2*AU116-1+1</f>
        <v>34</v>
      </c>
      <c r="BS116" s="87">
        <f t="shared" si="8"/>
        <v>55.654845384761813</v>
      </c>
      <c r="BT116" s="88">
        <v>6</v>
      </c>
      <c r="BU116" s="110">
        <f>(20+10*BW116)*TAN(BV116/180*PI())</f>
        <v>141.27170194057413</v>
      </c>
      <c r="BV116" s="242">
        <f>45+AN116/2</f>
        <v>57.5</v>
      </c>
      <c r="BW116" s="88">
        <f>INT((150*COS(BV116/180*PI())-10)/10)</f>
        <v>7</v>
      </c>
      <c r="BX116" s="218">
        <v>12</v>
      </c>
      <c r="BY116" s="215">
        <f>BU116+34</f>
        <v>175.27170194057413</v>
      </c>
      <c r="BZ116" s="88">
        <f>BW116+1</f>
        <v>8</v>
      </c>
      <c r="CA116" s="87">
        <f>BY116*BZ116/100*((BX116/100)^2/4*PI()*7850/100)</f>
        <v>12.448694839419927</v>
      </c>
      <c r="CB116" s="243">
        <f>BD116+BK116+BS116+BD117+BK117+BS117+CA116+CA117+BS118</f>
        <v>1259.8678929490425</v>
      </c>
      <c r="CC116" s="233">
        <f>(AP116+AQ116)*AL116/2*AR116/1000000</f>
        <v>6.680625</v>
      </c>
      <c r="CE116" s="42">
        <f>CB116/CC116</f>
        <v>188.58533340054896</v>
      </c>
    </row>
    <row r="117" spans="5:83" ht="32.25" customHeight="1" x14ac:dyDescent="0.25">
      <c r="E117" s="93"/>
      <c r="I117" s="72"/>
      <c r="P117" s="72"/>
      <c r="Q117" s="72"/>
      <c r="R117" s="72"/>
      <c r="S117" s="72"/>
      <c r="AJ117" s="278"/>
      <c r="AK117" s="242"/>
      <c r="AL117" s="238"/>
      <c r="AM117" s="248"/>
      <c r="AN117" s="238"/>
      <c r="AO117" s="250"/>
      <c r="AP117" s="242"/>
      <c r="AQ117" s="242"/>
      <c r="AR117" s="308"/>
      <c r="AS117" s="311"/>
      <c r="AT117" s="322"/>
      <c r="AU117" s="322"/>
      <c r="AV117" s="88" t="s">
        <v>51</v>
      </c>
      <c r="AW117" s="219">
        <f>AW116</f>
        <v>28</v>
      </c>
      <c r="AX117" s="87">
        <f>AL116/COS(AN116/180*PI())-11</f>
        <v>375.18227163687214</v>
      </c>
      <c r="AY117" s="184">
        <f>AY116</f>
        <v>63.290000000000006</v>
      </c>
      <c r="AZ117" s="103" t="s">
        <v>31</v>
      </c>
      <c r="BA117" s="131">
        <f>INT((AQ116-AP116-3.5/COS(AN116*PI()/180))/AS116)+1</f>
        <v>16</v>
      </c>
      <c r="BB117" s="105">
        <f>IF(AW117=16,1.84,IF(AW117=20,2.27,IF(AW117=22,2.51,IF(AW117=25,2.84,IF(AW117=28,3.16)))))</f>
        <v>3.16</v>
      </c>
      <c r="BC117" s="88">
        <f>AX117+2*AY117</f>
        <v>501.76227163687213</v>
      </c>
      <c r="BD117" s="87">
        <f>BC117*BA117/100*((AW117/100)^2/4*PI()*7850/100)</f>
        <v>388.0552704893297</v>
      </c>
      <c r="BE117" s="88" t="s">
        <v>52</v>
      </c>
      <c r="BF117" s="87">
        <f>AL116/COS(AN116/180*PI())-11</f>
        <v>375.18227163687214</v>
      </c>
      <c r="BG117" s="87">
        <v>10</v>
      </c>
      <c r="BH117" s="218">
        <v>10</v>
      </c>
      <c r="BI117" s="88">
        <f>BF117+2*BG117</f>
        <v>395.18227163687214</v>
      </c>
      <c r="BJ117" s="88">
        <f>BA117</f>
        <v>16</v>
      </c>
      <c r="BK117" s="87">
        <f>BI117*BJ117/100*((BH117/100)^2/4*PI()*7850/100)</f>
        <v>38.983154052064364</v>
      </c>
      <c r="BL117" s="88">
        <v>4</v>
      </c>
      <c r="BM117" s="110">
        <f>BM116</f>
        <v>245.5</v>
      </c>
      <c r="BN117" s="214">
        <f>AR116-7-BP116-BP117+BP117</f>
        <v>66.84</v>
      </c>
      <c r="BO117" s="218">
        <v>12</v>
      </c>
      <c r="BP117" s="105">
        <f t="shared" si="9"/>
        <v>1.39</v>
      </c>
      <c r="BQ117" s="215">
        <f>BM117+2*BN117+32</f>
        <v>411.18</v>
      </c>
      <c r="BR117" s="232">
        <f>BR116</f>
        <v>34</v>
      </c>
      <c r="BS117" s="87">
        <f t="shared" si="8"/>
        <v>124.11747430674635</v>
      </c>
      <c r="BT117" s="88">
        <v>7</v>
      </c>
      <c r="BU117" s="110">
        <f>(10+2.5*BW117)*1/TAN(BV116/180*PI())</f>
        <v>38.224215648449594</v>
      </c>
      <c r="BV117" s="242"/>
      <c r="BW117" s="88">
        <f>INT((120*SIN(BV116/180*PI()))/10)*2</f>
        <v>20</v>
      </c>
      <c r="BX117" s="218">
        <v>12</v>
      </c>
      <c r="BY117" s="215">
        <f>BU117+34</f>
        <v>72.224215648449587</v>
      </c>
      <c r="BZ117" s="88">
        <f>BW117+1</f>
        <v>21</v>
      </c>
      <c r="CA117" s="87">
        <f>BY117*BZ117/100*((BX117/100)^2/4*PI()*7850/100)</f>
        <v>13.465551928845985</v>
      </c>
      <c r="CB117" s="244"/>
      <c r="CC117" s="234"/>
      <c r="CE117" s="42"/>
    </row>
    <row r="118" spans="5:83" ht="32.25" customHeight="1" thickBot="1" x14ac:dyDescent="0.3">
      <c r="E118" s="93"/>
      <c r="I118" s="72"/>
      <c r="P118" s="72"/>
      <c r="Q118" s="72"/>
      <c r="R118" s="72"/>
      <c r="S118" s="72"/>
      <c r="AJ118" s="279"/>
      <c r="AK118" s="252"/>
      <c r="AL118" s="238"/>
      <c r="AM118" s="249"/>
      <c r="AN118" s="236"/>
      <c r="AO118" s="250"/>
      <c r="AP118" s="252"/>
      <c r="AQ118" s="252"/>
      <c r="AR118" s="309"/>
      <c r="AS118" s="312"/>
      <c r="AT118" s="322"/>
      <c r="AU118" s="322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36"/>
      <c r="BH118" s="236"/>
      <c r="BI118" s="236"/>
      <c r="BJ118" s="236"/>
      <c r="BK118" s="236"/>
      <c r="BL118" s="95">
        <v>5</v>
      </c>
      <c r="BM118" s="210">
        <f>(3*AS116+BB116+BP118)</f>
        <v>34.549999999999997</v>
      </c>
      <c r="BN118" s="214">
        <f>AR116-7-BP116-BP117+BP118</f>
        <v>66.84</v>
      </c>
      <c r="BO118" s="218">
        <v>12</v>
      </c>
      <c r="BP118" s="211">
        <f t="shared" si="9"/>
        <v>1.39</v>
      </c>
      <c r="BQ118" s="214">
        <f>2*BM118+2*BN118+28</f>
        <v>230.78</v>
      </c>
      <c r="BR118" s="232">
        <f>INT(29*(INT(AZ116/3/2)+INT(BJ116/3/2+BJ117/3/2))/2)</f>
        <v>101</v>
      </c>
      <c r="BS118" s="94">
        <f t="shared" si="8"/>
        <v>206.93863162630959</v>
      </c>
      <c r="BT118" s="237"/>
      <c r="BU118" s="237"/>
      <c r="BV118" s="237"/>
      <c r="BW118" s="237"/>
      <c r="BX118" s="237"/>
      <c r="BY118" s="237"/>
      <c r="BZ118" s="237"/>
      <c r="CA118" s="237"/>
      <c r="CB118" s="245"/>
      <c r="CC118" s="235"/>
      <c r="CE118" s="42"/>
    </row>
    <row r="119" spans="5:83" ht="24" customHeight="1" x14ac:dyDescent="0.25">
      <c r="E119" s="93"/>
      <c r="I119" s="72"/>
      <c r="P119" s="72"/>
      <c r="Q119" s="72"/>
      <c r="R119" s="72"/>
      <c r="S119" s="72"/>
      <c r="AM119" s="93"/>
      <c r="AN119" s="93"/>
      <c r="AO119" s="129"/>
      <c r="AP119" s="93"/>
      <c r="AQ119" s="93"/>
      <c r="BD119" s="72"/>
      <c r="BE119" s="72"/>
      <c r="BF119" s="72"/>
      <c r="BG119" s="72"/>
    </row>
    <row r="120" spans="5:83" ht="32.25" customHeight="1" x14ac:dyDescent="0.25">
      <c r="E120" s="93"/>
      <c r="I120" s="72"/>
      <c r="P120" s="72"/>
      <c r="Q120" s="72"/>
      <c r="R120" s="72"/>
      <c r="S120" s="72"/>
      <c r="AJ120" s="271" t="s">
        <v>471</v>
      </c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  <c r="BC120" s="271"/>
      <c r="BD120" s="271"/>
      <c r="BE120" s="271"/>
      <c r="BF120" s="271"/>
      <c r="BG120" s="271"/>
      <c r="BH120" s="271"/>
      <c r="BI120" s="271"/>
      <c r="BJ120" s="271"/>
      <c r="BK120" s="271"/>
      <c r="BL120" s="271"/>
      <c r="BM120" s="271"/>
      <c r="BN120" s="271"/>
      <c r="BO120" s="271"/>
      <c r="BP120" s="271"/>
      <c r="BQ120" s="271"/>
      <c r="BR120" s="271"/>
      <c r="BS120" s="271"/>
      <c r="BT120" s="271"/>
      <c r="BU120" s="271"/>
      <c r="BV120" s="271"/>
      <c r="BW120" s="271"/>
      <c r="BX120" s="271"/>
      <c r="BY120" s="271"/>
      <c r="BZ120" s="271"/>
      <c r="CA120" s="271"/>
      <c r="CB120" s="271"/>
      <c r="CC120" s="271"/>
    </row>
    <row r="121" spans="5:83" ht="14.25" customHeight="1" thickBot="1" x14ac:dyDescent="0.3">
      <c r="E121" s="93"/>
      <c r="I121" s="72"/>
      <c r="P121" s="72"/>
      <c r="Q121" s="72"/>
      <c r="R121" s="72"/>
      <c r="S121" s="72"/>
      <c r="AJ121" s="43"/>
      <c r="AK121" s="43"/>
      <c r="AL121" s="43"/>
      <c r="AM121" s="43"/>
      <c r="AN121" s="43"/>
      <c r="AO121" s="128"/>
      <c r="AP121" s="43"/>
      <c r="AQ121" s="43"/>
      <c r="AR121" s="221"/>
      <c r="AS121" s="226"/>
      <c r="AT121" s="229"/>
      <c r="AU121" s="229"/>
      <c r="AV121" s="43"/>
      <c r="AW121" s="43"/>
      <c r="AX121" s="43"/>
      <c r="AY121" s="13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221"/>
      <c r="BS121" s="43"/>
      <c r="BT121" s="43"/>
      <c r="BU121" s="43"/>
      <c r="BV121" s="43"/>
      <c r="BW121" s="43"/>
    </row>
    <row r="122" spans="5:83" ht="45.75" customHeight="1" x14ac:dyDescent="0.25">
      <c r="E122" s="93"/>
      <c r="I122" s="72"/>
      <c r="P122" s="72"/>
      <c r="Q122" s="72"/>
      <c r="R122" s="72"/>
      <c r="S122" s="72"/>
      <c r="AJ122" s="272" t="s">
        <v>441</v>
      </c>
      <c r="AK122" s="274" t="s">
        <v>148</v>
      </c>
      <c r="AL122" s="274" t="s">
        <v>149</v>
      </c>
      <c r="AM122" s="274" t="s">
        <v>150</v>
      </c>
      <c r="AN122" s="262" t="s">
        <v>450</v>
      </c>
      <c r="AO122" s="200" t="s">
        <v>23</v>
      </c>
      <c r="AP122" s="262" t="s">
        <v>442</v>
      </c>
      <c r="AQ122" s="262" t="s">
        <v>443</v>
      </c>
      <c r="AR122" s="318" t="s">
        <v>444</v>
      </c>
      <c r="AS122" s="305" t="s">
        <v>201</v>
      </c>
      <c r="AT122" s="320" t="s">
        <v>407</v>
      </c>
      <c r="AU122" s="320" t="s">
        <v>408</v>
      </c>
      <c r="AV122" s="257" t="s">
        <v>437</v>
      </c>
      <c r="AW122" s="257"/>
      <c r="AX122" s="257"/>
      <c r="AY122" s="257"/>
      <c r="AZ122" s="257"/>
      <c r="BA122" s="257"/>
      <c r="BB122" s="257"/>
      <c r="BC122" s="257"/>
      <c r="BD122" s="257"/>
      <c r="BE122" s="257" t="s">
        <v>438</v>
      </c>
      <c r="BF122" s="257"/>
      <c r="BG122" s="257"/>
      <c r="BH122" s="257"/>
      <c r="BI122" s="257"/>
      <c r="BJ122" s="257"/>
      <c r="BK122" s="257"/>
      <c r="BL122" s="257" t="s">
        <v>445</v>
      </c>
      <c r="BM122" s="257"/>
      <c r="BN122" s="257"/>
      <c r="BO122" s="257"/>
      <c r="BP122" s="257"/>
      <c r="BQ122" s="257"/>
      <c r="BR122" s="257"/>
      <c r="BS122" s="257"/>
      <c r="BT122" s="257" t="s">
        <v>417</v>
      </c>
      <c r="BU122" s="257"/>
      <c r="BV122" s="257"/>
      <c r="BW122" s="257"/>
      <c r="BX122" s="257"/>
      <c r="BY122" s="257"/>
      <c r="BZ122" s="257"/>
      <c r="CA122" s="257"/>
      <c r="CB122" s="258" t="s">
        <v>151</v>
      </c>
      <c r="CC122" s="260" t="s">
        <v>452</v>
      </c>
      <c r="CE122" s="42"/>
    </row>
    <row r="123" spans="5:83" ht="116.25" customHeight="1" x14ac:dyDescent="0.25">
      <c r="E123" s="93"/>
      <c r="I123" s="72"/>
      <c r="P123" s="72"/>
      <c r="Q123" s="72"/>
      <c r="R123" s="72"/>
      <c r="S123" s="72"/>
      <c r="AJ123" s="273"/>
      <c r="AK123" s="259"/>
      <c r="AL123" s="259"/>
      <c r="AM123" s="259"/>
      <c r="AN123" s="263"/>
      <c r="AO123" s="201" t="s">
        <v>202</v>
      </c>
      <c r="AP123" s="263"/>
      <c r="AQ123" s="263"/>
      <c r="AR123" s="319"/>
      <c r="AS123" s="306"/>
      <c r="AT123" s="321"/>
      <c r="AU123" s="321"/>
      <c r="AV123" s="25" t="s">
        <v>24</v>
      </c>
      <c r="AW123" s="25" t="s">
        <v>158</v>
      </c>
      <c r="AX123" s="81" t="s">
        <v>25</v>
      </c>
      <c r="AY123" s="187" t="s">
        <v>26</v>
      </c>
      <c r="AZ123" s="25" t="s">
        <v>440</v>
      </c>
      <c r="BA123" s="25" t="s">
        <v>409</v>
      </c>
      <c r="BB123" s="186" t="s">
        <v>27</v>
      </c>
      <c r="BC123" s="25" t="s">
        <v>159</v>
      </c>
      <c r="BD123" s="25" t="s">
        <v>160</v>
      </c>
      <c r="BE123" s="25" t="s">
        <v>24</v>
      </c>
      <c r="BF123" s="81" t="s">
        <v>25</v>
      </c>
      <c r="BG123" s="81" t="s">
        <v>26</v>
      </c>
      <c r="BH123" s="25" t="s">
        <v>158</v>
      </c>
      <c r="BI123" s="25" t="s">
        <v>159</v>
      </c>
      <c r="BJ123" s="25" t="s">
        <v>20</v>
      </c>
      <c r="BK123" s="25" t="s">
        <v>160</v>
      </c>
      <c r="BL123" s="25" t="s">
        <v>24</v>
      </c>
      <c r="BM123" s="81" t="s">
        <v>25</v>
      </c>
      <c r="BN123" s="81" t="s">
        <v>26</v>
      </c>
      <c r="BO123" s="25" t="s">
        <v>158</v>
      </c>
      <c r="BP123" s="186" t="s">
        <v>27</v>
      </c>
      <c r="BQ123" s="25" t="s">
        <v>159</v>
      </c>
      <c r="BR123" s="222" t="s">
        <v>20</v>
      </c>
      <c r="BS123" s="25" t="s">
        <v>160</v>
      </c>
      <c r="BT123" s="25" t="s">
        <v>24</v>
      </c>
      <c r="BU123" s="81" t="s">
        <v>25</v>
      </c>
      <c r="BV123" s="81" t="s">
        <v>448</v>
      </c>
      <c r="BW123" s="81" t="s">
        <v>207</v>
      </c>
      <c r="BX123" s="25" t="s">
        <v>158</v>
      </c>
      <c r="BY123" s="25" t="s">
        <v>159</v>
      </c>
      <c r="BZ123" s="25" t="s">
        <v>20</v>
      </c>
      <c r="CA123" s="25" t="s">
        <v>160</v>
      </c>
      <c r="CB123" s="259"/>
      <c r="CC123" s="261"/>
      <c r="CE123" s="42"/>
    </row>
    <row r="124" spans="5:83" ht="32.25" customHeight="1" x14ac:dyDescent="0.25">
      <c r="E124" s="93"/>
      <c r="I124" s="72"/>
      <c r="P124" s="72"/>
      <c r="Q124" s="72"/>
      <c r="R124" s="72"/>
      <c r="S124" s="72"/>
      <c r="AJ124" s="278">
        <f>AJ101</f>
        <v>3.5</v>
      </c>
      <c r="AK124" s="242">
        <f>AK101</f>
        <v>3</v>
      </c>
      <c r="AL124" s="238">
        <v>350</v>
      </c>
      <c r="AM124" s="248" t="s">
        <v>203</v>
      </c>
      <c r="AN124" s="238">
        <v>30</v>
      </c>
      <c r="AO124" s="250">
        <f>INT(AL124*TAN(RADIANS(AN124)))</f>
        <v>202</v>
      </c>
      <c r="AP124" s="242">
        <f>(INT((AO124-13)/AS124+1)*AS124+13)</f>
        <v>203</v>
      </c>
      <c r="AQ124" s="242">
        <f>AP124+INT(AL124*(TAN(AN124/180*PI())))</f>
        <v>405</v>
      </c>
      <c r="AR124" s="307">
        <f>AR101</f>
        <v>35</v>
      </c>
      <c r="AS124" s="310">
        <f>AS101</f>
        <v>10</v>
      </c>
      <c r="AT124" s="322">
        <f>AT101</f>
        <v>11</v>
      </c>
      <c r="AU124" s="322">
        <f>AU101</f>
        <v>6</v>
      </c>
      <c r="AV124" s="88">
        <v>1</v>
      </c>
      <c r="AW124" s="219">
        <v>22</v>
      </c>
      <c r="AX124" s="87">
        <f>AL124-11</f>
        <v>339</v>
      </c>
      <c r="AY124" s="184">
        <f>(AR124-7-BP124-BP125-1.16/2-BB124/2)</f>
        <v>23.615000000000002</v>
      </c>
      <c r="AZ124" s="130">
        <f>INT((AP124-13)/AS124)+1</f>
        <v>20</v>
      </c>
      <c r="BA124" s="103" t="s">
        <v>31</v>
      </c>
      <c r="BB124" s="105">
        <f>IF(AW124=16,1.84,IF(AW124=20,2.27,IF(AW124=22,2.51,IF(AW124=25,2.84,IF(AW124=28,3.16)))))</f>
        <v>2.5099999999999998</v>
      </c>
      <c r="BC124" s="88">
        <f>AX124+2*AY124</f>
        <v>386.23</v>
      </c>
      <c r="BD124" s="87">
        <f>BC124*AZ124/100*((AW124/100)^2/4*PI()*7850/100)</f>
        <v>230.50529149331945</v>
      </c>
      <c r="BE124" s="88">
        <v>2</v>
      </c>
      <c r="BF124" s="87">
        <f>AL124-11</f>
        <v>339</v>
      </c>
      <c r="BG124" s="87">
        <v>10</v>
      </c>
      <c r="BH124" s="218">
        <v>10</v>
      </c>
      <c r="BI124" s="88">
        <f>BF124+2*BG124</f>
        <v>359</v>
      </c>
      <c r="BJ124" s="88">
        <f>AZ124</f>
        <v>20</v>
      </c>
      <c r="BK124" s="87">
        <f>BI124*BJ124/100*((BH124/100)^2/4*PI()*7850/100)</f>
        <v>44.267396683570382</v>
      </c>
      <c r="BL124" s="88">
        <v>3</v>
      </c>
      <c r="BM124" s="110">
        <f>(AP124+AQ124)/2-2*4.5</f>
        <v>295</v>
      </c>
      <c r="BN124" s="87">
        <f>10</f>
        <v>10</v>
      </c>
      <c r="BO124" s="218">
        <v>10</v>
      </c>
      <c r="BP124" s="105">
        <f>IF(BO124=10,1.16,IF(BO124=12,1.39,IF(BO124=14,1.62,IF(BO124=28,3.1))))</f>
        <v>1.1599999999999999</v>
      </c>
      <c r="BQ124" s="110">
        <f>BM124+2*BN124</f>
        <v>315</v>
      </c>
      <c r="BR124" s="232">
        <f>AT124*2+2*AU124-1+1</f>
        <v>34</v>
      </c>
      <c r="BS124" s="87">
        <f t="shared" ref="BS124:BS141" si="10">BQ124*BR124/100*((BO124/100)^2/4*PI()*7850/100)</f>
        <v>66.031172490395377</v>
      </c>
      <c r="BT124" s="88">
        <v>6</v>
      </c>
      <c r="BU124" s="110">
        <f>(20+10*BW124)*TAN(BV124/180*PI())</f>
        <v>138.56406460551014</v>
      </c>
      <c r="BV124" s="242">
        <f>45+AN124/2</f>
        <v>60</v>
      </c>
      <c r="BW124" s="88">
        <f>INT((150*COS(BV124/180*PI())-10)/10)</f>
        <v>6</v>
      </c>
      <c r="BX124" s="218">
        <v>12</v>
      </c>
      <c r="BY124" s="215">
        <f>BU124+34</f>
        <v>172.56406460551014</v>
      </c>
      <c r="BZ124" s="88">
        <f>BW124+1</f>
        <v>7</v>
      </c>
      <c r="CA124" s="87">
        <f>BY124*BZ124/100*((BX124/100)^2/4*PI()*7850/100)</f>
        <v>10.72433648528016</v>
      </c>
      <c r="CB124" s="243">
        <f>BD124+BK124+BS124+BD125+BK125+BS125+CA124+CA125+BS126</f>
        <v>965.52361777932276</v>
      </c>
      <c r="CC124" s="233">
        <f>(AP124+AQ124)*AL124/2*AR124/1000000</f>
        <v>3.7240000000000002</v>
      </c>
      <c r="CE124" s="42">
        <f>CB124/CC124</f>
        <v>259.27057405459794</v>
      </c>
    </row>
    <row r="125" spans="5:83" ht="32.25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/>
      <c r="AM125" s="248"/>
      <c r="AN125" s="238"/>
      <c r="AO125" s="250"/>
      <c r="AP125" s="242"/>
      <c r="AQ125" s="242"/>
      <c r="AR125" s="308"/>
      <c r="AS125" s="311"/>
      <c r="AT125" s="322"/>
      <c r="AU125" s="322"/>
      <c r="AV125" s="88" t="s">
        <v>51</v>
      </c>
      <c r="AW125" s="219">
        <f>AW124</f>
        <v>22</v>
      </c>
      <c r="AX125" s="87">
        <f>AL124/COS(AN124/180*PI())-11</f>
        <v>393.145188432738</v>
      </c>
      <c r="AY125" s="184">
        <f>AY124</f>
        <v>23.615000000000002</v>
      </c>
      <c r="AZ125" s="103" t="s">
        <v>31</v>
      </c>
      <c r="BA125" s="131">
        <f>INT((AQ124-AP124-3.5/COS(AN124*PI()/180))/AS124)+1</f>
        <v>20</v>
      </c>
      <c r="BB125" s="105">
        <f>IF(AW125=16,1.84,IF(AW125=20,2.27,IF(AW125=22,2.51,IF(AW125=25,2.84,IF(AW125=28,3.16)))))</f>
        <v>2.5099999999999998</v>
      </c>
      <c r="BC125" s="88">
        <f>AX125+2*AY125</f>
        <v>440.37518843273801</v>
      </c>
      <c r="BD125" s="87">
        <f>BC125*BA125/100*((AW125/100)^2/4*PI()*7850/100)</f>
        <v>262.81959240896293</v>
      </c>
      <c r="BE125" s="88" t="s">
        <v>52</v>
      </c>
      <c r="BF125" s="87">
        <f>AL124/COS(AN124/180*PI())-11</f>
        <v>393.145188432738</v>
      </c>
      <c r="BG125" s="87">
        <v>10</v>
      </c>
      <c r="BH125" s="218">
        <v>10</v>
      </c>
      <c r="BI125" s="88">
        <f>BF125+2*BG125</f>
        <v>413.145188432738</v>
      </c>
      <c r="BJ125" s="88">
        <f>BA125</f>
        <v>20</v>
      </c>
      <c r="BK125" s="87">
        <f>BI125*BJ125/100*((BH125/100)^2/4*PI()*7850/100)</f>
        <v>50.943905137215729</v>
      </c>
      <c r="BL125" s="88">
        <v>4</v>
      </c>
      <c r="BM125" s="110">
        <f>BM124</f>
        <v>295</v>
      </c>
      <c r="BN125" s="214">
        <f>AR124-7-BP124-BP125+BP125</f>
        <v>26.84</v>
      </c>
      <c r="BO125" s="218">
        <v>12</v>
      </c>
      <c r="BP125" s="105">
        <f t="shared" ref="BP125:BP141" si="11">IF(BO125=10,1.16,IF(BO125=12,1.39,IF(BO125=14,1.62,IF(BO125=28,3.1))))</f>
        <v>1.39</v>
      </c>
      <c r="BQ125" s="215">
        <f>BM125+2*BN125+32</f>
        <v>380.68</v>
      </c>
      <c r="BR125" s="232">
        <f>BR124</f>
        <v>34</v>
      </c>
      <c r="BS125" s="87">
        <f t="shared" si="10"/>
        <v>114.91084225665696</v>
      </c>
      <c r="BT125" s="88">
        <v>7</v>
      </c>
      <c r="BU125" s="110">
        <f>(10+2.5*BW125)*1/TAN(BV124/180*PI())</f>
        <v>34.641016151377556</v>
      </c>
      <c r="BV125" s="242"/>
      <c r="BW125" s="88">
        <f>INT((120*SIN(BV124/180*PI()))/10)*2</f>
        <v>20</v>
      </c>
      <c r="BX125" s="218">
        <v>12</v>
      </c>
      <c r="BY125" s="215">
        <f>BU125+34</f>
        <v>68.641016151377556</v>
      </c>
      <c r="BZ125" s="88">
        <f>BW125+1</f>
        <v>21</v>
      </c>
      <c r="CA125" s="87">
        <f>BY125*BZ125/100*((BX125/100)^2/4*PI()*7850/100)</f>
        <v>12.79749678326859</v>
      </c>
      <c r="CB125" s="244"/>
      <c r="CC125" s="234"/>
      <c r="CE125" s="42"/>
    </row>
    <row r="126" spans="5:83" ht="32.25" customHeight="1" x14ac:dyDescent="0.25">
      <c r="E126" s="93"/>
      <c r="I126" s="72"/>
      <c r="P126" s="72"/>
      <c r="Q126" s="72"/>
      <c r="R126" s="72"/>
      <c r="S126" s="72"/>
      <c r="AJ126" s="278"/>
      <c r="AK126" s="242"/>
      <c r="AL126" s="238"/>
      <c r="AM126" s="248"/>
      <c r="AN126" s="238"/>
      <c r="AO126" s="250"/>
      <c r="AP126" s="242"/>
      <c r="AQ126" s="242"/>
      <c r="AR126" s="316"/>
      <c r="AS126" s="317"/>
      <c r="AT126" s="322"/>
      <c r="AU126" s="322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88">
        <v>5</v>
      </c>
      <c r="BM126" s="210">
        <f>(3*AS124+BB124+BP126)</f>
        <v>33.9</v>
      </c>
      <c r="BN126" s="214">
        <f>AR124-7-BP124-BP125+BP126</f>
        <v>26.84</v>
      </c>
      <c r="BO126" s="218">
        <v>12</v>
      </c>
      <c r="BP126" s="211">
        <f t="shared" si="11"/>
        <v>1.39</v>
      </c>
      <c r="BQ126" s="214">
        <f>2*BM126+2*BN126+28</f>
        <v>149.47999999999999</v>
      </c>
      <c r="BR126" s="232">
        <f>INT(29*(INT(AZ124/3/2)+INT(BJ124/3/2+BJ125/3/2))/2)</f>
        <v>130</v>
      </c>
      <c r="BS126" s="87">
        <f t="shared" si="10"/>
        <v>172.52358404065328</v>
      </c>
      <c r="BT126" s="247"/>
      <c r="BU126" s="247"/>
      <c r="BV126" s="247"/>
      <c r="BW126" s="247"/>
      <c r="BX126" s="247"/>
      <c r="BY126" s="247"/>
      <c r="BZ126" s="247"/>
      <c r="CA126" s="247"/>
      <c r="CB126" s="253"/>
      <c r="CC126" s="246"/>
      <c r="CE126" s="42"/>
    </row>
    <row r="127" spans="5:83" ht="32.25" customHeight="1" x14ac:dyDescent="0.25">
      <c r="E127" s="93"/>
      <c r="I127" s="72"/>
      <c r="P127" s="72"/>
      <c r="Q127" s="72"/>
      <c r="R127" s="72"/>
      <c r="S127" s="72"/>
      <c r="AJ127" s="278"/>
      <c r="AK127" s="242"/>
      <c r="AL127" s="238">
        <f>AL124</f>
        <v>350</v>
      </c>
      <c r="AM127" s="248" t="s">
        <v>205</v>
      </c>
      <c r="AN127" s="238">
        <f>AN124</f>
        <v>30</v>
      </c>
      <c r="AO127" s="250">
        <f>INT(AL127*TAN(RADIANS(AN127)))</f>
        <v>202</v>
      </c>
      <c r="AP127" s="242">
        <f>INT((AO127-13)/AS127+1)*AS127+13</f>
        <v>203</v>
      </c>
      <c r="AQ127" s="242">
        <f>AP127+INT(AL127*(TAN(AN127/180*PI())))</f>
        <v>405</v>
      </c>
      <c r="AR127" s="307">
        <f>AR104</f>
        <v>45</v>
      </c>
      <c r="AS127" s="310">
        <f>AS104</f>
        <v>10</v>
      </c>
      <c r="AT127" s="322">
        <f>AT104</f>
        <v>11</v>
      </c>
      <c r="AU127" s="322">
        <f>AU104</f>
        <v>6</v>
      </c>
      <c r="AV127" s="88">
        <v>1</v>
      </c>
      <c r="AW127" s="219">
        <v>22</v>
      </c>
      <c r="AX127" s="87">
        <f>AL127-11</f>
        <v>339</v>
      </c>
      <c r="AY127" s="184">
        <f>(AR127-7-BP127-BP128-1.16/2-BB127/2)</f>
        <v>33.615000000000002</v>
      </c>
      <c r="AZ127" s="130">
        <f>INT((AP127-13)/AS127)+1</f>
        <v>20</v>
      </c>
      <c r="BA127" s="103" t="s">
        <v>31</v>
      </c>
      <c r="BB127" s="105">
        <f>IF(AW127=16,1.84,IF(AW127=20,2.27,IF(AW127=22,2.51,IF(AW127=25,2.84,IF(AW127=28,3.16)))))</f>
        <v>2.5099999999999998</v>
      </c>
      <c r="BC127" s="88">
        <f>AX127+2*AY127</f>
        <v>406.23</v>
      </c>
      <c r="BD127" s="87">
        <f>BC127*AZ127/100*((AW127/100)^2/4*PI()*7850/100)</f>
        <v>242.44145862136853</v>
      </c>
      <c r="BE127" s="88">
        <v>2</v>
      </c>
      <c r="BF127" s="87">
        <f>AL127-11</f>
        <v>339</v>
      </c>
      <c r="BG127" s="87">
        <v>10</v>
      </c>
      <c r="BH127" s="218">
        <v>10</v>
      </c>
      <c r="BI127" s="88">
        <f>BF127+2*BG127</f>
        <v>359</v>
      </c>
      <c r="BJ127" s="88">
        <f>AZ127</f>
        <v>20</v>
      </c>
      <c r="BK127" s="87">
        <f>BI127*BJ127/100*((BH127/100)^2/4*PI()*7850/100)</f>
        <v>44.267396683570382</v>
      </c>
      <c r="BL127" s="88">
        <v>3</v>
      </c>
      <c r="BM127" s="110">
        <f>(AP127+AQ127)/2-2*4.5</f>
        <v>295</v>
      </c>
      <c r="BN127" s="87">
        <f>10</f>
        <v>10</v>
      </c>
      <c r="BO127" s="218">
        <v>10</v>
      </c>
      <c r="BP127" s="105">
        <f>IF(BO127=10,1.16,IF(BO127=12,1.39,IF(BO127=14,1.62,IF(BO127=28,3.1))))</f>
        <v>1.1599999999999999</v>
      </c>
      <c r="BQ127" s="110">
        <f>BM127+2*BN127</f>
        <v>315</v>
      </c>
      <c r="BR127" s="232">
        <f>AT127*2+2*AU127-1+1</f>
        <v>34</v>
      </c>
      <c r="BS127" s="87">
        <f t="shared" si="10"/>
        <v>66.031172490395377</v>
      </c>
      <c r="BT127" s="88">
        <v>6</v>
      </c>
      <c r="BU127" s="110">
        <f>(20+10*BW127)*TAN(BV127/180*PI())</f>
        <v>138.56406460551014</v>
      </c>
      <c r="BV127" s="242">
        <f>45+AN127/2</f>
        <v>60</v>
      </c>
      <c r="BW127" s="88">
        <f>INT((150*COS(BV127/180*PI())-10)/10)</f>
        <v>6</v>
      </c>
      <c r="BX127" s="218">
        <v>12</v>
      </c>
      <c r="BY127" s="215">
        <f>BU127+34</f>
        <v>172.56406460551014</v>
      </c>
      <c r="BZ127" s="88">
        <f>BW127+1</f>
        <v>7</v>
      </c>
      <c r="CA127" s="87">
        <f>BY127*BZ127/100*((BX127/100)^2/4*PI()*7850/100)</f>
        <v>10.72433648528016</v>
      </c>
      <c r="CB127" s="243">
        <f>BD127+BK127+BS127+BD128+BK128+BS128+CA127+CA128+BS129</f>
        <v>1018.5162539874877</v>
      </c>
      <c r="CC127" s="233">
        <f>(AP127+AQ127)*AL127/2*AR127/1000000</f>
        <v>4.7880000000000003</v>
      </c>
      <c r="CE127" s="42">
        <f>CB127/CC127</f>
        <v>212.72269297984289</v>
      </c>
    </row>
    <row r="128" spans="5:83" ht="32.25" customHeight="1" x14ac:dyDescent="0.25">
      <c r="E128" s="93"/>
      <c r="I128" s="72"/>
      <c r="P128" s="72"/>
      <c r="Q128" s="72"/>
      <c r="R128" s="72"/>
      <c r="S128" s="72"/>
      <c r="AJ128" s="278"/>
      <c r="AK128" s="242"/>
      <c r="AL128" s="238"/>
      <c r="AM128" s="248"/>
      <c r="AN128" s="238"/>
      <c r="AO128" s="250"/>
      <c r="AP128" s="242"/>
      <c r="AQ128" s="242"/>
      <c r="AR128" s="308"/>
      <c r="AS128" s="311"/>
      <c r="AT128" s="322"/>
      <c r="AU128" s="322"/>
      <c r="AV128" s="88" t="s">
        <v>51</v>
      </c>
      <c r="AW128" s="219">
        <f>AW127</f>
        <v>22</v>
      </c>
      <c r="AX128" s="87">
        <f>AL127/COS(AN127/180*PI())-11</f>
        <v>393.145188432738</v>
      </c>
      <c r="AY128" s="184">
        <f>AY127</f>
        <v>33.615000000000002</v>
      </c>
      <c r="AZ128" s="103" t="s">
        <v>31</v>
      </c>
      <c r="BA128" s="131">
        <f>INT((AQ127-AP127-3.5/COS(AN127*PI()/180))/AS127)+1</f>
        <v>20</v>
      </c>
      <c r="BB128" s="105">
        <f>IF(AW128=16,1.84,IF(AW128=20,2.27,IF(AW128=22,2.51,IF(AW128=25,2.84,IF(AW128=28,3.16)))))</f>
        <v>2.5099999999999998</v>
      </c>
      <c r="BC128" s="88">
        <f>AX128+2*AY128</f>
        <v>460.37518843273801</v>
      </c>
      <c r="BD128" s="87">
        <f>BC128*BA128/100*((AW128/100)^2/4*PI()*7850/100)</f>
        <v>274.75575953701195</v>
      </c>
      <c r="BE128" s="88" t="s">
        <v>52</v>
      </c>
      <c r="BF128" s="87">
        <f>AL127/COS(AN127/180*PI())-11</f>
        <v>393.145188432738</v>
      </c>
      <c r="BG128" s="87">
        <v>10</v>
      </c>
      <c r="BH128" s="218">
        <v>10</v>
      </c>
      <c r="BI128" s="88">
        <f>BF128+2*BG128</f>
        <v>413.145188432738</v>
      </c>
      <c r="BJ128" s="88">
        <f>BA128</f>
        <v>20</v>
      </c>
      <c r="BK128" s="87">
        <f>BI128*BJ128/100*((BH128/100)^2/4*PI()*7850/100)</f>
        <v>50.943905137215729</v>
      </c>
      <c r="BL128" s="88">
        <v>4</v>
      </c>
      <c r="BM128" s="110">
        <f>BM127</f>
        <v>295</v>
      </c>
      <c r="BN128" s="214">
        <f>AR127-7-BP127-BP128+BP128</f>
        <v>36.840000000000003</v>
      </c>
      <c r="BO128" s="218">
        <v>12</v>
      </c>
      <c r="BP128" s="105">
        <f t="shared" si="11"/>
        <v>1.39</v>
      </c>
      <c r="BQ128" s="215">
        <f>BM128+2*BN128+32</f>
        <v>400.68</v>
      </c>
      <c r="BR128" s="232">
        <f>BR127</f>
        <v>34</v>
      </c>
      <c r="BS128" s="87">
        <f t="shared" si="10"/>
        <v>120.94797802720738</v>
      </c>
      <c r="BT128" s="88">
        <v>7</v>
      </c>
      <c r="BU128" s="110">
        <f>(10+2.5*BW128)*1/TAN(BV127/180*PI())</f>
        <v>34.641016151377556</v>
      </c>
      <c r="BV128" s="242"/>
      <c r="BW128" s="88">
        <f>INT((120*SIN(BV127/180*PI()))/10)*2</f>
        <v>20</v>
      </c>
      <c r="BX128" s="218">
        <v>12</v>
      </c>
      <c r="BY128" s="215">
        <f>BU128+34</f>
        <v>68.641016151377556</v>
      </c>
      <c r="BZ128" s="88">
        <f>BW128+1</f>
        <v>21</v>
      </c>
      <c r="CA128" s="87">
        <f>BY128*BZ128/100*((BX128/100)^2/4*PI()*7850/100)</f>
        <v>12.79749678326859</v>
      </c>
      <c r="CB128" s="244"/>
      <c r="CC128" s="234"/>
      <c r="CE128" s="42"/>
    </row>
    <row r="129" spans="5:83" ht="32.25" customHeight="1" x14ac:dyDescent="0.25">
      <c r="E129" s="93"/>
      <c r="I129" s="72"/>
      <c r="P129" s="72"/>
      <c r="Q129" s="72"/>
      <c r="R129" s="72"/>
      <c r="S129" s="72"/>
      <c r="AJ129" s="278"/>
      <c r="AK129" s="242"/>
      <c r="AL129" s="238"/>
      <c r="AM129" s="248"/>
      <c r="AN129" s="238"/>
      <c r="AO129" s="250"/>
      <c r="AP129" s="242"/>
      <c r="AQ129" s="242"/>
      <c r="AR129" s="316"/>
      <c r="AS129" s="317"/>
      <c r="AT129" s="322"/>
      <c r="AU129" s="322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88">
        <v>5</v>
      </c>
      <c r="BM129" s="210">
        <f>(3*AS127+BB127+BP129)</f>
        <v>33.9</v>
      </c>
      <c r="BN129" s="214">
        <f>AR127-7-BP127-BP128+BP129</f>
        <v>36.840000000000003</v>
      </c>
      <c r="BO129" s="218">
        <v>12</v>
      </c>
      <c r="BP129" s="211">
        <f t="shared" si="11"/>
        <v>1.39</v>
      </c>
      <c r="BQ129" s="214">
        <f>2*BM129+2*BN129+28</f>
        <v>169.48000000000002</v>
      </c>
      <c r="BR129" s="232">
        <f>INT(29*(INT(AZ127/3/2)+INT(BJ127/3/2+BJ128/3/2))/2)</f>
        <v>130</v>
      </c>
      <c r="BS129" s="87">
        <f t="shared" si="10"/>
        <v>195.60675022216967</v>
      </c>
      <c r="BT129" s="247"/>
      <c r="BU129" s="247"/>
      <c r="BV129" s="247"/>
      <c r="BW129" s="247"/>
      <c r="BX129" s="247"/>
      <c r="BY129" s="247"/>
      <c r="BZ129" s="247"/>
      <c r="CA129" s="247"/>
      <c r="CB129" s="253"/>
      <c r="CC129" s="246"/>
      <c r="CE129" s="42"/>
    </row>
    <row r="130" spans="5:83" ht="32.25" customHeight="1" x14ac:dyDescent="0.25">
      <c r="E130" s="93"/>
      <c r="I130" s="72"/>
      <c r="P130" s="72"/>
      <c r="Q130" s="72"/>
      <c r="R130" s="72"/>
      <c r="S130" s="72"/>
      <c r="AJ130" s="278"/>
      <c r="AK130" s="242"/>
      <c r="AL130" s="238">
        <f>AL127</f>
        <v>350</v>
      </c>
      <c r="AM130" s="248" t="s">
        <v>206</v>
      </c>
      <c r="AN130" s="238">
        <f>AN127</f>
        <v>30</v>
      </c>
      <c r="AO130" s="250">
        <f>INT(AL130*TAN(RADIANS(AN130)))</f>
        <v>202</v>
      </c>
      <c r="AP130" s="242">
        <f>INT((AO130-13)/AS130+1)*AS130+13</f>
        <v>203</v>
      </c>
      <c r="AQ130" s="242">
        <f>AP130+INT(AL130*(TAN(AN130/180*PI())))</f>
        <v>405</v>
      </c>
      <c r="AR130" s="307">
        <f>AR107</f>
        <v>45</v>
      </c>
      <c r="AS130" s="310">
        <f>AS107</f>
        <v>10</v>
      </c>
      <c r="AT130" s="322">
        <f>AT107</f>
        <v>11</v>
      </c>
      <c r="AU130" s="322">
        <f>AU107</f>
        <v>6</v>
      </c>
      <c r="AV130" s="88">
        <v>1</v>
      </c>
      <c r="AW130" s="219">
        <v>22</v>
      </c>
      <c r="AX130" s="87">
        <f>AL130-11</f>
        <v>339</v>
      </c>
      <c r="AY130" s="184">
        <f>(AR130-7-BP130-BP131-1.16/2-BB130/2)</f>
        <v>33.615000000000002</v>
      </c>
      <c r="AZ130" s="130">
        <f>INT((AP130-13)/AS130)+1</f>
        <v>20</v>
      </c>
      <c r="BA130" s="103" t="s">
        <v>31</v>
      </c>
      <c r="BB130" s="105">
        <f>IF(AW130=16,1.84,IF(AW130=20,2.27,IF(AW130=22,2.51,IF(AW130=25,2.84,IF(AW130=28,3.16)))))</f>
        <v>2.5099999999999998</v>
      </c>
      <c r="BC130" s="88">
        <f>AX130+2*AY130</f>
        <v>406.23</v>
      </c>
      <c r="BD130" s="87">
        <f>BC130*AZ130/100*((AW130/100)^2/4*PI()*7850/100)</f>
        <v>242.44145862136853</v>
      </c>
      <c r="BE130" s="88">
        <v>2</v>
      </c>
      <c r="BF130" s="87">
        <f>AL130-11</f>
        <v>339</v>
      </c>
      <c r="BG130" s="87">
        <v>10</v>
      </c>
      <c r="BH130" s="218">
        <v>10</v>
      </c>
      <c r="BI130" s="88">
        <f>BF130+2*BG130</f>
        <v>359</v>
      </c>
      <c r="BJ130" s="88">
        <f>AZ130</f>
        <v>20</v>
      </c>
      <c r="BK130" s="87">
        <f>BI130*BJ130/100*((BH130/100)^2/4*PI()*7850/100)</f>
        <v>44.267396683570382</v>
      </c>
      <c r="BL130" s="88">
        <v>3</v>
      </c>
      <c r="BM130" s="110">
        <f>(AP130+AQ130)/2-2*4.5</f>
        <v>295</v>
      </c>
      <c r="BN130" s="87">
        <f>10</f>
        <v>10</v>
      </c>
      <c r="BO130" s="218">
        <v>10</v>
      </c>
      <c r="BP130" s="105">
        <f>IF(BO130=10,1.16,IF(BO130=12,1.39,IF(BO130=14,1.62,IF(BO130=28,3.1))))</f>
        <v>1.1599999999999999</v>
      </c>
      <c r="BQ130" s="110">
        <f>BM130+2*BN130</f>
        <v>315</v>
      </c>
      <c r="BR130" s="232">
        <f>AT130*2+2*AU130-1+1</f>
        <v>34</v>
      </c>
      <c r="BS130" s="87">
        <f t="shared" si="10"/>
        <v>66.031172490395377</v>
      </c>
      <c r="BT130" s="88">
        <v>6</v>
      </c>
      <c r="BU130" s="110">
        <f>(20+10*BW130)*TAN(BV130/180*PI())</f>
        <v>138.56406460551014</v>
      </c>
      <c r="BV130" s="242">
        <f>45+AN130/2</f>
        <v>60</v>
      </c>
      <c r="BW130" s="88">
        <f>INT((150*COS(BV130/180*PI())-10)/10)</f>
        <v>6</v>
      </c>
      <c r="BX130" s="218">
        <v>12</v>
      </c>
      <c r="BY130" s="215">
        <f>BU130+34</f>
        <v>172.56406460551014</v>
      </c>
      <c r="BZ130" s="88">
        <f>BW130+1</f>
        <v>7</v>
      </c>
      <c r="CA130" s="87">
        <f>BY130*BZ130/100*((BX130/100)^2/4*PI()*7850/100)</f>
        <v>10.72433648528016</v>
      </c>
      <c r="CB130" s="243">
        <f>BD130+BK130+BS130+BD131+BK131+BS131+CA130+CA131+BS132</f>
        <v>1018.5162539874877</v>
      </c>
      <c r="CC130" s="233">
        <f>(AP130+AQ130)*AL130/2*AR130/1000000</f>
        <v>4.7880000000000003</v>
      </c>
      <c r="CE130" s="42">
        <f>CB130/CC130</f>
        <v>212.72269297984289</v>
      </c>
    </row>
    <row r="131" spans="5:83" ht="32.25" customHeight="1" x14ac:dyDescent="0.25">
      <c r="E131" s="93"/>
      <c r="I131" s="72"/>
      <c r="P131" s="72"/>
      <c r="Q131" s="72"/>
      <c r="R131" s="72"/>
      <c r="S131" s="72"/>
      <c r="AJ131" s="278"/>
      <c r="AK131" s="242"/>
      <c r="AL131" s="238"/>
      <c r="AM131" s="248"/>
      <c r="AN131" s="238"/>
      <c r="AO131" s="250"/>
      <c r="AP131" s="242"/>
      <c r="AQ131" s="242"/>
      <c r="AR131" s="308"/>
      <c r="AS131" s="311"/>
      <c r="AT131" s="322"/>
      <c r="AU131" s="322"/>
      <c r="AV131" s="88" t="s">
        <v>51</v>
      </c>
      <c r="AW131" s="219">
        <f>AW130</f>
        <v>22</v>
      </c>
      <c r="AX131" s="87">
        <f>AL130/COS(AN130/180*PI())-11</f>
        <v>393.145188432738</v>
      </c>
      <c r="AY131" s="184">
        <f>AY130</f>
        <v>33.615000000000002</v>
      </c>
      <c r="AZ131" s="103" t="s">
        <v>31</v>
      </c>
      <c r="BA131" s="131">
        <f>INT((AQ130-AP130-3.5/COS(AN130*PI()/180))/AS130)+1</f>
        <v>20</v>
      </c>
      <c r="BB131" s="105">
        <f>IF(AW131=16,1.84,IF(AW131=20,2.27,IF(AW131=22,2.51,IF(AW131=25,2.84,IF(AW131=28,3.16)))))</f>
        <v>2.5099999999999998</v>
      </c>
      <c r="BC131" s="88">
        <f>AX131+2*AY131</f>
        <v>460.37518843273801</v>
      </c>
      <c r="BD131" s="87">
        <f>BC131*BA131/100*((AW131/100)^2/4*PI()*7850/100)</f>
        <v>274.75575953701195</v>
      </c>
      <c r="BE131" s="88" t="s">
        <v>52</v>
      </c>
      <c r="BF131" s="87">
        <f>AL130/COS(AN130/180*PI())-11</f>
        <v>393.145188432738</v>
      </c>
      <c r="BG131" s="87">
        <v>10</v>
      </c>
      <c r="BH131" s="218">
        <v>10</v>
      </c>
      <c r="BI131" s="88">
        <f>BF131+2*BG131</f>
        <v>413.145188432738</v>
      </c>
      <c r="BJ131" s="88">
        <f>BA131</f>
        <v>20</v>
      </c>
      <c r="BK131" s="87">
        <f>BI131*BJ131/100*((BH131/100)^2/4*PI()*7850/100)</f>
        <v>50.943905137215729</v>
      </c>
      <c r="BL131" s="88">
        <v>4</v>
      </c>
      <c r="BM131" s="110">
        <f>BM130</f>
        <v>295</v>
      </c>
      <c r="BN131" s="214">
        <f>AR130-7-BP130-BP131+BP131</f>
        <v>36.840000000000003</v>
      </c>
      <c r="BO131" s="218">
        <v>12</v>
      </c>
      <c r="BP131" s="105">
        <f t="shared" si="11"/>
        <v>1.39</v>
      </c>
      <c r="BQ131" s="215">
        <f>BM131+2*BN131+32</f>
        <v>400.68</v>
      </c>
      <c r="BR131" s="232">
        <f>BR130</f>
        <v>34</v>
      </c>
      <c r="BS131" s="87">
        <f t="shared" si="10"/>
        <v>120.94797802720738</v>
      </c>
      <c r="BT131" s="88">
        <v>7</v>
      </c>
      <c r="BU131" s="110">
        <f>(10+2.5*BW131)*1/TAN(BV130/180*PI())</f>
        <v>34.641016151377556</v>
      </c>
      <c r="BV131" s="242"/>
      <c r="BW131" s="88">
        <f>INT((120*SIN(BV130/180*PI()))/10)*2</f>
        <v>20</v>
      </c>
      <c r="BX131" s="218">
        <v>12</v>
      </c>
      <c r="BY131" s="215">
        <f>BU131+34</f>
        <v>68.641016151377556</v>
      </c>
      <c r="BZ131" s="88">
        <f>BW131+1</f>
        <v>21</v>
      </c>
      <c r="CA131" s="87">
        <f>BY131*BZ131/100*((BX131/100)^2/4*PI()*7850/100)</f>
        <v>12.79749678326859</v>
      </c>
      <c r="CB131" s="244"/>
      <c r="CC131" s="234"/>
      <c r="CE131" s="42"/>
    </row>
    <row r="132" spans="5:83" ht="32.25" customHeight="1" x14ac:dyDescent="0.25">
      <c r="E132" s="93"/>
      <c r="I132" s="72"/>
      <c r="P132" s="72"/>
      <c r="Q132" s="72"/>
      <c r="R132" s="72"/>
      <c r="S132" s="72"/>
      <c r="AJ132" s="278"/>
      <c r="AK132" s="242"/>
      <c r="AL132" s="238"/>
      <c r="AM132" s="248"/>
      <c r="AN132" s="238"/>
      <c r="AO132" s="250"/>
      <c r="AP132" s="242"/>
      <c r="AQ132" s="242"/>
      <c r="AR132" s="316"/>
      <c r="AS132" s="317"/>
      <c r="AT132" s="322"/>
      <c r="AU132" s="322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238"/>
      <c r="BF132" s="238"/>
      <c r="BG132" s="238"/>
      <c r="BH132" s="238"/>
      <c r="BI132" s="238"/>
      <c r="BJ132" s="238"/>
      <c r="BK132" s="238"/>
      <c r="BL132" s="88">
        <v>5</v>
      </c>
      <c r="BM132" s="210">
        <f>(3*AS130+BB130+BP132)</f>
        <v>33.9</v>
      </c>
      <c r="BN132" s="214">
        <f>AR130-7-BP130-BP131+BP132</f>
        <v>36.840000000000003</v>
      </c>
      <c r="BO132" s="218">
        <v>12</v>
      </c>
      <c r="BP132" s="211">
        <f t="shared" si="11"/>
        <v>1.39</v>
      </c>
      <c r="BQ132" s="214">
        <f>2*BM132+2*BN132+28</f>
        <v>169.48000000000002</v>
      </c>
      <c r="BR132" s="232">
        <f>INT(29*(INT(AZ130/3/2)+INT(BJ130/3/2+BJ131/3/2))/2)</f>
        <v>130</v>
      </c>
      <c r="BS132" s="87">
        <f t="shared" si="10"/>
        <v>195.60675022216967</v>
      </c>
      <c r="BT132" s="247"/>
      <c r="BU132" s="247"/>
      <c r="BV132" s="247"/>
      <c r="BW132" s="247"/>
      <c r="BX132" s="247"/>
      <c r="BY132" s="247"/>
      <c r="BZ132" s="247"/>
      <c r="CA132" s="247"/>
      <c r="CB132" s="253"/>
      <c r="CC132" s="246"/>
      <c r="CE132" s="42"/>
    </row>
    <row r="133" spans="5:83" ht="32.25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>
        <f>AL130</f>
        <v>350</v>
      </c>
      <c r="AM133" s="248" t="s">
        <v>405</v>
      </c>
      <c r="AN133" s="238">
        <f>AN130</f>
        <v>30</v>
      </c>
      <c r="AO133" s="250">
        <f>INT(AL133*TAN(RADIANS(AN133)))</f>
        <v>202</v>
      </c>
      <c r="AP133" s="242">
        <f>INT((AO133-13)/AS133+1)*AS133+13</f>
        <v>203</v>
      </c>
      <c r="AQ133" s="242">
        <f>AP133+INT(AL133*(TAN(AN133/180*PI())))</f>
        <v>405</v>
      </c>
      <c r="AR133" s="307">
        <f>AR110</f>
        <v>60</v>
      </c>
      <c r="AS133" s="310">
        <f>AS110</f>
        <v>10</v>
      </c>
      <c r="AT133" s="322">
        <f>AT110</f>
        <v>11</v>
      </c>
      <c r="AU133" s="322">
        <f>AU110</f>
        <v>6</v>
      </c>
      <c r="AV133" s="88">
        <v>1</v>
      </c>
      <c r="AW133" s="219">
        <v>25</v>
      </c>
      <c r="AX133" s="87">
        <f>AL133-11</f>
        <v>339</v>
      </c>
      <c r="AY133" s="184">
        <f>(AR133-7-BP133-BP134-1.16/2-BB133/2)</f>
        <v>48.45</v>
      </c>
      <c r="AZ133" s="130">
        <f>INT((AP133-13)/AS133)+1</f>
        <v>20</v>
      </c>
      <c r="BA133" s="103" t="s">
        <v>31</v>
      </c>
      <c r="BB133" s="105">
        <f>IF(AW133=16,1.84,IF(AW133=20,2.27,IF(AW133=22,2.51,IF(AW133=25,2.84,IF(AW133=28,3.16)))))</f>
        <v>2.84</v>
      </c>
      <c r="BC133" s="88">
        <f>AX133+2*AY133</f>
        <v>435.9</v>
      </c>
      <c r="BD133" s="87">
        <f>BC133*AZ133/100*((AW133/100)^2/4*PI()*7850/100)</f>
        <v>335.93590206072997</v>
      </c>
      <c r="BE133" s="88">
        <v>2</v>
      </c>
      <c r="BF133" s="87">
        <f>AL133-11</f>
        <v>339</v>
      </c>
      <c r="BG133" s="87">
        <v>10</v>
      </c>
      <c r="BH133" s="218">
        <v>10</v>
      </c>
      <c r="BI133" s="88">
        <f>BF133+2*BG133</f>
        <v>359</v>
      </c>
      <c r="BJ133" s="88">
        <f>AZ133</f>
        <v>20</v>
      </c>
      <c r="BK133" s="87">
        <f>BI133*BJ133/100*((BH133/100)^2/4*PI()*7850/100)</f>
        <v>44.267396683570382</v>
      </c>
      <c r="BL133" s="88">
        <v>3</v>
      </c>
      <c r="BM133" s="110">
        <f>(AP133+AQ133)/2-2*4.5</f>
        <v>295</v>
      </c>
      <c r="BN133" s="87">
        <f>10</f>
        <v>10</v>
      </c>
      <c r="BO133" s="218">
        <v>10</v>
      </c>
      <c r="BP133" s="105">
        <f>IF(BO133=10,1.16,IF(BO133=12,1.39,IF(BO133=14,1.62,IF(BO133=28,3.1))))</f>
        <v>1.1599999999999999</v>
      </c>
      <c r="BQ133" s="110">
        <f>BM133+2*BN133</f>
        <v>315</v>
      </c>
      <c r="BR133" s="232">
        <f>AT133*2+2*AU133-1+1</f>
        <v>34</v>
      </c>
      <c r="BS133" s="87">
        <f t="shared" si="10"/>
        <v>66.031172490395377</v>
      </c>
      <c r="BT133" s="88">
        <v>6</v>
      </c>
      <c r="BU133" s="110">
        <f>(20+10*BW133)*TAN(BV133/180*PI())</f>
        <v>138.56406460551014</v>
      </c>
      <c r="BV133" s="242">
        <f>45+AN133/2</f>
        <v>60</v>
      </c>
      <c r="BW133" s="88">
        <f>INT((150*COS(BV133/180*PI())-10)/10)</f>
        <v>6</v>
      </c>
      <c r="BX133" s="218">
        <v>12</v>
      </c>
      <c r="BY133" s="215">
        <f>BU133+34</f>
        <v>172.56406460551014</v>
      </c>
      <c r="BZ133" s="88">
        <f>BW133+1</f>
        <v>7</v>
      </c>
      <c r="CA133" s="87">
        <f>BY133*BZ133/100*((BX133/100)^2/4*PI()*7850/100)</f>
        <v>10.72433648528016</v>
      </c>
      <c r="CB133" s="243">
        <f>BD133+BK133+BS133+BD134+BK134+BS134+CA133+CA134+BS135</f>
        <v>1259.361215197941</v>
      </c>
      <c r="CC133" s="233">
        <f>(AP133+AQ133)*AL133/2*AR133/1000000</f>
        <v>6.3840000000000003</v>
      </c>
      <c r="CE133" s="42">
        <f>CB133/CC133</f>
        <v>197.2683607766198</v>
      </c>
    </row>
    <row r="134" spans="5:83" ht="32.25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/>
      <c r="AM134" s="248"/>
      <c r="AN134" s="238"/>
      <c r="AO134" s="250"/>
      <c r="AP134" s="242"/>
      <c r="AQ134" s="242"/>
      <c r="AR134" s="308"/>
      <c r="AS134" s="311"/>
      <c r="AT134" s="322"/>
      <c r="AU134" s="322"/>
      <c r="AV134" s="88" t="s">
        <v>51</v>
      </c>
      <c r="AW134" s="219">
        <f>AW133</f>
        <v>25</v>
      </c>
      <c r="AX134" s="87">
        <f>AL133/COS(AN133/180*PI())-11</f>
        <v>393.145188432738</v>
      </c>
      <c r="AY134" s="184">
        <f>AY133</f>
        <v>48.45</v>
      </c>
      <c r="AZ134" s="103" t="s">
        <v>31</v>
      </c>
      <c r="BA134" s="131">
        <f>INT((AQ133-AP133-3.5/COS(AN133*PI()/180))/AS133)+1</f>
        <v>20</v>
      </c>
      <c r="BB134" s="105">
        <f>IF(AW134=16,1.84,IF(AW134=20,2.27,IF(AW134=22,2.51,IF(AW134=25,2.84,IF(AW134=28,3.16)))))</f>
        <v>2.84</v>
      </c>
      <c r="BC134" s="88">
        <f>AX134+2*AY134</f>
        <v>490.04518843273797</v>
      </c>
      <c r="BD134" s="87">
        <f>BC134*BA134/100*((AW134/100)^2/4*PI()*7850/100)</f>
        <v>377.66407989601333</v>
      </c>
      <c r="BE134" s="88" t="s">
        <v>52</v>
      </c>
      <c r="BF134" s="87">
        <f>AL133/COS(AN133/180*PI())-11</f>
        <v>393.145188432738</v>
      </c>
      <c r="BG134" s="87">
        <v>10</v>
      </c>
      <c r="BH134" s="218">
        <v>10</v>
      </c>
      <c r="BI134" s="88">
        <f>BF134+2*BG134</f>
        <v>413.145188432738</v>
      </c>
      <c r="BJ134" s="88">
        <f>BA134</f>
        <v>20</v>
      </c>
      <c r="BK134" s="87">
        <f>BI134*BJ134/100*((BH134/100)^2/4*PI()*7850/100)</f>
        <v>50.943905137215729</v>
      </c>
      <c r="BL134" s="88">
        <v>4</v>
      </c>
      <c r="BM134" s="110">
        <f>BM133</f>
        <v>295</v>
      </c>
      <c r="BN134" s="214">
        <f>AR133-7-BP133-BP134+BP134</f>
        <v>51.84</v>
      </c>
      <c r="BO134" s="218">
        <v>12</v>
      </c>
      <c r="BP134" s="105">
        <f t="shared" si="11"/>
        <v>1.39</v>
      </c>
      <c r="BQ134" s="215">
        <f>BM134+2*BN134+32</f>
        <v>430.68</v>
      </c>
      <c r="BR134" s="232">
        <f>BR133</f>
        <v>34</v>
      </c>
      <c r="BS134" s="87">
        <f t="shared" si="10"/>
        <v>130.00368168303305</v>
      </c>
      <c r="BT134" s="88">
        <v>7</v>
      </c>
      <c r="BU134" s="110">
        <f>(10+2.5*BW134)*1/TAN(BV133/180*PI())</f>
        <v>34.641016151377556</v>
      </c>
      <c r="BV134" s="242"/>
      <c r="BW134" s="88">
        <f>INT((120*SIN(BV133/180*PI()))/10)*2</f>
        <v>20</v>
      </c>
      <c r="BX134" s="218">
        <v>12</v>
      </c>
      <c r="BY134" s="215">
        <f>BU134+34</f>
        <v>68.641016151377556</v>
      </c>
      <c r="BZ134" s="88">
        <f>BW134+1</f>
        <v>21</v>
      </c>
      <c r="CA134" s="87">
        <f>BY134*BZ134/100*((BX134/100)^2/4*PI()*7850/100)</f>
        <v>12.79749678326859</v>
      </c>
      <c r="CB134" s="244"/>
      <c r="CC134" s="234"/>
      <c r="CE134" s="42"/>
    </row>
    <row r="135" spans="5:83" ht="32.25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8"/>
      <c r="AN135" s="238"/>
      <c r="AO135" s="250"/>
      <c r="AP135" s="242"/>
      <c r="AQ135" s="242"/>
      <c r="AR135" s="316"/>
      <c r="AS135" s="317"/>
      <c r="AT135" s="322"/>
      <c r="AU135" s="322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88">
        <v>5</v>
      </c>
      <c r="BM135" s="210">
        <f>(3*AS133+BB133+BP135)</f>
        <v>34.230000000000004</v>
      </c>
      <c r="BN135" s="214">
        <f>AR133-7-BP133-BP134+BP135</f>
        <v>51.84</v>
      </c>
      <c r="BO135" s="218">
        <v>12</v>
      </c>
      <c r="BP135" s="211">
        <f t="shared" si="11"/>
        <v>1.39</v>
      </c>
      <c r="BQ135" s="214">
        <f>2*BM135+2*BN135+28</f>
        <v>200.14000000000001</v>
      </c>
      <c r="BR135" s="232">
        <f>INT(29*(INT(AZ133/3/2)+INT(BJ133/3/2+BJ134/3/2))/2)</f>
        <v>130</v>
      </c>
      <c r="BS135" s="87">
        <f t="shared" si="10"/>
        <v>230.99324397843426</v>
      </c>
      <c r="BT135" s="247"/>
      <c r="BU135" s="247"/>
      <c r="BV135" s="247"/>
      <c r="BW135" s="247"/>
      <c r="BX135" s="247"/>
      <c r="BY135" s="247"/>
      <c r="BZ135" s="247"/>
      <c r="CA135" s="247"/>
      <c r="CB135" s="253"/>
      <c r="CC135" s="246"/>
      <c r="CE135" s="42"/>
    </row>
    <row r="136" spans="5:83" ht="32.25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f>AL133</f>
        <v>350</v>
      </c>
      <c r="AM136" s="248" t="s">
        <v>404</v>
      </c>
      <c r="AN136" s="238">
        <f>AN133</f>
        <v>30</v>
      </c>
      <c r="AO136" s="250">
        <f>INT(AL136*TAN(RADIANS(AN136)))</f>
        <v>202</v>
      </c>
      <c r="AP136" s="242">
        <f>INT((AO136-13)/AS136+1)*AS136+13</f>
        <v>203</v>
      </c>
      <c r="AQ136" s="242">
        <f>AP136+INT(AL136*(TAN(AN136/180*PI())))</f>
        <v>405</v>
      </c>
      <c r="AR136" s="307">
        <f>AR113</f>
        <v>70</v>
      </c>
      <c r="AS136" s="310">
        <f>AS113</f>
        <v>10</v>
      </c>
      <c r="AT136" s="322">
        <f>AT113</f>
        <v>11</v>
      </c>
      <c r="AU136" s="322">
        <f>AU113</f>
        <v>6</v>
      </c>
      <c r="AV136" s="88">
        <v>1</v>
      </c>
      <c r="AW136" s="219">
        <v>28</v>
      </c>
      <c r="AX136" s="87">
        <f>AL136-11</f>
        <v>339</v>
      </c>
      <c r="AY136" s="184">
        <f>(AR136-7-BP136-BP137-1.16/2-BB136/2)</f>
        <v>58.290000000000006</v>
      </c>
      <c r="AZ136" s="130">
        <f>INT((AP136-13)/AS136)+1</f>
        <v>20</v>
      </c>
      <c r="BA136" s="103" t="s">
        <v>31</v>
      </c>
      <c r="BB136" s="105">
        <f>IF(AW136=16,1.84,IF(AW136=20,2.27,IF(AW136=22,2.51,IF(AW136=25,2.84,IF(AW136=28,3.16)))))</f>
        <v>3.16</v>
      </c>
      <c r="BC136" s="88">
        <f>AX136+2*AY136</f>
        <v>455.58000000000004</v>
      </c>
      <c r="BD136" s="87">
        <f>BC136*AZ136/100*((AW136/100)^2/4*PI()*7850/100)</f>
        <v>440.4232594869967</v>
      </c>
      <c r="BE136" s="88">
        <v>2</v>
      </c>
      <c r="BF136" s="87">
        <f>AL136-11</f>
        <v>339</v>
      </c>
      <c r="BG136" s="87">
        <v>10</v>
      </c>
      <c r="BH136" s="218">
        <v>10</v>
      </c>
      <c r="BI136" s="88">
        <f>BF136+2*BG136</f>
        <v>359</v>
      </c>
      <c r="BJ136" s="88">
        <f>AZ136</f>
        <v>20</v>
      </c>
      <c r="BK136" s="87">
        <f>BI136*BJ136/100*((BH136/100)^2/4*PI()*7850/100)</f>
        <v>44.267396683570382</v>
      </c>
      <c r="BL136" s="88">
        <v>3</v>
      </c>
      <c r="BM136" s="110">
        <f>(AP136+AQ136)/2-2*4.5</f>
        <v>295</v>
      </c>
      <c r="BN136" s="87">
        <f>10</f>
        <v>10</v>
      </c>
      <c r="BO136" s="218">
        <v>10</v>
      </c>
      <c r="BP136" s="105">
        <f>IF(BO136=10,1.16,IF(BO136=12,1.39,IF(BO136=14,1.62,IF(BO136=28,3.1))))</f>
        <v>1.1599999999999999</v>
      </c>
      <c r="BQ136" s="110">
        <f>BM136+2*BN136</f>
        <v>315</v>
      </c>
      <c r="BR136" s="232">
        <f>AT136*2+2*AU136-1+1</f>
        <v>34</v>
      </c>
      <c r="BS136" s="87">
        <f t="shared" si="10"/>
        <v>66.031172490395377</v>
      </c>
      <c r="BT136" s="88">
        <v>6</v>
      </c>
      <c r="BU136" s="110">
        <f>(20+10*BW136)*TAN(BV136/180*PI())</f>
        <v>138.56406460551014</v>
      </c>
      <c r="BV136" s="242">
        <f>45+AN136/2</f>
        <v>60</v>
      </c>
      <c r="BW136" s="88">
        <f>INT((150*COS(BV136/180*PI())-10)/10)</f>
        <v>6</v>
      </c>
      <c r="BX136" s="218">
        <v>12</v>
      </c>
      <c r="BY136" s="215">
        <f>BU136+34</f>
        <v>172.56406460551014</v>
      </c>
      <c r="BZ136" s="88">
        <f>BW136+1</f>
        <v>7</v>
      </c>
      <c r="CA136" s="87">
        <f>BY136*BZ136/100*((BX136/100)^2/4*PI()*7850/100)</f>
        <v>10.72433648528016</v>
      </c>
      <c r="CB136" s="243">
        <f>BD136+BK136+BS136+BD137+BK137+BS137+CA136+CA137+BS138</f>
        <v>1508.8105417616459</v>
      </c>
      <c r="CC136" s="233">
        <f>(AP136+AQ136)*AL136/2*AR136/1000000</f>
        <v>7.4480000000000004</v>
      </c>
      <c r="CE136" s="42">
        <f>CB136/CC136</f>
        <v>202.57928863609638</v>
      </c>
    </row>
    <row r="137" spans="5:83" ht="32.25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8"/>
      <c r="AN137" s="238"/>
      <c r="AO137" s="250"/>
      <c r="AP137" s="242"/>
      <c r="AQ137" s="242"/>
      <c r="AR137" s="308"/>
      <c r="AS137" s="311"/>
      <c r="AT137" s="322"/>
      <c r="AU137" s="322"/>
      <c r="AV137" s="88" t="s">
        <v>51</v>
      </c>
      <c r="AW137" s="219">
        <f>AW136</f>
        <v>28</v>
      </c>
      <c r="AX137" s="87">
        <f>AL136/COS(AN136/180*PI())-11</f>
        <v>393.145188432738</v>
      </c>
      <c r="AY137" s="184">
        <f>AY136</f>
        <v>58.290000000000006</v>
      </c>
      <c r="AZ137" s="103" t="s">
        <v>31</v>
      </c>
      <c r="BA137" s="131">
        <f>INT((AQ136-AP136-3.5/COS(AN136*PI()/180))/AS136)+1</f>
        <v>20</v>
      </c>
      <c r="BB137" s="105">
        <f>IF(AW137=16,1.84,IF(AW137=20,2.27,IF(AW137=22,2.51,IF(AW137=25,2.84,IF(AW137=28,3.16)))))</f>
        <v>3.16</v>
      </c>
      <c r="BC137" s="88">
        <f>AX137+2*AY137</f>
        <v>509.72518843273804</v>
      </c>
      <c r="BD137" s="87">
        <f>BC137*BA137/100*((AW137/100)^2/4*PI()*7850/100)</f>
        <v>492.76708576357623</v>
      </c>
      <c r="BE137" s="88" t="s">
        <v>52</v>
      </c>
      <c r="BF137" s="87">
        <f>AL136/COS(AN136/180*PI())-11</f>
        <v>393.145188432738</v>
      </c>
      <c r="BG137" s="87">
        <v>10</v>
      </c>
      <c r="BH137" s="218">
        <v>10</v>
      </c>
      <c r="BI137" s="88">
        <f>BF137+2*BG137</f>
        <v>413.145188432738</v>
      </c>
      <c r="BJ137" s="88">
        <f>BA137</f>
        <v>20</v>
      </c>
      <c r="BK137" s="87">
        <f>BI137*BJ137/100*((BH137/100)^2/4*PI()*7850/100)</f>
        <v>50.943905137215729</v>
      </c>
      <c r="BL137" s="88">
        <v>4</v>
      </c>
      <c r="BM137" s="110">
        <f>BM136</f>
        <v>295</v>
      </c>
      <c r="BN137" s="214">
        <f>AR136-7-BP136-BP137+BP137</f>
        <v>61.84</v>
      </c>
      <c r="BO137" s="218">
        <v>12</v>
      </c>
      <c r="BP137" s="105">
        <f t="shared" si="11"/>
        <v>1.39</v>
      </c>
      <c r="BQ137" s="215">
        <f>BM137+2*BN137+32</f>
        <v>450.68</v>
      </c>
      <c r="BR137" s="232">
        <f>BR136</f>
        <v>34</v>
      </c>
      <c r="BS137" s="87">
        <f t="shared" si="10"/>
        <v>136.04081745358346</v>
      </c>
      <c r="BT137" s="88">
        <v>7</v>
      </c>
      <c r="BU137" s="110">
        <f>(10+2.5*BW137)*1/TAN(BV136/180*PI())</f>
        <v>34.641016151377556</v>
      </c>
      <c r="BV137" s="242"/>
      <c r="BW137" s="88">
        <f>INT((120*SIN(BV136/180*PI()))/10)*2</f>
        <v>20</v>
      </c>
      <c r="BX137" s="218">
        <v>12</v>
      </c>
      <c r="BY137" s="215">
        <f>BU137+34</f>
        <v>68.641016151377556</v>
      </c>
      <c r="BZ137" s="88">
        <f>BW137+1</f>
        <v>21</v>
      </c>
      <c r="CA137" s="87">
        <f>BY137*BZ137/100*((BX137/100)^2/4*PI()*7850/100)</f>
        <v>12.79749678326859</v>
      </c>
      <c r="CB137" s="244"/>
      <c r="CC137" s="234"/>
      <c r="CE137" s="42"/>
    </row>
    <row r="138" spans="5:83" ht="32.25" customHeight="1" x14ac:dyDescent="0.25">
      <c r="E138" s="93"/>
      <c r="I138" s="72"/>
      <c r="P138" s="72"/>
      <c r="Q138" s="72"/>
      <c r="R138" s="72"/>
      <c r="S138" s="72"/>
      <c r="AJ138" s="278"/>
      <c r="AK138" s="242"/>
      <c r="AL138" s="238"/>
      <c r="AM138" s="248"/>
      <c r="AN138" s="238"/>
      <c r="AO138" s="250"/>
      <c r="AP138" s="242"/>
      <c r="AQ138" s="242"/>
      <c r="AR138" s="316"/>
      <c r="AS138" s="317"/>
      <c r="AT138" s="322"/>
      <c r="AU138" s="322"/>
      <c r="AV138" s="238"/>
      <c r="AW138" s="238"/>
      <c r="AX138" s="238"/>
      <c r="AY138" s="238"/>
      <c r="AZ138" s="238"/>
      <c r="BA138" s="238"/>
      <c r="BB138" s="238"/>
      <c r="BC138" s="238"/>
      <c r="BD138" s="238"/>
      <c r="BE138" s="238"/>
      <c r="BF138" s="238"/>
      <c r="BG138" s="238"/>
      <c r="BH138" s="238"/>
      <c r="BI138" s="238"/>
      <c r="BJ138" s="238"/>
      <c r="BK138" s="238"/>
      <c r="BL138" s="88">
        <v>5</v>
      </c>
      <c r="BM138" s="210">
        <f>(3*AS136+BB136+BP138)</f>
        <v>34.549999999999997</v>
      </c>
      <c r="BN138" s="214">
        <f>AR136-7-BP136-BP137+BP138</f>
        <v>61.84</v>
      </c>
      <c r="BO138" s="218">
        <v>12</v>
      </c>
      <c r="BP138" s="211">
        <f t="shared" si="11"/>
        <v>1.39</v>
      </c>
      <c r="BQ138" s="214">
        <f>2*BM138+2*BN138+28</f>
        <v>220.78</v>
      </c>
      <c r="BR138" s="232">
        <f>INT(29*(INT(AZ136/3/2)+INT(BJ136/3/2+BJ137/3/2))/2)</f>
        <v>130</v>
      </c>
      <c r="BS138" s="87">
        <f t="shared" si="10"/>
        <v>254.81507147775912</v>
      </c>
      <c r="BT138" s="247"/>
      <c r="BU138" s="247"/>
      <c r="BV138" s="247"/>
      <c r="BW138" s="247"/>
      <c r="BX138" s="247"/>
      <c r="BY138" s="247"/>
      <c r="BZ138" s="247"/>
      <c r="CA138" s="247"/>
      <c r="CB138" s="253"/>
      <c r="CC138" s="246"/>
      <c r="CE138" s="42"/>
    </row>
    <row r="139" spans="5:83" ht="32.25" customHeight="1" x14ac:dyDescent="0.25">
      <c r="E139" s="93"/>
      <c r="I139" s="72"/>
      <c r="P139" s="72"/>
      <c r="Q139" s="72"/>
      <c r="R139" s="72"/>
      <c r="S139" s="72"/>
      <c r="AJ139" s="278"/>
      <c r="AK139" s="242"/>
      <c r="AL139" s="238">
        <f>AL136</f>
        <v>350</v>
      </c>
      <c r="AM139" s="248" t="s">
        <v>406</v>
      </c>
      <c r="AN139" s="238">
        <f>AN136</f>
        <v>30</v>
      </c>
      <c r="AO139" s="250">
        <f>INT(AL139*TAN(RADIANS(AN139)))</f>
        <v>202</v>
      </c>
      <c r="AP139" s="242">
        <f>INT((AO139-13)/AS139+1)*AS139+13</f>
        <v>203</v>
      </c>
      <c r="AQ139" s="242">
        <f>AP139+INT(AL139*(TAN(AN139/180*PI())))</f>
        <v>405</v>
      </c>
      <c r="AR139" s="307">
        <f>AR116</f>
        <v>75</v>
      </c>
      <c r="AS139" s="310">
        <f>AS116</f>
        <v>10</v>
      </c>
      <c r="AT139" s="322">
        <f>AT116</f>
        <v>11</v>
      </c>
      <c r="AU139" s="322">
        <f>AU116</f>
        <v>6</v>
      </c>
      <c r="AV139" s="88">
        <v>1</v>
      </c>
      <c r="AW139" s="219">
        <v>28</v>
      </c>
      <c r="AX139" s="87">
        <f>AL139-11</f>
        <v>339</v>
      </c>
      <c r="AY139" s="184">
        <f>(AR139-7-BP139-BP140-1.16/2-BB139/2)</f>
        <v>63.290000000000006</v>
      </c>
      <c r="AZ139" s="130">
        <f>INT((AP139-13)/AS139)+1</f>
        <v>20</v>
      </c>
      <c r="BA139" s="103" t="s">
        <v>31</v>
      </c>
      <c r="BB139" s="105">
        <f>IF(AW139=16,1.84,IF(AW139=20,2.27,IF(AW139=22,2.51,IF(AW139=25,2.84,IF(AW139=28,3.16)))))</f>
        <v>3.16</v>
      </c>
      <c r="BC139" s="88">
        <f>AX139+2*AY139</f>
        <v>465.58000000000004</v>
      </c>
      <c r="BD139" s="87">
        <f>BC139*AZ139/100*((AW139/100)^2/4*PI()*7850/100)</f>
        <v>450.09056840062323</v>
      </c>
      <c r="BE139" s="88">
        <v>2</v>
      </c>
      <c r="BF139" s="87">
        <f>AL139-11</f>
        <v>339</v>
      </c>
      <c r="BG139" s="87">
        <v>10</v>
      </c>
      <c r="BH139" s="218">
        <v>10</v>
      </c>
      <c r="BI139" s="88">
        <f>BF139+2*BG139</f>
        <v>359</v>
      </c>
      <c r="BJ139" s="88">
        <f>AZ139</f>
        <v>20</v>
      </c>
      <c r="BK139" s="87">
        <f>BI139*BJ139/100*((BH139/100)^2/4*PI()*7850/100)</f>
        <v>44.267396683570382</v>
      </c>
      <c r="BL139" s="88">
        <v>3</v>
      </c>
      <c r="BM139" s="110">
        <f>(AP139+AQ139)/2-2*4.5</f>
        <v>295</v>
      </c>
      <c r="BN139" s="87">
        <f>10</f>
        <v>10</v>
      </c>
      <c r="BO139" s="218">
        <v>10</v>
      </c>
      <c r="BP139" s="105">
        <f>IF(BO139=10,1.16,IF(BO139=12,1.39,IF(BO139=14,1.62,IF(BO139=28,3.1))))</f>
        <v>1.1599999999999999</v>
      </c>
      <c r="BQ139" s="110">
        <f>BM139+2*BN139</f>
        <v>315</v>
      </c>
      <c r="BR139" s="232">
        <f>AT139*2+2*AU139-1+1</f>
        <v>34</v>
      </c>
      <c r="BS139" s="87">
        <f t="shared" si="10"/>
        <v>66.031172490395377</v>
      </c>
      <c r="BT139" s="88">
        <v>6</v>
      </c>
      <c r="BU139" s="110">
        <f>(20+10*BW139)*TAN(BV139/180*PI())</f>
        <v>138.56406460551014</v>
      </c>
      <c r="BV139" s="242">
        <f>45+AN139/2</f>
        <v>60</v>
      </c>
      <c r="BW139" s="88">
        <f>INT((150*COS(BV139/180*PI())-10)/10)</f>
        <v>6</v>
      </c>
      <c r="BX139" s="218">
        <v>12</v>
      </c>
      <c r="BY139" s="215">
        <f>BU139+34</f>
        <v>172.56406460551014</v>
      </c>
      <c r="BZ139" s="88">
        <f>BW139+1</f>
        <v>7</v>
      </c>
      <c r="CA139" s="87">
        <f>BY139*BZ139/100*((BX139/100)^2/4*PI()*7850/100)</f>
        <v>10.72433648528016</v>
      </c>
      <c r="CB139" s="243">
        <f>BD139+BK139+BS139+BD140+BK140+BS140+CA139+CA140+BS141</f>
        <v>1542.7053105649322</v>
      </c>
      <c r="CC139" s="233">
        <f>(AP139+AQ139)*AL139/2*AR139/1000000</f>
        <v>7.98</v>
      </c>
      <c r="CE139" s="42">
        <f>CB139/CC139</f>
        <v>193.32146748933988</v>
      </c>
    </row>
    <row r="140" spans="5:83" ht="32.25" customHeight="1" x14ac:dyDescent="0.25">
      <c r="E140" s="93"/>
      <c r="I140" s="72"/>
      <c r="P140" s="72"/>
      <c r="Q140" s="72"/>
      <c r="R140" s="72"/>
      <c r="S140" s="72"/>
      <c r="AJ140" s="278"/>
      <c r="AK140" s="242"/>
      <c r="AL140" s="238"/>
      <c r="AM140" s="248"/>
      <c r="AN140" s="238"/>
      <c r="AO140" s="250"/>
      <c r="AP140" s="242"/>
      <c r="AQ140" s="242"/>
      <c r="AR140" s="308"/>
      <c r="AS140" s="311"/>
      <c r="AT140" s="322"/>
      <c r="AU140" s="322"/>
      <c r="AV140" s="88" t="s">
        <v>51</v>
      </c>
      <c r="AW140" s="219">
        <f>AW139</f>
        <v>28</v>
      </c>
      <c r="AX140" s="87">
        <f>AL139/COS(AN139/180*PI())-11</f>
        <v>393.145188432738</v>
      </c>
      <c r="AY140" s="184">
        <f>AY139</f>
        <v>63.290000000000006</v>
      </c>
      <c r="AZ140" s="103" t="s">
        <v>31</v>
      </c>
      <c r="BA140" s="131">
        <f>INT((AQ139-AP139-3.5/COS(AN139*PI()/180))/AS139)+1</f>
        <v>20</v>
      </c>
      <c r="BB140" s="105">
        <f>IF(AW140=16,1.84,IF(AW140=20,2.27,IF(AW140=22,2.51,IF(AW140=25,2.84,IF(AW140=28,3.16)))))</f>
        <v>3.16</v>
      </c>
      <c r="BC140" s="88">
        <f>AX140+2*AY140</f>
        <v>519.72518843273804</v>
      </c>
      <c r="BD140" s="87">
        <f>BC140*BA140/100*((AW140/100)^2/4*PI()*7850/100)</f>
        <v>502.43439467720276</v>
      </c>
      <c r="BE140" s="88" t="s">
        <v>52</v>
      </c>
      <c r="BF140" s="87">
        <f>AL139/COS(AN139/180*PI())-11</f>
        <v>393.145188432738</v>
      </c>
      <c r="BG140" s="87">
        <v>10</v>
      </c>
      <c r="BH140" s="218">
        <v>10</v>
      </c>
      <c r="BI140" s="88">
        <f>BF140+2*BG140</f>
        <v>413.145188432738</v>
      </c>
      <c r="BJ140" s="88">
        <f>BA140</f>
        <v>20</v>
      </c>
      <c r="BK140" s="87">
        <f>BI140*BJ140/100*((BH140/100)^2/4*PI()*7850/100)</f>
        <v>50.943905137215729</v>
      </c>
      <c r="BL140" s="88">
        <v>4</v>
      </c>
      <c r="BM140" s="110">
        <f>BM139</f>
        <v>295</v>
      </c>
      <c r="BN140" s="214">
        <f>AR139-7-BP139-BP140+BP140</f>
        <v>66.84</v>
      </c>
      <c r="BO140" s="218">
        <v>12</v>
      </c>
      <c r="BP140" s="105">
        <f t="shared" si="11"/>
        <v>1.39</v>
      </c>
      <c r="BQ140" s="215">
        <f>BM140+2*BN140+32</f>
        <v>460.68</v>
      </c>
      <c r="BR140" s="232">
        <f>BR139</f>
        <v>34</v>
      </c>
      <c r="BS140" s="87">
        <f t="shared" si="10"/>
        <v>139.05938533885868</v>
      </c>
      <c r="BT140" s="88">
        <v>7</v>
      </c>
      <c r="BU140" s="110">
        <f>(10+2.5*BW140)*1/TAN(BV139/180*PI())</f>
        <v>34.641016151377556</v>
      </c>
      <c r="BV140" s="242"/>
      <c r="BW140" s="88">
        <f>INT((120*SIN(BV139/180*PI()))/10)*2</f>
        <v>20</v>
      </c>
      <c r="BX140" s="218">
        <v>12</v>
      </c>
      <c r="BY140" s="215">
        <f>BU140+34</f>
        <v>68.641016151377556</v>
      </c>
      <c r="BZ140" s="88">
        <f>BW140+1</f>
        <v>21</v>
      </c>
      <c r="CA140" s="87">
        <f>BY140*BZ140/100*((BX140/100)^2/4*PI()*7850/100)</f>
        <v>12.79749678326859</v>
      </c>
      <c r="CB140" s="244"/>
      <c r="CC140" s="234"/>
      <c r="CE140" s="42"/>
    </row>
    <row r="141" spans="5:83" ht="32.25" customHeight="1" thickBot="1" x14ac:dyDescent="0.3">
      <c r="E141" s="93"/>
      <c r="I141" s="72"/>
      <c r="P141" s="72"/>
      <c r="Q141" s="72"/>
      <c r="R141" s="72"/>
      <c r="S141" s="72"/>
      <c r="AJ141" s="279"/>
      <c r="AK141" s="252"/>
      <c r="AL141" s="238"/>
      <c r="AM141" s="249"/>
      <c r="AN141" s="236"/>
      <c r="AO141" s="251"/>
      <c r="AP141" s="252"/>
      <c r="AQ141" s="252"/>
      <c r="AR141" s="309"/>
      <c r="AS141" s="312"/>
      <c r="AT141" s="322"/>
      <c r="AU141" s="322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36"/>
      <c r="BH141" s="236"/>
      <c r="BI141" s="236"/>
      <c r="BJ141" s="236"/>
      <c r="BK141" s="236"/>
      <c r="BL141" s="95">
        <v>5</v>
      </c>
      <c r="BM141" s="210">
        <f>(3*AS139+BB139+BP141)</f>
        <v>34.549999999999997</v>
      </c>
      <c r="BN141" s="214">
        <f>AR139-7-BP139-BP140+BP141</f>
        <v>66.84</v>
      </c>
      <c r="BO141" s="218">
        <v>12</v>
      </c>
      <c r="BP141" s="211">
        <f t="shared" si="11"/>
        <v>1.39</v>
      </c>
      <c r="BQ141" s="214">
        <f>2*BM141+2*BN141+28</f>
        <v>230.78</v>
      </c>
      <c r="BR141" s="232">
        <f>INT(29*(INT(AZ139/3/2)+INT(BJ139/3/2+BJ140/3/2))/2)</f>
        <v>130</v>
      </c>
      <c r="BS141" s="94">
        <f t="shared" si="10"/>
        <v>266.35665456851729</v>
      </c>
      <c r="BT141" s="237"/>
      <c r="BU141" s="237"/>
      <c r="BV141" s="237"/>
      <c r="BW141" s="237"/>
      <c r="BX141" s="237"/>
      <c r="BY141" s="237"/>
      <c r="BZ141" s="237"/>
      <c r="CA141" s="237"/>
      <c r="CB141" s="245"/>
      <c r="CC141" s="235"/>
      <c r="CE141" s="42"/>
    </row>
    <row r="142" spans="5:83" ht="32.25" customHeight="1" x14ac:dyDescent="0.25">
      <c r="E142" s="93"/>
      <c r="I142" s="72"/>
      <c r="P142" s="72"/>
      <c r="Q142" s="72"/>
      <c r="R142" s="72"/>
      <c r="S142" s="72"/>
      <c r="AM142" s="93"/>
      <c r="AN142" s="93"/>
      <c r="AO142" s="129"/>
      <c r="AP142" s="93"/>
      <c r="AQ142" s="93"/>
      <c r="BD142" s="72"/>
      <c r="BE142" s="72"/>
      <c r="BF142" s="72"/>
      <c r="BG142" s="72"/>
    </row>
    <row r="143" spans="5:83" ht="32.25" customHeight="1" x14ac:dyDescent="0.25">
      <c r="E143" s="93"/>
      <c r="I143" s="72"/>
      <c r="P143" s="72"/>
      <c r="Q143" s="72"/>
      <c r="R143" s="72"/>
      <c r="S143" s="72"/>
      <c r="AJ143" s="271" t="s">
        <v>472</v>
      </c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  <c r="BC143" s="271"/>
      <c r="BD143" s="271"/>
      <c r="BE143" s="271"/>
      <c r="BF143" s="271"/>
      <c r="BG143" s="271"/>
      <c r="BH143" s="271"/>
      <c r="BI143" s="271"/>
      <c r="BJ143" s="271"/>
      <c r="BK143" s="271"/>
      <c r="BL143" s="271"/>
      <c r="BM143" s="271"/>
      <c r="BN143" s="271"/>
      <c r="BO143" s="271"/>
      <c r="BP143" s="271"/>
      <c r="BQ143" s="271"/>
      <c r="BR143" s="271"/>
      <c r="BS143" s="271"/>
      <c r="BT143" s="271"/>
      <c r="BU143" s="271"/>
      <c r="BV143" s="271"/>
      <c r="BW143" s="271"/>
      <c r="BX143" s="271"/>
      <c r="BY143" s="271"/>
      <c r="BZ143" s="271"/>
      <c r="CA143" s="271"/>
      <c r="CB143" s="271"/>
      <c r="CC143" s="271"/>
    </row>
    <row r="144" spans="5:83" ht="21" customHeight="1" thickBot="1" x14ac:dyDescent="0.3">
      <c r="E144" s="93"/>
      <c r="I144" s="72"/>
      <c r="P144" s="72"/>
      <c r="Q144" s="72"/>
      <c r="R144" s="72"/>
      <c r="S144" s="72"/>
      <c r="AJ144" s="43"/>
      <c r="AK144" s="43"/>
      <c r="AL144" s="43"/>
      <c r="AM144" s="43"/>
      <c r="AN144" s="43"/>
      <c r="AO144" s="128"/>
      <c r="AP144" s="43"/>
      <c r="AQ144" s="43"/>
      <c r="AR144" s="221"/>
      <c r="AS144" s="226"/>
      <c r="AT144" s="229"/>
      <c r="AU144" s="229"/>
      <c r="AV144" s="43"/>
      <c r="AW144" s="43"/>
      <c r="AX144" s="43"/>
      <c r="AY144" s="13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221"/>
      <c r="BS144" s="43"/>
      <c r="BT144" s="43"/>
      <c r="BU144" s="43"/>
      <c r="BV144" s="43"/>
      <c r="BW144" s="43"/>
    </row>
    <row r="145" spans="5:83" ht="62.25" customHeight="1" x14ac:dyDescent="0.25">
      <c r="E145" s="93"/>
      <c r="I145" s="72"/>
      <c r="P145" s="72"/>
      <c r="Q145" s="72"/>
      <c r="R145" s="72"/>
      <c r="S145" s="72"/>
      <c r="AJ145" s="272" t="s">
        <v>441</v>
      </c>
      <c r="AK145" s="274" t="s">
        <v>148</v>
      </c>
      <c r="AL145" s="274" t="s">
        <v>149</v>
      </c>
      <c r="AM145" s="274" t="s">
        <v>150</v>
      </c>
      <c r="AN145" s="262" t="s">
        <v>450</v>
      </c>
      <c r="AO145" s="200" t="s">
        <v>23</v>
      </c>
      <c r="AP145" s="262" t="s">
        <v>442</v>
      </c>
      <c r="AQ145" s="262" t="s">
        <v>443</v>
      </c>
      <c r="AR145" s="318" t="s">
        <v>444</v>
      </c>
      <c r="AS145" s="305" t="s">
        <v>201</v>
      </c>
      <c r="AT145" s="320" t="s">
        <v>407</v>
      </c>
      <c r="AU145" s="320" t="s">
        <v>408</v>
      </c>
      <c r="AV145" s="257" t="s">
        <v>437</v>
      </c>
      <c r="AW145" s="257"/>
      <c r="AX145" s="257"/>
      <c r="AY145" s="257"/>
      <c r="AZ145" s="257"/>
      <c r="BA145" s="257"/>
      <c r="BB145" s="257"/>
      <c r="BC145" s="257"/>
      <c r="BD145" s="257"/>
      <c r="BE145" s="257" t="s">
        <v>438</v>
      </c>
      <c r="BF145" s="257"/>
      <c r="BG145" s="257"/>
      <c r="BH145" s="257"/>
      <c r="BI145" s="257"/>
      <c r="BJ145" s="257"/>
      <c r="BK145" s="257"/>
      <c r="BL145" s="257" t="s">
        <v>445</v>
      </c>
      <c r="BM145" s="257"/>
      <c r="BN145" s="257"/>
      <c r="BO145" s="257"/>
      <c r="BP145" s="257"/>
      <c r="BQ145" s="257"/>
      <c r="BR145" s="257"/>
      <c r="BS145" s="257"/>
      <c r="BT145" s="257" t="s">
        <v>417</v>
      </c>
      <c r="BU145" s="257"/>
      <c r="BV145" s="257"/>
      <c r="BW145" s="257"/>
      <c r="BX145" s="257"/>
      <c r="BY145" s="257"/>
      <c r="BZ145" s="257"/>
      <c r="CA145" s="257"/>
      <c r="CB145" s="258" t="s">
        <v>151</v>
      </c>
      <c r="CC145" s="260" t="s">
        <v>452</v>
      </c>
      <c r="CE145" s="42"/>
    </row>
    <row r="146" spans="5:83" ht="103.5" customHeight="1" x14ac:dyDescent="0.25">
      <c r="E146" s="93"/>
      <c r="I146" s="72"/>
      <c r="P146" s="72"/>
      <c r="Q146" s="72"/>
      <c r="R146" s="72"/>
      <c r="S146" s="72"/>
      <c r="AJ146" s="273"/>
      <c r="AK146" s="259"/>
      <c r="AL146" s="259"/>
      <c r="AM146" s="259"/>
      <c r="AN146" s="263"/>
      <c r="AO146" s="201" t="s">
        <v>202</v>
      </c>
      <c r="AP146" s="263"/>
      <c r="AQ146" s="263"/>
      <c r="AR146" s="319"/>
      <c r="AS146" s="306"/>
      <c r="AT146" s="321"/>
      <c r="AU146" s="321"/>
      <c r="AV146" s="25" t="s">
        <v>24</v>
      </c>
      <c r="AW146" s="25" t="s">
        <v>158</v>
      </c>
      <c r="AX146" s="81" t="s">
        <v>25</v>
      </c>
      <c r="AY146" s="187" t="s">
        <v>26</v>
      </c>
      <c r="AZ146" s="25" t="s">
        <v>440</v>
      </c>
      <c r="BA146" s="25" t="s">
        <v>409</v>
      </c>
      <c r="BB146" s="186" t="s">
        <v>27</v>
      </c>
      <c r="BC146" s="25" t="s">
        <v>159</v>
      </c>
      <c r="BD146" s="25" t="s">
        <v>160</v>
      </c>
      <c r="BE146" s="25" t="s">
        <v>24</v>
      </c>
      <c r="BF146" s="81" t="s">
        <v>25</v>
      </c>
      <c r="BG146" s="81" t="s">
        <v>26</v>
      </c>
      <c r="BH146" s="25" t="s">
        <v>158</v>
      </c>
      <c r="BI146" s="25" t="s">
        <v>159</v>
      </c>
      <c r="BJ146" s="25" t="s">
        <v>20</v>
      </c>
      <c r="BK146" s="25" t="s">
        <v>160</v>
      </c>
      <c r="BL146" s="25" t="s">
        <v>24</v>
      </c>
      <c r="BM146" s="81" t="s">
        <v>25</v>
      </c>
      <c r="BN146" s="81" t="s">
        <v>26</v>
      </c>
      <c r="BO146" s="25" t="s">
        <v>158</v>
      </c>
      <c r="BP146" s="186" t="s">
        <v>27</v>
      </c>
      <c r="BQ146" s="25" t="s">
        <v>159</v>
      </c>
      <c r="BR146" s="222" t="s">
        <v>20</v>
      </c>
      <c r="BS146" s="25" t="s">
        <v>160</v>
      </c>
      <c r="BT146" s="25" t="s">
        <v>24</v>
      </c>
      <c r="BU146" s="81" t="s">
        <v>25</v>
      </c>
      <c r="BV146" s="81" t="s">
        <v>448</v>
      </c>
      <c r="BW146" s="81" t="s">
        <v>207</v>
      </c>
      <c r="BX146" s="25" t="s">
        <v>158</v>
      </c>
      <c r="BY146" s="25" t="s">
        <v>159</v>
      </c>
      <c r="BZ146" s="25" t="s">
        <v>20</v>
      </c>
      <c r="CA146" s="25" t="s">
        <v>160</v>
      </c>
      <c r="CB146" s="259"/>
      <c r="CC146" s="261"/>
      <c r="CE146" s="42"/>
    </row>
    <row r="147" spans="5:83" ht="35.25" customHeight="1" x14ac:dyDescent="0.25">
      <c r="E147" s="93"/>
      <c r="I147" s="72"/>
      <c r="P147" s="72"/>
      <c r="Q147" s="72"/>
      <c r="R147" s="72"/>
      <c r="S147" s="72"/>
      <c r="AJ147" s="278">
        <f>AJ124</f>
        <v>3.5</v>
      </c>
      <c r="AK147" s="242">
        <f>AK124</f>
        <v>3</v>
      </c>
      <c r="AL147" s="238">
        <v>350</v>
      </c>
      <c r="AM147" s="248" t="s">
        <v>203</v>
      </c>
      <c r="AN147" s="238">
        <v>35</v>
      </c>
      <c r="AO147" s="250">
        <f>INT(AL147*TAN(RADIANS(AN147)))</f>
        <v>245</v>
      </c>
      <c r="AP147" s="242">
        <f>(INT((AO147-13)/AS147+1)*AS147+13)</f>
        <v>253</v>
      </c>
      <c r="AQ147" s="242">
        <f>AP147+INT(AL147*(TAN(AN147/180*PI())))</f>
        <v>498</v>
      </c>
      <c r="AR147" s="307">
        <f>AR124</f>
        <v>35</v>
      </c>
      <c r="AS147" s="310">
        <f>AS124</f>
        <v>10</v>
      </c>
      <c r="AT147" s="313">
        <f>AT124</f>
        <v>11</v>
      </c>
      <c r="AU147" s="313">
        <f>AU124</f>
        <v>6</v>
      </c>
      <c r="AV147" s="88">
        <v>1</v>
      </c>
      <c r="AW147" s="219">
        <v>22</v>
      </c>
      <c r="AX147" s="87">
        <f>AL147-11</f>
        <v>339</v>
      </c>
      <c r="AY147" s="184">
        <f>(AR147-7-BP147-BP148-1.16/2-BB147/2)</f>
        <v>23.615000000000002</v>
      </c>
      <c r="AZ147" s="130">
        <f>INT((AP147-13)/AS147)+1</f>
        <v>25</v>
      </c>
      <c r="BA147" s="103" t="s">
        <v>31</v>
      </c>
      <c r="BB147" s="105">
        <f>IF(AW147=16,1.84,IF(AW147=20,2.27,IF(AW147=22,2.51,IF(AW147=25,2.84,IF(AW147=28,3.16)))))</f>
        <v>2.5099999999999998</v>
      </c>
      <c r="BC147" s="88">
        <f>AX147+2*AY147</f>
        <v>386.23</v>
      </c>
      <c r="BD147" s="87">
        <f>BC147*AZ147/100*((AW147/100)^2/4*PI()*7850/100)</f>
        <v>288.13161436664927</v>
      </c>
      <c r="BE147" s="88">
        <v>2</v>
      </c>
      <c r="BF147" s="87">
        <f>AL147-11</f>
        <v>339</v>
      </c>
      <c r="BG147" s="87">
        <v>10</v>
      </c>
      <c r="BH147" s="218">
        <v>10</v>
      </c>
      <c r="BI147" s="88">
        <f>BF147+2*BG147</f>
        <v>359</v>
      </c>
      <c r="BJ147" s="88">
        <f>AZ147</f>
        <v>25</v>
      </c>
      <c r="BK147" s="87">
        <f>BI147*BJ147/100*((BH147/100)^2/4*PI()*7850/100)</f>
        <v>55.334245854462978</v>
      </c>
      <c r="BL147" s="88">
        <v>3</v>
      </c>
      <c r="BM147" s="110">
        <f>(AP147+AQ147)/2-2*4.5</f>
        <v>366.5</v>
      </c>
      <c r="BN147" s="87">
        <f>10</f>
        <v>10</v>
      </c>
      <c r="BO147" s="218">
        <v>10</v>
      </c>
      <c r="BP147" s="105">
        <f>IF(BO147=10,1.16,IF(BO147=12,1.39,IF(BO147=14,1.62,IF(BO147=28,3.1))))</f>
        <v>1.1599999999999999</v>
      </c>
      <c r="BQ147" s="110">
        <f>BM147+2*BN147</f>
        <v>386.5</v>
      </c>
      <c r="BR147" s="232">
        <f>AT147*2+2*AU147-1+1</f>
        <v>34</v>
      </c>
      <c r="BS147" s="87">
        <f t="shared" ref="BS147:BS164" si="12">BQ147*BR147/100*((BO147/100)^2/4*PI()*7850/100)</f>
        <v>81.019200531866076</v>
      </c>
      <c r="BT147" s="88">
        <v>6</v>
      </c>
      <c r="BU147" s="110">
        <f>(20+10*BW147)*TAN(BV147/180*PI())</f>
        <v>134.46874888798155</v>
      </c>
      <c r="BV147" s="242">
        <f>45+AN147/2</f>
        <v>62.5</v>
      </c>
      <c r="BW147" s="88">
        <f>INT((150*COS(BV147/180*PI())-10)/10)</f>
        <v>5</v>
      </c>
      <c r="BX147" s="218">
        <v>12</v>
      </c>
      <c r="BY147" s="215">
        <f>BU147+34</f>
        <v>168.46874888798155</v>
      </c>
      <c r="BZ147" s="88">
        <f>BW147+1</f>
        <v>6</v>
      </c>
      <c r="CA147" s="87">
        <f>BY147*BZ147/100*((BX147/100)^2/4*PI()*7850/100)</f>
        <v>8.9741356776309882</v>
      </c>
      <c r="CB147" s="243">
        <f>BD147+BK147+BS147+BD148+BK148+BS148+CA147+CA148+BS149</f>
        <v>1226.0523217536415</v>
      </c>
      <c r="CC147" s="233">
        <f>(AP147+AQ147)*AL147/2*AR147/1000000</f>
        <v>4.5998749999999999</v>
      </c>
      <c r="CE147" s="42">
        <f>CB147/CC147</f>
        <v>266.54035636917126</v>
      </c>
    </row>
    <row r="148" spans="5:83" ht="35.25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/>
      <c r="AM148" s="248"/>
      <c r="AN148" s="238"/>
      <c r="AO148" s="250"/>
      <c r="AP148" s="242"/>
      <c r="AQ148" s="242"/>
      <c r="AR148" s="308"/>
      <c r="AS148" s="311"/>
      <c r="AT148" s="314"/>
      <c r="AU148" s="314"/>
      <c r="AV148" s="88" t="s">
        <v>51</v>
      </c>
      <c r="AW148" s="219">
        <f>AW147</f>
        <v>22</v>
      </c>
      <c r="AX148" s="87">
        <f>AL147/COS(AN147/180*PI())-11</f>
        <v>416.27110606650962</v>
      </c>
      <c r="AY148" s="184">
        <f>AY147</f>
        <v>23.615000000000002</v>
      </c>
      <c r="AZ148" s="103" t="s">
        <v>31</v>
      </c>
      <c r="BA148" s="131">
        <f>INT((AQ147-AP147-3.5/COS(AN147*PI()/180))/AS147)+1</f>
        <v>25</v>
      </c>
      <c r="BB148" s="105">
        <f>IF(AW148=16,1.84,IF(AW148=20,2.27,IF(AW148=22,2.51,IF(AW148=25,2.84,IF(AW148=28,3.16)))))</f>
        <v>2.5099999999999998</v>
      </c>
      <c r="BC148" s="88">
        <f>AX148+2*AY148</f>
        <v>463.50110606650964</v>
      </c>
      <c r="BD148" s="87">
        <f>BC148*BA148/100*((AW148/100)^2/4*PI()*7850/100)</f>
        <v>345.77666662784077</v>
      </c>
      <c r="BE148" s="88" t="s">
        <v>52</v>
      </c>
      <c r="BF148" s="87">
        <f>AL147/COS(AN147/180*PI())-11</f>
        <v>416.27110606650962</v>
      </c>
      <c r="BG148" s="87">
        <v>10</v>
      </c>
      <c r="BH148" s="218">
        <v>10</v>
      </c>
      <c r="BI148" s="88">
        <f>BF148+2*BG148</f>
        <v>436.27110606650962</v>
      </c>
      <c r="BJ148" s="88">
        <f>BA148</f>
        <v>25</v>
      </c>
      <c r="BK148" s="87">
        <f>BI148*BJ148/100*((BH148/100)^2/4*PI()*7850/100)</f>
        <v>67.244380619171977</v>
      </c>
      <c r="BL148" s="88">
        <v>4</v>
      </c>
      <c r="BM148" s="110">
        <f>BM147</f>
        <v>366.5</v>
      </c>
      <c r="BN148" s="214">
        <f>AR147-7-BP147-BP148+BP148</f>
        <v>26.84</v>
      </c>
      <c r="BO148" s="218">
        <v>12</v>
      </c>
      <c r="BP148" s="105">
        <f t="shared" ref="BP148:BP164" si="13">IF(BO148=10,1.16,IF(BO148=12,1.39,IF(BO148=14,1.62,IF(BO148=28,3.1))))</f>
        <v>1.39</v>
      </c>
      <c r="BQ148" s="215">
        <f>BM148+2*BN148+32</f>
        <v>452.18</v>
      </c>
      <c r="BR148" s="232">
        <f>BR147</f>
        <v>34</v>
      </c>
      <c r="BS148" s="87">
        <f t="shared" si="12"/>
        <v>136.49360263637476</v>
      </c>
      <c r="BT148" s="88">
        <v>7</v>
      </c>
      <c r="BU148" s="110">
        <f>(10+2.5*BW148)*1/TAN(BV147/180*PI())</f>
        <v>31.234023033104791</v>
      </c>
      <c r="BV148" s="242"/>
      <c r="BW148" s="88">
        <f>INT((120*SIN(BV147/180*PI()))/10)*2</f>
        <v>20</v>
      </c>
      <c r="BX148" s="218">
        <v>12</v>
      </c>
      <c r="BY148" s="215">
        <f>BU148+34</f>
        <v>65.234023033104791</v>
      </c>
      <c r="BZ148" s="88">
        <f>BW148+1</f>
        <v>21</v>
      </c>
      <c r="CA148" s="87">
        <f>BY148*BZ148/100*((BX148/100)^2/4*PI()*7850/100)</f>
        <v>12.162293723693269</v>
      </c>
      <c r="CB148" s="244"/>
      <c r="CC148" s="234"/>
      <c r="CE148" s="42"/>
    </row>
    <row r="149" spans="5:83" ht="35.25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238"/>
      <c r="AM149" s="248"/>
      <c r="AN149" s="238"/>
      <c r="AO149" s="250"/>
      <c r="AP149" s="242"/>
      <c r="AQ149" s="242"/>
      <c r="AR149" s="316"/>
      <c r="AS149" s="317"/>
      <c r="AT149" s="315"/>
      <c r="AU149" s="315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88">
        <v>5</v>
      </c>
      <c r="BM149" s="210">
        <f>(3*AS147+BB147+BP149)</f>
        <v>33.9</v>
      </c>
      <c r="BN149" s="214">
        <f>AR147-7-BP147-BP148+BP149</f>
        <v>26.84</v>
      </c>
      <c r="BO149" s="218">
        <v>12</v>
      </c>
      <c r="BP149" s="211">
        <f t="shared" si="13"/>
        <v>1.39</v>
      </c>
      <c r="BQ149" s="214">
        <f>2*BM149+2*BN149+28</f>
        <v>149.47999999999999</v>
      </c>
      <c r="BR149" s="232">
        <f>INT(29*(INT(AZ147/3/2)+INT(BJ147/3/2+BJ148/3/2))/2)</f>
        <v>174</v>
      </c>
      <c r="BS149" s="87">
        <f t="shared" si="12"/>
        <v>230.9161817159513</v>
      </c>
      <c r="BT149" s="247"/>
      <c r="BU149" s="247"/>
      <c r="BV149" s="247"/>
      <c r="BW149" s="247"/>
      <c r="BX149" s="247"/>
      <c r="BY149" s="247"/>
      <c r="BZ149" s="247"/>
      <c r="CA149" s="247"/>
      <c r="CB149" s="253"/>
      <c r="CC149" s="246"/>
      <c r="CE149" s="42"/>
    </row>
    <row r="150" spans="5:83" ht="35.25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f>AL147</f>
        <v>350</v>
      </c>
      <c r="AM150" s="248" t="s">
        <v>205</v>
      </c>
      <c r="AN150" s="238">
        <f>AN147</f>
        <v>35</v>
      </c>
      <c r="AO150" s="250">
        <f>INT(AL150*TAN(RADIANS(AN150)))</f>
        <v>245</v>
      </c>
      <c r="AP150" s="242">
        <f>INT((AO150-13)/AS150+1)*AS150+13</f>
        <v>253</v>
      </c>
      <c r="AQ150" s="242">
        <f>AP150+INT(AL150*(TAN(AN150/180*PI())))</f>
        <v>498</v>
      </c>
      <c r="AR150" s="307">
        <f>AR127</f>
        <v>45</v>
      </c>
      <c r="AS150" s="310">
        <f>AS127</f>
        <v>10</v>
      </c>
      <c r="AT150" s="313">
        <f>AT127</f>
        <v>11</v>
      </c>
      <c r="AU150" s="313">
        <f>AU127</f>
        <v>6</v>
      </c>
      <c r="AV150" s="88">
        <v>1</v>
      </c>
      <c r="AW150" s="219">
        <v>22</v>
      </c>
      <c r="AX150" s="87">
        <f>AL150-11</f>
        <v>339</v>
      </c>
      <c r="AY150" s="184">
        <f>(AR150-7-BP150-BP151-1.16/2-BB150/2)</f>
        <v>33.615000000000002</v>
      </c>
      <c r="AZ150" s="130">
        <f>INT((AP150-13)/AS150)+1</f>
        <v>25</v>
      </c>
      <c r="BA150" s="103" t="s">
        <v>31</v>
      </c>
      <c r="BB150" s="105">
        <f>IF(AW150=16,1.84,IF(AW150=20,2.27,IF(AW150=22,2.51,IF(AW150=25,2.84,IF(AW150=28,3.16)))))</f>
        <v>2.5099999999999998</v>
      </c>
      <c r="BC150" s="88">
        <f>AX150+2*AY150</f>
        <v>406.23</v>
      </c>
      <c r="BD150" s="87">
        <f>BC150*AZ150/100*((AW150/100)^2/4*PI()*7850/100)</f>
        <v>303.05182327671065</v>
      </c>
      <c r="BE150" s="88">
        <v>2</v>
      </c>
      <c r="BF150" s="87">
        <f>AL150-11</f>
        <v>339</v>
      </c>
      <c r="BG150" s="87">
        <v>10</v>
      </c>
      <c r="BH150" s="218">
        <v>10</v>
      </c>
      <c r="BI150" s="88">
        <f>BF150+2*BG150</f>
        <v>359</v>
      </c>
      <c r="BJ150" s="88">
        <f>AZ150</f>
        <v>25</v>
      </c>
      <c r="BK150" s="87">
        <f>BI150*BJ150/100*((BH150/100)^2/4*PI()*7850/100)</f>
        <v>55.334245854462978</v>
      </c>
      <c r="BL150" s="88">
        <v>3</v>
      </c>
      <c r="BM150" s="110">
        <f>(AP150+AQ150)/2-2*4.5</f>
        <v>366.5</v>
      </c>
      <c r="BN150" s="87">
        <f>10</f>
        <v>10</v>
      </c>
      <c r="BO150" s="218">
        <v>10</v>
      </c>
      <c r="BP150" s="105">
        <f>IF(BO150=10,1.16,IF(BO150=12,1.39,IF(BO150=14,1.62,IF(BO150=28,3.1))))</f>
        <v>1.1599999999999999</v>
      </c>
      <c r="BQ150" s="110">
        <f>BM150+2*BN150</f>
        <v>386.5</v>
      </c>
      <c r="BR150" s="232">
        <f>AT150*2+2*AU150-1+1</f>
        <v>34</v>
      </c>
      <c r="BS150" s="87">
        <f t="shared" si="12"/>
        <v>81.019200531866076</v>
      </c>
      <c r="BT150" s="88">
        <v>6</v>
      </c>
      <c r="BU150" s="110">
        <f>(20+10*BW150)*TAN(BV150/180*PI())</f>
        <v>134.46874888798155</v>
      </c>
      <c r="BV150" s="242">
        <f>45+AN150/2</f>
        <v>62.5</v>
      </c>
      <c r="BW150" s="88">
        <f>INT((150*COS(BV150/180*PI())-10)/10)</f>
        <v>5</v>
      </c>
      <c r="BX150" s="218">
        <v>12</v>
      </c>
      <c r="BY150" s="215">
        <f>BU150+34</f>
        <v>168.46874888798155</v>
      </c>
      <c r="BZ150" s="88">
        <f>BW150+1</f>
        <v>6</v>
      </c>
      <c r="CA150" s="87">
        <f>BY150*BZ150/100*((BX150/100)^2/4*PI()*7850/100)</f>
        <v>8.9741356776309882</v>
      </c>
      <c r="CB150" s="243">
        <f>BD150+BK150+BS150+BD151+BK151+BS151+CA150+CA151+BS152</f>
        <v>1292.8258054641904</v>
      </c>
      <c r="CC150" s="233">
        <f>(AP150+AQ150)*AL150/2*AR150/1000000</f>
        <v>5.9141250000000003</v>
      </c>
      <c r="CE150" s="42">
        <f>CB150/CC150</f>
        <v>218.59967543198533</v>
      </c>
    </row>
    <row r="151" spans="5:83" ht="35.25" customHeight="1" x14ac:dyDescent="0.25">
      <c r="E151" s="93"/>
      <c r="I151" s="72"/>
      <c r="P151" s="72"/>
      <c r="Q151" s="72"/>
      <c r="R151" s="72"/>
      <c r="S151" s="72"/>
      <c r="AJ151" s="278"/>
      <c r="AK151" s="242"/>
      <c r="AL151" s="238"/>
      <c r="AM151" s="248"/>
      <c r="AN151" s="238"/>
      <c r="AO151" s="250"/>
      <c r="AP151" s="242"/>
      <c r="AQ151" s="242"/>
      <c r="AR151" s="308"/>
      <c r="AS151" s="311"/>
      <c r="AT151" s="314"/>
      <c r="AU151" s="314"/>
      <c r="AV151" s="88" t="s">
        <v>51</v>
      </c>
      <c r="AW151" s="219">
        <f>AW150</f>
        <v>22</v>
      </c>
      <c r="AX151" s="87">
        <f>AL150/COS(AN150/180*PI())-11</f>
        <v>416.27110606650962</v>
      </c>
      <c r="AY151" s="184">
        <f>AY150</f>
        <v>33.615000000000002</v>
      </c>
      <c r="AZ151" s="103" t="s">
        <v>31</v>
      </c>
      <c r="BA151" s="131">
        <f>INT((AQ150-AP150-3.5/COS(AN150*PI()/180))/AS150)+1</f>
        <v>25</v>
      </c>
      <c r="BB151" s="105">
        <f>IF(AW151=16,1.84,IF(AW151=20,2.27,IF(AW151=22,2.51,IF(AW151=25,2.84,IF(AW151=28,3.16)))))</f>
        <v>2.5099999999999998</v>
      </c>
      <c r="BC151" s="88">
        <f>AX151+2*AY151</f>
        <v>483.50110606650964</v>
      </c>
      <c r="BD151" s="87">
        <f>BC151*BA151/100*((AW151/100)^2/4*PI()*7850/100)</f>
        <v>360.69687553790209</v>
      </c>
      <c r="BE151" s="88" t="s">
        <v>52</v>
      </c>
      <c r="BF151" s="87">
        <f>AL150/COS(AN150/180*PI())-11</f>
        <v>416.27110606650962</v>
      </c>
      <c r="BG151" s="87">
        <v>10</v>
      </c>
      <c r="BH151" s="218">
        <v>10</v>
      </c>
      <c r="BI151" s="88">
        <f>BF151+2*BG151</f>
        <v>436.27110606650962</v>
      </c>
      <c r="BJ151" s="88">
        <f>BA151</f>
        <v>25</v>
      </c>
      <c r="BK151" s="87">
        <f>BI151*BJ151/100*((BH151/100)^2/4*PI()*7850/100)</f>
        <v>67.244380619171977</v>
      </c>
      <c r="BL151" s="88">
        <v>4</v>
      </c>
      <c r="BM151" s="110">
        <f>BM150</f>
        <v>366.5</v>
      </c>
      <c r="BN151" s="214">
        <f>AR150-7-BP150-BP151+BP151</f>
        <v>36.840000000000003</v>
      </c>
      <c r="BO151" s="218">
        <v>12</v>
      </c>
      <c r="BP151" s="105">
        <f t="shared" si="13"/>
        <v>1.39</v>
      </c>
      <c r="BQ151" s="215">
        <f>BM151+2*BN151+32</f>
        <v>472.18</v>
      </c>
      <c r="BR151" s="232">
        <f>BR150</f>
        <v>34</v>
      </c>
      <c r="BS151" s="87">
        <f t="shared" si="12"/>
        <v>142.53073840692517</v>
      </c>
      <c r="BT151" s="88">
        <v>7</v>
      </c>
      <c r="BU151" s="110">
        <f>(10+2.5*BW151)*1/TAN(BV150/180*PI())</f>
        <v>31.234023033104791</v>
      </c>
      <c r="BV151" s="242"/>
      <c r="BW151" s="88">
        <f>INT((120*SIN(BV150/180*PI()))/10)*2</f>
        <v>20</v>
      </c>
      <c r="BX151" s="218">
        <v>12</v>
      </c>
      <c r="BY151" s="215">
        <f>BU151+34</f>
        <v>65.234023033104791</v>
      </c>
      <c r="BZ151" s="88">
        <f>BW151+1</f>
        <v>21</v>
      </c>
      <c r="CA151" s="87">
        <f>BY151*BZ151/100*((BX151/100)^2/4*PI()*7850/100)</f>
        <v>12.162293723693269</v>
      </c>
      <c r="CB151" s="244"/>
      <c r="CC151" s="234"/>
      <c r="CE151" s="42"/>
    </row>
    <row r="152" spans="5:83" ht="35.25" customHeight="1" x14ac:dyDescent="0.25">
      <c r="E152" s="93"/>
      <c r="I152" s="72"/>
      <c r="P152" s="72"/>
      <c r="Q152" s="72"/>
      <c r="R152" s="72"/>
      <c r="S152" s="72"/>
      <c r="AJ152" s="278"/>
      <c r="AK152" s="242"/>
      <c r="AL152" s="238"/>
      <c r="AM152" s="248"/>
      <c r="AN152" s="238"/>
      <c r="AO152" s="250"/>
      <c r="AP152" s="242"/>
      <c r="AQ152" s="242"/>
      <c r="AR152" s="316"/>
      <c r="AS152" s="317"/>
      <c r="AT152" s="315"/>
      <c r="AU152" s="315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88">
        <v>5</v>
      </c>
      <c r="BM152" s="210">
        <f>(3*AS150+BB150+BP152)</f>
        <v>33.9</v>
      </c>
      <c r="BN152" s="214">
        <f>AR150-7-BP150-BP151+BP152</f>
        <v>36.840000000000003</v>
      </c>
      <c r="BO152" s="218">
        <v>12</v>
      </c>
      <c r="BP152" s="211">
        <f t="shared" si="13"/>
        <v>1.39</v>
      </c>
      <c r="BQ152" s="214">
        <f>2*BM152+2*BN152+28</f>
        <v>169.48000000000002</v>
      </c>
      <c r="BR152" s="232">
        <f>INT(29*(INT(AZ150/3/2)+INT(BJ150/3/2+BJ151/3/2))/2)</f>
        <v>174</v>
      </c>
      <c r="BS152" s="87">
        <f t="shared" si="12"/>
        <v>261.81211183582712</v>
      </c>
      <c r="BT152" s="247"/>
      <c r="BU152" s="247"/>
      <c r="BV152" s="247"/>
      <c r="BW152" s="247"/>
      <c r="BX152" s="247"/>
      <c r="BY152" s="247"/>
      <c r="BZ152" s="247"/>
      <c r="CA152" s="247"/>
      <c r="CB152" s="253"/>
      <c r="CC152" s="246"/>
      <c r="CE152" s="42"/>
    </row>
    <row r="153" spans="5:83" ht="35.25" customHeight="1" x14ac:dyDescent="0.25">
      <c r="E153" s="93"/>
      <c r="I153" s="72"/>
      <c r="P153" s="72"/>
      <c r="Q153" s="72"/>
      <c r="R153" s="72"/>
      <c r="S153" s="72"/>
      <c r="AJ153" s="278"/>
      <c r="AK153" s="242"/>
      <c r="AL153" s="238">
        <f>AL150</f>
        <v>350</v>
      </c>
      <c r="AM153" s="248" t="s">
        <v>206</v>
      </c>
      <c r="AN153" s="238">
        <f>AN150</f>
        <v>35</v>
      </c>
      <c r="AO153" s="250">
        <f>INT(AL153*TAN(RADIANS(AN153)))</f>
        <v>245</v>
      </c>
      <c r="AP153" s="242">
        <f>INT((AO153-13)/AS153+1)*AS153+13</f>
        <v>253</v>
      </c>
      <c r="AQ153" s="242">
        <f>AP153+INT(AL153*(TAN(AN153/180*PI())))</f>
        <v>498</v>
      </c>
      <c r="AR153" s="307">
        <f>AR130</f>
        <v>45</v>
      </c>
      <c r="AS153" s="310">
        <f>AS130</f>
        <v>10</v>
      </c>
      <c r="AT153" s="313">
        <f>AT130</f>
        <v>11</v>
      </c>
      <c r="AU153" s="313">
        <f>AU130</f>
        <v>6</v>
      </c>
      <c r="AV153" s="88">
        <v>1</v>
      </c>
      <c r="AW153" s="219">
        <v>22</v>
      </c>
      <c r="AX153" s="87">
        <f>AL153-11</f>
        <v>339</v>
      </c>
      <c r="AY153" s="184">
        <f>(AR153-7-BP153-BP154-1.16/2-BB153/2)</f>
        <v>33.615000000000002</v>
      </c>
      <c r="AZ153" s="130">
        <f>INT((AP153-13)/AS153)+1</f>
        <v>25</v>
      </c>
      <c r="BA153" s="103" t="s">
        <v>31</v>
      </c>
      <c r="BB153" s="105">
        <f>IF(AW153=16,1.84,IF(AW153=20,2.27,IF(AW153=22,2.51,IF(AW153=25,2.84,IF(AW153=28,3.16)))))</f>
        <v>2.5099999999999998</v>
      </c>
      <c r="BC153" s="88">
        <f>AX153+2*AY153</f>
        <v>406.23</v>
      </c>
      <c r="BD153" s="87">
        <f>BC153*AZ153/100*((AW153/100)^2/4*PI()*7850/100)</f>
        <v>303.05182327671065</v>
      </c>
      <c r="BE153" s="88">
        <v>2</v>
      </c>
      <c r="BF153" s="87">
        <f>AL153-11</f>
        <v>339</v>
      </c>
      <c r="BG153" s="87">
        <v>10</v>
      </c>
      <c r="BH153" s="218">
        <v>10</v>
      </c>
      <c r="BI153" s="88">
        <f>BF153+2*BG153</f>
        <v>359</v>
      </c>
      <c r="BJ153" s="88">
        <f>AZ153</f>
        <v>25</v>
      </c>
      <c r="BK153" s="87">
        <f>BI153*BJ153/100*((BH153/100)^2/4*PI()*7850/100)</f>
        <v>55.334245854462978</v>
      </c>
      <c r="BL153" s="88">
        <v>3</v>
      </c>
      <c r="BM153" s="110">
        <f>(AP153+AQ153)/2-2*4.5</f>
        <v>366.5</v>
      </c>
      <c r="BN153" s="87">
        <f>10</f>
        <v>10</v>
      </c>
      <c r="BO153" s="218">
        <v>10</v>
      </c>
      <c r="BP153" s="105">
        <f>IF(BO153=10,1.16,IF(BO153=12,1.39,IF(BO153=14,1.62,IF(BO153=28,3.1))))</f>
        <v>1.1599999999999999</v>
      </c>
      <c r="BQ153" s="110">
        <f>BM153+2*BN153</f>
        <v>386.5</v>
      </c>
      <c r="BR153" s="232">
        <f>AT153*2+2*AU153-1+1</f>
        <v>34</v>
      </c>
      <c r="BS153" s="87">
        <f t="shared" si="12"/>
        <v>81.019200531866076</v>
      </c>
      <c r="BT153" s="88">
        <v>6</v>
      </c>
      <c r="BU153" s="110">
        <f>(20+10*BW153)*TAN(BV153/180*PI())</f>
        <v>134.46874888798155</v>
      </c>
      <c r="BV153" s="242">
        <f>45+AN153/2</f>
        <v>62.5</v>
      </c>
      <c r="BW153" s="88">
        <f>INT((150*COS(BV153/180*PI())-10)/10)</f>
        <v>5</v>
      </c>
      <c r="BX153" s="218">
        <v>12</v>
      </c>
      <c r="BY153" s="215">
        <f>BU153+34</f>
        <v>168.46874888798155</v>
      </c>
      <c r="BZ153" s="88">
        <f>BW153+1</f>
        <v>6</v>
      </c>
      <c r="CA153" s="87">
        <f>BY153*BZ153/100*((BX153/100)^2/4*PI()*7850/100)</f>
        <v>8.9741356776309882</v>
      </c>
      <c r="CB153" s="243">
        <f>BD153+BK153+BS153+BD154+BK154+BS154+CA153+CA154+BS155</f>
        <v>1292.8258054641904</v>
      </c>
      <c r="CC153" s="233">
        <f>(AP153+AQ153)*AL153/2*AR153/1000000</f>
        <v>5.9141250000000003</v>
      </c>
      <c r="CE153" s="42">
        <f>CB153/CC153</f>
        <v>218.59967543198533</v>
      </c>
    </row>
    <row r="154" spans="5:83" ht="35.25" customHeight="1" x14ac:dyDescent="0.25">
      <c r="E154" s="93"/>
      <c r="I154" s="72"/>
      <c r="P154" s="72"/>
      <c r="Q154" s="72"/>
      <c r="R154" s="72"/>
      <c r="S154" s="72"/>
      <c r="AJ154" s="278"/>
      <c r="AK154" s="242"/>
      <c r="AL154" s="238"/>
      <c r="AM154" s="248"/>
      <c r="AN154" s="238"/>
      <c r="AO154" s="250"/>
      <c r="AP154" s="242"/>
      <c r="AQ154" s="242"/>
      <c r="AR154" s="308"/>
      <c r="AS154" s="311"/>
      <c r="AT154" s="314"/>
      <c r="AU154" s="314"/>
      <c r="AV154" s="88" t="s">
        <v>51</v>
      </c>
      <c r="AW154" s="219">
        <f>AW153</f>
        <v>22</v>
      </c>
      <c r="AX154" s="87">
        <f>AL153/COS(AN153/180*PI())-11</f>
        <v>416.27110606650962</v>
      </c>
      <c r="AY154" s="184">
        <f>AY153</f>
        <v>33.615000000000002</v>
      </c>
      <c r="AZ154" s="103" t="s">
        <v>31</v>
      </c>
      <c r="BA154" s="131">
        <f>INT((AQ153-AP153-3.5/COS(AN153*PI()/180))/AS153)+1</f>
        <v>25</v>
      </c>
      <c r="BB154" s="105">
        <f>IF(AW154=16,1.84,IF(AW154=20,2.27,IF(AW154=22,2.51,IF(AW154=25,2.84,IF(AW154=28,3.16)))))</f>
        <v>2.5099999999999998</v>
      </c>
      <c r="BC154" s="88">
        <f>AX154+2*AY154</f>
        <v>483.50110606650964</v>
      </c>
      <c r="BD154" s="87">
        <f>BC154*BA154/100*((AW154/100)^2/4*PI()*7850/100)</f>
        <v>360.69687553790209</v>
      </c>
      <c r="BE154" s="88" t="s">
        <v>52</v>
      </c>
      <c r="BF154" s="87">
        <f>AL153/COS(AN153/180*PI())-11</f>
        <v>416.27110606650962</v>
      </c>
      <c r="BG154" s="87">
        <v>10</v>
      </c>
      <c r="BH154" s="218">
        <v>10</v>
      </c>
      <c r="BI154" s="88">
        <f>BF154+2*BG154</f>
        <v>436.27110606650962</v>
      </c>
      <c r="BJ154" s="88">
        <f>BA154</f>
        <v>25</v>
      </c>
      <c r="BK154" s="87">
        <f>BI154*BJ154/100*((BH154/100)^2/4*PI()*7850/100)</f>
        <v>67.244380619171977</v>
      </c>
      <c r="BL154" s="88">
        <v>4</v>
      </c>
      <c r="BM154" s="110">
        <f>BM153</f>
        <v>366.5</v>
      </c>
      <c r="BN154" s="214">
        <f>AR153-7-BP153-BP154+BP154</f>
        <v>36.840000000000003</v>
      </c>
      <c r="BO154" s="218">
        <v>12</v>
      </c>
      <c r="BP154" s="105">
        <f t="shared" si="13"/>
        <v>1.39</v>
      </c>
      <c r="BQ154" s="215">
        <f>BM154+2*BN154+32</f>
        <v>472.18</v>
      </c>
      <c r="BR154" s="232">
        <f>BR153</f>
        <v>34</v>
      </c>
      <c r="BS154" s="87">
        <f t="shared" si="12"/>
        <v>142.53073840692517</v>
      </c>
      <c r="BT154" s="88">
        <v>7</v>
      </c>
      <c r="BU154" s="110">
        <f>(10+2.5*BW154)*1/TAN(BV153/180*PI())</f>
        <v>31.234023033104791</v>
      </c>
      <c r="BV154" s="242"/>
      <c r="BW154" s="88">
        <f>INT((120*SIN(BV153/180*PI()))/10)*2</f>
        <v>20</v>
      </c>
      <c r="BX154" s="218">
        <v>12</v>
      </c>
      <c r="BY154" s="215">
        <f>BU154+34</f>
        <v>65.234023033104791</v>
      </c>
      <c r="BZ154" s="88">
        <f>BW154+1</f>
        <v>21</v>
      </c>
      <c r="CA154" s="87">
        <f>BY154*BZ154/100*((BX154/100)^2/4*PI()*7850/100)</f>
        <v>12.162293723693269</v>
      </c>
      <c r="CB154" s="244"/>
      <c r="CC154" s="234"/>
      <c r="CE154" s="42"/>
    </row>
    <row r="155" spans="5:83" ht="35.25" customHeight="1" x14ac:dyDescent="0.25">
      <c r="E155" s="93"/>
      <c r="I155" s="72"/>
      <c r="P155" s="72"/>
      <c r="Q155" s="72"/>
      <c r="R155" s="72"/>
      <c r="S155" s="72"/>
      <c r="AJ155" s="278"/>
      <c r="AK155" s="242"/>
      <c r="AL155" s="238"/>
      <c r="AM155" s="248"/>
      <c r="AN155" s="238"/>
      <c r="AO155" s="250"/>
      <c r="AP155" s="242"/>
      <c r="AQ155" s="242"/>
      <c r="AR155" s="316"/>
      <c r="AS155" s="317"/>
      <c r="AT155" s="315"/>
      <c r="AU155" s="315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88">
        <v>5</v>
      </c>
      <c r="BM155" s="210">
        <f>(3*AS153+BB153+BP155)</f>
        <v>33.9</v>
      </c>
      <c r="BN155" s="214">
        <f>AR153-7-BP153-BP154+BP155</f>
        <v>36.840000000000003</v>
      </c>
      <c r="BO155" s="218">
        <v>12</v>
      </c>
      <c r="BP155" s="211">
        <f t="shared" si="13"/>
        <v>1.39</v>
      </c>
      <c r="BQ155" s="214">
        <f>2*BM155+2*BN155+28</f>
        <v>169.48000000000002</v>
      </c>
      <c r="BR155" s="232">
        <f>INT(29*(INT(AZ153/3/2)+INT(BJ153/3/2+BJ154/3/2))/2)</f>
        <v>174</v>
      </c>
      <c r="BS155" s="87">
        <f t="shared" si="12"/>
        <v>261.81211183582712</v>
      </c>
      <c r="BT155" s="247"/>
      <c r="BU155" s="247"/>
      <c r="BV155" s="247"/>
      <c r="BW155" s="247"/>
      <c r="BX155" s="247"/>
      <c r="BY155" s="247"/>
      <c r="BZ155" s="247"/>
      <c r="CA155" s="247"/>
      <c r="CB155" s="253"/>
      <c r="CC155" s="246"/>
      <c r="CE155" s="42"/>
    </row>
    <row r="156" spans="5:83" ht="35.25" customHeight="1" x14ac:dyDescent="0.25">
      <c r="E156" s="93"/>
      <c r="I156" s="72"/>
      <c r="P156" s="72"/>
      <c r="Q156" s="72"/>
      <c r="R156" s="72"/>
      <c r="S156" s="72"/>
      <c r="AJ156" s="278"/>
      <c r="AK156" s="242"/>
      <c r="AL156" s="238">
        <f>AL153</f>
        <v>350</v>
      </c>
      <c r="AM156" s="248" t="s">
        <v>405</v>
      </c>
      <c r="AN156" s="238">
        <f>AN153</f>
        <v>35</v>
      </c>
      <c r="AO156" s="250">
        <f>INT(AL156*TAN(RADIANS(AN156)))</f>
        <v>245</v>
      </c>
      <c r="AP156" s="242">
        <f>INT((AO156-13)/AS156+1)*AS156+13</f>
        <v>253</v>
      </c>
      <c r="AQ156" s="242">
        <f>AP156+INT(AL156*(TAN(AN156/180*PI())))</f>
        <v>498</v>
      </c>
      <c r="AR156" s="307">
        <f>AR133</f>
        <v>60</v>
      </c>
      <c r="AS156" s="310">
        <f>AS133</f>
        <v>10</v>
      </c>
      <c r="AT156" s="313">
        <f>AT133</f>
        <v>11</v>
      </c>
      <c r="AU156" s="313">
        <f>AU133</f>
        <v>6</v>
      </c>
      <c r="AV156" s="88">
        <v>1</v>
      </c>
      <c r="AW156" s="219">
        <v>25</v>
      </c>
      <c r="AX156" s="87">
        <f>AL156-11</f>
        <v>339</v>
      </c>
      <c r="AY156" s="184">
        <f>(AR156-7-BP156-BP157-1.16/2-BB156/2)</f>
        <v>48.45</v>
      </c>
      <c r="AZ156" s="130">
        <f>INT((AP156-13)/AS156)+1</f>
        <v>25</v>
      </c>
      <c r="BA156" s="103" t="s">
        <v>31</v>
      </c>
      <c r="BB156" s="105">
        <f>IF(AW156=16,1.84,IF(AW156=20,2.27,IF(AW156=22,2.51,IF(AW156=25,2.84,IF(AW156=28,3.16)))))</f>
        <v>2.84</v>
      </c>
      <c r="BC156" s="88">
        <f>AX156+2*AY156</f>
        <v>435.9</v>
      </c>
      <c r="BD156" s="87">
        <f>BC156*AZ156/100*((AW156/100)^2/4*PI()*7850/100)</f>
        <v>419.91987757591238</v>
      </c>
      <c r="BE156" s="88">
        <v>2</v>
      </c>
      <c r="BF156" s="87">
        <f>AL156-11</f>
        <v>339</v>
      </c>
      <c r="BG156" s="87">
        <v>10</v>
      </c>
      <c r="BH156" s="218">
        <v>10</v>
      </c>
      <c r="BI156" s="88">
        <f>BF156+2*BG156</f>
        <v>359</v>
      </c>
      <c r="BJ156" s="88">
        <f>AZ156</f>
        <v>25</v>
      </c>
      <c r="BK156" s="87">
        <f>BI156*BJ156/100*((BH156/100)^2/4*PI()*7850/100)</f>
        <v>55.334245854462978</v>
      </c>
      <c r="BL156" s="88">
        <v>3</v>
      </c>
      <c r="BM156" s="110">
        <f>(AP156+AQ156)/2-2*4.5</f>
        <v>366.5</v>
      </c>
      <c r="BN156" s="87">
        <f>10</f>
        <v>10</v>
      </c>
      <c r="BO156" s="218">
        <v>10</v>
      </c>
      <c r="BP156" s="105">
        <f>IF(BO156=10,1.16,IF(BO156=12,1.39,IF(BO156=14,1.62,IF(BO156=28,3.1))))</f>
        <v>1.1599999999999999</v>
      </c>
      <c r="BQ156" s="110">
        <f>BM156+2*BN156</f>
        <v>386.5</v>
      </c>
      <c r="BR156" s="232">
        <f>AT156*2+2*AU156-1+1</f>
        <v>34</v>
      </c>
      <c r="BS156" s="87">
        <f t="shared" si="12"/>
        <v>81.019200531866076</v>
      </c>
      <c r="BT156" s="88">
        <v>6</v>
      </c>
      <c r="BU156" s="110">
        <f>(20+10*BW156)*TAN(BV156/180*PI())</f>
        <v>134.46874888798155</v>
      </c>
      <c r="BV156" s="242">
        <f>45+AN156/2</f>
        <v>62.5</v>
      </c>
      <c r="BW156" s="88">
        <f>INT((150*COS(BV156/180*PI())-10)/10)</f>
        <v>5</v>
      </c>
      <c r="BX156" s="218">
        <v>12</v>
      </c>
      <c r="BY156" s="215">
        <f>BU156+34</f>
        <v>168.46874888798155</v>
      </c>
      <c r="BZ156" s="88">
        <f>BW156+1</f>
        <v>6</v>
      </c>
      <c r="CA156" s="87">
        <f>BY156*BZ156/100*((BX156/100)^2/4*PI()*7850/100)</f>
        <v>8.9741356776309882</v>
      </c>
      <c r="CB156" s="243">
        <f>BD156+BK156+BS156+BD157+BK157+BS157+CA156+CA157+BS158</f>
        <v>1599.7743686104286</v>
      </c>
      <c r="CC156" s="233">
        <f>(AP156+AQ156)*AL156/2*AR156/1000000</f>
        <v>7.8855000000000004</v>
      </c>
      <c r="CE156" s="42">
        <f>CB156/CC156</f>
        <v>202.87545096828717</v>
      </c>
    </row>
    <row r="157" spans="5:83" ht="35.25" customHeight="1" x14ac:dyDescent="0.25">
      <c r="E157" s="93"/>
      <c r="I157" s="72"/>
      <c r="P157" s="72"/>
      <c r="Q157" s="72"/>
      <c r="R157" s="72"/>
      <c r="S157" s="72"/>
      <c r="AJ157" s="278"/>
      <c r="AK157" s="242"/>
      <c r="AL157" s="238"/>
      <c r="AM157" s="248"/>
      <c r="AN157" s="238"/>
      <c r="AO157" s="250"/>
      <c r="AP157" s="242"/>
      <c r="AQ157" s="242"/>
      <c r="AR157" s="308"/>
      <c r="AS157" s="311"/>
      <c r="AT157" s="314"/>
      <c r="AU157" s="314"/>
      <c r="AV157" s="88" t="s">
        <v>51</v>
      </c>
      <c r="AW157" s="219">
        <f>AW156</f>
        <v>25</v>
      </c>
      <c r="AX157" s="87">
        <f>AL156/COS(AN156/180*PI())-11</f>
        <v>416.27110606650962</v>
      </c>
      <c r="AY157" s="184">
        <f>AY156</f>
        <v>48.45</v>
      </c>
      <c r="AZ157" s="103" t="s">
        <v>31</v>
      </c>
      <c r="BA157" s="131">
        <f>INT((AQ156-AP156-3.5/COS(AN156*PI()/180))/AS156)+1</f>
        <v>25</v>
      </c>
      <c r="BB157" s="105">
        <f>IF(AW157=16,1.84,IF(AW157=20,2.27,IF(AW157=22,2.51,IF(AW157=25,2.84,IF(AW157=28,3.16)))))</f>
        <v>2.84</v>
      </c>
      <c r="BC157" s="88">
        <f>AX157+2*AY157</f>
        <v>513.17110606650965</v>
      </c>
      <c r="BD157" s="87">
        <f>BC157*BA157/100*((AW157/100)^2/4*PI()*7850/100)</f>
        <v>494.35821985534363</v>
      </c>
      <c r="BE157" s="88" t="s">
        <v>52</v>
      </c>
      <c r="BF157" s="87">
        <f>AL156/COS(AN156/180*PI())-11</f>
        <v>416.27110606650962</v>
      </c>
      <c r="BG157" s="87">
        <v>10</v>
      </c>
      <c r="BH157" s="218">
        <v>10</v>
      </c>
      <c r="BI157" s="88">
        <f>BF157+2*BG157</f>
        <v>436.27110606650962</v>
      </c>
      <c r="BJ157" s="88">
        <f>BA157</f>
        <v>25</v>
      </c>
      <c r="BK157" s="87">
        <f>BI157*BJ157/100*((BH157/100)^2/4*PI()*7850/100)</f>
        <v>67.244380619171977</v>
      </c>
      <c r="BL157" s="88">
        <v>4</v>
      </c>
      <c r="BM157" s="110">
        <f>BM156</f>
        <v>366.5</v>
      </c>
      <c r="BN157" s="214">
        <f>AR156-7-BP156-BP157+BP157</f>
        <v>51.84</v>
      </c>
      <c r="BO157" s="218">
        <v>12</v>
      </c>
      <c r="BP157" s="105">
        <f t="shared" si="13"/>
        <v>1.39</v>
      </c>
      <c r="BQ157" s="215">
        <f>BM157+2*BN157+32</f>
        <v>502.18</v>
      </c>
      <c r="BR157" s="232">
        <f>BR156</f>
        <v>34</v>
      </c>
      <c r="BS157" s="87">
        <f t="shared" si="12"/>
        <v>151.58644206275082</v>
      </c>
      <c r="BT157" s="88">
        <v>7</v>
      </c>
      <c r="BU157" s="110">
        <f>(10+2.5*BW157)*1/TAN(BV156/180*PI())</f>
        <v>31.234023033104791</v>
      </c>
      <c r="BV157" s="242"/>
      <c r="BW157" s="88">
        <f>INT((120*SIN(BV156/180*PI()))/10)*2</f>
        <v>20</v>
      </c>
      <c r="BX157" s="218">
        <v>12</v>
      </c>
      <c r="BY157" s="215">
        <f>BU157+34</f>
        <v>65.234023033104791</v>
      </c>
      <c r="BZ157" s="88">
        <f>BW157+1</f>
        <v>21</v>
      </c>
      <c r="CA157" s="87">
        <f>BY157*BZ157/100*((BX157/100)^2/4*PI()*7850/100)</f>
        <v>12.162293723693269</v>
      </c>
      <c r="CB157" s="244"/>
      <c r="CC157" s="234"/>
      <c r="CE157" s="42"/>
    </row>
    <row r="158" spans="5:83" ht="35.25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8"/>
      <c r="AN158" s="238"/>
      <c r="AO158" s="250"/>
      <c r="AP158" s="242"/>
      <c r="AQ158" s="242"/>
      <c r="AR158" s="316"/>
      <c r="AS158" s="317"/>
      <c r="AT158" s="315"/>
      <c r="AU158" s="315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88">
        <v>5</v>
      </c>
      <c r="BM158" s="210">
        <f>(3*AS156+BB156+BP158)</f>
        <v>34.230000000000004</v>
      </c>
      <c r="BN158" s="214">
        <f>AR156-7-BP156-BP157+BP158</f>
        <v>51.84</v>
      </c>
      <c r="BO158" s="218">
        <v>12</v>
      </c>
      <c r="BP158" s="211">
        <f t="shared" si="13"/>
        <v>1.39</v>
      </c>
      <c r="BQ158" s="214">
        <f>2*BM158+2*BN158+28</f>
        <v>200.14000000000001</v>
      </c>
      <c r="BR158" s="232">
        <f>INT(29*(INT(AZ156/3/2)+INT(BJ156/3/2+BJ157/3/2))/2)</f>
        <v>174</v>
      </c>
      <c r="BS158" s="87">
        <f t="shared" si="12"/>
        <v>309.17557270959662</v>
      </c>
      <c r="BT158" s="247"/>
      <c r="BU158" s="247"/>
      <c r="BV158" s="247"/>
      <c r="BW158" s="247"/>
      <c r="BX158" s="247"/>
      <c r="BY158" s="247"/>
      <c r="BZ158" s="247"/>
      <c r="CA158" s="247"/>
      <c r="CB158" s="253"/>
      <c r="CC158" s="246"/>
      <c r="CE158" s="42"/>
    </row>
    <row r="159" spans="5:83" ht="35.25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f>AL156</f>
        <v>350</v>
      </c>
      <c r="AM159" s="248" t="s">
        <v>404</v>
      </c>
      <c r="AN159" s="238">
        <f>AN156</f>
        <v>35</v>
      </c>
      <c r="AO159" s="250">
        <f>INT(AL159*TAN(RADIANS(AN159)))</f>
        <v>245</v>
      </c>
      <c r="AP159" s="242">
        <f>INT((AO159-13)/AS159+1)*AS159+13</f>
        <v>253</v>
      </c>
      <c r="AQ159" s="242">
        <f>AP159+INT(AL159*(TAN(AN159/180*PI())))</f>
        <v>498</v>
      </c>
      <c r="AR159" s="307">
        <f>AR136</f>
        <v>70</v>
      </c>
      <c r="AS159" s="310">
        <f>AS136</f>
        <v>10</v>
      </c>
      <c r="AT159" s="313">
        <f>AT136</f>
        <v>11</v>
      </c>
      <c r="AU159" s="313">
        <f>AU136</f>
        <v>6</v>
      </c>
      <c r="AV159" s="88">
        <v>1</v>
      </c>
      <c r="AW159" s="219">
        <v>28</v>
      </c>
      <c r="AX159" s="87">
        <f>AL159-11</f>
        <v>339</v>
      </c>
      <c r="AY159" s="184">
        <f>(AR159-7-BP159-BP160-1.16/2-BB159/2)</f>
        <v>58.290000000000006</v>
      </c>
      <c r="AZ159" s="130">
        <f>INT((AP159-13)/AS159)+1</f>
        <v>25</v>
      </c>
      <c r="BA159" s="103" t="s">
        <v>31</v>
      </c>
      <c r="BB159" s="105">
        <f>IF(AW159=16,1.84,IF(AW159=20,2.27,IF(AW159=22,2.51,IF(AW159=25,2.84,IF(AW159=28,3.16)))))</f>
        <v>3.16</v>
      </c>
      <c r="BC159" s="88">
        <f>AX159+2*AY159</f>
        <v>455.58000000000004</v>
      </c>
      <c r="BD159" s="87">
        <f>BC159*AZ159/100*((AW159/100)^2/4*PI()*7850/100)</f>
        <v>550.52907435874602</v>
      </c>
      <c r="BE159" s="88">
        <v>2</v>
      </c>
      <c r="BF159" s="87">
        <f>AL159-11</f>
        <v>339</v>
      </c>
      <c r="BG159" s="87">
        <v>10</v>
      </c>
      <c r="BH159" s="218">
        <v>10</v>
      </c>
      <c r="BI159" s="88">
        <f>BF159+2*BG159</f>
        <v>359</v>
      </c>
      <c r="BJ159" s="88">
        <f>AZ159</f>
        <v>25</v>
      </c>
      <c r="BK159" s="87">
        <f>BI159*BJ159/100*((BH159/100)^2/4*PI()*7850/100)</f>
        <v>55.334245854462978</v>
      </c>
      <c r="BL159" s="88">
        <v>3</v>
      </c>
      <c r="BM159" s="110">
        <f>(AP159+AQ159)/2-2*4.5</f>
        <v>366.5</v>
      </c>
      <c r="BN159" s="87">
        <f>10</f>
        <v>10</v>
      </c>
      <c r="BO159" s="218">
        <v>10</v>
      </c>
      <c r="BP159" s="105">
        <f>IF(BO159=10,1.16,IF(BO159=12,1.39,IF(BO159=14,1.62,IF(BO159=28,3.1))))</f>
        <v>1.1599999999999999</v>
      </c>
      <c r="BQ159" s="110">
        <f>BM159+2*BN159</f>
        <v>386.5</v>
      </c>
      <c r="BR159" s="232">
        <f>AT159*2+2*AU159-1+1</f>
        <v>34</v>
      </c>
      <c r="BS159" s="87">
        <f t="shared" si="12"/>
        <v>81.019200531866076</v>
      </c>
      <c r="BT159" s="88">
        <v>6</v>
      </c>
      <c r="BU159" s="110">
        <f>(20+10*BW159)*TAN(BV159/180*PI())</f>
        <v>134.46874888798155</v>
      </c>
      <c r="BV159" s="242">
        <f>45+AN159/2</f>
        <v>62.5</v>
      </c>
      <c r="BW159" s="88">
        <f>INT((150*COS(BV159/180*PI())-10)/10)</f>
        <v>5</v>
      </c>
      <c r="BX159" s="218">
        <v>12</v>
      </c>
      <c r="BY159" s="215">
        <f>BU159+34</f>
        <v>168.46874888798155</v>
      </c>
      <c r="BZ159" s="88">
        <f>BW159+1</f>
        <v>6</v>
      </c>
      <c r="CA159" s="87">
        <f>BY159*BZ159/100*((BX159/100)^2/4*PI()*7850/100)</f>
        <v>8.9741356776309882</v>
      </c>
      <c r="CB159" s="243">
        <f>BD159+BK159+BS159+BD160+BK160+BS160+CA159+CA160+BS161</f>
        <v>1917.8516121062453</v>
      </c>
      <c r="CC159" s="233">
        <f>(AP159+AQ159)*AL159/2*AR159/1000000</f>
        <v>9.1997499999999999</v>
      </c>
      <c r="CE159" s="42">
        <f>CB159/CC159</f>
        <v>208.467796636457</v>
      </c>
    </row>
    <row r="160" spans="5:83" ht="35.25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8"/>
      <c r="AN160" s="238"/>
      <c r="AO160" s="250"/>
      <c r="AP160" s="242"/>
      <c r="AQ160" s="242"/>
      <c r="AR160" s="308"/>
      <c r="AS160" s="311"/>
      <c r="AT160" s="314"/>
      <c r="AU160" s="314"/>
      <c r="AV160" s="88" t="s">
        <v>51</v>
      </c>
      <c r="AW160" s="219">
        <f>AW159</f>
        <v>28</v>
      </c>
      <c r="AX160" s="87">
        <f>AL159/COS(AN159/180*PI())-11</f>
        <v>416.27110606650962</v>
      </c>
      <c r="AY160" s="184">
        <f>AY159</f>
        <v>58.290000000000006</v>
      </c>
      <c r="AZ160" s="103" t="s">
        <v>31</v>
      </c>
      <c r="BA160" s="131">
        <f>INT((AQ159-AP159-3.5/COS(AN159*PI()/180))/AS159)+1</f>
        <v>25</v>
      </c>
      <c r="BB160" s="105">
        <f>IF(AW160=16,1.84,IF(AW160=20,2.27,IF(AW160=22,2.51,IF(AW160=25,2.84,IF(AW160=28,3.16)))))</f>
        <v>3.16</v>
      </c>
      <c r="BC160" s="88">
        <f>AX160+2*AY160</f>
        <v>532.8511060665096</v>
      </c>
      <c r="BD160" s="87">
        <f>BC160*BA160/100*((AW160/100)^2/4*PI()*7850/100)</f>
        <v>643.90453091406437</v>
      </c>
      <c r="BE160" s="88" t="s">
        <v>52</v>
      </c>
      <c r="BF160" s="87">
        <f>AL159/COS(AN159/180*PI())-11</f>
        <v>416.27110606650962</v>
      </c>
      <c r="BG160" s="87">
        <v>10</v>
      </c>
      <c r="BH160" s="218">
        <v>10</v>
      </c>
      <c r="BI160" s="88">
        <f>BF160+2*BG160</f>
        <v>436.27110606650962</v>
      </c>
      <c r="BJ160" s="88">
        <f>BA160</f>
        <v>25</v>
      </c>
      <c r="BK160" s="87">
        <f>BI160*BJ160/100*((BH160/100)^2/4*PI()*7850/100)</f>
        <v>67.244380619171977</v>
      </c>
      <c r="BL160" s="88">
        <v>4</v>
      </c>
      <c r="BM160" s="110">
        <f>BM159</f>
        <v>366.5</v>
      </c>
      <c r="BN160" s="214">
        <f>AR159-7-BP159-BP160+BP160</f>
        <v>61.84</v>
      </c>
      <c r="BO160" s="218">
        <v>12</v>
      </c>
      <c r="BP160" s="105">
        <f t="shared" si="13"/>
        <v>1.39</v>
      </c>
      <c r="BQ160" s="215">
        <f>BM160+2*BN160+32</f>
        <v>522.18000000000006</v>
      </c>
      <c r="BR160" s="232">
        <f>BR159</f>
        <v>34</v>
      </c>
      <c r="BS160" s="87">
        <f t="shared" si="12"/>
        <v>157.62357783330128</v>
      </c>
      <c r="BT160" s="88">
        <v>7</v>
      </c>
      <c r="BU160" s="110">
        <f>(10+2.5*BW160)*1/TAN(BV159/180*PI())</f>
        <v>31.234023033104791</v>
      </c>
      <c r="BV160" s="242"/>
      <c r="BW160" s="88">
        <f>INT((120*SIN(BV159/180*PI()))/10)*2</f>
        <v>20</v>
      </c>
      <c r="BX160" s="218">
        <v>12</v>
      </c>
      <c r="BY160" s="215">
        <f>BU160+34</f>
        <v>65.234023033104791</v>
      </c>
      <c r="BZ160" s="88">
        <f>BW160+1</f>
        <v>21</v>
      </c>
      <c r="CA160" s="87">
        <f>BY160*BZ160/100*((BX160/100)^2/4*PI()*7850/100)</f>
        <v>12.162293723693269</v>
      </c>
      <c r="CB160" s="244"/>
      <c r="CC160" s="234"/>
      <c r="CE160" s="42"/>
    </row>
    <row r="161" spans="5:83" ht="35.25" customHeight="1" x14ac:dyDescent="0.25">
      <c r="E161" s="93"/>
      <c r="I161" s="72"/>
      <c r="P161" s="72"/>
      <c r="Q161" s="72"/>
      <c r="R161" s="72"/>
      <c r="S161" s="72"/>
      <c r="AJ161" s="278"/>
      <c r="AK161" s="242"/>
      <c r="AL161" s="238"/>
      <c r="AM161" s="248"/>
      <c r="AN161" s="238"/>
      <c r="AO161" s="250"/>
      <c r="AP161" s="242"/>
      <c r="AQ161" s="242"/>
      <c r="AR161" s="316"/>
      <c r="AS161" s="317"/>
      <c r="AT161" s="315"/>
      <c r="AU161" s="315"/>
      <c r="AV161" s="238"/>
      <c r="AW161" s="238"/>
      <c r="AX161" s="238"/>
      <c r="AY161" s="238"/>
      <c r="AZ161" s="238"/>
      <c r="BA161" s="238"/>
      <c r="BB161" s="238"/>
      <c r="BC161" s="238"/>
      <c r="BD161" s="238"/>
      <c r="BE161" s="238"/>
      <c r="BF161" s="238"/>
      <c r="BG161" s="238"/>
      <c r="BH161" s="238"/>
      <c r="BI161" s="238"/>
      <c r="BJ161" s="238"/>
      <c r="BK161" s="238"/>
      <c r="BL161" s="88">
        <v>5</v>
      </c>
      <c r="BM161" s="210">
        <f>(3*AS159+BB159+BP161)</f>
        <v>34.549999999999997</v>
      </c>
      <c r="BN161" s="214">
        <f>AR159-7-BP159-BP160+BP161</f>
        <v>61.84</v>
      </c>
      <c r="BO161" s="218">
        <v>12</v>
      </c>
      <c r="BP161" s="211">
        <f t="shared" si="13"/>
        <v>1.39</v>
      </c>
      <c r="BQ161" s="214">
        <f>2*BM161+2*BN161+28</f>
        <v>220.78</v>
      </c>
      <c r="BR161" s="232">
        <f>INT(29*(INT(AZ159/3/2)+INT(BJ159/3/2+BJ160/3/2))/2)</f>
        <v>174</v>
      </c>
      <c r="BS161" s="87">
        <f t="shared" si="12"/>
        <v>341.06017259330838</v>
      </c>
      <c r="BT161" s="247"/>
      <c r="BU161" s="247"/>
      <c r="BV161" s="247"/>
      <c r="BW161" s="247"/>
      <c r="BX161" s="247"/>
      <c r="BY161" s="247"/>
      <c r="BZ161" s="247"/>
      <c r="CA161" s="247"/>
      <c r="CB161" s="253"/>
      <c r="CC161" s="246"/>
      <c r="CE161" s="42"/>
    </row>
    <row r="162" spans="5:83" ht="35.25" customHeight="1" x14ac:dyDescent="0.25">
      <c r="E162" s="93"/>
      <c r="I162" s="72"/>
      <c r="P162" s="72"/>
      <c r="Q162" s="72"/>
      <c r="R162" s="72"/>
      <c r="S162" s="72"/>
      <c r="AJ162" s="278"/>
      <c r="AK162" s="242"/>
      <c r="AL162" s="238">
        <f>AL159</f>
        <v>350</v>
      </c>
      <c r="AM162" s="248" t="s">
        <v>406</v>
      </c>
      <c r="AN162" s="238">
        <f>AN159</f>
        <v>35</v>
      </c>
      <c r="AO162" s="250">
        <f>INT(AL162*TAN(RADIANS(AN162)))</f>
        <v>245</v>
      </c>
      <c r="AP162" s="242">
        <f>INT((AO162-13)/AS162+1)*AS162+13</f>
        <v>253</v>
      </c>
      <c r="AQ162" s="242">
        <f>AP162+INT(AL162*(TAN(AN162/180*PI())))</f>
        <v>498</v>
      </c>
      <c r="AR162" s="307">
        <f>AR139</f>
        <v>75</v>
      </c>
      <c r="AS162" s="310">
        <f>AS139</f>
        <v>10</v>
      </c>
      <c r="AT162" s="313">
        <f>AT139</f>
        <v>11</v>
      </c>
      <c r="AU162" s="313">
        <f>AU139</f>
        <v>6</v>
      </c>
      <c r="AV162" s="88">
        <v>1</v>
      </c>
      <c r="AW162" s="219">
        <v>28</v>
      </c>
      <c r="AX162" s="87">
        <f>AL162-11</f>
        <v>339</v>
      </c>
      <c r="AY162" s="184">
        <f>(AR162-7-BP162-BP163-1.16/2-BB162/2)</f>
        <v>63.290000000000006</v>
      </c>
      <c r="AZ162" s="130">
        <f>INT((AP162-13)/AS162)+1</f>
        <v>25</v>
      </c>
      <c r="BA162" s="103" t="s">
        <v>31</v>
      </c>
      <c r="BB162" s="105">
        <f>IF(AW162=16,1.84,IF(AW162=20,2.27,IF(AW162=22,2.51,IF(AW162=25,2.84,IF(AW162=28,3.16)))))</f>
        <v>3.16</v>
      </c>
      <c r="BC162" s="88">
        <f>AX162+2*AY162</f>
        <v>465.58000000000004</v>
      </c>
      <c r="BD162" s="87">
        <f>BC162*AZ162/100*((AW162/100)^2/4*PI()*7850/100)</f>
        <v>562.61321050077913</v>
      </c>
      <c r="BE162" s="88">
        <v>2</v>
      </c>
      <c r="BF162" s="87">
        <f>AL162-11</f>
        <v>339</v>
      </c>
      <c r="BG162" s="87">
        <v>10</v>
      </c>
      <c r="BH162" s="218">
        <v>10</v>
      </c>
      <c r="BI162" s="88">
        <f>BF162+2*BG162</f>
        <v>359</v>
      </c>
      <c r="BJ162" s="88">
        <f>AZ162</f>
        <v>25</v>
      </c>
      <c r="BK162" s="87">
        <f>BI162*BJ162/100*((BH162/100)^2/4*PI()*7850/100)</f>
        <v>55.334245854462978</v>
      </c>
      <c r="BL162" s="88">
        <v>3</v>
      </c>
      <c r="BM162" s="110">
        <f>(AP162+AQ162)/2-2*4.5</f>
        <v>366.5</v>
      </c>
      <c r="BN162" s="87">
        <f>10</f>
        <v>10</v>
      </c>
      <c r="BO162" s="218">
        <v>10</v>
      </c>
      <c r="BP162" s="105">
        <f>IF(BO162=10,1.16,IF(BO162=12,1.39,IF(BO162=14,1.62,IF(BO162=28,3.1))))</f>
        <v>1.1599999999999999</v>
      </c>
      <c r="BQ162" s="110">
        <f>BM162+2*BN162</f>
        <v>386.5</v>
      </c>
      <c r="BR162" s="232">
        <f>AT162*2+2*AU162-1+1</f>
        <v>34</v>
      </c>
      <c r="BS162" s="87">
        <f t="shared" si="12"/>
        <v>81.019200531866076</v>
      </c>
      <c r="BT162" s="88">
        <v>6</v>
      </c>
      <c r="BU162" s="110">
        <f>(20+10*BW162)*TAN(BV162/180*PI())</f>
        <v>134.46874888798155</v>
      </c>
      <c r="BV162" s="242">
        <f>45+AN162/2</f>
        <v>62.5</v>
      </c>
      <c r="BW162" s="88">
        <f>INT((150*COS(BV162/180*PI())-10)/10)</f>
        <v>5</v>
      </c>
      <c r="BX162" s="218">
        <v>12</v>
      </c>
      <c r="BY162" s="215">
        <f>BU162+34</f>
        <v>168.46874888798155</v>
      </c>
      <c r="BZ162" s="88">
        <f>BW162+1</f>
        <v>6</v>
      </c>
      <c r="CA162" s="87">
        <f>BY162*BZ162/100*((BX162/100)^2/4*PI()*7850/100)</f>
        <v>8.9741356776309882</v>
      </c>
      <c r="CB162" s="243">
        <f>BD162+BK162+BS162+BD163+BK163+BS163+CA162+CA163+BS164</f>
        <v>1960.4864173355247</v>
      </c>
      <c r="CC162" s="233">
        <f>(AP162+AQ162)*AL162/2*AR162/1000000</f>
        <v>9.8568750000000005</v>
      </c>
      <c r="CE162" s="42">
        <f>CB162/CC162</f>
        <v>198.8953311607913</v>
      </c>
    </row>
    <row r="163" spans="5:83" ht="35.25" customHeight="1" x14ac:dyDescent="0.25">
      <c r="E163" s="93"/>
      <c r="I163" s="72"/>
      <c r="P163" s="72"/>
      <c r="Q163" s="72"/>
      <c r="R163" s="72"/>
      <c r="S163" s="72"/>
      <c r="AJ163" s="278"/>
      <c r="AK163" s="242"/>
      <c r="AL163" s="238"/>
      <c r="AM163" s="248"/>
      <c r="AN163" s="238"/>
      <c r="AO163" s="250"/>
      <c r="AP163" s="242"/>
      <c r="AQ163" s="242"/>
      <c r="AR163" s="308"/>
      <c r="AS163" s="311"/>
      <c r="AT163" s="314"/>
      <c r="AU163" s="314"/>
      <c r="AV163" s="88" t="s">
        <v>51</v>
      </c>
      <c r="AW163" s="219">
        <f>AW162</f>
        <v>28</v>
      </c>
      <c r="AX163" s="87">
        <f>AL162/COS(AN162/180*PI())-11</f>
        <v>416.27110606650962</v>
      </c>
      <c r="AY163" s="184">
        <f>AY162</f>
        <v>63.290000000000006</v>
      </c>
      <c r="AZ163" s="103" t="s">
        <v>31</v>
      </c>
      <c r="BA163" s="131">
        <f>INT((AQ162-AP162-3.5/COS(AN162*PI()/180))/AS162)+1</f>
        <v>25</v>
      </c>
      <c r="BB163" s="105">
        <f>IF(AW163=16,1.84,IF(AW163=20,2.27,IF(AW163=22,2.51,IF(AW163=25,2.84,IF(AW163=28,3.16)))))</f>
        <v>3.16</v>
      </c>
      <c r="BC163" s="88">
        <f>AX163+2*AY163</f>
        <v>542.8511060665096</v>
      </c>
      <c r="BD163" s="87">
        <f>BC163*BA163/100*((AW163/100)^2/4*PI()*7850/100)</f>
        <v>655.98866705609748</v>
      </c>
      <c r="BE163" s="88" t="s">
        <v>52</v>
      </c>
      <c r="BF163" s="87">
        <f>AL162/COS(AN162/180*PI())-11</f>
        <v>416.27110606650962</v>
      </c>
      <c r="BG163" s="87">
        <v>10</v>
      </c>
      <c r="BH163" s="218">
        <v>10</v>
      </c>
      <c r="BI163" s="88">
        <f>BF163+2*BG163</f>
        <v>436.27110606650962</v>
      </c>
      <c r="BJ163" s="88">
        <f>BA163</f>
        <v>25</v>
      </c>
      <c r="BK163" s="87">
        <f>BI163*BJ163/100*((BH163/100)^2/4*PI()*7850/100)</f>
        <v>67.244380619171977</v>
      </c>
      <c r="BL163" s="88">
        <v>4</v>
      </c>
      <c r="BM163" s="110">
        <f>BM162</f>
        <v>366.5</v>
      </c>
      <c r="BN163" s="214">
        <f>AR162-7-BP162-BP163+BP163</f>
        <v>66.84</v>
      </c>
      <c r="BO163" s="218">
        <v>12</v>
      </c>
      <c r="BP163" s="105">
        <f t="shared" si="13"/>
        <v>1.39</v>
      </c>
      <c r="BQ163" s="215">
        <f>BM163+2*BN163+32</f>
        <v>532.18000000000006</v>
      </c>
      <c r="BR163" s="232">
        <f>BR162</f>
        <v>34</v>
      </c>
      <c r="BS163" s="87">
        <f t="shared" si="12"/>
        <v>160.6421457185765</v>
      </c>
      <c r="BT163" s="88">
        <v>7</v>
      </c>
      <c r="BU163" s="110">
        <f>(10+2.5*BW163)*1/TAN(BV162/180*PI())</f>
        <v>31.234023033104791</v>
      </c>
      <c r="BV163" s="242"/>
      <c r="BW163" s="88">
        <f>INT((120*SIN(BV162/180*PI()))/10)*2</f>
        <v>20</v>
      </c>
      <c r="BX163" s="218">
        <v>12</v>
      </c>
      <c r="BY163" s="215">
        <f>BU163+34</f>
        <v>65.234023033104791</v>
      </c>
      <c r="BZ163" s="88">
        <f>BW163+1</f>
        <v>21</v>
      </c>
      <c r="CA163" s="87">
        <f>BY163*BZ163/100*((BX163/100)^2/4*PI()*7850/100)</f>
        <v>12.162293723693269</v>
      </c>
      <c r="CB163" s="244"/>
      <c r="CC163" s="234"/>
      <c r="CE163" s="42"/>
    </row>
    <row r="164" spans="5:83" ht="35.25" customHeight="1" thickBot="1" x14ac:dyDescent="0.3">
      <c r="E164" s="93"/>
      <c r="I164" s="72"/>
      <c r="P164" s="72"/>
      <c r="Q164" s="72"/>
      <c r="R164" s="72"/>
      <c r="S164" s="72"/>
      <c r="AJ164" s="279"/>
      <c r="AK164" s="252"/>
      <c r="AL164" s="238"/>
      <c r="AM164" s="249"/>
      <c r="AN164" s="236"/>
      <c r="AO164" s="251"/>
      <c r="AP164" s="252"/>
      <c r="AQ164" s="252"/>
      <c r="AR164" s="309"/>
      <c r="AS164" s="312"/>
      <c r="AT164" s="315"/>
      <c r="AU164" s="315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  <c r="BF164" s="236"/>
      <c r="BG164" s="236"/>
      <c r="BH164" s="236"/>
      <c r="BI164" s="236"/>
      <c r="BJ164" s="236"/>
      <c r="BK164" s="236"/>
      <c r="BL164" s="95">
        <v>5</v>
      </c>
      <c r="BM164" s="210">
        <f>(3*AS162+BB162+BP164)</f>
        <v>34.549999999999997</v>
      </c>
      <c r="BN164" s="214">
        <f>AR162-7-BP162-BP163+BP164</f>
        <v>66.84</v>
      </c>
      <c r="BO164" s="218">
        <v>12</v>
      </c>
      <c r="BP164" s="211">
        <f t="shared" si="13"/>
        <v>1.39</v>
      </c>
      <c r="BQ164" s="214">
        <f>2*BM164+2*BN164+28</f>
        <v>230.78</v>
      </c>
      <c r="BR164" s="232">
        <f>INT(29*(INT(AZ162/3/2)+INT(BJ162/3/2+BJ163/3/2))/2)</f>
        <v>174</v>
      </c>
      <c r="BS164" s="94">
        <f t="shared" si="12"/>
        <v>356.50813765324625</v>
      </c>
      <c r="BT164" s="237"/>
      <c r="BU164" s="237"/>
      <c r="BV164" s="237"/>
      <c r="BW164" s="237"/>
      <c r="BX164" s="237"/>
      <c r="BY164" s="237"/>
      <c r="BZ164" s="237"/>
      <c r="CA164" s="237"/>
      <c r="CB164" s="245"/>
      <c r="CC164" s="235"/>
      <c r="CE164" s="42"/>
    </row>
    <row r="165" spans="5:83" ht="32.25" customHeight="1" x14ac:dyDescent="0.25">
      <c r="E165" s="93"/>
      <c r="I165" s="72"/>
      <c r="P165" s="72"/>
      <c r="Q165" s="72"/>
      <c r="R165" s="72"/>
      <c r="S165" s="72"/>
      <c r="AM165" s="93"/>
      <c r="AN165" s="93"/>
      <c r="AO165" s="129"/>
      <c r="AP165" s="93"/>
      <c r="AQ165" s="93"/>
      <c r="BD165" s="72"/>
      <c r="BE165" s="72"/>
      <c r="BF165" s="72"/>
      <c r="BG165" s="72"/>
    </row>
    <row r="166" spans="5:83" ht="32.25" customHeight="1" x14ac:dyDescent="0.25">
      <c r="E166" s="93"/>
      <c r="I166" s="72"/>
      <c r="P166" s="72"/>
      <c r="Q166" s="72"/>
      <c r="R166" s="72"/>
      <c r="S166" s="72"/>
      <c r="AJ166" s="271" t="s">
        <v>473</v>
      </c>
      <c r="AK166" s="271"/>
      <c r="AL166" s="271"/>
      <c r="AM166" s="271"/>
      <c r="AN166" s="271"/>
      <c r="AO166" s="271"/>
      <c r="AP166" s="271"/>
      <c r="AQ166" s="271"/>
      <c r="AR166" s="271"/>
      <c r="AS166" s="271"/>
      <c r="AT166" s="271"/>
      <c r="AU166" s="271"/>
      <c r="AV166" s="271"/>
      <c r="AW166" s="271"/>
      <c r="AX166" s="271"/>
      <c r="AY166" s="271"/>
      <c r="AZ166" s="271"/>
      <c r="BA166" s="271"/>
      <c r="BB166" s="271"/>
      <c r="BC166" s="271"/>
      <c r="BD166" s="271"/>
      <c r="BE166" s="271"/>
      <c r="BF166" s="271"/>
      <c r="BG166" s="271"/>
      <c r="BH166" s="271"/>
      <c r="BI166" s="271"/>
      <c r="BJ166" s="271"/>
      <c r="BK166" s="271"/>
      <c r="BL166" s="271"/>
      <c r="BM166" s="271"/>
      <c r="BN166" s="271"/>
      <c r="BO166" s="271"/>
      <c r="BP166" s="271"/>
      <c r="BQ166" s="271"/>
      <c r="BR166" s="271"/>
      <c r="BS166" s="271"/>
      <c r="BT166" s="271"/>
      <c r="BU166" s="271"/>
      <c r="BV166" s="271"/>
      <c r="BW166" s="271"/>
      <c r="BX166" s="271"/>
      <c r="BY166" s="271"/>
      <c r="BZ166" s="271"/>
      <c r="CA166" s="271"/>
      <c r="CB166" s="271"/>
      <c r="CC166" s="271"/>
    </row>
    <row r="167" spans="5:83" ht="14.25" customHeight="1" thickBot="1" x14ac:dyDescent="0.3">
      <c r="E167" s="93"/>
      <c r="I167" s="72"/>
      <c r="P167" s="72"/>
      <c r="Q167" s="72"/>
      <c r="R167" s="72"/>
      <c r="S167" s="72"/>
      <c r="AJ167" s="43"/>
      <c r="AK167" s="43"/>
      <c r="AL167" s="43"/>
      <c r="AM167" s="43"/>
      <c r="AN167" s="43"/>
      <c r="AO167" s="128"/>
      <c r="AP167" s="43"/>
      <c r="AQ167" s="43"/>
      <c r="AR167" s="221"/>
      <c r="AS167" s="226"/>
      <c r="AT167" s="229"/>
      <c r="AU167" s="229"/>
      <c r="AV167" s="43"/>
      <c r="AW167" s="43"/>
      <c r="AX167" s="43"/>
      <c r="AY167" s="13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221"/>
      <c r="BS167" s="43"/>
      <c r="BT167" s="43"/>
      <c r="BU167" s="43"/>
      <c r="BV167" s="43"/>
      <c r="BW167" s="43"/>
    </row>
    <row r="168" spans="5:83" ht="58.5" customHeight="1" x14ac:dyDescent="0.25">
      <c r="E168" s="93"/>
      <c r="I168" s="72"/>
      <c r="P168" s="72"/>
      <c r="Q168" s="72"/>
      <c r="R168" s="72"/>
      <c r="S168" s="72"/>
      <c r="AJ168" s="272" t="s">
        <v>441</v>
      </c>
      <c r="AK168" s="274" t="s">
        <v>148</v>
      </c>
      <c r="AL168" s="274" t="s">
        <v>149</v>
      </c>
      <c r="AM168" s="274" t="s">
        <v>150</v>
      </c>
      <c r="AN168" s="262" t="s">
        <v>450</v>
      </c>
      <c r="AO168" s="200" t="s">
        <v>23</v>
      </c>
      <c r="AP168" s="262" t="s">
        <v>442</v>
      </c>
      <c r="AQ168" s="262" t="s">
        <v>443</v>
      </c>
      <c r="AR168" s="318" t="s">
        <v>444</v>
      </c>
      <c r="AS168" s="305" t="s">
        <v>201</v>
      </c>
      <c r="AT168" s="320" t="s">
        <v>407</v>
      </c>
      <c r="AU168" s="320" t="s">
        <v>408</v>
      </c>
      <c r="AV168" s="257" t="s">
        <v>437</v>
      </c>
      <c r="AW168" s="257"/>
      <c r="AX168" s="257"/>
      <c r="AY168" s="257"/>
      <c r="AZ168" s="257"/>
      <c r="BA168" s="257"/>
      <c r="BB168" s="257"/>
      <c r="BC168" s="257"/>
      <c r="BD168" s="257"/>
      <c r="BE168" s="257" t="s">
        <v>438</v>
      </c>
      <c r="BF168" s="257"/>
      <c r="BG168" s="257"/>
      <c r="BH168" s="257"/>
      <c r="BI168" s="257"/>
      <c r="BJ168" s="257"/>
      <c r="BK168" s="257"/>
      <c r="BL168" s="257" t="s">
        <v>445</v>
      </c>
      <c r="BM168" s="257"/>
      <c r="BN168" s="257"/>
      <c r="BO168" s="257"/>
      <c r="BP168" s="257"/>
      <c r="BQ168" s="257"/>
      <c r="BR168" s="257"/>
      <c r="BS168" s="257"/>
      <c r="BT168" s="257" t="s">
        <v>417</v>
      </c>
      <c r="BU168" s="257"/>
      <c r="BV168" s="257"/>
      <c r="BW168" s="257"/>
      <c r="BX168" s="257"/>
      <c r="BY168" s="257"/>
      <c r="BZ168" s="257"/>
      <c r="CA168" s="257"/>
      <c r="CB168" s="258" t="s">
        <v>151</v>
      </c>
      <c r="CC168" s="260" t="s">
        <v>452</v>
      </c>
      <c r="CE168" s="42"/>
    </row>
    <row r="169" spans="5:83" ht="104.25" customHeight="1" x14ac:dyDescent="0.25">
      <c r="E169" s="93"/>
      <c r="I169" s="72"/>
      <c r="P169" s="72"/>
      <c r="Q169" s="72"/>
      <c r="R169" s="72"/>
      <c r="S169" s="72"/>
      <c r="AJ169" s="273"/>
      <c r="AK169" s="259"/>
      <c r="AL169" s="259"/>
      <c r="AM169" s="259"/>
      <c r="AN169" s="263"/>
      <c r="AO169" s="201" t="s">
        <v>202</v>
      </c>
      <c r="AP169" s="263"/>
      <c r="AQ169" s="263"/>
      <c r="AR169" s="319"/>
      <c r="AS169" s="306"/>
      <c r="AT169" s="321"/>
      <c r="AU169" s="321"/>
      <c r="AV169" s="25" t="s">
        <v>24</v>
      </c>
      <c r="AW169" s="25" t="s">
        <v>158</v>
      </c>
      <c r="AX169" s="81" t="s">
        <v>25</v>
      </c>
      <c r="AY169" s="187" t="s">
        <v>26</v>
      </c>
      <c r="AZ169" s="25" t="s">
        <v>440</v>
      </c>
      <c r="BA169" s="25" t="s">
        <v>409</v>
      </c>
      <c r="BB169" s="186" t="s">
        <v>27</v>
      </c>
      <c r="BC169" s="25" t="s">
        <v>159</v>
      </c>
      <c r="BD169" s="25" t="s">
        <v>160</v>
      </c>
      <c r="BE169" s="25" t="s">
        <v>24</v>
      </c>
      <c r="BF169" s="81" t="s">
        <v>25</v>
      </c>
      <c r="BG169" s="81" t="s">
        <v>26</v>
      </c>
      <c r="BH169" s="25" t="s">
        <v>158</v>
      </c>
      <c r="BI169" s="25" t="s">
        <v>159</v>
      </c>
      <c r="BJ169" s="25" t="s">
        <v>20</v>
      </c>
      <c r="BK169" s="25" t="s">
        <v>160</v>
      </c>
      <c r="BL169" s="25" t="s">
        <v>24</v>
      </c>
      <c r="BM169" s="81" t="s">
        <v>25</v>
      </c>
      <c r="BN169" s="81" t="s">
        <v>26</v>
      </c>
      <c r="BO169" s="25" t="s">
        <v>158</v>
      </c>
      <c r="BP169" s="186" t="s">
        <v>27</v>
      </c>
      <c r="BQ169" s="25" t="s">
        <v>159</v>
      </c>
      <c r="BR169" s="222" t="s">
        <v>20</v>
      </c>
      <c r="BS169" s="25" t="s">
        <v>160</v>
      </c>
      <c r="BT169" s="25" t="s">
        <v>24</v>
      </c>
      <c r="BU169" s="81" t="s">
        <v>25</v>
      </c>
      <c r="BV169" s="81" t="s">
        <v>448</v>
      </c>
      <c r="BW169" s="81" t="s">
        <v>207</v>
      </c>
      <c r="BX169" s="25" t="s">
        <v>158</v>
      </c>
      <c r="BY169" s="25" t="s">
        <v>159</v>
      </c>
      <c r="BZ169" s="25" t="s">
        <v>20</v>
      </c>
      <c r="CA169" s="25" t="s">
        <v>160</v>
      </c>
      <c r="CB169" s="259"/>
      <c r="CC169" s="261"/>
      <c r="CE169" s="42"/>
    </row>
    <row r="170" spans="5:83" ht="33.75" customHeight="1" x14ac:dyDescent="0.25">
      <c r="E170" s="93"/>
      <c r="I170" s="72"/>
      <c r="P170" s="72"/>
      <c r="Q170" s="72"/>
      <c r="R170" s="72"/>
      <c r="S170" s="72"/>
      <c r="AJ170" s="278">
        <f>AJ147</f>
        <v>3.5</v>
      </c>
      <c r="AK170" s="242">
        <f>AK147</f>
        <v>3</v>
      </c>
      <c r="AL170" s="238">
        <v>350</v>
      </c>
      <c r="AM170" s="248" t="s">
        <v>203</v>
      </c>
      <c r="AN170" s="238">
        <v>40</v>
      </c>
      <c r="AO170" s="250">
        <f>INT(AL170*TAN(RADIANS(AN170)))</f>
        <v>293</v>
      </c>
      <c r="AP170" s="242">
        <f>(INT((AO170-13)/AS170+1)*AS170+13)</f>
        <v>303</v>
      </c>
      <c r="AQ170" s="242">
        <f>AP170+INT(AL170*(TAN(AN170/180*PI())))</f>
        <v>596</v>
      </c>
      <c r="AR170" s="307">
        <f>AR147</f>
        <v>35</v>
      </c>
      <c r="AS170" s="310">
        <f>AS147</f>
        <v>10</v>
      </c>
      <c r="AT170" s="313">
        <f>AT147</f>
        <v>11</v>
      </c>
      <c r="AU170" s="313">
        <f>AU147</f>
        <v>6</v>
      </c>
      <c r="AV170" s="88">
        <v>1</v>
      </c>
      <c r="AW170" s="219">
        <v>22</v>
      </c>
      <c r="AX170" s="87">
        <f>AL170-11</f>
        <v>339</v>
      </c>
      <c r="AY170" s="184">
        <f>(AR170-7-BP170-BP171-1.16/2-BB170/2)</f>
        <v>23.615000000000002</v>
      </c>
      <c r="AZ170" s="130">
        <f>INT((AP170-13)/AS170)+1</f>
        <v>30</v>
      </c>
      <c r="BA170" s="103" t="s">
        <v>31</v>
      </c>
      <c r="BB170" s="105">
        <f>IF(AW170=16,1.84,IF(AW170=20,2.27,IF(AW170=22,2.51,IF(AW170=25,2.84,IF(AW170=28,3.16)))))</f>
        <v>2.5099999999999998</v>
      </c>
      <c r="BC170" s="88">
        <f>AX170+2*AY170</f>
        <v>386.23</v>
      </c>
      <c r="BD170" s="87">
        <f>BC170*AZ170/100*((AW170/100)^2/4*PI()*7850/100)</f>
        <v>345.75793723997919</v>
      </c>
      <c r="BE170" s="88">
        <v>2</v>
      </c>
      <c r="BF170" s="87">
        <f>AL170-11</f>
        <v>339</v>
      </c>
      <c r="BG170" s="87">
        <v>10</v>
      </c>
      <c r="BH170" s="218">
        <v>10</v>
      </c>
      <c r="BI170" s="88">
        <f>BF170+2*BG170</f>
        <v>359</v>
      </c>
      <c r="BJ170" s="88">
        <f>AZ170</f>
        <v>30</v>
      </c>
      <c r="BK170" s="87">
        <f>BI170*BJ170/100*((BH170/100)^2/4*PI()*7850/100)</f>
        <v>66.401095025355573</v>
      </c>
      <c r="BL170" s="88">
        <v>3</v>
      </c>
      <c r="BM170" s="110">
        <f>(AP170+AQ170)/2-2*4.5</f>
        <v>440.5</v>
      </c>
      <c r="BN170" s="87">
        <f>10</f>
        <v>10</v>
      </c>
      <c r="BO170" s="218">
        <v>10</v>
      </c>
      <c r="BP170" s="105">
        <f>IF(BO170=10,1.16,IF(BO170=12,1.39,IF(BO170=14,1.62,IF(BO170=28,3.1))))</f>
        <v>1.1599999999999999</v>
      </c>
      <c r="BQ170" s="110">
        <f>BM170+2*BN170</f>
        <v>460.5</v>
      </c>
      <c r="BR170" s="232">
        <f>AT170*2+2*AU170-1+1</f>
        <v>34</v>
      </c>
      <c r="BS170" s="87">
        <f t="shared" ref="BS170:BS187" si="14">BQ170*BR170/100*((BO170/100)^2/4*PI()*7850/100)</f>
        <v>96.531285497863706</v>
      </c>
      <c r="BT170" s="88">
        <v>6</v>
      </c>
      <c r="BU170" s="110">
        <f>(20+10*BW170)*TAN(BV170/180*PI())</f>
        <v>150.11548443566909</v>
      </c>
      <c r="BV170" s="242">
        <f>45+AN170/2</f>
        <v>65</v>
      </c>
      <c r="BW170" s="88">
        <f>INT((150*COS(BV170/180*PI())-10)/10)</f>
        <v>5</v>
      </c>
      <c r="BX170" s="218">
        <v>12</v>
      </c>
      <c r="BY170" s="215">
        <f>BU170+34</f>
        <v>184.11548443566909</v>
      </c>
      <c r="BZ170" s="88">
        <f>BW170+1</f>
        <v>6</v>
      </c>
      <c r="CA170" s="87">
        <f>BY170*BZ170/100*((BX170/100)^2/4*PI()*7850/100)</f>
        <v>9.8076192088129375</v>
      </c>
      <c r="CB170" s="243">
        <f>BD170+BK170+BS170+BD171+BK171+BS171+CA170+CA171+BS172</f>
        <v>1468.32065755541</v>
      </c>
      <c r="CC170" s="233">
        <f>(AP170+AQ170)*AL170/2*AR170/1000000</f>
        <v>5.5063750000000002</v>
      </c>
      <c r="CE170" s="42">
        <f>CB170/CC170</f>
        <v>266.6583110586202</v>
      </c>
    </row>
    <row r="171" spans="5:83" ht="33.75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/>
      <c r="AM171" s="248"/>
      <c r="AN171" s="238"/>
      <c r="AO171" s="250"/>
      <c r="AP171" s="242"/>
      <c r="AQ171" s="242"/>
      <c r="AR171" s="308"/>
      <c r="AS171" s="311"/>
      <c r="AT171" s="314"/>
      <c r="AU171" s="314"/>
      <c r="AV171" s="88" t="s">
        <v>51</v>
      </c>
      <c r="AW171" s="219">
        <f>AW170</f>
        <v>22</v>
      </c>
      <c r="AX171" s="87">
        <f>AL170/COS(AN170/180*PI())-11</f>
        <v>445.89255126629752</v>
      </c>
      <c r="AY171" s="184">
        <f>AY170</f>
        <v>23.615000000000002</v>
      </c>
      <c r="AZ171" s="103" t="s">
        <v>31</v>
      </c>
      <c r="BA171" s="131">
        <f>INT((AQ170-AP170-3.5/COS(AN170*PI()/180))/AS170)+1</f>
        <v>29</v>
      </c>
      <c r="BB171" s="105">
        <f>IF(AW171=16,1.84,IF(AW171=20,2.27,IF(AW171=22,2.51,IF(AW171=25,2.84,IF(AW171=28,3.16)))))</f>
        <v>2.5099999999999998</v>
      </c>
      <c r="BC171" s="88">
        <f>AX171+2*AY171</f>
        <v>493.12255126629753</v>
      </c>
      <c r="BD171" s="87">
        <f>BC171*BA171/100*((AW171/100)^2/4*PI()*7850/100)</f>
        <v>426.73450602302393</v>
      </c>
      <c r="BE171" s="88" t="s">
        <v>52</v>
      </c>
      <c r="BF171" s="87">
        <f>AL170/COS(AN170/180*PI())-11</f>
        <v>445.89255126629752</v>
      </c>
      <c r="BG171" s="87">
        <v>10</v>
      </c>
      <c r="BH171" s="218">
        <v>10</v>
      </c>
      <c r="BI171" s="88">
        <f>BF171+2*BG171</f>
        <v>465.89255126629752</v>
      </c>
      <c r="BJ171" s="88">
        <f>BA171</f>
        <v>29</v>
      </c>
      <c r="BK171" s="87">
        <f>BI171*BJ171/100*((BH171/100)^2/4*PI()*7850/100)</f>
        <v>83.299674232026391</v>
      </c>
      <c r="BL171" s="88">
        <v>4</v>
      </c>
      <c r="BM171" s="110">
        <f>BM170</f>
        <v>440.5</v>
      </c>
      <c r="BN171" s="214">
        <f>AR170-7-BP170-BP171+BP171</f>
        <v>26.84</v>
      </c>
      <c r="BO171" s="218">
        <v>12</v>
      </c>
      <c r="BP171" s="105">
        <f t="shared" ref="BP171:BP187" si="15">IF(BO171=10,1.16,IF(BO171=12,1.39,IF(BO171=14,1.62,IF(BO171=28,3.1))))</f>
        <v>1.39</v>
      </c>
      <c r="BQ171" s="215">
        <f>BM171+2*BN171+32</f>
        <v>526.18000000000006</v>
      </c>
      <c r="BR171" s="232">
        <f>BR170</f>
        <v>34</v>
      </c>
      <c r="BS171" s="87">
        <f t="shared" si="14"/>
        <v>158.83100498741138</v>
      </c>
      <c r="BT171" s="88">
        <v>7</v>
      </c>
      <c r="BU171" s="110">
        <f>(10+2.5*BW171)*1/TAN(BV170/180*PI())</f>
        <v>27.978459489299915</v>
      </c>
      <c r="BV171" s="242"/>
      <c r="BW171" s="88">
        <f>INT((120*SIN(BV170/180*PI()))/10)*2</f>
        <v>20</v>
      </c>
      <c r="BX171" s="218">
        <v>12</v>
      </c>
      <c r="BY171" s="215">
        <f>BU171+34</f>
        <v>61.978459489299915</v>
      </c>
      <c r="BZ171" s="88">
        <f>BW171+1</f>
        <v>21</v>
      </c>
      <c r="CA171" s="87">
        <f>BY171*BZ171/100*((BX171/100)^2/4*PI()*7850/100)</f>
        <v>11.555323338993725</v>
      </c>
      <c r="CB171" s="244"/>
      <c r="CC171" s="234"/>
      <c r="CE171" s="42"/>
    </row>
    <row r="172" spans="5:83" ht="33.75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238"/>
      <c r="AM172" s="248"/>
      <c r="AN172" s="238"/>
      <c r="AO172" s="250"/>
      <c r="AP172" s="242"/>
      <c r="AQ172" s="242"/>
      <c r="AR172" s="316"/>
      <c r="AS172" s="317"/>
      <c r="AT172" s="315"/>
      <c r="AU172" s="315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88">
        <v>5</v>
      </c>
      <c r="BM172" s="210">
        <f>(3*AS170+BB170+BP172)</f>
        <v>33.9</v>
      </c>
      <c r="BN172" s="214">
        <f>AR170-7-BP170-BP171+BP172</f>
        <v>26.84</v>
      </c>
      <c r="BO172" s="218">
        <v>12</v>
      </c>
      <c r="BP172" s="211">
        <f t="shared" si="15"/>
        <v>1.39</v>
      </c>
      <c r="BQ172" s="214">
        <f>2*BM172+2*BN172+28</f>
        <v>149.47999999999999</v>
      </c>
      <c r="BR172" s="232">
        <f>INT(29*(INT(AZ170/3/2)+INT(BJ170/3/2+BJ171/3/2))/2)</f>
        <v>203</v>
      </c>
      <c r="BS172" s="87">
        <f t="shared" si="14"/>
        <v>269.40221200194321</v>
      </c>
      <c r="BT172" s="247"/>
      <c r="BU172" s="247"/>
      <c r="BV172" s="247"/>
      <c r="BW172" s="247"/>
      <c r="BX172" s="247"/>
      <c r="BY172" s="247"/>
      <c r="BZ172" s="247"/>
      <c r="CA172" s="247"/>
      <c r="CB172" s="253"/>
      <c r="CC172" s="246"/>
      <c r="CE172" s="42"/>
    </row>
    <row r="173" spans="5:83" ht="33.75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f>AL170</f>
        <v>350</v>
      </c>
      <c r="AM173" s="248" t="s">
        <v>205</v>
      </c>
      <c r="AN173" s="238">
        <f>AN170</f>
        <v>40</v>
      </c>
      <c r="AO173" s="250">
        <f>INT(AL173*TAN(RADIANS(AN173)))</f>
        <v>293</v>
      </c>
      <c r="AP173" s="242">
        <f>INT((AO173-13)/AS173+1)*AS173+13</f>
        <v>303</v>
      </c>
      <c r="AQ173" s="242">
        <f>AP173+INT(AL173*(TAN(AN173/180*PI())))</f>
        <v>596</v>
      </c>
      <c r="AR173" s="307">
        <f>AR150</f>
        <v>45</v>
      </c>
      <c r="AS173" s="310">
        <f>AS150</f>
        <v>10</v>
      </c>
      <c r="AT173" s="313">
        <f>AT150</f>
        <v>11</v>
      </c>
      <c r="AU173" s="313">
        <f>AU150</f>
        <v>6</v>
      </c>
      <c r="AV173" s="88">
        <v>1</v>
      </c>
      <c r="AW173" s="219">
        <v>22</v>
      </c>
      <c r="AX173" s="87">
        <f>AL173-11</f>
        <v>339</v>
      </c>
      <c r="AY173" s="184">
        <f>(AR173-7-BP173-BP174-1.16/2-BB173/2)</f>
        <v>33.615000000000002</v>
      </c>
      <c r="AZ173" s="130">
        <f>INT((AP173-13)/AS173)+1</f>
        <v>30</v>
      </c>
      <c r="BA173" s="103" t="s">
        <v>31</v>
      </c>
      <c r="BB173" s="105">
        <f>IF(AW173=16,1.84,IF(AW173=20,2.27,IF(AW173=22,2.51,IF(AW173=25,2.84,IF(AW173=28,3.16)))))</f>
        <v>2.5099999999999998</v>
      </c>
      <c r="BC173" s="88">
        <f>AX173+2*AY173</f>
        <v>406.23</v>
      </c>
      <c r="BD173" s="87">
        <f>BC173*AZ173/100*((AW173/100)^2/4*PI()*7850/100)</f>
        <v>363.6621879320528</v>
      </c>
      <c r="BE173" s="88">
        <v>2</v>
      </c>
      <c r="BF173" s="87">
        <f>AL173-11</f>
        <v>339</v>
      </c>
      <c r="BG173" s="87">
        <v>10</v>
      </c>
      <c r="BH173" s="218">
        <v>10</v>
      </c>
      <c r="BI173" s="88">
        <f>BF173+2*BG173</f>
        <v>359</v>
      </c>
      <c r="BJ173" s="88">
        <f>AZ173</f>
        <v>30</v>
      </c>
      <c r="BK173" s="87">
        <f>BI173*BJ173/100*((BH173/100)^2/4*PI()*7850/100)</f>
        <v>66.401095025355573</v>
      </c>
      <c r="BL173" s="88">
        <v>3</v>
      </c>
      <c r="BM173" s="110">
        <f>(AP173+AQ173)/2-2*4.5</f>
        <v>440.5</v>
      </c>
      <c r="BN173" s="87">
        <f>10</f>
        <v>10</v>
      </c>
      <c r="BO173" s="218">
        <v>10</v>
      </c>
      <c r="BP173" s="105">
        <f>IF(BO173=10,1.16,IF(BO173=12,1.39,IF(BO173=14,1.62,IF(BO173=28,3.1))))</f>
        <v>1.1599999999999999</v>
      </c>
      <c r="BQ173" s="110">
        <f>BM173+2*BN173</f>
        <v>460.5</v>
      </c>
      <c r="BR173" s="232">
        <f>AT173*2+2*AU173-1+1</f>
        <v>34</v>
      </c>
      <c r="BS173" s="87">
        <f t="shared" si="14"/>
        <v>96.531285497863706</v>
      </c>
      <c r="BT173" s="88">
        <v>6</v>
      </c>
      <c r="BU173" s="110">
        <f>(20+10*BW173)*TAN(BV173/180*PI())</f>
        <v>150.11548443566909</v>
      </c>
      <c r="BV173" s="243">
        <f>45+AN173/2</f>
        <v>65</v>
      </c>
      <c r="BW173" s="88">
        <f>INT((150*COS(BV173/180*PI())-10)/10)</f>
        <v>5</v>
      </c>
      <c r="BX173" s="218">
        <v>12</v>
      </c>
      <c r="BY173" s="215">
        <f>BU173+34</f>
        <v>184.11548443566909</v>
      </c>
      <c r="BZ173" s="88">
        <f>BW173+1</f>
        <v>6</v>
      </c>
      <c r="CA173" s="87">
        <f>BY173*BZ173/100*((BX173/100)^2/4*PI()*7850/100)</f>
        <v>9.8076192088129375</v>
      </c>
      <c r="CB173" s="243">
        <f>BD173+BK173+BS173+BD174+BK174+BS174+CA173+CA174+BS175</f>
        <v>1545.6147381602268</v>
      </c>
      <c r="CC173" s="233">
        <f>(AP173+AQ173)*AL173/2*AR173/1000000</f>
        <v>7.0796250000000001</v>
      </c>
      <c r="CE173" s="42">
        <f>CB173/CC173</f>
        <v>218.31872989886142</v>
      </c>
    </row>
    <row r="174" spans="5:83" ht="33.75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238"/>
      <c r="AM174" s="248"/>
      <c r="AN174" s="238"/>
      <c r="AO174" s="250"/>
      <c r="AP174" s="242"/>
      <c r="AQ174" s="242"/>
      <c r="AR174" s="308"/>
      <c r="AS174" s="311"/>
      <c r="AT174" s="314"/>
      <c r="AU174" s="314"/>
      <c r="AV174" s="88" t="s">
        <v>51</v>
      </c>
      <c r="AW174" s="219">
        <f>AW173</f>
        <v>22</v>
      </c>
      <c r="AX174" s="87">
        <f>AL173/COS(AN173/180*PI())-11</f>
        <v>445.89255126629752</v>
      </c>
      <c r="AY174" s="184">
        <f>AY173</f>
        <v>33.615000000000002</v>
      </c>
      <c r="AZ174" s="103" t="s">
        <v>31</v>
      </c>
      <c r="BA174" s="131">
        <f>INT((AQ173-AP173-3.5/COS(AN173*PI()/180))/AS173)+1</f>
        <v>29</v>
      </c>
      <c r="BB174" s="105">
        <f>IF(AW174=16,1.84,IF(AW174=20,2.27,IF(AW174=22,2.51,IF(AW174=25,2.84,IF(AW174=28,3.16)))))</f>
        <v>2.5099999999999998</v>
      </c>
      <c r="BC174" s="88">
        <f>AX174+2*AY174</f>
        <v>513.12255126629748</v>
      </c>
      <c r="BD174" s="87">
        <f>BC174*BA174/100*((AW174/100)^2/4*PI()*7850/100)</f>
        <v>444.04194835869498</v>
      </c>
      <c r="BE174" s="88" t="s">
        <v>52</v>
      </c>
      <c r="BF174" s="87">
        <f>AL173/COS(AN173/180*PI())-11</f>
        <v>445.89255126629752</v>
      </c>
      <c r="BG174" s="87">
        <v>10</v>
      </c>
      <c r="BH174" s="218">
        <v>10</v>
      </c>
      <c r="BI174" s="88">
        <f>BF174+2*BG174</f>
        <v>465.89255126629752</v>
      </c>
      <c r="BJ174" s="88">
        <f>BA174</f>
        <v>29</v>
      </c>
      <c r="BK174" s="87">
        <f>BI174*BJ174/100*((BH174/100)^2/4*PI()*7850/100)</f>
        <v>83.299674232026391</v>
      </c>
      <c r="BL174" s="88">
        <v>4</v>
      </c>
      <c r="BM174" s="110">
        <f>BM173</f>
        <v>440.5</v>
      </c>
      <c r="BN174" s="214">
        <f>AR173-7-BP173-BP174+BP174</f>
        <v>36.840000000000003</v>
      </c>
      <c r="BO174" s="218">
        <v>12</v>
      </c>
      <c r="BP174" s="105">
        <f t="shared" si="15"/>
        <v>1.39</v>
      </c>
      <c r="BQ174" s="215">
        <f>BM174+2*BN174+32</f>
        <v>546.18000000000006</v>
      </c>
      <c r="BR174" s="232">
        <f>BR173</f>
        <v>34</v>
      </c>
      <c r="BS174" s="87">
        <f t="shared" si="14"/>
        <v>164.86814075796181</v>
      </c>
      <c r="BT174" s="88">
        <v>7</v>
      </c>
      <c r="BU174" s="110">
        <f>(10+2.5*BW174)*1/TAN(BV173/180*PI())</f>
        <v>27.978459489299915</v>
      </c>
      <c r="BV174" s="253"/>
      <c r="BW174" s="88">
        <f>INT((120*SIN(BV173/180*PI()))/10)*2</f>
        <v>20</v>
      </c>
      <c r="BX174" s="218">
        <v>12</v>
      </c>
      <c r="BY174" s="215">
        <f>BU174+34</f>
        <v>61.978459489299915</v>
      </c>
      <c r="BZ174" s="88">
        <f>BW174+1</f>
        <v>21</v>
      </c>
      <c r="CA174" s="87">
        <f>BY174*BZ174/100*((BX174/100)^2/4*PI()*7850/100)</f>
        <v>11.555323338993725</v>
      </c>
      <c r="CB174" s="244"/>
      <c r="CC174" s="234"/>
      <c r="CE174" s="42"/>
    </row>
    <row r="175" spans="5:83" ht="33.75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/>
      <c r="AM175" s="248"/>
      <c r="AN175" s="238"/>
      <c r="AO175" s="250"/>
      <c r="AP175" s="242"/>
      <c r="AQ175" s="242"/>
      <c r="AR175" s="316"/>
      <c r="AS175" s="317"/>
      <c r="AT175" s="315"/>
      <c r="AU175" s="315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88">
        <v>5</v>
      </c>
      <c r="BM175" s="210">
        <f>(3*AS173+BB173+BP175)</f>
        <v>33.9</v>
      </c>
      <c r="BN175" s="214">
        <f>AR173-7-BP173-BP174+BP175</f>
        <v>36.840000000000003</v>
      </c>
      <c r="BO175" s="218">
        <v>12</v>
      </c>
      <c r="BP175" s="211">
        <f t="shared" si="15"/>
        <v>1.39</v>
      </c>
      <c r="BQ175" s="214">
        <f>2*BM175+2*BN175+28</f>
        <v>169.48000000000002</v>
      </c>
      <c r="BR175" s="232">
        <f>INT(29*(INT(AZ173/3/2)+INT(BJ173/3/2+BJ174/3/2))/2)</f>
        <v>203</v>
      </c>
      <c r="BS175" s="87">
        <f t="shared" si="14"/>
        <v>305.44746380846493</v>
      </c>
      <c r="BT175" s="275"/>
      <c r="BU175" s="276"/>
      <c r="BV175" s="276"/>
      <c r="BW175" s="276"/>
      <c r="BX175" s="276"/>
      <c r="BY175" s="276"/>
      <c r="BZ175" s="276"/>
      <c r="CA175" s="277"/>
      <c r="CB175" s="253"/>
      <c r="CC175" s="246"/>
      <c r="CE175" s="42"/>
    </row>
    <row r="176" spans="5:83" ht="33.75" customHeight="1" x14ac:dyDescent="0.25">
      <c r="E176" s="93"/>
      <c r="I176" s="72"/>
      <c r="P176" s="72"/>
      <c r="Q176" s="72"/>
      <c r="R176" s="72"/>
      <c r="S176" s="72"/>
      <c r="AJ176" s="278"/>
      <c r="AK176" s="242"/>
      <c r="AL176" s="238">
        <f>AL173</f>
        <v>350</v>
      </c>
      <c r="AM176" s="248" t="s">
        <v>206</v>
      </c>
      <c r="AN176" s="238">
        <f>AN173</f>
        <v>40</v>
      </c>
      <c r="AO176" s="250">
        <f>INT(AL176*TAN(RADIANS(AN176)))</f>
        <v>293</v>
      </c>
      <c r="AP176" s="242">
        <f>INT((AO176-13)/AS176+1)*AS176+13</f>
        <v>303</v>
      </c>
      <c r="AQ176" s="242">
        <f>AP176+INT(AL176*(TAN(AN176/180*PI())))</f>
        <v>596</v>
      </c>
      <c r="AR176" s="307">
        <f>AR153</f>
        <v>45</v>
      </c>
      <c r="AS176" s="310">
        <f>AS153</f>
        <v>10</v>
      </c>
      <c r="AT176" s="313">
        <f>AT153</f>
        <v>11</v>
      </c>
      <c r="AU176" s="313">
        <f>AU153</f>
        <v>6</v>
      </c>
      <c r="AV176" s="88">
        <v>1</v>
      </c>
      <c r="AW176" s="219">
        <v>22</v>
      </c>
      <c r="AX176" s="87">
        <f>AL176-11</f>
        <v>339</v>
      </c>
      <c r="AY176" s="184">
        <f>(AR176-7-BP176-BP177-1.16/2-BB176/2)</f>
        <v>33.615000000000002</v>
      </c>
      <c r="AZ176" s="130">
        <f>INT((AP176-13)/AS176)+1</f>
        <v>30</v>
      </c>
      <c r="BA176" s="103" t="s">
        <v>31</v>
      </c>
      <c r="BB176" s="105">
        <f>IF(AW176=16,1.84,IF(AW176=20,2.27,IF(AW176=22,2.51,IF(AW176=25,2.84,IF(AW176=28,3.16)))))</f>
        <v>2.5099999999999998</v>
      </c>
      <c r="BC176" s="88">
        <f>AX176+2*AY176</f>
        <v>406.23</v>
      </c>
      <c r="BD176" s="87">
        <f>BC176*AZ176/100*((AW176/100)^2/4*PI()*7850/100)</f>
        <v>363.6621879320528</v>
      </c>
      <c r="BE176" s="88">
        <v>2</v>
      </c>
      <c r="BF176" s="87">
        <f>AL176-11</f>
        <v>339</v>
      </c>
      <c r="BG176" s="87">
        <v>10</v>
      </c>
      <c r="BH176" s="218">
        <v>10</v>
      </c>
      <c r="BI176" s="88">
        <f>BF176+2*BG176</f>
        <v>359</v>
      </c>
      <c r="BJ176" s="88">
        <f>AZ176</f>
        <v>30</v>
      </c>
      <c r="BK176" s="87">
        <f>BI176*BJ176/100*((BH176/100)^2/4*PI()*7850/100)</f>
        <v>66.401095025355573</v>
      </c>
      <c r="BL176" s="88">
        <v>3</v>
      </c>
      <c r="BM176" s="110">
        <f>(AP176+AQ176)/2-2*4.5</f>
        <v>440.5</v>
      </c>
      <c r="BN176" s="87">
        <f>10</f>
        <v>10</v>
      </c>
      <c r="BO176" s="218">
        <v>10</v>
      </c>
      <c r="BP176" s="105">
        <f>IF(BO176=10,1.16,IF(BO176=12,1.39,IF(BO176=14,1.62,IF(BO176=28,3.1))))</f>
        <v>1.1599999999999999</v>
      </c>
      <c r="BQ176" s="110">
        <f>BM176+2*BN176</f>
        <v>460.5</v>
      </c>
      <c r="BR176" s="232">
        <f>AT176*2+2*AU176-1+1</f>
        <v>34</v>
      </c>
      <c r="BS176" s="87">
        <f t="shared" si="14"/>
        <v>96.531285497863706</v>
      </c>
      <c r="BT176" s="88">
        <v>6</v>
      </c>
      <c r="BU176" s="110">
        <f>(20+10*BW176)*TAN(BV176/180*PI())</f>
        <v>150.11548443566909</v>
      </c>
      <c r="BV176" s="242">
        <f>45+AN176/2</f>
        <v>65</v>
      </c>
      <c r="BW176" s="88">
        <f>INT((150*COS(BV176/180*PI())-10)/10)</f>
        <v>5</v>
      </c>
      <c r="BX176" s="218">
        <v>12</v>
      </c>
      <c r="BY176" s="215">
        <f>BU176+34</f>
        <v>184.11548443566909</v>
      </c>
      <c r="BZ176" s="88">
        <f>BW176+1</f>
        <v>6</v>
      </c>
      <c r="CA176" s="87">
        <f>BY176*BZ176/100*((BX176/100)^2/4*PI()*7850/100)</f>
        <v>9.8076192088129375</v>
      </c>
      <c r="CB176" s="243">
        <f>BD176+BK176+BS176+BD177+BK177+BS177+CA176+CA177+BS178</f>
        <v>1545.6147381602268</v>
      </c>
      <c r="CC176" s="233">
        <f>(AP176+AQ176)*AL176/2*AR176/1000000</f>
        <v>7.0796250000000001</v>
      </c>
      <c r="CE176" s="42">
        <f>CB176/CC176</f>
        <v>218.31872989886142</v>
      </c>
    </row>
    <row r="177" spans="5:83" ht="33.75" customHeight="1" x14ac:dyDescent="0.25">
      <c r="E177" s="93"/>
      <c r="I177" s="72"/>
      <c r="P177" s="72"/>
      <c r="Q177" s="72"/>
      <c r="R177" s="72"/>
      <c r="S177" s="72"/>
      <c r="AJ177" s="278"/>
      <c r="AK177" s="242"/>
      <c r="AL177" s="238"/>
      <c r="AM177" s="248"/>
      <c r="AN177" s="238"/>
      <c r="AO177" s="250"/>
      <c r="AP177" s="242"/>
      <c r="AQ177" s="242"/>
      <c r="AR177" s="308"/>
      <c r="AS177" s="311"/>
      <c r="AT177" s="314"/>
      <c r="AU177" s="314"/>
      <c r="AV177" s="88" t="s">
        <v>51</v>
      </c>
      <c r="AW177" s="219">
        <f>AW176</f>
        <v>22</v>
      </c>
      <c r="AX177" s="87">
        <f>AL176/COS(AN176/180*PI())-11</f>
        <v>445.89255126629752</v>
      </c>
      <c r="AY177" s="184">
        <f>AY176</f>
        <v>33.615000000000002</v>
      </c>
      <c r="AZ177" s="103" t="s">
        <v>31</v>
      </c>
      <c r="BA177" s="131">
        <f>INT((AQ176-AP176-3.5/COS(AN176*PI()/180))/AS176)+1</f>
        <v>29</v>
      </c>
      <c r="BB177" s="105">
        <f>IF(AW177=16,1.84,IF(AW177=20,2.27,IF(AW177=22,2.51,IF(AW177=25,2.84,IF(AW177=28,3.16)))))</f>
        <v>2.5099999999999998</v>
      </c>
      <c r="BC177" s="88">
        <f>AX177+2*AY177</f>
        <v>513.12255126629748</v>
      </c>
      <c r="BD177" s="87">
        <f>BC177*BA177/100*((AW177/100)^2/4*PI()*7850/100)</f>
        <v>444.04194835869498</v>
      </c>
      <c r="BE177" s="88" t="s">
        <v>52</v>
      </c>
      <c r="BF177" s="87">
        <f>AL176/COS(AN176/180*PI())-11</f>
        <v>445.89255126629752</v>
      </c>
      <c r="BG177" s="87">
        <v>10</v>
      </c>
      <c r="BH177" s="218">
        <v>10</v>
      </c>
      <c r="BI177" s="88">
        <f>BF177+2*BG177</f>
        <v>465.89255126629752</v>
      </c>
      <c r="BJ177" s="88">
        <f>BA177</f>
        <v>29</v>
      </c>
      <c r="BK177" s="87">
        <f>BI177*BJ177/100*((BH177/100)^2/4*PI()*7850/100)</f>
        <v>83.299674232026391</v>
      </c>
      <c r="BL177" s="88">
        <v>4</v>
      </c>
      <c r="BM177" s="110">
        <f>BM176</f>
        <v>440.5</v>
      </c>
      <c r="BN177" s="214">
        <f>AR176-7-BP176-BP177+BP177</f>
        <v>36.840000000000003</v>
      </c>
      <c r="BO177" s="218">
        <v>12</v>
      </c>
      <c r="BP177" s="105">
        <f t="shared" si="15"/>
        <v>1.39</v>
      </c>
      <c r="BQ177" s="215">
        <f>BM177+2*BN177+32</f>
        <v>546.18000000000006</v>
      </c>
      <c r="BR177" s="232">
        <f>BR176</f>
        <v>34</v>
      </c>
      <c r="BS177" s="87">
        <f t="shared" si="14"/>
        <v>164.86814075796181</v>
      </c>
      <c r="BT177" s="88">
        <v>7</v>
      </c>
      <c r="BU177" s="110">
        <f>(10+2.5*BW177)*1/TAN(BV176/180*PI())</f>
        <v>27.978459489299915</v>
      </c>
      <c r="BV177" s="242"/>
      <c r="BW177" s="88">
        <f>INT((120*SIN(BV176/180*PI()))/10)*2</f>
        <v>20</v>
      </c>
      <c r="BX177" s="218">
        <v>12</v>
      </c>
      <c r="BY177" s="215">
        <f>BU177+34</f>
        <v>61.978459489299915</v>
      </c>
      <c r="BZ177" s="88">
        <f>BW177+1</f>
        <v>21</v>
      </c>
      <c r="CA177" s="87">
        <f>BY177*BZ177/100*((BX177/100)^2/4*PI()*7850/100)</f>
        <v>11.555323338993725</v>
      </c>
      <c r="CB177" s="244"/>
      <c r="CC177" s="234"/>
      <c r="CE177" s="42"/>
    </row>
    <row r="178" spans="5:83" ht="33.75" customHeight="1" x14ac:dyDescent="0.25">
      <c r="E178" s="93"/>
      <c r="I178" s="72"/>
      <c r="P178" s="72"/>
      <c r="Q178" s="72"/>
      <c r="R178" s="72"/>
      <c r="S178" s="72"/>
      <c r="AJ178" s="278"/>
      <c r="AK178" s="242"/>
      <c r="AL178" s="238"/>
      <c r="AM178" s="248"/>
      <c r="AN178" s="238"/>
      <c r="AO178" s="250"/>
      <c r="AP178" s="242"/>
      <c r="AQ178" s="242"/>
      <c r="AR178" s="316"/>
      <c r="AS178" s="317"/>
      <c r="AT178" s="315"/>
      <c r="AU178" s="315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88">
        <v>5</v>
      </c>
      <c r="BM178" s="210">
        <f>(3*AS176+BB176+BP178)</f>
        <v>33.9</v>
      </c>
      <c r="BN178" s="214">
        <f>AR176-7-BP176-BP177+BP178</f>
        <v>36.840000000000003</v>
      </c>
      <c r="BO178" s="218">
        <v>12</v>
      </c>
      <c r="BP178" s="211">
        <f t="shared" si="15"/>
        <v>1.39</v>
      </c>
      <c r="BQ178" s="214">
        <f>2*BM178+2*BN178+28</f>
        <v>169.48000000000002</v>
      </c>
      <c r="BR178" s="232">
        <f>INT(29*(INT(AZ176/3/2)+INT(BJ176/3/2+BJ177/3/2))/2)</f>
        <v>203</v>
      </c>
      <c r="BS178" s="87">
        <f t="shared" si="14"/>
        <v>305.44746380846493</v>
      </c>
      <c r="BT178" s="247"/>
      <c r="BU178" s="247"/>
      <c r="BV178" s="247"/>
      <c r="BW178" s="247"/>
      <c r="BX178" s="247"/>
      <c r="BY178" s="247"/>
      <c r="BZ178" s="247"/>
      <c r="CA178" s="247"/>
      <c r="CB178" s="253"/>
      <c r="CC178" s="246"/>
      <c r="CE178" s="42"/>
    </row>
    <row r="179" spans="5:83" ht="33.75" customHeight="1" x14ac:dyDescent="0.25">
      <c r="E179" s="93"/>
      <c r="I179" s="72"/>
      <c r="P179" s="72"/>
      <c r="Q179" s="72"/>
      <c r="R179" s="72"/>
      <c r="S179" s="72"/>
      <c r="AJ179" s="278"/>
      <c r="AK179" s="242"/>
      <c r="AL179" s="238">
        <f>AL176</f>
        <v>350</v>
      </c>
      <c r="AM179" s="248" t="s">
        <v>405</v>
      </c>
      <c r="AN179" s="238">
        <f>AN176</f>
        <v>40</v>
      </c>
      <c r="AO179" s="250">
        <f>INT(AL179*TAN(RADIANS(AN179)))</f>
        <v>293</v>
      </c>
      <c r="AP179" s="242">
        <f>INT((AO179-13)/AS179+1)*AS179+13</f>
        <v>303</v>
      </c>
      <c r="AQ179" s="242">
        <f>AP179+INT(AL179*(TAN(AN179/180*PI())))</f>
        <v>596</v>
      </c>
      <c r="AR179" s="307">
        <f>AR156</f>
        <v>60</v>
      </c>
      <c r="AS179" s="310">
        <f>AS156</f>
        <v>10</v>
      </c>
      <c r="AT179" s="313">
        <f>AT156</f>
        <v>11</v>
      </c>
      <c r="AU179" s="313">
        <f>AU156</f>
        <v>6</v>
      </c>
      <c r="AV179" s="88">
        <v>1</v>
      </c>
      <c r="AW179" s="219">
        <v>25</v>
      </c>
      <c r="AX179" s="87">
        <f>AL179-11</f>
        <v>339</v>
      </c>
      <c r="AY179" s="184">
        <f>(AR179-7-BP179-BP180-1.16/2-BB179/2)</f>
        <v>48.45</v>
      </c>
      <c r="AZ179" s="130">
        <f>INT((AP179-13)/AS179)+1</f>
        <v>30</v>
      </c>
      <c r="BA179" s="103" t="s">
        <v>31</v>
      </c>
      <c r="BB179" s="105">
        <f>IF(AW179=16,1.84,IF(AW179=20,2.27,IF(AW179=22,2.51,IF(AW179=25,2.84,IF(AW179=28,3.16)))))</f>
        <v>2.84</v>
      </c>
      <c r="BC179" s="88">
        <f>AX179+2*AY179</f>
        <v>435.9</v>
      </c>
      <c r="BD179" s="87">
        <f>BC179*AZ179/100*((AW179/100)^2/4*PI()*7850/100)</f>
        <v>503.9038530910949</v>
      </c>
      <c r="BE179" s="88">
        <v>2</v>
      </c>
      <c r="BF179" s="87">
        <f>AL179-11</f>
        <v>339</v>
      </c>
      <c r="BG179" s="87">
        <v>10</v>
      </c>
      <c r="BH179" s="218">
        <v>10</v>
      </c>
      <c r="BI179" s="88">
        <f>BF179+2*BG179</f>
        <v>359</v>
      </c>
      <c r="BJ179" s="88">
        <f>AZ179</f>
        <v>30</v>
      </c>
      <c r="BK179" s="87">
        <f>BI179*BJ179/100*((BH179/100)^2/4*PI()*7850/100)</f>
        <v>66.401095025355573</v>
      </c>
      <c r="BL179" s="88">
        <v>3</v>
      </c>
      <c r="BM179" s="110">
        <f>(AP179+AQ179)/2-2*4.5</f>
        <v>440.5</v>
      </c>
      <c r="BN179" s="87">
        <f>10</f>
        <v>10</v>
      </c>
      <c r="BO179" s="218">
        <v>10</v>
      </c>
      <c r="BP179" s="105">
        <f>IF(BO179=10,1.16,IF(BO179=12,1.39,IF(BO179=14,1.62,IF(BO179=28,3.1))))</f>
        <v>1.1599999999999999</v>
      </c>
      <c r="BQ179" s="110">
        <f>BM179+2*BN179</f>
        <v>460.5</v>
      </c>
      <c r="BR179" s="232">
        <f>AT179*2+2*AU179-1+1</f>
        <v>34</v>
      </c>
      <c r="BS179" s="87">
        <f t="shared" si="14"/>
        <v>96.531285497863706</v>
      </c>
      <c r="BT179" s="88">
        <v>6</v>
      </c>
      <c r="BU179" s="110">
        <f>(20+10*BW179)*TAN(BV179/180*PI())</f>
        <v>150.11548443566909</v>
      </c>
      <c r="BV179" s="242">
        <f>45+AN179/2</f>
        <v>65</v>
      </c>
      <c r="BW179" s="88">
        <f>INT((150*COS(BV179/180*PI())-10)/10)</f>
        <v>5</v>
      </c>
      <c r="BX179" s="218">
        <v>12</v>
      </c>
      <c r="BY179" s="215">
        <f>BU179+34</f>
        <v>184.11548443566909</v>
      </c>
      <c r="BZ179" s="88">
        <f>BW179+1</f>
        <v>6</v>
      </c>
      <c r="CA179" s="87">
        <f>BY179*BZ179/100*((BX179/100)^2/4*PI()*7850/100)</f>
        <v>9.8076192088129375</v>
      </c>
      <c r="CB179" s="243">
        <f>BD179+BK179+BS179+BD180+BK180+BS180+CA179+CA180+BS181</f>
        <v>1912.684269129164</v>
      </c>
      <c r="CC179" s="233">
        <f>(AP179+AQ179)*AL179/2*AR179/1000000</f>
        <v>9.4395000000000007</v>
      </c>
      <c r="CE179" s="42">
        <f>CB179/CC179</f>
        <v>202.62559130559498</v>
      </c>
    </row>
    <row r="180" spans="5:83" ht="33.75" customHeight="1" x14ac:dyDescent="0.25">
      <c r="E180" s="93"/>
      <c r="I180" s="72"/>
      <c r="P180" s="72"/>
      <c r="Q180" s="72"/>
      <c r="R180" s="72"/>
      <c r="S180" s="72"/>
      <c r="AJ180" s="278"/>
      <c r="AK180" s="242"/>
      <c r="AL180" s="238"/>
      <c r="AM180" s="248"/>
      <c r="AN180" s="238"/>
      <c r="AO180" s="250"/>
      <c r="AP180" s="242"/>
      <c r="AQ180" s="242"/>
      <c r="AR180" s="308"/>
      <c r="AS180" s="311"/>
      <c r="AT180" s="314"/>
      <c r="AU180" s="314"/>
      <c r="AV180" s="88" t="s">
        <v>51</v>
      </c>
      <c r="AW180" s="219">
        <f>AW179</f>
        <v>25</v>
      </c>
      <c r="AX180" s="87">
        <f>AL179/COS(AN179/180*PI())-11</f>
        <v>445.89255126629752</v>
      </c>
      <c r="AY180" s="184">
        <f>AY179</f>
        <v>48.45</v>
      </c>
      <c r="AZ180" s="103" t="s">
        <v>31</v>
      </c>
      <c r="BA180" s="131">
        <f>INT((AQ179-AP179-3.5/COS(AN179*PI()/180))/AS179)+1</f>
        <v>29</v>
      </c>
      <c r="BB180" s="105">
        <f>IF(AW180=16,1.84,IF(AW180=20,2.27,IF(AW180=22,2.51,IF(AW180=25,2.84,IF(AW180=28,3.16)))))</f>
        <v>2.84</v>
      </c>
      <c r="BC180" s="88">
        <f>AX180+2*AY180</f>
        <v>542.79255126629755</v>
      </c>
      <c r="BD180" s="87">
        <f>BC180*BA180/100*((AW180/100)^2/4*PI()*7850/100)</f>
        <v>606.55673949336665</v>
      </c>
      <c r="BE180" s="88" t="s">
        <v>52</v>
      </c>
      <c r="BF180" s="87">
        <f>AL179/COS(AN179/180*PI())-11</f>
        <v>445.89255126629752</v>
      </c>
      <c r="BG180" s="87">
        <v>10</v>
      </c>
      <c r="BH180" s="218">
        <v>10</v>
      </c>
      <c r="BI180" s="88">
        <f>BF180+2*BG180</f>
        <v>465.89255126629752</v>
      </c>
      <c r="BJ180" s="88">
        <f>BA180</f>
        <v>29</v>
      </c>
      <c r="BK180" s="87">
        <f>BI180*BJ180/100*((BH180/100)^2/4*PI()*7850/100)</f>
        <v>83.299674232026391</v>
      </c>
      <c r="BL180" s="88">
        <v>4</v>
      </c>
      <c r="BM180" s="110">
        <f>BM179</f>
        <v>440.5</v>
      </c>
      <c r="BN180" s="214">
        <f>AR179-7-BP179-BP180+BP180</f>
        <v>51.84</v>
      </c>
      <c r="BO180" s="218">
        <v>12</v>
      </c>
      <c r="BP180" s="105">
        <f t="shared" si="15"/>
        <v>1.39</v>
      </c>
      <c r="BQ180" s="215">
        <f>BM180+2*BN180+32</f>
        <v>576.18000000000006</v>
      </c>
      <c r="BR180" s="232">
        <f>BR179</f>
        <v>34</v>
      </c>
      <c r="BS180" s="87">
        <f t="shared" si="14"/>
        <v>173.92384441378744</v>
      </c>
      <c r="BT180" s="88">
        <v>7</v>
      </c>
      <c r="BU180" s="110">
        <f>(10+2.5*BW180)*1/TAN(BV179/180*PI())</f>
        <v>27.978459489299915</v>
      </c>
      <c r="BV180" s="242"/>
      <c r="BW180" s="88">
        <f>INT((120*SIN(BV179/180*PI()))/10)*2</f>
        <v>20</v>
      </c>
      <c r="BX180" s="218">
        <v>12</v>
      </c>
      <c r="BY180" s="215">
        <f>BU180+34</f>
        <v>61.978459489299915</v>
      </c>
      <c r="BZ180" s="88">
        <f>BW180+1</f>
        <v>21</v>
      </c>
      <c r="CA180" s="87">
        <f>BY180*BZ180/100*((BX180/100)^2/4*PI()*7850/100)</f>
        <v>11.555323338993725</v>
      </c>
      <c r="CB180" s="244"/>
      <c r="CC180" s="234"/>
      <c r="CE180" s="42"/>
    </row>
    <row r="181" spans="5:83" ht="33.75" customHeight="1" x14ac:dyDescent="0.25">
      <c r="E181" s="93"/>
      <c r="I181" s="72"/>
      <c r="P181" s="72"/>
      <c r="Q181" s="72"/>
      <c r="R181" s="72"/>
      <c r="S181" s="72"/>
      <c r="AJ181" s="278"/>
      <c r="AK181" s="242"/>
      <c r="AL181" s="238"/>
      <c r="AM181" s="248"/>
      <c r="AN181" s="238"/>
      <c r="AO181" s="250"/>
      <c r="AP181" s="242"/>
      <c r="AQ181" s="242"/>
      <c r="AR181" s="316"/>
      <c r="AS181" s="317"/>
      <c r="AT181" s="315"/>
      <c r="AU181" s="315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88">
        <v>5</v>
      </c>
      <c r="BM181" s="210">
        <f>(3*AS179+BB179+BP181)</f>
        <v>34.230000000000004</v>
      </c>
      <c r="BN181" s="214">
        <f>AR179-7-BP179-BP180+BP181</f>
        <v>51.84</v>
      </c>
      <c r="BO181" s="218">
        <v>12</v>
      </c>
      <c r="BP181" s="211">
        <f t="shared" si="15"/>
        <v>1.39</v>
      </c>
      <c r="BQ181" s="214">
        <f>2*BM181+2*BN181+28</f>
        <v>200.14000000000001</v>
      </c>
      <c r="BR181" s="232">
        <f>INT(29*(INT(AZ179/3/2)+INT(BJ179/3/2+BJ180/3/2))/2)</f>
        <v>203</v>
      </c>
      <c r="BS181" s="87">
        <f t="shared" si="14"/>
        <v>360.70483482786273</v>
      </c>
      <c r="BT181" s="247"/>
      <c r="BU181" s="247"/>
      <c r="BV181" s="247"/>
      <c r="BW181" s="247"/>
      <c r="BX181" s="247"/>
      <c r="BY181" s="247"/>
      <c r="BZ181" s="247"/>
      <c r="CA181" s="247"/>
      <c r="CB181" s="253"/>
      <c r="CC181" s="246"/>
      <c r="CE181" s="42"/>
    </row>
    <row r="182" spans="5:83" ht="33.75" customHeight="1" x14ac:dyDescent="0.25">
      <c r="E182" s="93"/>
      <c r="I182" s="72"/>
      <c r="P182" s="72"/>
      <c r="Q182" s="72"/>
      <c r="R182" s="72"/>
      <c r="S182" s="72"/>
      <c r="AJ182" s="278"/>
      <c r="AK182" s="242"/>
      <c r="AL182" s="238">
        <f>AL179</f>
        <v>350</v>
      </c>
      <c r="AM182" s="248" t="s">
        <v>404</v>
      </c>
      <c r="AN182" s="238">
        <f>AN179</f>
        <v>40</v>
      </c>
      <c r="AO182" s="250">
        <f>INT(AL182*TAN(RADIANS(AN182)))</f>
        <v>293</v>
      </c>
      <c r="AP182" s="242">
        <f>INT((AO182-13)/AS182+1)*AS182+13</f>
        <v>303</v>
      </c>
      <c r="AQ182" s="242">
        <f>AP182+INT(AL182*(TAN(AN182/180*PI())))</f>
        <v>596</v>
      </c>
      <c r="AR182" s="307">
        <f>AR159</f>
        <v>70</v>
      </c>
      <c r="AS182" s="310">
        <f>AS159</f>
        <v>10</v>
      </c>
      <c r="AT182" s="313">
        <f>AT159</f>
        <v>11</v>
      </c>
      <c r="AU182" s="313">
        <f>AU159</f>
        <v>6</v>
      </c>
      <c r="AV182" s="88">
        <v>1</v>
      </c>
      <c r="AW182" s="219">
        <v>28</v>
      </c>
      <c r="AX182" s="87">
        <f>AL182-11</f>
        <v>339</v>
      </c>
      <c r="AY182" s="184">
        <f>(AR182-7-BP182-BP183-1.16/2-BB182/2)</f>
        <v>58.290000000000006</v>
      </c>
      <c r="AZ182" s="130">
        <f>INT((AP182-13)/AS182)+1</f>
        <v>30</v>
      </c>
      <c r="BA182" s="103" t="s">
        <v>31</v>
      </c>
      <c r="BB182" s="105">
        <f>IF(AW182=16,1.84,IF(AW182=20,2.27,IF(AW182=22,2.51,IF(AW182=25,2.84,IF(AW182=28,3.16)))))</f>
        <v>3.16</v>
      </c>
      <c r="BC182" s="88">
        <f>AX182+2*AY182</f>
        <v>455.58000000000004</v>
      </c>
      <c r="BD182" s="87">
        <f>BC182*AZ182/100*((AW182/100)^2/4*PI()*7850/100)</f>
        <v>660.63488923049511</v>
      </c>
      <c r="BE182" s="88">
        <v>2</v>
      </c>
      <c r="BF182" s="87">
        <f>AL182-11</f>
        <v>339</v>
      </c>
      <c r="BG182" s="87">
        <v>10</v>
      </c>
      <c r="BH182" s="218">
        <v>10</v>
      </c>
      <c r="BI182" s="88">
        <f>BF182+2*BG182</f>
        <v>359</v>
      </c>
      <c r="BJ182" s="88">
        <f>AZ182</f>
        <v>30</v>
      </c>
      <c r="BK182" s="87">
        <f>BI182*BJ182/100*((BH182/100)^2/4*PI()*7850/100)</f>
        <v>66.401095025355573</v>
      </c>
      <c r="BL182" s="88">
        <v>3</v>
      </c>
      <c r="BM182" s="110">
        <f>(AP182+AQ182)/2-2*4.5</f>
        <v>440.5</v>
      </c>
      <c r="BN182" s="87">
        <f>10</f>
        <v>10</v>
      </c>
      <c r="BO182" s="218">
        <v>10</v>
      </c>
      <c r="BP182" s="105">
        <f>IF(BO182=10,1.16,IF(BO182=12,1.39,IF(BO182=14,1.62,IF(BO182=28,3.1))))</f>
        <v>1.1599999999999999</v>
      </c>
      <c r="BQ182" s="110">
        <f>BM182+2*BN182</f>
        <v>460.5</v>
      </c>
      <c r="BR182" s="232">
        <f>AT182*2+2*AU182-1+1</f>
        <v>34</v>
      </c>
      <c r="BS182" s="87">
        <f t="shared" si="14"/>
        <v>96.531285497863706</v>
      </c>
      <c r="BT182" s="88">
        <v>6</v>
      </c>
      <c r="BU182" s="110">
        <f>(20+10*BW182)*TAN(BV182/180*PI())</f>
        <v>150.11548443566909</v>
      </c>
      <c r="BV182" s="242">
        <f>45+AN182/2</f>
        <v>65</v>
      </c>
      <c r="BW182" s="88">
        <f>INT((150*COS(BV182/180*PI())-10)/10)</f>
        <v>5</v>
      </c>
      <c r="BX182" s="218">
        <v>12</v>
      </c>
      <c r="BY182" s="215">
        <f>BU182+34</f>
        <v>184.11548443566909</v>
      </c>
      <c r="BZ182" s="88">
        <f>BW182+1</f>
        <v>6</v>
      </c>
      <c r="CA182" s="87">
        <f>BY182*BZ182/100*((BX182/100)^2/4*PI()*7850/100)</f>
        <v>9.8076192088129375</v>
      </c>
      <c r="CB182" s="243">
        <f>BD182+BK182+BS182+BD183+BK183+BS183+CA182+CA183+BS184</f>
        <v>2294.5458081464822</v>
      </c>
      <c r="CC182" s="233">
        <f>(AP182+AQ182)*AL182/2*AR182/1000000</f>
        <v>11.01275</v>
      </c>
      <c r="CE182" s="42">
        <f>CB182/CC182</f>
        <v>208.3535727358273</v>
      </c>
    </row>
    <row r="183" spans="5:83" ht="33.75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8"/>
      <c r="AN183" s="238"/>
      <c r="AO183" s="250"/>
      <c r="AP183" s="242"/>
      <c r="AQ183" s="242"/>
      <c r="AR183" s="308"/>
      <c r="AS183" s="311"/>
      <c r="AT183" s="314"/>
      <c r="AU183" s="314"/>
      <c r="AV183" s="88" t="s">
        <v>51</v>
      </c>
      <c r="AW183" s="219">
        <f>AW182</f>
        <v>28</v>
      </c>
      <c r="AX183" s="87">
        <f>AL182/COS(AN182/180*PI())-11</f>
        <v>445.89255126629752</v>
      </c>
      <c r="AY183" s="184">
        <f>AY182</f>
        <v>58.290000000000006</v>
      </c>
      <c r="AZ183" s="103" t="s">
        <v>31</v>
      </c>
      <c r="BA183" s="131">
        <f>INT((AQ182-AP182-3.5/COS(AN182*PI()/180))/AS182)+1</f>
        <v>29</v>
      </c>
      <c r="BB183" s="105">
        <f>IF(AW183=16,1.84,IF(AW183=20,2.27,IF(AW183=22,2.51,IF(AW183=25,2.84,IF(AW183=28,3.16)))))</f>
        <v>3.16</v>
      </c>
      <c r="BC183" s="88">
        <f>AX183+2*AY183</f>
        <v>562.4725512662975</v>
      </c>
      <c r="BD183" s="87">
        <f>BC183*BA183/100*((AW183/100)^2/4*PI()*7850/100)</f>
        <v>788.4514067364039</v>
      </c>
      <c r="BE183" s="88" t="s">
        <v>52</v>
      </c>
      <c r="BF183" s="87">
        <f>AL182/COS(AN182/180*PI())-11</f>
        <v>445.89255126629752</v>
      </c>
      <c r="BG183" s="87">
        <v>10</v>
      </c>
      <c r="BH183" s="218">
        <v>10</v>
      </c>
      <c r="BI183" s="88">
        <f>BF183+2*BG183</f>
        <v>465.89255126629752</v>
      </c>
      <c r="BJ183" s="88">
        <f>BA183</f>
        <v>29</v>
      </c>
      <c r="BK183" s="87">
        <f>BI183*BJ183/100*((BH183/100)^2/4*PI()*7850/100)</f>
        <v>83.299674232026391</v>
      </c>
      <c r="BL183" s="88">
        <v>4</v>
      </c>
      <c r="BM183" s="110">
        <f>BM182</f>
        <v>440.5</v>
      </c>
      <c r="BN183" s="214">
        <f>AR182-7-BP182-BP183+BP183</f>
        <v>61.84</v>
      </c>
      <c r="BO183" s="218">
        <v>12</v>
      </c>
      <c r="BP183" s="105">
        <f t="shared" si="15"/>
        <v>1.39</v>
      </c>
      <c r="BQ183" s="215">
        <f>BM183+2*BN183+32</f>
        <v>596.18000000000006</v>
      </c>
      <c r="BR183" s="232">
        <f>BR182</f>
        <v>34</v>
      </c>
      <c r="BS183" s="87">
        <f t="shared" si="14"/>
        <v>179.9609801843379</v>
      </c>
      <c r="BT183" s="88">
        <v>7</v>
      </c>
      <c r="BU183" s="110">
        <f>(10+2.5*BW183)*1/TAN(BV182/180*PI())</f>
        <v>27.978459489299915</v>
      </c>
      <c r="BV183" s="242"/>
      <c r="BW183" s="88">
        <f>INT((120*SIN(BV182/180*PI()))/10)*2</f>
        <v>20</v>
      </c>
      <c r="BX183" s="218">
        <v>12</v>
      </c>
      <c r="BY183" s="215">
        <f>BU183+34</f>
        <v>61.978459489299915</v>
      </c>
      <c r="BZ183" s="88">
        <f>BW183+1</f>
        <v>21</v>
      </c>
      <c r="CA183" s="87">
        <f>BY183*BZ183/100*((BX183/100)^2/4*PI()*7850/100)</f>
        <v>11.555323338993725</v>
      </c>
      <c r="CB183" s="244"/>
      <c r="CC183" s="234"/>
      <c r="CE183" s="42"/>
    </row>
    <row r="184" spans="5:83" ht="33.75" customHeight="1" x14ac:dyDescent="0.25">
      <c r="E184" s="93"/>
      <c r="I184" s="72"/>
      <c r="P184" s="72"/>
      <c r="Q184" s="72"/>
      <c r="R184" s="72"/>
      <c r="S184" s="72"/>
      <c r="AJ184" s="278"/>
      <c r="AK184" s="242"/>
      <c r="AL184" s="238"/>
      <c r="AM184" s="248"/>
      <c r="AN184" s="238"/>
      <c r="AO184" s="250"/>
      <c r="AP184" s="242"/>
      <c r="AQ184" s="242"/>
      <c r="AR184" s="316"/>
      <c r="AS184" s="317"/>
      <c r="AT184" s="315"/>
      <c r="AU184" s="315"/>
      <c r="AV184" s="238"/>
      <c r="AW184" s="238"/>
      <c r="AX184" s="238"/>
      <c r="AY184" s="238"/>
      <c r="AZ184" s="238"/>
      <c r="BA184" s="238"/>
      <c r="BB184" s="238"/>
      <c r="BC184" s="238"/>
      <c r="BD184" s="238"/>
      <c r="BE184" s="238"/>
      <c r="BF184" s="238"/>
      <c r="BG184" s="238"/>
      <c r="BH184" s="238"/>
      <c r="BI184" s="238"/>
      <c r="BJ184" s="238"/>
      <c r="BK184" s="238"/>
      <c r="BL184" s="88">
        <v>5</v>
      </c>
      <c r="BM184" s="210">
        <f>(3*AS182+BB182+BP184)</f>
        <v>34.549999999999997</v>
      </c>
      <c r="BN184" s="214">
        <f>AR182-7-BP182-BP183+BP184</f>
        <v>61.84</v>
      </c>
      <c r="BO184" s="218">
        <v>12</v>
      </c>
      <c r="BP184" s="211">
        <f t="shared" si="15"/>
        <v>1.39</v>
      </c>
      <c r="BQ184" s="214">
        <f>2*BM184+2*BN184+28</f>
        <v>220.78</v>
      </c>
      <c r="BR184" s="232">
        <f>INT(29*(INT(AZ182/3/2)+INT(BJ182/3/2+BJ183/3/2))/2)</f>
        <v>203</v>
      </c>
      <c r="BS184" s="87">
        <f t="shared" si="14"/>
        <v>397.90353469219315</v>
      </c>
      <c r="BT184" s="247"/>
      <c r="BU184" s="247"/>
      <c r="BV184" s="247"/>
      <c r="BW184" s="247"/>
      <c r="BX184" s="247"/>
      <c r="BY184" s="247"/>
      <c r="BZ184" s="247"/>
      <c r="CA184" s="247"/>
      <c r="CB184" s="253"/>
      <c r="CC184" s="246"/>
      <c r="CE184" s="42"/>
    </row>
    <row r="185" spans="5:83" ht="33.75" customHeight="1" x14ac:dyDescent="0.25">
      <c r="E185" s="93"/>
      <c r="I185" s="72"/>
      <c r="P185" s="72"/>
      <c r="Q185" s="72"/>
      <c r="R185" s="72"/>
      <c r="S185" s="72"/>
      <c r="AJ185" s="278"/>
      <c r="AK185" s="242"/>
      <c r="AL185" s="238">
        <f>AL182</f>
        <v>350</v>
      </c>
      <c r="AM185" s="248" t="s">
        <v>406</v>
      </c>
      <c r="AN185" s="238">
        <f>AN182</f>
        <v>40</v>
      </c>
      <c r="AO185" s="250">
        <f>INT(AL185*TAN(RADIANS(AN185)))</f>
        <v>293</v>
      </c>
      <c r="AP185" s="242">
        <f>INT((AO185-13)/AS185+1)*AS185+13</f>
        <v>303</v>
      </c>
      <c r="AQ185" s="242">
        <f>AP185+INT(AL185*(TAN(AN185/180*PI())))</f>
        <v>596</v>
      </c>
      <c r="AR185" s="307">
        <f>AR162</f>
        <v>75</v>
      </c>
      <c r="AS185" s="310">
        <f>AS162</f>
        <v>10</v>
      </c>
      <c r="AT185" s="313">
        <f>AT162</f>
        <v>11</v>
      </c>
      <c r="AU185" s="313">
        <f>AU162</f>
        <v>6</v>
      </c>
      <c r="AV185" s="88">
        <v>1</v>
      </c>
      <c r="AW185" s="219">
        <v>28</v>
      </c>
      <c r="AX185" s="87">
        <f>AL185-11</f>
        <v>339</v>
      </c>
      <c r="AY185" s="184">
        <f>(AR185-7-BP185-BP186-1.16/2-BB185/2)</f>
        <v>63.290000000000006</v>
      </c>
      <c r="AZ185" s="130">
        <f>INT((AP185-13)/AS185)+1</f>
        <v>30</v>
      </c>
      <c r="BA185" s="103" t="s">
        <v>31</v>
      </c>
      <c r="BB185" s="105">
        <f>IF(AW185=16,1.84,IF(AW185=20,2.27,IF(AW185=22,2.51,IF(AW185=25,2.84,IF(AW185=28,3.16)))))</f>
        <v>3.16</v>
      </c>
      <c r="BC185" s="88">
        <f>AX185+2*AY185</f>
        <v>465.58000000000004</v>
      </c>
      <c r="BD185" s="87">
        <f>BC185*AZ185/100*((AW185/100)^2/4*PI()*7850/100)</f>
        <v>675.13585260093487</v>
      </c>
      <c r="BE185" s="88">
        <v>2</v>
      </c>
      <c r="BF185" s="87">
        <f>AL185-11</f>
        <v>339</v>
      </c>
      <c r="BG185" s="87">
        <v>10</v>
      </c>
      <c r="BH185" s="218">
        <v>10</v>
      </c>
      <c r="BI185" s="88">
        <f>BF185+2*BG185</f>
        <v>359</v>
      </c>
      <c r="BJ185" s="88">
        <f>AZ185</f>
        <v>30</v>
      </c>
      <c r="BK185" s="87">
        <f>BI185*BJ185/100*((BH185/100)^2/4*PI()*7850/100)</f>
        <v>66.401095025355573</v>
      </c>
      <c r="BL185" s="88">
        <v>3</v>
      </c>
      <c r="BM185" s="110">
        <f>(AP185+AQ185)/2-2*4.5</f>
        <v>440.5</v>
      </c>
      <c r="BN185" s="87">
        <f>10</f>
        <v>10</v>
      </c>
      <c r="BO185" s="218">
        <v>10</v>
      </c>
      <c r="BP185" s="105">
        <f>IF(BO185=10,1.16,IF(BO185=12,1.39,IF(BO185=14,1.62,IF(BO185=28,3.1))))</f>
        <v>1.1599999999999999</v>
      </c>
      <c r="BQ185" s="110">
        <f>BM185+2*BN185</f>
        <v>460.5</v>
      </c>
      <c r="BR185" s="232">
        <f>AT185*2+2*AU185-1+1</f>
        <v>34</v>
      </c>
      <c r="BS185" s="87">
        <f t="shared" si="14"/>
        <v>96.531285497863706</v>
      </c>
      <c r="BT185" s="88">
        <v>6</v>
      </c>
      <c r="BU185" s="110">
        <f>(20+10*BW185)*TAN(BV185/180*PI())</f>
        <v>150.11548443566909</v>
      </c>
      <c r="BV185" s="243">
        <f>45+AN185/2</f>
        <v>65</v>
      </c>
      <c r="BW185" s="88">
        <f>INT((150*COS(BV185/180*PI())-10)/10)</f>
        <v>5</v>
      </c>
      <c r="BX185" s="218">
        <v>12</v>
      </c>
      <c r="BY185" s="215">
        <f>BU185+34</f>
        <v>184.11548443566909</v>
      </c>
      <c r="BZ185" s="88">
        <f>BW185+1</f>
        <v>6</v>
      </c>
      <c r="CA185" s="87">
        <f>BY185*BZ185/100*((BX185/100)^2/4*PI()*7850/100)</f>
        <v>9.8076192088129375</v>
      </c>
      <c r="CB185" s="243">
        <f>BD185+BK185+BS185+BD186+BK186+BS186+CA185+CA186+BS187</f>
        <v>2344.1055632302164</v>
      </c>
      <c r="CC185" s="233">
        <f>(AP185+AQ185)*AL185/2*AR185/1000000</f>
        <v>11.799375</v>
      </c>
      <c r="CE185" s="42">
        <f>CB185/CC185</f>
        <v>198.66353626613414</v>
      </c>
    </row>
    <row r="186" spans="5:83" ht="33.75" customHeight="1" x14ac:dyDescent="0.25">
      <c r="E186" s="93"/>
      <c r="I186" s="72"/>
      <c r="P186" s="72"/>
      <c r="Q186" s="72"/>
      <c r="R186" s="72"/>
      <c r="S186" s="72"/>
      <c r="AJ186" s="278"/>
      <c r="AK186" s="242"/>
      <c r="AL186" s="238"/>
      <c r="AM186" s="248"/>
      <c r="AN186" s="238"/>
      <c r="AO186" s="250"/>
      <c r="AP186" s="242"/>
      <c r="AQ186" s="242"/>
      <c r="AR186" s="308"/>
      <c r="AS186" s="311"/>
      <c r="AT186" s="314"/>
      <c r="AU186" s="314"/>
      <c r="AV186" s="88" t="s">
        <v>51</v>
      </c>
      <c r="AW186" s="219">
        <f>AW185</f>
        <v>28</v>
      </c>
      <c r="AX186" s="87">
        <f>AL185/COS(AN185/180*PI())-11</f>
        <v>445.89255126629752</v>
      </c>
      <c r="AY186" s="184">
        <f>AY185</f>
        <v>63.290000000000006</v>
      </c>
      <c r="AZ186" s="103" t="s">
        <v>31</v>
      </c>
      <c r="BA186" s="131">
        <f>INT((AQ185-AP185-3.5/COS(AN185*PI()/180))/AS185)+1</f>
        <v>29</v>
      </c>
      <c r="BB186" s="105">
        <f>IF(AW186=16,1.84,IF(AW186=20,2.27,IF(AW186=22,2.51,IF(AW186=25,2.84,IF(AW186=28,3.16)))))</f>
        <v>3.16</v>
      </c>
      <c r="BC186" s="88">
        <f>AX186+2*AY186</f>
        <v>572.4725512662975</v>
      </c>
      <c r="BD186" s="87">
        <f>BC186*BA186/100*((AW186/100)^2/4*PI()*7850/100)</f>
        <v>802.46900466116233</v>
      </c>
      <c r="BE186" s="88" t="s">
        <v>52</v>
      </c>
      <c r="BF186" s="87">
        <f>AL185/COS(AN185/180*PI())-11</f>
        <v>445.89255126629752</v>
      </c>
      <c r="BG186" s="87">
        <v>10</v>
      </c>
      <c r="BH186" s="218">
        <v>10</v>
      </c>
      <c r="BI186" s="88">
        <f>BF186+2*BG186</f>
        <v>465.89255126629752</v>
      </c>
      <c r="BJ186" s="88">
        <f>BA186</f>
        <v>29</v>
      </c>
      <c r="BK186" s="87">
        <f>BI186*BJ186/100*((BH186/100)^2/4*PI()*7850/100)</f>
        <v>83.299674232026391</v>
      </c>
      <c r="BL186" s="88">
        <v>4</v>
      </c>
      <c r="BM186" s="110">
        <f>BM185</f>
        <v>440.5</v>
      </c>
      <c r="BN186" s="214">
        <f>AR185-7-BP185-BP186+BP186</f>
        <v>66.84</v>
      </c>
      <c r="BO186" s="218">
        <v>12</v>
      </c>
      <c r="BP186" s="105">
        <f t="shared" si="15"/>
        <v>1.39</v>
      </c>
      <c r="BQ186" s="215">
        <f>BM186+2*BN186+32</f>
        <v>606.18000000000006</v>
      </c>
      <c r="BR186" s="232">
        <f>BR185</f>
        <v>34</v>
      </c>
      <c r="BS186" s="87">
        <f t="shared" si="14"/>
        <v>182.97954806961312</v>
      </c>
      <c r="BT186" s="88">
        <v>7</v>
      </c>
      <c r="BU186" s="110">
        <f>(10+2.5*BW186)*1/TAN(BV185/180*PI())</f>
        <v>27.978459489299915</v>
      </c>
      <c r="BV186" s="253"/>
      <c r="BW186" s="88">
        <f>INT((120*SIN(BV185/180*PI()))/10)*2</f>
        <v>20</v>
      </c>
      <c r="BX186" s="218">
        <v>12</v>
      </c>
      <c r="BY186" s="215">
        <f>BU186+34</f>
        <v>61.978459489299915</v>
      </c>
      <c r="BZ186" s="88">
        <f>BW186+1</f>
        <v>21</v>
      </c>
      <c r="CA186" s="87">
        <f>BY186*BZ186/100*((BX186/100)^2/4*PI()*7850/100)</f>
        <v>11.555323338993725</v>
      </c>
      <c r="CB186" s="244"/>
      <c r="CC186" s="234"/>
      <c r="CE186" s="42"/>
    </row>
    <row r="187" spans="5:83" ht="33.75" customHeight="1" thickBot="1" x14ac:dyDescent="0.3">
      <c r="E187" s="93"/>
      <c r="I187" s="72"/>
      <c r="P187" s="72"/>
      <c r="Q187" s="72"/>
      <c r="R187" s="72"/>
      <c r="S187" s="72"/>
      <c r="AJ187" s="279"/>
      <c r="AK187" s="252"/>
      <c r="AL187" s="238"/>
      <c r="AM187" s="249"/>
      <c r="AN187" s="236"/>
      <c r="AO187" s="251"/>
      <c r="AP187" s="252"/>
      <c r="AQ187" s="252"/>
      <c r="AR187" s="309"/>
      <c r="AS187" s="312"/>
      <c r="AT187" s="315"/>
      <c r="AU187" s="315"/>
      <c r="AV187" s="236"/>
      <c r="AW187" s="236"/>
      <c r="AX187" s="236"/>
      <c r="AY187" s="236"/>
      <c r="AZ187" s="236"/>
      <c r="BA187" s="236"/>
      <c r="BB187" s="236"/>
      <c r="BC187" s="236"/>
      <c r="BD187" s="236"/>
      <c r="BE187" s="236"/>
      <c r="BF187" s="236"/>
      <c r="BG187" s="236"/>
      <c r="BH187" s="236"/>
      <c r="BI187" s="236"/>
      <c r="BJ187" s="236"/>
      <c r="BK187" s="236"/>
      <c r="BL187" s="95">
        <v>5</v>
      </c>
      <c r="BM187" s="210">
        <f>(3*AS185+BB185+BP187)</f>
        <v>34.549999999999997</v>
      </c>
      <c r="BN187" s="214">
        <f>AR185-7-BP185-BP186+BP187</f>
        <v>66.84</v>
      </c>
      <c r="BO187" s="218">
        <v>12</v>
      </c>
      <c r="BP187" s="211">
        <f t="shared" si="15"/>
        <v>1.39</v>
      </c>
      <c r="BQ187" s="214">
        <f>2*BM187+2*BN187+28</f>
        <v>230.78</v>
      </c>
      <c r="BR187" s="232">
        <f>INT(29*(INT(AZ185/3/2)+INT(BJ185/3/2+BJ186/3/2))/2)</f>
        <v>203</v>
      </c>
      <c r="BS187" s="94">
        <f t="shared" si="14"/>
        <v>415.92616059545395</v>
      </c>
      <c r="BT187" s="268"/>
      <c r="BU187" s="269"/>
      <c r="BV187" s="269"/>
      <c r="BW187" s="269"/>
      <c r="BX187" s="269"/>
      <c r="BY187" s="269"/>
      <c r="BZ187" s="269"/>
      <c r="CA187" s="270"/>
      <c r="CB187" s="245"/>
      <c r="CC187" s="235"/>
      <c r="CE187" s="42"/>
    </row>
    <row r="188" spans="5:83" ht="32.25" customHeight="1" x14ac:dyDescent="0.25">
      <c r="E188" s="93"/>
      <c r="I188" s="72"/>
      <c r="P188" s="72"/>
      <c r="Q188" s="72"/>
      <c r="R188" s="72"/>
      <c r="S188" s="72"/>
      <c r="AM188" s="93"/>
      <c r="AN188" s="93"/>
      <c r="AO188" s="129"/>
      <c r="AP188" s="93"/>
      <c r="AQ188" s="93"/>
      <c r="BD188" s="72"/>
      <c r="BE188" s="72"/>
      <c r="BF188" s="72"/>
      <c r="BG188" s="72"/>
    </row>
    <row r="189" spans="5:83" ht="32.25" customHeight="1" x14ac:dyDescent="0.25">
      <c r="E189" s="93"/>
      <c r="I189" s="72"/>
      <c r="P189" s="72"/>
      <c r="Q189" s="72"/>
      <c r="R189" s="72"/>
      <c r="S189" s="72"/>
      <c r="AJ189" s="271" t="s">
        <v>474</v>
      </c>
      <c r="AK189" s="271"/>
      <c r="AL189" s="271"/>
      <c r="AM189" s="271"/>
      <c r="AN189" s="271"/>
      <c r="AO189" s="271"/>
      <c r="AP189" s="271"/>
      <c r="AQ189" s="271"/>
      <c r="AR189" s="271"/>
      <c r="AS189" s="271"/>
      <c r="AT189" s="271"/>
      <c r="AU189" s="271"/>
      <c r="AV189" s="271"/>
      <c r="AW189" s="271"/>
      <c r="AX189" s="271"/>
      <c r="AY189" s="271"/>
      <c r="AZ189" s="271"/>
      <c r="BA189" s="271"/>
      <c r="BB189" s="271"/>
      <c r="BC189" s="271"/>
      <c r="BD189" s="271"/>
      <c r="BE189" s="271"/>
      <c r="BF189" s="271"/>
      <c r="BG189" s="271"/>
      <c r="BH189" s="271"/>
      <c r="BI189" s="271"/>
      <c r="BJ189" s="271"/>
      <c r="BK189" s="271"/>
      <c r="BL189" s="271"/>
      <c r="BM189" s="271"/>
      <c r="BN189" s="271"/>
      <c r="BO189" s="271"/>
      <c r="BP189" s="271"/>
      <c r="BQ189" s="271"/>
      <c r="BR189" s="271"/>
      <c r="BS189" s="271"/>
      <c r="BT189" s="271"/>
      <c r="BU189" s="271"/>
      <c r="BV189" s="271"/>
      <c r="BW189" s="271"/>
      <c r="BX189" s="271"/>
      <c r="BY189" s="271"/>
      <c r="BZ189" s="271"/>
      <c r="CA189" s="271"/>
      <c r="CB189" s="271"/>
      <c r="CC189" s="271"/>
    </row>
    <row r="190" spans="5:83" ht="13.5" customHeight="1" thickBot="1" x14ac:dyDescent="0.3">
      <c r="E190" s="93"/>
      <c r="I190" s="72"/>
      <c r="P190" s="72"/>
      <c r="Q190" s="72"/>
      <c r="R190" s="72"/>
      <c r="S190" s="72"/>
      <c r="AJ190" s="43"/>
      <c r="AK190" s="43"/>
      <c r="AL190" s="43"/>
      <c r="AM190" s="43"/>
      <c r="AN190" s="43"/>
      <c r="AO190" s="128"/>
      <c r="AP190" s="43"/>
      <c r="AQ190" s="43"/>
      <c r="AR190" s="221"/>
      <c r="AS190" s="226"/>
      <c r="AT190" s="229"/>
      <c r="AU190" s="229"/>
      <c r="AV190" s="43"/>
      <c r="AW190" s="43"/>
      <c r="AX190" s="43"/>
      <c r="AY190" s="13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221"/>
      <c r="BS190" s="43"/>
      <c r="BT190" s="43"/>
      <c r="BU190" s="43"/>
      <c r="BV190" s="43"/>
      <c r="BW190" s="43"/>
    </row>
    <row r="191" spans="5:83" ht="45.75" customHeight="1" x14ac:dyDescent="0.25">
      <c r="E191" s="93"/>
      <c r="I191" s="72"/>
      <c r="P191" s="72"/>
      <c r="Q191" s="72"/>
      <c r="R191" s="72"/>
      <c r="S191" s="72"/>
      <c r="AJ191" s="272" t="s">
        <v>441</v>
      </c>
      <c r="AK191" s="274" t="s">
        <v>148</v>
      </c>
      <c r="AL191" s="274" t="s">
        <v>149</v>
      </c>
      <c r="AM191" s="274" t="s">
        <v>150</v>
      </c>
      <c r="AN191" s="262" t="s">
        <v>450</v>
      </c>
      <c r="AO191" s="200" t="s">
        <v>23</v>
      </c>
      <c r="AP191" s="262" t="s">
        <v>442</v>
      </c>
      <c r="AQ191" s="262" t="s">
        <v>443</v>
      </c>
      <c r="AR191" s="318" t="s">
        <v>444</v>
      </c>
      <c r="AS191" s="305" t="s">
        <v>201</v>
      </c>
      <c r="AT191" s="320" t="s">
        <v>407</v>
      </c>
      <c r="AU191" s="320" t="s">
        <v>408</v>
      </c>
      <c r="AV191" s="257" t="s">
        <v>437</v>
      </c>
      <c r="AW191" s="257"/>
      <c r="AX191" s="257"/>
      <c r="AY191" s="257"/>
      <c r="AZ191" s="257"/>
      <c r="BA191" s="257"/>
      <c r="BB191" s="257"/>
      <c r="BC191" s="257"/>
      <c r="BD191" s="257"/>
      <c r="BE191" s="257" t="s">
        <v>438</v>
      </c>
      <c r="BF191" s="257"/>
      <c r="BG191" s="257"/>
      <c r="BH191" s="257"/>
      <c r="BI191" s="257"/>
      <c r="BJ191" s="257"/>
      <c r="BK191" s="257"/>
      <c r="BL191" s="257" t="s">
        <v>445</v>
      </c>
      <c r="BM191" s="257"/>
      <c r="BN191" s="257"/>
      <c r="BO191" s="257"/>
      <c r="BP191" s="257"/>
      <c r="BQ191" s="257"/>
      <c r="BR191" s="257"/>
      <c r="BS191" s="257"/>
      <c r="BT191" s="257" t="s">
        <v>417</v>
      </c>
      <c r="BU191" s="257"/>
      <c r="BV191" s="257"/>
      <c r="BW191" s="257"/>
      <c r="BX191" s="257"/>
      <c r="BY191" s="257"/>
      <c r="BZ191" s="257"/>
      <c r="CA191" s="257"/>
      <c r="CB191" s="258" t="s">
        <v>151</v>
      </c>
      <c r="CC191" s="260" t="s">
        <v>452</v>
      </c>
      <c r="CE191" s="42"/>
    </row>
    <row r="192" spans="5:83" ht="104.25" customHeight="1" x14ac:dyDescent="0.25">
      <c r="E192" s="93"/>
      <c r="I192" s="72"/>
      <c r="P192" s="72"/>
      <c r="Q192" s="72"/>
      <c r="R192" s="72"/>
      <c r="S192" s="72"/>
      <c r="AJ192" s="273"/>
      <c r="AK192" s="259"/>
      <c r="AL192" s="259"/>
      <c r="AM192" s="259"/>
      <c r="AN192" s="263"/>
      <c r="AO192" s="201" t="s">
        <v>202</v>
      </c>
      <c r="AP192" s="263"/>
      <c r="AQ192" s="263"/>
      <c r="AR192" s="319"/>
      <c r="AS192" s="306"/>
      <c r="AT192" s="321"/>
      <c r="AU192" s="321"/>
      <c r="AV192" s="25" t="s">
        <v>24</v>
      </c>
      <c r="AW192" s="25" t="s">
        <v>158</v>
      </c>
      <c r="AX192" s="81" t="s">
        <v>25</v>
      </c>
      <c r="AY192" s="187" t="s">
        <v>26</v>
      </c>
      <c r="AZ192" s="25" t="s">
        <v>440</v>
      </c>
      <c r="BA192" s="25" t="s">
        <v>409</v>
      </c>
      <c r="BB192" s="186" t="s">
        <v>27</v>
      </c>
      <c r="BC192" s="25" t="s">
        <v>159</v>
      </c>
      <c r="BD192" s="25" t="s">
        <v>160</v>
      </c>
      <c r="BE192" s="25" t="s">
        <v>24</v>
      </c>
      <c r="BF192" s="81" t="s">
        <v>25</v>
      </c>
      <c r="BG192" s="81" t="s">
        <v>26</v>
      </c>
      <c r="BH192" s="25" t="s">
        <v>158</v>
      </c>
      <c r="BI192" s="25" t="s">
        <v>159</v>
      </c>
      <c r="BJ192" s="25" t="s">
        <v>20</v>
      </c>
      <c r="BK192" s="25" t="s">
        <v>160</v>
      </c>
      <c r="BL192" s="25" t="s">
        <v>24</v>
      </c>
      <c r="BM192" s="81" t="s">
        <v>25</v>
      </c>
      <c r="BN192" s="81" t="s">
        <v>26</v>
      </c>
      <c r="BO192" s="25" t="s">
        <v>158</v>
      </c>
      <c r="BP192" s="186" t="s">
        <v>27</v>
      </c>
      <c r="BQ192" s="25" t="s">
        <v>159</v>
      </c>
      <c r="BR192" s="222" t="s">
        <v>20</v>
      </c>
      <c r="BS192" s="25" t="s">
        <v>160</v>
      </c>
      <c r="BT192" s="25" t="s">
        <v>24</v>
      </c>
      <c r="BU192" s="81" t="s">
        <v>25</v>
      </c>
      <c r="BV192" s="81" t="s">
        <v>448</v>
      </c>
      <c r="BW192" s="81" t="s">
        <v>207</v>
      </c>
      <c r="BX192" s="25" t="s">
        <v>158</v>
      </c>
      <c r="BY192" s="25" t="s">
        <v>159</v>
      </c>
      <c r="BZ192" s="25" t="s">
        <v>20</v>
      </c>
      <c r="CA192" s="25" t="s">
        <v>160</v>
      </c>
      <c r="CB192" s="259"/>
      <c r="CC192" s="261"/>
      <c r="CE192" s="42"/>
    </row>
    <row r="193" spans="5:83" ht="36" customHeight="1" x14ac:dyDescent="0.25">
      <c r="E193" s="93"/>
      <c r="I193" s="72"/>
      <c r="P193" s="72"/>
      <c r="Q193" s="72"/>
      <c r="R193" s="72"/>
      <c r="S193" s="72"/>
      <c r="AJ193" s="254">
        <f>AJ170</f>
        <v>3.5</v>
      </c>
      <c r="AK193" s="243">
        <f>AK170</f>
        <v>3</v>
      </c>
      <c r="AL193" s="238">
        <v>350</v>
      </c>
      <c r="AM193" s="248" t="s">
        <v>203</v>
      </c>
      <c r="AN193" s="238">
        <v>45</v>
      </c>
      <c r="AO193" s="250">
        <f>INT(AL193*TAN(RADIANS(AN193)))</f>
        <v>350</v>
      </c>
      <c r="AP193" s="242">
        <f>(INT((AO193-13)/AS193+1)*AS193+13)</f>
        <v>353</v>
      </c>
      <c r="AQ193" s="242">
        <f>AP193+INT(AL193*(TAN(AN193/180*PI())))</f>
        <v>703</v>
      </c>
      <c r="AR193" s="307">
        <f>AR170</f>
        <v>35</v>
      </c>
      <c r="AS193" s="310">
        <f>AS170</f>
        <v>10</v>
      </c>
      <c r="AT193" s="313">
        <f>AT170</f>
        <v>11</v>
      </c>
      <c r="AU193" s="313">
        <f>AU170</f>
        <v>6</v>
      </c>
      <c r="AV193" s="88">
        <v>1</v>
      </c>
      <c r="AW193" s="219">
        <v>22</v>
      </c>
      <c r="AX193" s="87">
        <f>AL193-11</f>
        <v>339</v>
      </c>
      <c r="AY193" s="184">
        <f>(AR193-7-BP193-BP194-1.16/2-BB193/2)</f>
        <v>23.615000000000002</v>
      </c>
      <c r="AZ193" s="130">
        <f>INT((AP193-13)/AS193)+1</f>
        <v>35</v>
      </c>
      <c r="BA193" s="103" t="s">
        <v>31</v>
      </c>
      <c r="BB193" s="105">
        <f>IF(AW193=16,1.84,IF(AW193=20,2.27,IF(AW193=22,2.51,IF(AW193=25,2.84,IF(AW193=28,3.16)))))</f>
        <v>2.5099999999999998</v>
      </c>
      <c r="BC193" s="88">
        <f>AX193+2*AY193</f>
        <v>386.23</v>
      </c>
      <c r="BD193" s="87">
        <f>BC193*AZ193/100*((AW193/100)^2/4*PI()*7850/100)</f>
        <v>403.3842601133091</v>
      </c>
      <c r="BE193" s="88">
        <v>2</v>
      </c>
      <c r="BF193" s="87">
        <f>AL193-11</f>
        <v>339</v>
      </c>
      <c r="BG193" s="87">
        <v>10</v>
      </c>
      <c r="BH193" s="218">
        <v>10</v>
      </c>
      <c r="BI193" s="88">
        <f>BF193+2*BG193</f>
        <v>359</v>
      </c>
      <c r="BJ193" s="88">
        <f>AZ193</f>
        <v>35</v>
      </c>
      <c r="BK193" s="87">
        <f>BI193*BJ193/100*((BH193/100)^2/4*PI()*7850/100)</f>
        <v>77.467944196248169</v>
      </c>
      <c r="BL193" s="88">
        <v>3</v>
      </c>
      <c r="BM193" s="110">
        <f>(AP193+AQ193)/2-2*4.5</f>
        <v>519</v>
      </c>
      <c r="BN193" s="87">
        <f>10</f>
        <v>10</v>
      </c>
      <c r="BO193" s="218">
        <v>10</v>
      </c>
      <c r="BP193" s="105">
        <f>IF(BO193=10,1.16,IF(BO193=12,1.39,IF(BO193=14,1.62,IF(BO193=28,3.1))))</f>
        <v>1.1599999999999999</v>
      </c>
      <c r="BQ193" s="110">
        <f>BM193+2*BN193</f>
        <v>539</v>
      </c>
      <c r="BR193" s="232">
        <f>AT193*2+2*AU193-1+1</f>
        <v>34</v>
      </c>
      <c r="BS193" s="87">
        <f t="shared" ref="BS193:BS210" si="16">BQ193*BR193/100*((BO193/100)^2/4*PI()*7850/100)</f>
        <v>112.98667292800985</v>
      </c>
      <c r="BT193" s="88">
        <v>6</v>
      </c>
      <c r="BU193" s="110">
        <f>(20+10*BW193)*TAN(BV193/180*PI())</f>
        <v>144.85281374238571</v>
      </c>
      <c r="BV193" s="242">
        <f>45+AN193/2</f>
        <v>67.5</v>
      </c>
      <c r="BW193" s="88">
        <f>INT((150*COS(BV193/180*PI())-10)/10)</f>
        <v>4</v>
      </c>
      <c r="BX193" s="218">
        <v>12</v>
      </c>
      <c r="BY193" s="215">
        <f>BU193+34</f>
        <v>178.85281374238571</v>
      </c>
      <c r="BZ193" s="88">
        <f>BW193+1</f>
        <v>5</v>
      </c>
      <c r="CA193" s="87">
        <f>BY193*BZ193/100*((BX193/100)^2/4*PI()*7850/100)</f>
        <v>7.9394023493216972</v>
      </c>
      <c r="CB193" s="243">
        <f>BD193+BK193+BS193+BD194+BK194+BS194+CA193+CA194+BS195</f>
        <v>1768.1835548970464</v>
      </c>
      <c r="CC193" s="233">
        <f>(AP193+AQ193)*AL193/2*AR193/1000000</f>
        <v>6.468</v>
      </c>
      <c r="CE193" s="42">
        <f>CB193/CC193</f>
        <v>273.37408084369918</v>
      </c>
    </row>
    <row r="194" spans="5:83" ht="36" customHeight="1" x14ac:dyDescent="0.25">
      <c r="E194" s="93"/>
      <c r="I194" s="72"/>
      <c r="P194" s="72"/>
      <c r="Q194" s="72"/>
      <c r="R194" s="72"/>
      <c r="S194" s="72"/>
      <c r="AJ194" s="255"/>
      <c r="AK194" s="244"/>
      <c r="AL194" s="238"/>
      <c r="AM194" s="248"/>
      <c r="AN194" s="238"/>
      <c r="AO194" s="250"/>
      <c r="AP194" s="242"/>
      <c r="AQ194" s="242"/>
      <c r="AR194" s="308"/>
      <c r="AS194" s="311"/>
      <c r="AT194" s="314"/>
      <c r="AU194" s="314"/>
      <c r="AV194" s="88" t="s">
        <v>51</v>
      </c>
      <c r="AW194" s="219">
        <f>AW193</f>
        <v>22</v>
      </c>
      <c r="AX194" s="87">
        <f>AL193/COS(AN193/180*PI())-11</f>
        <v>483.97474683058323</v>
      </c>
      <c r="AY194" s="184">
        <f>AY193</f>
        <v>23.615000000000002</v>
      </c>
      <c r="AZ194" s="103" t="s">
        <v>31</v>
      </c>
      <c r="BA194" s="131">
        <f>INT((AQ193-AP193-3.5/COS(AN193*PI()/180))/AS193)+1</f>
        <v>35</v>
      </c>
      <c r="BB194" s="105">
        <f>IF(AW194=16,1.84,IF(AW194=20,2.27,IF(AW194=22,2.51,IF(AW194=25,2.84,IF(AW194=28,3.16)))))</f>
        <v>2.5099999999999998</v>
      </c>
      <c r="BC194" s="88">
        <f>AX194+2*AY194</f>
        <v>531.20474683058319</v>
      </c>
      <c r="BD194" s="87">
        <f>BC194*BA194/100*((AW194/100)^2/4*PI()*7850/100)</f>
        <v>554.79800577099763</v>
      </c>
      <c r="BE194" s="88" t="s">
        <v>52</v>
      </c>
      <c r="BF194" s="87">
        <f>AL193/COS(AN193/180*PI())-11</f>
        <v>483.97474683058323</v>
      </c>
      <c r="BG194" s="87">
        <v>10</v>
      </c>
      <c r="BH194" s="218">
        <v>10</v>
      </c>
      <c r="BI194" s="88">
        <f>BF194+2*BG194</f>
        <v>503.97474683058323</v>
      </c>
      <c r="BJ194" s="88">
        <f>BA194</f>
        <v>35</v>
      </c>
      <c r="BK194" s="87">
        <f>BI194*BJ194/100*((BH194/100)^2/4*PI()*7850/100)</f>
        <v>108.75177594370453</v>
      </c>
      <c r="BL194" s="88">
        <v>4</v>
      </c>
      <c r="BM194" s="110">
        <f>BM193</f>
        <v>519</v>
      </c>
      <c r="BN194" s="214">
        <f>AR193-7-BP193-BP194+BP194</f>
        <v>26.84</v>
      </c>
      <c r="BO194" s="218">
        <v>12</v>
      </c>
      <c r="BP194" s="105">
        <f t="shared" ref="BP194:BP210" si="17">IF(BO194=10,1.16,IF(BO194=12,1.39,IF(BO194=14,1.62,IF(BO194=28,3.1))))</f>
        <v>1.39</v>
      </c>
      <c r="BQ194" s="215">
        <f>BM194+2*BN194+32</f>
        <v>604.67999999999995</v>
      </c>
      <c r="BR194" s="232">
        <f>BR193</f>
        <v>34</v>
      </c>
      <c r="BS194" s="87">
        <f t="shared" si="16"/>
        <v>182.52676288682179</v>
      </c>
      <c r="BT194" s="88">
        <v>7</v>
      </c>
      <c r="BU194" s="110">
        <f>(10+2.5*BW194)*1/TAN(BV193/180*PI())</f>
        <v>26.923881554251178</v>
      </c>
      <c r="BV194" s="242"/>
      <c r="BW194" s="88">
        <f>INT((120*SIN(BV193/180*PI()))/10)*2</f>
        <v>22</v>
      </c>
      <c r="BX194" s="218">
        <v>12</v>
      </c>
      <c r="BY194" s="215">
        <f>BU194+34</f>
        <v>60.923881554251182</v>
      </c>
      <c r="BZ194" s="88">
        <f>BW194+1</f>
        <v>23</v>
      </c>
      <c r="CA194" s="87">
        <f>BY194*BZ194/100*((BX194/100)^2/4*PI()*7850/100)</f>
        <v>12.440488420698225</v>
      </c>
      <c r="CB194" s="244"/>
      <c r="CC194" s="234"/>
      <c r="CE194" s="42"/>
    </row>
    <row r="195" spans="5:83" ht="36" customHeight="1" x14ac:dyDescent="0.25">
      <c r="E195" s="93"/>
      <c r="I195" s="72"/>
      <c r="P195" s="72"/>
      <c r="Q195" s="72"/>
      <c r="R195" s="72"/>
      <c r="S195" s="72"/>
      <c r="AJ195" s="255"/>
      <c r="AK195" s="244"/>
      <c r="AL195" s="238"/>
      <c r="AM195" s="248"/>
      <c r="AN195" s="238"/>
      <c r="AO195" s="250"/>
      <c r="AP195" s="242"/>
      <c r="AQ195" s="242"/>
      <c r="AR195" s="316"/>
      <c r="AS195" s="317"/>
      <c r="AT195" s="315"/>
      <c r="AU195" s="315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88">
        <v>5</v>
      </c>
      <c r="BM195" s="210">
        <f>(3*AS193+BB193+BP195)</f>
        <v>33.9</v>
      </c>
      <c r="BN195" s="214">
        <f>AR193-7-BP193-BP194+BP195</f>
        <v>26.84</v>
      </c>
      <c r="BO195" s="218">
        <v>12</v>
      </c>
      <c r="BP195" s="211">
        <f t="shared" si="17"/>
        <v>1.39</v>
      </c>
      <c r="BQ195" s="214">
        <f>2*BM195+2*BN195+28</f>
        <v>149.47999999999999</v>
      </c>
      <c r="BR195" s="232">
        <f>INT(29*(INT(AZ193/3/2)+INT(BJ193/3/2+BJ194/3/2))/2)</f>
        <v>232</v>
      </c>
      <c r="BS195" s="87">
        <f t="shared" si="16"/>
        <v>307.8882422879351</v>
      </c>
      <c r="BT195" s="247"/>
      <c r="BU195" s="247"/>
      <c r="BV195" s="247"/>
      <c r="BW195" s="247"/>
      <c r="BX195" s="247"/>
      <c r="BY195" s="247"/>
      <c r="BZ195" s="247"/>
      <c r="CA195" s="247"/>
      <c r="CB195" s="253"/>
      <c r="CC195" s="246"/>
      <c r="CE195" s="42"/>
    </row>
    <row r="196" spans="5:83" ht="36" customHeight="1" x14ac:dyDescent="0.25">
      <c r="E196" s="93"/>
      <c r="I196" s="72"/>
      <c r="P196" s="72"/>
      <c r="Q196" s="72"/>
      <c r="R196" s="72"/>
      <c r="S196" s="72"/>
      <c r="AJ196" s="255"/>
      <c r="AK196" s="244"/>
      <c r="AL196" s="238">
        <f>AL193</f>
        <v>350</v>
      </c>
      <c r="AM196" s="248" t="s">
        <v>205</v>
      </c>
      <c r="AN196" s="238">
        <f>AN193</f>
        <v>45</v>
      </c>
      <c r="AO196" s="250">
        <f>INT(AL196*TAN(RADIANS(AN196)))</f>
        <v>350</v>
      </c>
      <c r="AP196" s="242">
        <f>INT((AO196-13)/AS196+1)*AS196+13</f>
        <v>353</v>
      </c>
      <c r="AQ196" s="242">
        <f>AP196+INT(AL196*(TAN(AN196/180*PI())))</f>
        <v>703</v>
      </c>
      <c r="AR196" s="307">
        <f>AR173</f>
        <v>45</v>
      </c>
      <c r="AS196" s="310">
        <f>AS173</f>
        <v>10</v>
      </c>
      <c r="AT196" s="313">
        <f>AT173</f>
        <v>11</v>
      </c>
      <c r="AU196" s="313">
        <f>AU173</f>
        <v>6</v>
      </c>
      <c r="AV196" s="88">
        <v>1</v>
      </c>
      <c r="AW196" s="219">
        <v>22</v>
      </c>
      <c r="AX196" s="87">
        <f>AL196-11</f>
        <v>339</v>
      </c>
      <c r="AY196" s="184">
        <f>(AR196-7-BP196-BP197-1.16/2-BB196/2)</f>
        <v>33.615000000000002</v>
      </c>
      <c r="AZ196" s="130">
        <f>INT((AP196-13)/AS196)+1</f>
        <v>35</v>
      </c>
      <c r="BA196" s="103" t="s">
        <v>31</v>
      </c>
      <c r="BB196" s="105">
        <f>IF(AW196=16,1.84,IF(AW196=20,2.27,IF(AW196=22,2.51,IF(AW196=25,2.84,IF(AW196=28,3.16)))))</f>
        <v>2.5099999999999998</v>
      </c>
      <c r="BC196" s="88">
        <f>AX196+2*AY196</f>
        <v>406.23</v>
      </c>
      <c r="BD196" s="87">
        <f>BC196*AZ196/100*((AW196/100)^2/4*PI()*7850/100)</f>
        <v>424.27255258739496</v>
      </c>
      <c r="BE196" s="88">
        <v>2</v>
      </c>
      <c r="BF196" s="87">
        <f>AL196-11</f>
        <v>339</v>
      </c>
      <c r="BG196" s="87">
        <v>10</v>
      </c>
      <c r="BH196" s="218">
        <v>10</v>
      </c>
      <c r="BI196" s="88">
        <f>BF196+2*BG196</f>
        <v>359</v>
      </c>
      <c r="BJ196" s="88">
        <f>AZ196</f>
        <v>35</v>
      </c>
      <c r="BK196" s="87">
        <f>BI196*BJ196/100*((BH196/100)^2/4*PI()*7850/100)</f>
        <v>77.467944196248169</v>
      </c>
      <c r="BL196" s="88">
        <v>3</v>
      </c>
      <c r="BM196" s="110">
        <f>(AP196+AQ196)/2-2*4.5</f>
        <v>519</v>
      </c>
      <c r="BN196" s="87">
        <f>10</f>
        <v>10</v>
      </c>
      <c r="BO196" s="218">
        <v>10</v>
      </c>
      <c r="BP196" s="105">
        <f>IF(BO196=10,1.16,IF(BO196=12,1.39,IF(BO196=14,1.62,IF(BO196=28,3.1))))</f>
        <v>1.1599999999999999</v>
      </c>
      <c r="BQ196" s="110">
        <f>BM196+2*BN196</f>
        <v>539</v>
      </c>
      <c r="BR196" s="232">
        <f>AT196*2+2*AU196-1+1</f>
        <v>34</v>
      </c>
      <c r="BS196" s="87">
        <f t="shared" si="16"/>
        <v>112.98667292800985</v>
      </c>
      <c r="BT196" s="88">
        <v>6</v>
      </c>
      <c r="BU196" s="110">
        <f>(20+10*BW196)*TAN(BV196/180*PI())</f>
        <v>144.85281374238571</v>
      </c>
      <c r="BV196" s="242">
        <f>45+AN196/2</f>
        <v>67.5</v>
      </c>
      <c r="BW196" s="88">
        <f>INT((150*COS(BV196/180*PI())-10)/10)</f>
        <v>4</v>
      </c>
      <c r="BX196" s="218">
        <v>12</v>
      </c>
      <c r="BY196" s="215">
        <f>BU196+34</f>
        <v>178.85281374238571</v>
      </c>
      <c r="BZ196" s="88">
        <f>BW196+1</f>
        <v>5</v>
      </c>
      <c r="CA196" s="87">
        <f>BY196*BZ196/100*((BX196/100)^2/4*PI()*7850/100)</f>
        <v>7.9394023493216972</v>
      </c>
      <c r="CB196" s="243">
        <f>BD196+BK196+BS196+BD197+BK197+BS197+CA196+CA197+BS198</f>
        <v>1857.1918491089359</v>
      </c>
      <c r="CC196" s="233">
        <f>(AP196+AQ196)*AL196/2*AR196/1000000</f>
        <v>8.3160000000000007</v>
      </c>
      <c r="CE196" s="42">
        <f>CB196/CC196</f>
        <v>223.3275431828927</v>
      </c>
    </row>
    <row r="197" spans="5:83" ht="36" customHeight="1" x14ac:dyDescent="0.25">
      <c r="E197" s="93"/>
      <c r="I197" s="72"/>
      <c r="P197" s="72"/>
      <c r="Q197" s="72"/>
      <c r="R197" s="72"/>
      <c r="S197" s="72"/>
      <c r="AJ197" s="255"/>
      <c r="AK197" s="244"/>
      <c r="AL197" s="238"/>
      <c r="AM197" s="248"/>
      <c r="AN197" s="238"/>
      <c r="AO197" s="250"/>
      <c r="AP197" s="242"/>
      <c r="AQ197" s="242"/>
      <c r="AR197" s="308"/>
      <c r="AS197" s="311"/>
      <c r="AT197" s="314"/>
      <c r="AU197" s="314"/>
      <c r="AV197" s="88" t="s">
        <v>51</v>
      </c>
      <c r="AW197" s="219">
        <f>AW196</f>
        <v>22</v>
      </c>
      <c r="AX197" s="87">
        <f>AL196/COS(AN196/180*PI())-11</f>
        <v>483.97474683058323</v>
      </c>
      <c r="AY197" s="184">
        <f>AY196</f>
        <v>33.615000000000002</v>
      </c>
      <c r="AZ197" s="103" t="s">
        <v>31</v>
      </c>
      <c r="BA197" s="131">
        <f>INT((AQ196-AP196-3.5/COS(AN196*PI()/180))/AS196)+1</f>
        <v>35</v>
      </c>
      <c r="BB197" s="105">
        <f>IF(AW197=16,1.84,IF(AW197=20,2.27,IF(AW197=22,2.51,IF(AW197=25,2.84,IF(AW197=28,3.16)))))</f>
        <v>2.5099999999999998</v>
      </c>
      <c r="BC197" s="88">
        <f>AX197+2*AY197</f>
        <v>551.20474683058319</v>
      </c>
      <c r="BD197" s="87">
        <f>BC197*BA197/100*((AW197/100)^2/4*PI()*7850/100)</f>
        <v>575.68629824508355</v>
      </c>
      <c r="BE197" s="88" t="s">
        <v>52</v>
      </c>
      <c r="BF197" s="87">
        <f>AL196/COS(AN196/180*PI())-11</f>
        <v>483.97474683058323</v>
      </c>
      <c r="BG197" s="87">
        <v>10</v>
      </c>
      <c r="BH197" s="218">
        <v>10</v>
      </c>
      <c r="BI197" s="88">
        <f>BF197+2*BG197</f>
        <v>503.97474683058323</v>
      </c>
      <c r="BJ197" s="88">
        <f>BA197</f>
        <v>35</v>
      </c>
      <c r="BK197" s="87">
        <f>BI197*BJ197/100*((BH197/100)^2/4*PI()*7850/100)</f>
        <v>108.75177594370453</v>
      </c>
      <c r="BL197" s="88">
        <v>4</v>
      </c>
      <c r="BM197" s="110">
        <f>BM196</f>
        <v>519</v>
      </c>
      <c r="BN197" s="214">
        <f>AR196-7-BP196-BP197+BP197</f>
        <v>36.840000000000003</v>
      </c>
      <c r="BO197" s="218">
        <v>12</v>
      </c>
      <c r="BP197" s="105">
        <f t="shared" si="17"/>
        <v>1.39</v>
      </c>
      <c r="BQ197" s="215">
        <f>BM197+2*BN197+32</f>
        <v>624.68000000000006</v>
      </c>
      <c r="BR197" s="232">
        <f>BR196</f>
        <v>34</v>
      </c>
      <c r="BS197" s="87">
        <f t="shared" si="16"/>
        <v>188.56389865737225</v>
      </c>
      <c r="BT197" s="88">
        <v>7</v>
      </c>
      <c r="BU197" s="110">
        <f>(10+2.5*BW197)*1/TAN(BV196/180*PI())</f>
        <v>26.923881554251178</v>
      </c>
      <c r="BV197" s="242"/>
      <c r="BW197" s="88">
        <f>INT((120*SIN(BV196/180*PI()))/10)*2</f>
        <v>22</v>
      </c>
      <c r="BX197" s="218">
        <v>12</v>
      </c>
      <c r="BY197" s="215">
        <f>BU197+34</f>
        <v>60.923881554251182</v>
      </c>
      <c r="BZ197" s="88">
        <f>BW197+1</f>
        <v>23</v>
      </c>
      <c r="CA197" s="87">
        <f>BY197*BZ197/100*((BX197/100)^2/4*PI()*7850/100)</f>
        <v>12.440488420698225</v>
      </c>
      <c r="CB197" s="244"/>
      <c r="CC197" s="234"/>
      <c r="CE197" s="42"/>
    </row>
    <row r="198" spans="5:83" ht="36" customHeight="1" x14ac:dyDescent="0.25">
      <c r="E198" s="93"/>
      <c r="I198" s="72"/>
      <c r="P198" s="72"/>
      <c r="Q198" s="72"/>
      <c r="R198" s="72"/>
      <c r="S198" s="72"/>
      <c r="AJ198" s="255"/>
      <c r="AK198" s="244"/>
      <c r="AL198" s="238"/>
      <c r="AM198" s="248"/>
      <c r="AN198" s="238"/>
      <c r="AO198" s="250"/>
      <c r="AP198" s="242"/>
      <c r="AQ198" s="242"/>
      <c r="AR198" s="316"/>
      <c r="AS198" s="317"/>
      <c r="AT198" s="315"/>
      <c r="AU198" s="315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88">
        <v>5</v>
      </c>
      <c r="BM198" s="210">
        <f>(3*AS196+BB196+BP198)</f>
        <v>33.9</v>
      </c>
      <c r="BN198" s="214">
        <f>AR196-7-BP196-BP197+BP198</f>
        <v>36.840000000000003</v>
      </c>
      <c r="BO198" s="218">
        <v>12</v>
      </c>
      <c r="BP198" s="211">
        <f t="shared" si="17"/>
        <v>1.39</v>
      </c>
      <c r="BQ198" s="214">
        <f>2*BM198+2*BN198+28</f>
        <v>169.48000000000002</v>
      </c>
      <c r="BR198" s="232">
        <f>INT(29*(INT(AZ196/3/2)+INT(BJ196/3/2+BJ197/3/2))/2)</f>
        <v>232</v>
      </c>
      <c r="BS198" s="87">
        <f t="shared" si="16"/>
        <v>349.08281578110279</v>
      </c>
      <c r="BT198" s="247"/>
      <c r="BU198" s="247"/>
      <c r="BV198" s="247"/>
      <c r="BW198" s="247"/>
      <c r="BX198" s="247"/>
      <c r="BY198" s="247"/>
      <c r="BZ198" s="247"/>
      <c r="CA198" s="247"/>
      <c r="CB198" s="253"/>
      <c r="CC198" s="246"/>
      <c r="CE198" s="42"/>
    </row>
    <row r="199" spans="5:83" ht="36" customHeight="1" x14ac:dyDescent="0.25">
      <c r="E199" s="93"/>
      <c r="I199" s="72"/>
      <c r="P199" s="72"/>
      <c r="Q199" s="72"/>
      <c r="R199" s="72"/>
      <c r="S199" s="72"/>
      <c r="AJ199" s="255"/>
      <c r="AK199" s="244"/>
      <c r="AL199" s="238">
        <f>AL196</f>
        <v>350</v>
      </c>
      <c r="AM199" s="248" t="s">
        <v>206</v>
      </c>
      <c r="AN199" s="238">
        <f>AN196</f>
        <v>45</v>
      </c>
      <c r="AO199" s="250">
        <f>INT(AL199*TAN(RADIANS(AN199)))</f>
        <v>350</v>
      </c>
      <c r="AP199" s="242">
        <f>INT((AO199-13)/AS199+1)*AS199+13</f>
        <v>353</v>
      </c>
      <c r="AQ199" s="242">
        <f>AP199+INT(AL199*(TAN(AN199/180*PI())))</f>
        <v>703</v>
      </c>
      <c r="AR199" s="307">
        <f>AR176</f>
        <v>45</v>
      </c>
      <c r="AS199" s="310">
        <f>AS176</f>
        <v>10</v>
      </c>
      <c r="AT199" s="313">
        <f>AT176</f>
        <v>11</v>
      </c>
      <c r="AU199" s="313">
        <f>AU176</f>
        <v>6</v>
      </c>
      <c r="AV199" s="88">
        <v>1</v>
      </c>
      <c r="AW199" s="219">
        <v>22</v>
      </c>
      <c r="AX199" s="87">
        <f>AL199-11</f>
        <v>339</v>
      </c>
      <c r="AY199" s="184">
        <f>(AR199-7-BP199-BP200-1.16/2-BB199/2)</f>
        <v>33.615000000000002</v>
      </c>
      <c r="AZ199" s="130">
        <f>INT((AP199-13)/AS199)+1</f>
        <v>35</v>
      </c>
      <c r="BA199" s="103" t="s">
        <v>31</v>
      </c>
      <c r="BB199" s="105">
        <f>IF(AW199=16,1.84,IF(AW199=20,2.27,IF(AW199=22,2.51,IF(AW199=25,2.84,IF(AW199=28,3.16)))))</f>
        <v>2.5099999999999998</v>
      </c>
      <c r="BC199" s="88">
        <f>AX199+2*AY199</f>
        <v>406.23</v>
      </c>
      <c r="BD199" s="87">
        <f>BC199*AZ199/100*((AW199/100)^2/4*PI()*7850/100)</f>
        <v>424.27255258739496</v>
      </c>
      <c r="BE199" s="88">
        <v>2</v>
      </c>
      <c r="BF199" s="87">
        <f>AL199-11</f>
        <v>339</v>
      </c>
      <c r="BG199" s="87">
        <v>10</v>
      </c>
      <c r="BH199" s="218">
        <v>10</v>
      </c>
      <c r="BI199" s="88">
        <f>BF199+2*BG199</f>
        <v>359</v>
      </c>
      <c r="BJ199" s="88">
        <f>AZ199</f>
        <v>35</v>
      </c>
      <c r="BK199" s="87">
        <f>BI199*BJ199/100*((BH199/100)^2/4*PI()*7850/100)</f>
        <v>77.467944196248169</v>
      </c>
      <c r="BL199" s="88">
        <v>3</v>
      </c>
      <c r="BM199" s="110">
        <f>(AP199+AQ199)/2-2*4.5</f>
        <v>519</v>
      </c>
      <c r="BN199" s="87">
        <f>10</f>
        <v>10</v>
      </c>
      <c r="BO199" s="218">
        <v>10</v>
      </c>
      <c r="BP199" s="105">
        <f>IF(BO199=10,1.16,IF(BO199=12,1.39,IF(BO199=14,1.62,IF(BO199=28,3.1))))</f>
        <v>1.1599999999999999</v>
      </c>
      <c r="BQ199" s="110">
        <f>BM199+2*BN199</f>
        <v>539</v>
      </c>
      <c r="BR199" s="232">
        <f>AT199*2+2*AU199-1+1</f>
        <v>34</v>
      </c>
      <c r="BS199" s="87">
        <f t="shared" si="16"/>
        <v>112.98667292800985</v>
      </c>
      <c r="BT199" s="88">
        <v>6</v>
      </c>
      <c r="BU199" s="110">
        <f>(20+10*BW199)*TAN(BV199/180*PI())</f>
        <v>144.85281374238571</v>
      </c>
      <c r="BV199" s="242">
        <f>45+AN199/2</f>
        <v>67.5</v>
      </c>
      <c r="BW199" s="88">
        <f>INT((150*COS(BV199/180*PI())-10)/10)</f>
        <v>4</v>
      </c>
      <c r="BX199" s="218">
        <v>12</v>
      </c>
      <c r="BY199" s="215">
        <f>BU199+34</f>
        <v>178.85281374238571</v>
      </c>
      <c r="BZ199" s="88">
        <f>BW199+1</f>
        <v>5</v>
      </c>
      <c r="CA199" s="87">
        <f>BY199*BZ199/100*((BX199/100)^2/4*PI()*7850/100)</f>
        <v>7.9394023493216972</v>
      </c>
      <c r="CB199" s="243">
        <f>BD199+BK199+BS199+BD200+BK200+BS200+CA199+CA200+BS201</f>
        <v>1857.1918491089359</v>
      </c>
      <c r="CC199" s="233">
        <f>(AP199+AQ199)*AL199/2*AR199/1000000</f>
        <v>8.3160000000000007</v>
      </c>
      <c r="CE199" s="42">
        <f>CB199/CC199</f>
        <v>223.3275431828927</v>
      </c>
    </row>
    <row r="200" spans="5:83" ht="36" customHeight="1" x14ac:dyDescent="0.25">
      <c r="E200" s="93"/>
      <c r="I200" s="72"/>
      <c r="P200" s="72"/>
      <c r="Q200" s="72"/>
      <c r="R200" s="72"/>
      <c r="S200" s="72"/>
      <c r="AJ200" s="255"/>
      <c r="AK200" s="244"/>
      <c r="AL200" s="238"/>
      <c r="AM200" s="248"/>
      <c r="AN200" s="238"/>
      <c r="AO200" s="250"/>
      <c r="AP200" s="242"/>
      <c r="AQ200" s="242"/>
      <c r="AR200" s="308"/>
      <c r="AS200" s="311"/>
      <c r="AT200" s="314"/>
      <c r="AU200" s="314"/>
      <c r="AV200" s="88" t="s">
        <v>51</v>
      </c>
      <c r="AW200" s="219">
        <f>AW199</f>
        <v>22</v>
      </c>
      <c r="AX200" s="87">
        <f>AL199/COS(AN199/180*PI())-11</f>
        <v>483.97474683058323</v>
      </c>
      <c r="AY200" s="184">
        <f>AY199</f>
        <v>33.615000000000002</v>
      </c>
      <c r="AZ200" s="103" t="s">
        <v>31</v>
      </c>
      <c r="BA200" s="131">
        <f>INT((AQ199-AP199-3.5/COS(AN199*PI()/180))/AS199)+1</f>
        <v>35</v>
      </c>
      <c r="BB200" s="105">
        <f>IF(AW200=16,1.84,IF(AW200=20,2.27,IF(AW200=22,2.51,IF(AW200=25,2.84,IF(AW200=28,3.16)))))</f>
        <v>2.5099999999999998</v>
      </c>
      <c r="BC200" s="88">
        <f>AX200+2*AY200</f>
        <v>551.20474683058319</v>
      </c>
      <c r="BD200" s="87">
        <f>BC200*BA200/100*((AW200/100)^2/4*PI()*7850/100)</f>
        <v>575.68629824508355</v>
      </c>
      <c r="BE200" s="88" t="s">
        <v>52</v>
      </c>
      <c r="BF200" s="87">
        <f>AL199/COS(AN199/180*PI())-11</f>
        <v>483.97474683058323</v>
      </c>
      <c r="BG200" s="87">
        <v>10</v>
      </c>
      <c r="BH200" s="218">
        <v>10</v>
      </c>
      <c r="BI200" s="88">
        <f>BF200+2*BG200</f>
        <v>503.97474683058323</v>
      </c>
      <c r="BJ200" s="88">
        <f>BA200</f>
        <v>35</v>
      </c>
      <c r="BK200" s="87">
        <f>BI200*BJ200/100*((BH200/100)^2/4*PI()*7850/100)</f>
        <v>108.75177594370453</v>
      </c>
      <c r="BL200" s="88">
        <v>4</v>
      </c>
      <c r="BM200" s="110">
        <f>BM199</f>
        <v>519</v>
      </c>
      <c r="BN200" s="214">
        <f>AR199-7-BP199-BP200+BP200</f>
        <v>36.840000000000003</v>
      </c>
      <c r="BO200" s="218">
        <v>12</v>
      </c>
      <c r="BP200" s="105">
        <f t="shared" si="17"/>
        <v>1.39</v>
      </c>
      <c r="BQ200" s="215">
        <f>BM200+2*BN200+32</f>
        <v>624.68000000000006</v>
      </c>
      <c r="BR200" s="232">
        <f>BR199</f>
        <v>34</v>
      </c>
      <c r="BS200" s="87">
        <f t="shared" si="16"/>
        <v>188.56389865737225</v>
      </c>
      <c r="BT200" s="88">
        <v>7</v>
      </c>
      <c r="BU200" s="110">
        <f>(10+2.5*BW200)*1/TAN(BV199/180*PI())</f>
        <v>26.923881554251178</v>
      </c>
      <c r="BV200" s="242"/>
      <c r="BW200" s="88">
        <f>INT((120*SIN(BV199/180*PI()))/10)*2</f>
        <v>22</v>
      </c>
      <c r="BX200" s="218">
        <v>12</v>
      </c>
      <c r="BY200" s="215">
        <f>BU200+34</f>
        <v>60.923881554251182</v>
      </c>
      <c r="BZ200" s="88">
        <f>BW200+1</f>
        <v>23</v>
      </c>
      <c r="CA200" s="87">
        <f>BY200*BZ200/100*((BX200/100)^2/4*PI()*7850/100)</f>
        <v>12.440488420698225</v>
      </c>
      <c r="CB200" s="244"/>
      <c r="CC200" s="234"/>
      <c r="CE200" s="42"/>
    </row>
    <row r="201" spans="5:83" ht="36" customHeight="1" x14ac:dyDescent="0.25">
      <c r="E201" s="93"/>
      <c r="I201" s="72"/>
      <c r="P201" s="72"/>
      <c r="Q201" s="72"/>
      <c r="R201" s="72"/>
      <c r="S201" s="72"/>
      <c r="AJ201" s="255"/>
      <c r="AK201" s="244"/>
      <c r="AL201" s="238"/>
      <c r="AM201" s="248"/>
      <c r="AN201" s="238"/>
      <c r="AO201" s="250"/>
      <c r="AP201" s="242"/>
      <c r="AQ201" s="242"/>
      <c r="AR201" s="316"/>
      <c r="AS201" s="317"/>
      <c r="AT201" s="315"/>
      <c r="AU201" s="315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88">
        <v>5</v>
      </c>
      <c r="BM201" s="210">
        <f>(3*AS199+BB199+BP201)</f>
        <v>33.9</v>
      </c>
      <c r="BN201" s="214">
        <f>AR199-7-BP199-BP200+BP201</f>
        <v>36.840000000000003</v>
      </c>
      <c r="BO201" s="218">
        <v>12</v>
      </c>
      <c r="BP201" s="211">
        <f t="shared" si="17"/>
        <v>1.39</v>
      </c>
      <c r="BQ201" s="214">
        <f>2*BM201+2*BN201+28</f>
        <v>169.48000000000002</v>
      </c>
      <c r="BR201" s="232">
        <f>INT(29*(INT(AZ199/3/2)+INT(BJ199/3/2+BJ200/3/2))/2)</f>
        <v>232</v>
      </c>
      <c r="BS201" s="87">
        <f t="shared" si="16"/>
        <v>349.08281578110279</v>
      </c>
      <c r="BT201" s="247"/>
      <c r="BU201" s="247"/>
      <c r="BV201" s="247"/>
      <c r="BW201" s="247"/>
      <c r="BX201" s="247"/>
      <c r="BY201" s="247"/>
      <c r="BZ201" s="247"/>
      <c r="CA201" s="247"/>
      <c r="CB201" s="253"/>
      <c r="CC201" s="246"/>
      <c r="CE201" s="42"/>
    </row>
    <row r="202" spans="5:83" ht="36" customHeight="1" x14ac:dyDescent="0.25">
      <c r="E202" s="93"/>
      <c r="I202" s="72"/>
      <c r="P202" s="72"/>
      <c r="Q202" s="72"/>
      <c r="R202" s="72"/>
      <c r="S202" s="72"/>
      <c r="AJ202" s="255"/>
      <c r="AK202" s="244"/>
      <c r="AL202" s="238">
        <f>AL199</f>
        <v>350</v>
      </c>
      <c r="AM202" s="248" t="s">
        <v>405</v>
      </c>
      <c r="AN202" s="238">
        <f>AN199</f>
        <v>45</v>
      </c>
      <c r="AO202" s="250">
        <f>INT(AL202*TAN(RADIANS(AN202)))</f>
        <v>350</v>
      </c>
      <c r="AP202" s="242">
        <f>INT((AO202-13)/AS202+1)*AS202+13</f>
        <v>353</v>
      </c>
      <c r="AQ202" s="242">
        <f>AP202+INT(AL202*(TAN(AN202/180*PI())))</f>
        <v>703</v>
      </c>
      <c r="AR202" s="307">
        <f>AR179</f>
        <v>60</v>
      </c>
      <c r="AS202" s="310">
        <f>AS179</f>
        <v>10</v>
      </c>
      <c r="AT202" s="313">
        <f>AT179</f>
        <v>11</v>
      </c>
      <c r="AU202" s="313">
        <f>AU179</f>
        <v>6</v>
      </c>
      <c r="AV202" s="88">
        <v>1</v>
      </c>
      <c r="AW202" s="219">
        <v>25</v>
      </c>
      <c r="AX202" s="87">
        <f>AL202-11</f>
        <v>339</v>
      </c>
      <c r="AY202" s="184">
        <f>(AR202-7-BP202-BP203-1.16/2-BB202/2)</f>
        <v>48.45</v>
      </c>
      <c r="AZ202" s="130">
        <f>INT((AP202-13)/AS202)+1</f>
        <v>35</v>
      </c>
      <c r="BA202" s="103" t="s">
        <v>31</v>
      </c>
      <c r="BB202" s="105">
        <f>IF(AW202=16,1.84,IF(AW202=20,2.27,IF(AW202=22,2.51,IF(AW202=25,2.84,IF(AW202=28,3.16)))))</f>
        <v>2.84</v>
      </c>
      <c r="BC202" s="88">
        <f>AX202+2*AY202</f>
        <v>435.9</v>
      </c>
      <c r="BD202" s="87">
        <f>BC202*AZ202/100*((AW202/100)^2/4*PI()*7850/100)</f>
        <v>587.88782860627737</v>
      </c>
      <c r="BE202" s="88">
        <v>2</v>
      </c>
      <c r="BF202" s="87">
        <f>AL202-11</f>
        <v>339</v>
      </c>
      <c r="BG202" s="87">
        <v>10</v>
      </c>
      <c r="BH202" s="218">
        <v>10</v>
      </c>
      <c r="BI202" s="88">
        <f>BF202+2*BG202</f>
        <v>359</v>
      </c>
      <c r="BJ202" s="88">
        <f>AZ202</f>
        <v>35</v>
      </c>
      <c r="BK202" s="87">
        <f>BI202*BJ202/100*((BH202/100)^2/4*PI()*7850/100)</f>
        <v>77.467944196248169</v>
      </c>
      <c r="BL202" s="88">
        <v>3</v>
      </c>
      <c r="BM202" s="110">
        <f>(AP202+AQ202)/2-2*4.5</f>
        <v>519</v>
      </c>
      <c r="BN202" s="87">
        <f>10</f>
        <v>10</v>
      </c>
      <c r="BO202" s="218">
        <v>10</v>
      </c>
      <c r="BP202" s="105">
        <f>IF(BO202=10,1.16,IF(BO202=12,1.39,IF(BO202=14,1.62,IF(BO202=28,3.1))))</f>
        <v>1.1599999999999999</v>
      </c>
      <c r="BQ202" s="110">
        <f>BM202+2*BN202</f>
        <v>539</v>
      </c>
      <c r="BR202" s="232">
        <f>AT202*2+2*AU202-1+1</f>
        <v>34</v>
      </c>
      <c r="BS202" s="87">
        <f t="shared" si="16"/>
        <v>112.98667292800985</v>
      </c>
      <c r="BT202" s="88">
        <v>6</v>
      </c>
      <c r="BU202" s="110">
        <f>(20+10*BW202)*TAN(BV202/180*PI())</f>
        <v>144.85281374238571</v>
      </c>
      <c r="BV202" s="242">
        <f>45+AN202/2</f>
        <v>67.5</v>
      </c>
      <c r="BW202" s="88">
        <f>INT((150*COS(BV202/180*PI())-10)/10)</f>
        <v>4</v>
      </c>
      <c r="BX202" s="218">
        <v>12</v>
      </c>
      <c r="BY202" s="215">
        <f>BU202+34</f>
        <v>178.85281374238571</v>
      </c>
      <c r="BZ202" s="88">
        <f>BW202+1</f>
        <v>5</v>
      </c>
      <c r="CA202" s="87">
        <f>BY202*BZ202/100*((BX202/100)^2/4*PI()*7850/100)</f>
        <v>7.9394023493216972</v>
      </c>
      <c r="CB202" s="243">
        <f>BD202+BK202+BS202+BD203+BK203+BS203+CA202+CA203+BS204</f>
        <v>2300.739588731466</v>
      </c>
      <c r="CC202" s="233">
        <f>(AP202+AQ202)*AL202/2*AR202/1000000</f>
        <v>11.087999999999999</v>
      </c>
      <c r="CE202" s="42">
        <f>CB202/CC202</f>
        <v>207.49815915687827</v>
      </c>
    </row>
    <row r="203" spans="5:83" ht="36" customHeight="1" x14ac:dyDescent="0.25">
      <c r="E203" s="93"/>
      <c r="I203" s="72"/>
      <c r="P203" s="72"/>
      <c r="Q203" s="72"/>
      <c r="R203" s="72"/>
      <c r="S203" s="72"/>
      <c r="AJ203" s="255"/>
      <c r="AK203" s="244"/>
      <c r="AL203" s="238"/>
      <c r="AM203" s="248"/>
      <c r="AN203" s="238"/>
      <c r="AO203" s="250"/>
      <c r="AP203" s="242"/>
      <c r="AQ203" s="242"/>
      <c r="AR203" s="308"/>
      <c r="AS203" s="311"/>
      <c r="AT203" s="314"/>
      <c r="AU203" s="314"/>
      <c r="AV203" s="88" t="s">
        <v>51</v>
      </c>
      <c r="AW203" s="219">
        <f>AW202</f>
        <v>25</v>
      </c>
      <c r="AX203" s="87">
        <f>AL202/COS(AN202/180*PI())-11</f>
        <v>483.97474683058323</v>
      </c>
      <c r="AY203" s="184">
        <f>AY202</f>
        <v>48.45</v>
      </c>
      <c r="AZ203" s="103" t="s">
        <v>31</v>
      </c>
      <c r="BA203" s="131">
        <f>INT((AQ202-AP202-3.5/COS(AN202*PI()/180))/AS202)+1</f>
        <v>35</v>
      </c>
      <c r="BB203" s="105">
        <f>IF(AW203=16,1.84,IF(AW203=20,2.27,IF(AW203=22,2.51,IF(AW203=25,2.84,IF(AW203=28,3.16)))))</f>
        <v>2.84</v>
      </c>
      <c r="BC203" s="88">
        <f>AX203+2*AY203</f>
        <v>580.87474683058326</v>
      </c>
      <c r="BD203" s="87">
        <f>BC203*BA203/100*((AW203/100)^2/4*PI()*7850/100)</f>
        <v>783.41177702787957</v>
      </c>
      <c r="BE203" s="88" t="s">
        <v>52</v>
      </c>
      <c r="BF203" s="87">
        <f>AL202/COS(AN202/180*PI())-11</f>
        <v>483.97474683058323</v>
      </c>
      <c r="BG203" s="87">
        <v>10</v>
      </c>
      <c r="BH203" s="218">
        <v>10</v>
      </c>
      <c r="BI203" s="88">
        <f>BF203+2*BG203</f>
        <v>503.97474683058323</v>
      </c>
      <c r="BJ203" s="88">
        <f>BA203</f>
        <v>35</v>
      </c>
      <c r="BK203" s="87">
        <f>BI203*BJ203/100*((BH203/100)^2/4*PI()*7850/100)</f>
        <v>108.75177594370453</v>
      </c>
      <c r="BL203" s="88">
        <v>4</v>
      </c>
      <c r="BM203" s="110">
        <f>BM202</f>
        <v>519</v>
      </c>
      <c r="BN203" s="214">
        <f>AR202-7-BP202-BP203+BP203</f>
        <v>51.84</v>
      </c>
      <c r="BO203" s="218">
        <v>12</v>
      </c>
      <c r="BP203" s="105">
        <f t="shared" si="17"/>
        <v>1.39</v>
      </c>
      <c r="BQ203" s="215">
        <f>BM203+2*BN203+32</f>
        <v>654.68000000000006</v>
      </c>
      <c r="BR203" s="232">
        <f>BR202</f>
        <v>34</v>
      </c>
      <c r="BS203" s="87">
        <f t="shared" si="16"/>
        <v>197.6196023131979</v>
      </c>
      <c r="BT203" s="88">
        <v>7</v>
      </c>
      <c r="BU203" s="110">
        <f>(10+2.5*BW203)*1/TAN(BV202/180*PI())</f>
        <v>26.923881554251178</v>
      </c>
      <c r="BV203" s="242"/>
      <c r="BW203" s="88">
        <f>INT((120*SIN(BV202/180*PI()))/10)*2</f>
        <v>22</v>
      </c>
      <c r="BX203" s="218">
        <v>12</v>
      </c>
      <c r="BY203" s="215">
        <f>BU203+34</f>
        <v>60.923881554251182</v>
      </c>
      <c r="BZ203" s="88">
        <f>BW203+1</f>
        <v>23</v>
      </c>
      <c r="CA203" s="87">
        <f>BY203*BZ203/100*((BX203/100)^2/4*PI()*7850/100)</f>
        <v>12.440488420698225</v>
      </c>
      <c r="CB203" s="244"/>
      <c r="CC203" s="234"/>
      <c r="CE203" s="42"/>
    </row>
    <row r="204" spans="5:83" ht="36" customHeight="1" x14ac:dyDescent="0.25">
      <c r="E204" s="93"/>
      <c r="I204" s="72"/>
      <c r="P204" s="72"/>
      <c r="Q204" s="72"/>
      <c r="R204" s="72"/>
      <c r="S204" s="72"/>
      <c r="AJ204" s="255"/>
      <c r="AK204" s="244"/>
      <c r="AL204" s="238"/>
      <c r="AM204" s="248"/>
      <c r="AN204" s="238"/>
      <c r="AO204" s="250"/>
      <c r="AP204" s="242"/>
      <c r="AQ204" s="242"/>
      <c r="AR204" s="316"/>
      <c r="AS204" s="317"/>
      <c r="AT204" s="315"/>
      <c r="AU204" s="315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88">
        <v>5</v>
      </c>
      <c r="BM204" s="210">
        <f>(3*AS202+BB202+BP204)</f>
        <v>34.230000000000004</v>
      </c>
      <c r="BN204" s="214">
        <f>AR202-7-BP202-BP203+BP204</f>
        <v>51.84</v>
      </c>
      <c r="BO204" s="218">
        <v>12</v>
      </c>
      <c r="BP204" s="211">
        <f t="shared" si="17"/>
        <v>1.39</v>
      </c>
      <c r="BQ204" s="214">
        <f>2*BM204+2*BN204+28</f>
        <v>200.14000000000001</v>
      </c>
      <c r="BR204" s="232">
        <f>INT(29*(INT(AZ202/3/2)+INT(BJ202/3/2+BJ203/3/2))/2)</f>
        <v>232</v>
      </c>
      <c r="BS204" s="87">
        <f t="shared" si="16"/>
        <v>412.23409694612883</v>
      </c>
      <c r="BT204" s="247"/>
      <c r="BU204" s="247"/>
      <c r="BV204" s="247"/>
      <c r="BW204" s="247"/>
      <c r="BX204" s="247"/>
      <c r="BY204" s="247"/>
      <c r="BZ204" s="247"/>
      <c r="CA204" s="247"/>
      <c r="CB204" s="253"/>
      <c r="CC204" s="246"/>
      <c r="CE204" s="42"/>
    </row>
    <row r="205" spans="5:83" ht="36" customHeight="1" x14ac:dyDescent="0.25">
      <c r="E205" s="93"/>
      <c r="I205" s="72"/>
      <c r="P205" s="72"/>
      <c r="Q205" s="72"/>
      <c r="R205" s="72"/>
      <c r="S205" s="72"/>
      <c r="AJ205" s="255"/>
      <c r="AK205" s="244"/>
      <c r="AL205" s="238">
        <f>AL202</f>
        <v>350</v>
      </c>
      <c r="AM205" s="248" t="s">
        <v>404</v>
      </c>
      <c r="AN205" s="238">
        <f>AN202</f>
        <v>45</v>
      </c>
      <c r="AO205" s="250">
        <f>INT(AL205*TAN(RADIANS(AN205)))</f>
        <v>350</v>
      </c>
      <c r="AP205" s="242">
        <f>INT((AO205-13)/AS205+1)*AS205+13</f>
        <v>353</v>
      </c>
      <c r="AQ205" s="242">
        <f>AP205+INT(AL205*(TAN(AN205/180*PI())))</f>
        <v>703</v>
      </c>
      <c r="AR205" s="307">
        <f>AR182</f>
        <v>70</v>
      </c>
      <c r="AS205" s="310">
        <f>AS182</f>
        <v>10</v>
      </c>
      <c r="AT205" s="313">
        <f>AT182</f>
        <v>11</v>
      </c>
      <c r="AU205" s="313">
        <f>AU182</f>
        <v>6</v>
      </c>
      <c r="AV205" s="88">
        <v>1</v>
      </c>
      <c r="AW205" s="219">
        <v>28</v>
      </c>
      <c r="AX205" s="87">
        <f>AL205-11</f>
        <v>339</v>
      </c>
      <c r="AY205" s="184">
        <f>(AR205-7-BP205-BP206-1.16/2-BB205/2)</f>
        <v>58.290000000000006</v>
      </c>
      <c r="AZ205" s="130">
        <f>INT((AP205-13)/AS205)+1</f>
        <v>35</v>
      </c>
      <c r="BA205" s="103" t="s">
        <v>31</v>
      </c>
      <c r="BB205" s="105">
        <f>IF(AW205=16,1.84,IF(AW205=20,2.27,IF(AW205=22,2.51,IF(AW205=25,2.84,IF(AW205=28,3.16)))))</f>
        <v>3.16</v>
      </c>
      <c r="BC205" s="88">
        <f>AX205+2*AY205</f>
        <v>455.58000000000004</v>
      </c>
      <c r="BD205" s="87">
        <f>BC205*AZ205/100*((AW205/100)^2/4*PI()*7850/100)</f>
        <v>770.74070410224419</v>
      </c>
      <c r="BE205" s="88">
        <v>2</v>
      </c>
      <c r="BF205" s="87">
        <f>AL205-11</f>
        <v>339</v>
      </c>
      <c r="BG205" s="87">
        <v>10</v>
      </c>
      <c r="BH205" s="218">
        <v>10</v>
      </c>
      <c r="BI205" s="88">
        <f>BF205+2*BG205</f>
        <v>359</v>
      </c>
      <c r="BJ205" s="88">
        <f>AZ205</f>
        <v>35</v>
      </c>
      <c r="BK205" s="87">
        <f>BI205*BJ205/100*((BH205/100)^2/4*PI()*7850/100)</f>
        <v>77.467944196248169</v>
      </c>
      <c r="BL205" s="88">
        <v>3</v>
      </c>
      <c r="BM205" s="110">
        <f>(AP205+AQ205)/2-2*4.5</f>
        <v>519</v>
      </c>
      <c r="BN205" s="87">
        <f>10</f>
        <v>10</v>
      </c>
      <c r="BO205" s="218">
        <v>10</v>
      </c>
      <c r="BP205" s="105">
        <f>IF(BO205=10,1.16,IF(BO205=12,1.39,IF(BO205=14,1.62,IF(BO205=28,3.1))))</f>
        <v>1.1599999999999999</v>
      </c>
      <c r="BQ205" s="110">
        <f>BM205+2*BN205</f>
        <v>539</v>
      </c>
      <c r="BR205" s="232">
        <f>AT205*2+2*AU205-1+1</f>
        <v>34</v>
      </c>
      <c r="BS205" s="87">
        <f t="shared" si="16"/>
        <v>112.98667292800985</v>
      </c>
      <c r="BT205" s="88">
        <v>6</v>
      </c>
      <c r="BU205" s="110">
        <f>(20+10*BW205)*TAN(BV205/180*PI())</f>
        <v>144.85281374238571</v>
      </c>
      <c r="BV205" s="242">
        <f>45+AN205/2</f>
        <v>67.5</v>
      </c>
      <c r="BW205" s="88">
        <f>INT((150*COS(BV205/180*PI())-10)/10)</f>
        <v>4</v>
      </c>
      <c r="BX205" s="218">
        <v>12</v>
      </c>
      <c r="BY205" s="215">
        <f>BU205+34</f>
        <v>178.85281374238571</v>
      </c>
      <c r="BZ205" s="88">
        <f>BW205+1</f>
        <v>5</v>
      </c>
      <c r="CA205" s="87">
        <f>BY205*BZ205/100*((BX205/100)^2/4*PI()*7850/100)</f>
        <v>7.9394023493216972</v>
      </c>
      <c r="CB205" s="243">
        <f>BD205+BK205+BS205+BD206+BK206+BS206+CA205+CA206+BS207</f>
        <v>2764.7365678173551</v>
      </c>
      <c r="CC205" s="233">
        <f>(AP205+AQ205)*AL205/2*AR205/1000000</f>
        <v>12.936</v>
      </c>
      <c r="CE205" s="42">
        <f>CB205/CC205</f>
        <v>213.72422447567681</v>
      </c>
    </row>
    <row r="206" spans="5:83" ht="36" customHeight="1" x14ac:dyDescent="0.25">
      <c r="E206" s="93"/>
      <c r="I206" s="72"/>
      <c r="P206" s="72"/>
      <c r="Q206" s="72"/>
      <c r="R206" s="72"/>
      <c r="S206" s="72"/>
      <c r="AJ206" s="255"/>
      <c r="AK206" s="244"/>
      <c r="AL206" s="238"/>
      <c r="AM206" s="248"/>
      <c r="AN206" s="238"/>
      <c r="AO206" s="250"/>
      <c r="AP206" s="242"/>
      <c r="AQ206" s="242"/>
      <c r="AR206" s="308"/>
      <c r="AS206" s="311"/>
      <c r="AT206" s="314"/>
      <c r="AU206" s="314"/>
      <c r="AV206" s="88" t="s">
        <v>51</v>
      </c>
      <c r="AW206" s="219">
        <f>AW205</f>
        <v>28</v>
      </c>
      <c r="AX206" s="87">
        <f>AL205/COS(AN205/180*PI())-11</f>
        <v>483.97474683058323</v>
      </c>
      <c r="AY206" s="184">
        <f>AY205</f>
        <v>58.290000000000006</v>
      </c>
      <c r="AZ206" s="103" t="s">
        <v>31</v>
      </c>
      <c r="BA206" s="131">
        <f>INT((AQ205-AP205-3.5/COS(AN205*PI()/180))/AS205)+1</f>
        <v>35</v>
      </c>
      <c r="BB206" s="105">
        <f>IF(AW206=16,1.84,IF(AW206=20,2.27,IF(AW206=22,2.51,IF(AW206=25,2.84,IF(AW206=28,3.16)))))</f>
        <v>3.16</v>
      </c>
      <c r="BC206" s="88">
        <f>AX206+2*AY206</f>
        <v>600.55474683058321</v>
      </c>
      <c r="BD206" s="87">
        <f>BC206*BA206/100*((AW206/100)^2/4*PI()*7850/100)</f>
        <v>1016.005945002302</v>
      </c>
      <c r="BE206" s="88" t="s">
        <v>52</v>
      </c>
      <c r="BF206" s="87">
        <f>AL205/COS(AN205/180*PI())-11</f>
        <v>483.97474683058323</v>
      </c>
      <c r="BG206" s="87">
        <v>10</v>
      </c>
      <c r="BH206" s="218">
        <v>10</v>
      </c>
      <c r="BI206" s="88">
        <f>BF206+2*BG206</f>
        <v>503.97474683058323</v>
      </c>
      <c r="BJ206" s="88">
        <f>BA206</f>
        <v>35</v>
      </c>
      <c r="BK206" s="87">
        <f>BI206*BJ206/100*((BH206/100)^2/4*PI()*7850/100)</f>
        <v>108.75177594370453</v>
      </c>
      <c r="BL206" s="88">
        <v>4</v>
      </c>
      <c r="BM206" s="110">
        <f>BM205</f>
        <v>519</v>
      </c>
      <c r="BN206" s="214">
        <f>AR205-7-BP205-BP206+BP206</f>
        <v>61.84</v>
      </c>
      <c r="BO206" s="218">
        <v>12</v>
      </c>
      <c r="BP206" s="105">
        <f t="shared" si="17"/>
        <v>1.39</v>
      </c>
      <c r="BQ206" s="215">
        <f>BM206+2*BN206+32</f>
        <v>674.68000000000006</v>
      </c>
      <c r="BR206" s="232">
        <f>BR205</f>
        <v>34</v>
      </c>
      <c r="BS206" s="87">
        <f t="shared" si="16"/>
        <v>203.65673808374834</v>
      </c>
      <c r="BT206" s="88">
        <v>7</v>
      </c>
      <c r="BU206" s="110">
        <f>(10+2.5*BW206)*1/TAN(BV205/180*PI())</f>
        <v>26.923881554251178</v>
      </c>
      <c r="BV206" s="242"/>
      <c r="BW206" s="88">
        <f>INT((120*SIN(BV205/180*PI()))/10)*2</f>
        <v>22</v>
      </c>
      <c r="BX206" s="218">
        <v>12</v>
      </c>
      <c r="BY206" s="215">
        <f>BU206+34</f>
        <v>60.923881554251182</v>
      </c>
      <c r="BZ206" s="88">
        <f>BW206+1</f>
        <v>23</v>
      </c>
      <c r="CA206" s="87">
        <f>BY206*BZ206/100*((BX206/100)^2/4*PI()*7850/100)</f>
        <v>12.440488420698225</v>
      </c>
      <c r="CB206" s="244"/>
      <c r="CC206" s="234"/>
      <c r="CE206" s="42"/>
    </row>
    <row r="207" spans="5:83" ht="36" customHeight="1" x14ac:dyDescent="0.25">
      <c r="E207" s="93"/>
      <c r="I207" s="72"/>
      <c r="P207" s="72"/>
      <c r="Q207" s="72"/>
      <c r="R207" s="72"/>
      <c r="S207" s="72"/>
      <c r="AJ207" s="255"/>
      <c r="AK207" s="244"/>
      <c r="AL207" s="238"/>
      <c r="AM207" s="248"/>
      <c r="AN207" s="238"/>
      <c r="AO207" s="250"/>
      <c r="AP207" s="242"/>
      <c r="AQ207" s="242"/>
      <c r="AR207" s="316"/>
      <c r="AS207" s="317"/>
      <c r="AT207" s="315"/>
      <c r="AU207" s="315"/>
      <c r="AV207" s="238"/>
      <c r="AW207" s="238"/>
      <c r="AX207" s="238"/>
      <c r="AY207" s="238"/>
      <c r="AZ207" s="238"/>
      <c r="BA207" s="238"/>
      <c r="BB207" s="238"/>
      <c r="BC207" s="238"/>
      <c r="BD207" s="238"/>
      <c r="BE207" s="238"/>
      <c r="BF207" s="238"/>
      <c r="BG207" s="238"/>
      <c r="BH207" s="238"/>
      <c r="BI207" s="238"/>
      <c r="BJ207" s="238"/>
      <c r="BK207" s="238"/>
      <c r="BL207" s="88">
        <v>5</v>
      </c>
      <c r="BM207" s="210">
        <f>(3*AS205+BB205+BP207)</f>
        <v>34.549999999999997</v>
      </c>
      <c r="BN207" s="214">
        <f>AR205-7-BP205-BP206+BP207</f>
        <v>61.84</v>
      </c>
      <c r="BO207" s="218">
        <v>12</v>
      </c>
      <c r="BP207" s="211">
        <f t="shared" si="17"/>
        <v>1.39</v>
      </c>
      <c r="BQ207" s="214">
        <f>2*BM207+2*BN207+28</f>
        <v>220.78</v>
      </c>
      <c r="BR207" s="232">
        <f>INT(29*(INT(AZ205/3/2)+INT(BJ205/3/2+BJ206/3/2))/2)</f>
        <v>232</v>
      </c>
      <c r="BS207" s="87">
        <f t="shared" si="16"/>
        <v>454.74689679107786</v>
      </c>
      <c r="BT207" s="247"/>
      <c r="BU207" s="247"/>
      <c r="BV207" s="247"/>
      <c r="BW207" s="247"/>
      <c r="BX207" s="247"/>
      <c r="BY207" s="247"/>
      <c r="BZ207" s="247"/>
      <c r="CA207" s="247"/>
      <c r="CB207" s="253"/>
      <c r="CC207" s="246"/>
      <c r="CE207" s="42"/>
    </row>
    <row r="208" spans="5:83" ht="36" customHeight="1" x14ac:dyDescent="0.25">
      <c r="E208" s="93"/>
      <c r="I208" s="72"/>
      <c r="P208" s="72"/>
      <c r="Q208" s="72"/>
      <c r="R208" s="72"/>
      <c r="S208" s="72"/>
      <c r="AJ208" s="255"/>
      <c r="AK208" s="244"/>
      <c r="AL208" s="238">
        <f>AL205</f>
        <v>350</v>
      </c>
      <c r="AM208" s="248" t="s">
        <v>406</v>
      </c>
      <c r="AN208" s="238">
        <f>AN205</f>
        <v>45</v>
      </c>
      <c r="AO208" s="250">
        <f>INT(AL208*TAN(RADIANS(AN208)))</f>
        <v>350</v>
      </c>
      <c r="AP208" s="242">
        <f>INT((AO208-13)/AS208+1)*AS208+13</f>
        <v>353</v>
      </c>
      <c r="AQ208" s="242">
        <f>AP208+INT(AL208*(TAN(AN208/180*PI())))</f>
        <v>703</v>
      </c>
      <c r="AR208" s="307">
        <f>AR185</f>
        <v>75</v>
      </c>
      <c r="AS208" s="310">
        <f>AS185</f>
        <v>10</v>
      </c>
      <c r="AT208" s="313">
        <f>AT185</f>
        <v>11</v>
      </c>
      <c r="AU208" s="313">
        <f>AU185</f>
        <v>6</v>
      </c>
      <c r="AV208" s="88">
        <v>1</v>
      </c>
      <c r="AW208" s="219">
        <v>28</v>
      </c>
      <c r="AX208" s="87">
        <f>AL208-11</f>
        <v>339</v>
      </c>
      <c r="AY208" s="184">
        <f>(AR208-7-BP208-BP209-1.16/2-BB208/2)</f>
        <v>63.290000000000006</v>
      </c>
      <c r="AZ208" s="130">
        <f>INT((AP208-13)/AS208)+1</f>
        <v>35</v>
      </c>
      <c r="BA208" s="103" t="s">
        <v>31</v>
      </c>
      <c r="BB208" s="105">
        <f>IF(AW208=16,1.84,IF(AW208=20,2.27,IF(AW208=22,2.51,IF(AW208=25,2.84,IF(AW208=28,3.16)))))</f>
        <v>3.16</v>
      </c>
      <c r="BC208" s="88">
        <f>AX208+2*AY208</f>
        <v>465.58000000000004</v>
      </c>
      <c r="BD208" s="87">
        <f>BC208*AZ208/100*((AW208/100)^2/4*PI()*7850/100)</f>
        <v>787.6584947010906</v>
      </c>
      <c r="BE208" s="88">
        <v>2</v>
      </c>
      <c r="BF208" s="87">
        <f>AL208-11</f>
        <v>339</v>
      </c>
      <c r="BG208" s="87">
        <v>10</v>
      </c>
      <c r="BH208" s="218">
        <v>10</v>
      </c>
      <c r="BI208" s="88">
        <f>BF208+2*BG208</f>
        <v>359</v>
      </c>
      <c r="BJ208" s="88">
        <f>AZ208</f>
        <v>35</v>
      </c>
      <c r="BK208" s="87">
        <f>BI208*BJ208/100*((BH208/100)^2/4*PI()*7850/100)</f>
        <v>77.467944196248169</v>
      </c>
      <c r="BL208" s="88">
        <v>3</v>
      </c>
      <c r="BM208" s="110">
        <f>(AP208+AQ208)/2-2*4.5</f>
        <v>519</v>
      </c>
      <c r="BN208" s="87">
        <f>10</f>
        <v>10</v>
      </c>
      <c r="BO208" s="218">
        <v>10</v>
      </c>
      <c r="BP208" s="105">
        <f>IF(BO208=10,1.16,IF(BO208=12,1.39,IF(BO208=14,1.62,IF(BO208=28,3.1))))</f>
        <v>1.1599999999999999</v>
      </c>
      <c r="BQ208" s="110">
        <f>BM208+2*BN208</f>
        <v>539</v>
      </c>
      <c r="BR208" s="232">
        <f>AT208*2+2*AU208-1+1</f>
        <v>34</v>
      </c>
      <c r="BS208" s="87">
        <f t="shared" si="16"/>
        <v>112.98667292800985</v>
      </c>
      <c r="BT208" s="88">
        <v>6</v>
      </c>
      <c r="BU208" s="110">
        <f>(20+10*BW208)*TAN(BV208/180*PI())</f>
        <v>144.85281374238571</v>
      </c>
      <c r="BV208" s="242">
        <f>45+AN208/2</f>
        <v>67.5</v>
      </c>
      <c r="BW208" s="88">
        <f>INT((150*COS(BV208/180*PI())-10)/10)</f>
        <v>4</v>
      </c>
      <c r="BX208" s="218">
        <v>12</v>
      </c>
      <c r="BY208" s="215">
        <f>BU208+34</f>
        <v>178.85281374238571</v>
      </c>
      <c r="BZ208" s="88">
        <f>BW208+1</f>
        <v>5</v>
      </c>
      <c r="CA208" s="87">
        <f>BY208*BZ208/100*((BX208/100)^2/4*PI()*7850/100)</f>
        <v>7.9394023493216972</v>
      </c>
      <c r="CB208" s="243">
        <f>BD208+BK208+BS208+BD209+BK209+BS209+CA208+CA209+BS210</f>
        <v>2822.188003646907</v>
      </c>
      <c r="CC208" s="233">
        <f>(AP208+AQ208)*AL208/2*AR208/1000000</f>
        <v>13.86</v>
      </c>
      <c r="CE208" s="42">
        <f>CB208/CC208</f>
        <v>203.62106808419242</v>
      </c>
    </row>
    <row r="209" spans="5:83" ht="36" customHeight="1" x14ac:dyDescent="0.25">
      <c r="E209" s="93"/>
      <c r="I209" s="72"/>
      <c r="P209" s="72"/>
      <c r="Q209" s="72"/>
      <c r="R209" s="72"/>
      <c r="S209" s="72"/>
      <c r="AJ209" s="255"/>
      <c r="AK209" s="244"/>
      <c r="AL209" s="238"/>
      <c r="AM209" s="248"/>
      <c r="AN209" s="238"/>
      <c r="AO209" s="250"/>
      <c r="AP209" s="242"/>
      <c r="AQ209" s="242"/>
      <c r="AR209" s="308"/>
      <c r="AS209" s="311"/>
      <c r="AT209" s="314"/>
      <c r="AU209" s="314"/>
      <c r="AV209" s="88" t="s">
        <v>51</v>
      </c>
      <c r="AW209" s="219">
        <f>AW208</f>
        <v>28</v>
      </c>
      <c r="AX209" s="87">
        <f>AL208/COS(AN208/180*PI())-11</f>
        <v>483.97474683058323</v>
      </c>
      <c r="AY209" s="184">
        <f>AY208</f>
        <v>63.290000000000006</v>
      </c>
      <c r="AZ209" s="103" t="s">
        <v>31</v>
      </c>
      <c r="BA209" s="131">
        <f>INT((AQ208-AP208-3.5/COS(AN208*PI()/180))/AS208)+1</f>
        <v>35</v>
      </c>
      <c r="BB209" s="105">
        <f>IF(AW209=16,1.84,IF(AW209=20,2.27,IF(AW209=22,2.51,IF(AW209=25,2.84,IF(AW209=28,3.16)))))</f>
        <v>3.16</v>
      </c>
      <c r="BC209" s="88">
        <f>AX209+2*AY209</f>
        <v>610.55474683058321</v>
      </c>
      <c r="BD209" s="87">
        <f>BC209*BA209/100*((AW209/100)^2/4*PI()*7850/100)</f>
        <v>1032.9237356011486</v>
      </c>
      <c r="BE209" s="88" t="s">
        <v>52</v>
      </c>
      <c r="BF209" s="87">
        <f>AL208/COS(AN208/180*PI())-11</f>
        <v>483.97474683058323</v>
      </c>
      <c r="BG209" s="87">
        <v>10</v>
      </c>
      <c r="BH209" s="218">
        <v>10</v>
      </c>
      <c r="BI209" s="88">
        <f>BF209+2*BG209</f>
        <v>503.97474683058323</v>
      </c>
      <c r="BJ209" s="88">
        <f>BA209</f>
        <v>35</v>
      </c>
      <c r="BK209" s="87">
        <f>BI209*BJ209/100*((BH209/100)^2/4*PI()*7850/100)</f>
        <v>108.75177594370453</v>
      </c>
      <c r="BL209" s="88">
        <v>4</v>
      </c>
      <c r="BM209" s="110">
        <f>BM208</f>
        <v>519</v>
      </c>
      <c r="BN209" s="214">
        <f>AR208-7-BP208-BP209+BP209</f>
        <v>66.84</v>
      </c>
      <c r="BO209" s="218">
        <v>12</v>
      </c>
      <c r="BP209" s="105">
        <f t="shared" si="17"/>
        <v>1.39</v>
      </c>
      <c r="BQ209" s="215">
        <f>BM209+2*BN209+32</f>
        <v>684.68000000000006</v>
      </c>
      <c r="BR209" s="232">
        <f>BR208</f>
        <v>34</v>
      </c>
      <c r="BS209" s="87">
        <f t="shared" si="16"/>
        <v>206.67530596902355</v>
      </c>
      <c r="BT209" s="88">
        <v>7</v>
      </c>
      <c r="BU209" s="110">
        <f>(10+2.5*BW209)*1/TAN(BV208/180*PI())</f>
        <v>26.923881554251178</v>
      </c>
      <c r="BV209" s="242"/>
      <c r="BW209" s="88">
        <f>INT((120*SIN(BV208/180*PI()))/10)*2</f>
        <v>22</v>
      </c>
      <c r="BX209" s="218">
        <v>12</v>
      </c>
      <c r="BY209" s="215">
        <f>BU209+34</f>
        <v>60.923881554251182</v>
      </c>
      <c r="BZ209" s="88">
        <f>BW209+1</f>
        <v>23</v>
      </c>
      <c r="CA209" s="87">
        <f>BY209*BZ209/100*((BX209/100)^2/4*PI()*7850/100)</f>
        <v>12.440488420698225</v>
      </c>
      <c r="CB209" s="244"/>
      <c r="CC209" s="234"/>
      <c r="CE209" s="42"/>
    </row>
    <row r="210" spans="5:83" ht="36" customHeight="1" thickBot="1" x14ac:dyDescent="0.3">
      <c r="E210" s="93"/>
      <c r="I210" s="72"/>
      <c r="P210" s="72"/>
      <c r="Q210" s="72"/>
      <c r="R210" s="72"/>
      <c r="S210" s="72"/>
      <c r="AJ210" s="256"/>
      <c r="AK210" s="245"/>
      <c r="AL210" s="238"/>
      <c r="AM210" s="249"/>
      <c r="AN210" s="236"/>
      <c r="AO210" s="251"/>
      <c r="AP210" s="252"/>
      <c r="AQ210" s="252"/>
      <c r="AR210" s="309"/>
      <c r="AS210" s="312"/>
      <c r="AT210" s="315"/>
      <c r="AU210" s="315"/>
      <c r="AV210" s="236"/>
      <c r="AW210" s="236"/>
      <c r="AX210" s="236"/>
      <c r="AY210" s="236"/>
      <c r="AZ210" s="236"/>
      <c r="BA210" s="236"/>
      <c r="BB210" s="236"/>
      <c r="BC210" s="236"/>
      <c r="BD210" s="236"/>
      <c r="BE210" s="236"/>
      <c r="BF210" s="236"/>
      <c r="BG210" s="236"/>
      <c r="BH210" s="236"/>
      <c r="BI210" s="236"/>
      <c r="BJ210" s="236"/>
      <c r="BK210" s="236"/>
      <c r="BL210" s="95">
        <v>5</v>
      </c>
      <c r="BM210" s="210">
        <f>(3*AS208+BB208+BP210)</f>
        <v>34.549999999999997</v>
      </c>
      <c r="BN210" s="214">
        <f>AR208-7-BP208-BP209+BP210</f>
        <v>66.84</v>
      </c>
      <c r="BO210" s="218">
        <v>12</v>
      </c>
      <c r="BP210" s="211">
        <f t="shared" si="17"/>
        <v>1.39</v>
      </c>
      <c r="BQ210" s="214">
        <f>2*BM210+2*BN210+28</f>
        <v>230.78</v>
      </c>
      <c r="BR210" s="232">
        <f>INT(29*(INT(AZ208/3/2)+INT(BJ208/3/2+BJ209/3/2))/2)</f>
        <v>232</v>
      </c>
      <c r="BS210" s="94">
        <f t="shared" si="16"/>
        <v>475.34418353766159</v>
      </c>
      <c r="BT210" s="237"/>
      <c r="BU210" s="237"/>
      <c r="BV210" s="237"/>
      <c r="BW210" s="237"/>
      <c r="BX210" s="237"/>
      <c r="BY210" s="237"/>
      <c r="BZ210" s="237"/>
      <c r="CA210" s="237"/>
      <c r="CB210" s="245"/>
      <c r="CC210" s="235"/>
      <c r="CE210" s="42"/>
    </row>
    <row r="211" spans="5:83" ht="32.25" customHeight="1" x14ac:dyDescent="0.25">
      <c r="E211" s="93"/>
      <c r="I211" s="72"/>
      <c r="P211" s="72"/>
      <c r="Q211" s="72"/>
      <c r="R211" s="72"/>
      <c r="S211" s="72"/>
      <c r="AM211" s="93"/>
      <c r="AN211" s="93"/>
      <c r="AO211" s="129"/>
      <c r="AP211" s="93"/>
      <c r="AQ211" s="93"/>
      <c r="BD211" s="72"/>
      <c r="BE211" s="72"/>
      <c r="BF211" s="72"/>
      <c r="BG211" s="72"/>
    </row>
    <row r="212" spans="5:83" ht="32.25" customHeight="1" x14ac:dyDescent="0.25">
      <c r="E212" s="93"/>
      <c r="I212" s="72"/>
      <c r="P212" s="72"/>
      <c r="Q212" s="72"/>
      <c r="R212" s="72"/>
      <c r="S212" s="72"/>
      <c r="AM212" s="93"/>
      <c r="AN212" s="93"/>
      <c r="AO212" s="129"/>
      <c r="AP212" s="93"/>
      <c r="AQ212" s="93"/>
      <c r="BD212" s="72"/>
      <c r="BE212" s="72"/>
      <c r="BF212" s="72"/>
      <c r="BG212" s="72"/>
    </row>
    <row r="213" spans="5:83" ht="32.25" customHeight="1" x14ac:dyDescent="0.25">
      <c r="E213" s="93"/>
      <c r="I213" s="72"/>
      <c r="P213" s="72"/>
      <c r="Q213" s="72"/>
      <c r="R213" s="72"/>
      <c r="S213" s="72"/>
      <c r="AM213" s="93"/>
      <c r="AN213" s="93"/>
      <c r="AO213" s="129"/>
      <c r="AP213" s="93"/>
      <c r="AQ213" s="93"/>
      <c r="BD213" s="72"/>
      <c r="BE213" s="72"/>
      <c r="BF213" s="72"/>
      <c r="BG213" s="72"/>
    </row>
    <row r="214" spans="5:83" ht="32.25" customHeight="1" x14ac:dyDescent="0.25">
      <c r="E214" s="93"/>
      <c r="I214" s="72"/>
      <c r="P214" s="72"/>
      <c r="Q214" s="72"/>
      <c r="R214" s="72"/>
      <c r="S214" s="72"/>
      <c r="AM214" s="93"/>
      <c r="AN214" s="93"/>
      <c r="AO214" s="129"/>
      <c r="AP214" s="93"/>
      <c r="AQ214" s="93"/>
      <c r="BD214" s="72"/>
      <c r="BE214" s="72"/>
      <c r="BF214" s="72"/>
      <c r="BG214" s="72"/>
    </row>
    <row r="215" spans="5:83" ht="32.25" customHeight="1" x14ac:dyDescent="0.25">
      <c r="E215" s="93"/>
      <c r="I215" s="72"/>
      <c r="P215" s="72"/>
      <c r="Q215" s="72"/>
      <c r="R215" s="72"/>
      <c r="S215" s="72"/>
      <c r="AM215" s="93"/>
      <c r="AN215" s="93"/>
      <c r="AO215" s="129"/>
      <c r="AP215" s="93"/>
      <c r="AQ215" s="93"/>
      <c r="BD215" s="72"/>
      <c r="BE215" s="72"/>
      <c r="BF215" s="72"/>
      <c r="BG215" s="72"/>
    </row>
    <row r="216" spans="5:83" ht="32.25" customHeight="1" x14ac:dyDescent="0.25">
      <c r="E216" s="93"/>
      <c r="I216" s="72"/>
      <c r="P216" s="72"/>
      <c r="Q216" s="72"/>
      <c r="R216" s="72"/>
      <c r="S216" s="72"/>
      <c r="AM216" s="93"/>
      <c r="AN216" s="93"/>
      <c r="AO216" s="129"/>
      <c r="AP216" s="93"/>
      <c r="AQ216" s="93"/>
      <c r="BD216" s="72"/>
      <c r="BE216" s="72"/>
      <c r="BF216" s="72"/>
      <c r="BG216" s="72"/>
    </row>
    <row r="217" spans="5:83" ht="32.25" customHeight="1" x14ac:dyDescent="0.25">
      <c r="E217" s="93"/>
      <c r="I217" s="72"/>
      <c r="P217" s="72"/>
      <c r="Q217" s="72"/>
      <c r="R217" s="72"/>
      <c r="S217" s="72"/>
      <c r="AM217" s="93"/>
      <c r="AN217" s="93"/>
      <c r="AO217" s="129"/>
      <c r="AP217" s="93"/>
      <c r="AQ217" s="93"/>
      <c r="BD217" s="72"/>
      <c r="BE217" s="72"/>
      <c r="BF217" s="72"/>
      <c r="BG217" s="72"/>
    </row>
    <row r="218" spans="5:83" ht="32.25" customHeight="1" x14ac:dyDescent="0.25">
      <c r="E218" s="93"/>
      <c r="I218" s="72"/>
      <c r="P218" s="72"/>
      <c r="Q218" s="72"/>
      <c r="R218" s="72"/>
      <c r="S218" s="72"/>
      <c r="AM218" s="93"/>
      <c r="AN218" s="93"/>
      <c r="AO218" s="129"/>
      <c r="AP218" s="93"/>
      <c r="AQ218" s="93"/>
      <c r="BD218" s="72"/>
      <c r="BE218" s="72"/>
      <c r="BF218" s="72"/>
      <c r="BG218" s="72"/>
    </row>
    <row r="219" spans="5:83" ht="32.25" customHeight="1" x14ac:dyDescent="0.25">
      <c r="E219" s="93"/>
      <c r="I219" s="72"/>
      <c r="P219" s="72"/>
      <c r="Q219" s="72"/>
      <c r="R219" s="72"/>
      <c r="S219" s="72"/>
      <c r="AM219" s="93"/>
      <c r="AN219" s="93"/>
      <c r="AO219" s="129"/>
      <c r="AP219" s="93"/>
      <c r="AQ219" s="93"/>
      <c r="BD219" s="72"/>
      <c r="BE219" s="72"/>
      <c r="BF219" s="72"/>
      <c r="BG219" s="72"/>
    </row>
    <row r="220" spans="5:83" ht="32.25" customHeight="1" x14ac:dyDescent="0.25">
      <c r="E220" s="93"/>
      <c r="I220" s="72"/>
      <c r="P220" s="72"/>
      <c r="Q220" s="72"/>
      <c r="R220" s="72"/>
      <c r="S220" s="72"/>
      <c r="AM220" s="93"/>
      <c r="AN220" s="93"/>
      <c r="AO220" s="129"/>
      <c r="AP220" s="93"/>
      <c r="AQ220" s="93"/>
      <c r="BD220" s="72"/>
      <c r="BE220" s="72"/>
      <c r="BF220" s="72"/>
      <c r="BG220" s="72"/>
    </row>
    <row r="221" spans="5:83" ht="32.25" customHeight="1" x14ac:dyDescent="0.25">
      <c r="E221" s="93"/>
      <c r="I221" s="72"/>
      <c r="P221" s="72"/>
      <c r="Q221" s="72"/>
      <c r="R221" s="72"/>
      <c r="S221" s="72"/>
      <c r="AM221" s="93"/>
      <c r="AN221" s="93"/>
      <c r="AO221" s="129"/>
      <c r="AP221" s="93"/>
      <c r="AQ221" s="93"/>
      <c r="BD221" s="72"/>
      <c r="BE221" s="72"/>
      <c r="BF221" s="72"/>
      <c r="BG221" s="72"/>
    </row>
    <row r="222" spans="5:83" ht="32.25" customHeight="1" x14ac:dyDescent="0.3">
      <c r="E222" s="93"/>
      <c r="I222" s="72"/>
      <c r="P222" s="72"/>
      <c r="Q222" s="72"/>
      <c r="R222" s="72"/>
      <c r="S222" s="72"/>
      <c r="AM222" s="93"/>
      <c r="AN222" s="93"/>
      <c r="AO222" s="129"/>
      <c r="AP222" s="93"/>
      <c r="AQ222" s="93"/>
      <c r="BD222" s="72"/>
      <c r="BE222" s="72"/>
      <c r="BF222" s="213" t="s">
        <v>451</v>
      </c>
      <c r="BG222" s="72"/>
    </row>
    <row r="223" spans="5:83" ht="32.25" customHeight="1" x14ac:dyDescent="0.25">
      <c r="E223" s="93"/>
      <c r="I223" s="72"/>
      <c r="P223" s="72"/>
      <c r="Q223" s="72"/>
      <c r="R223" s="72"/>
      <c r="S223" s="72"/>
      <c r="AM223" s="93"/>
      <c r="AN223" s="93"/>
      <c r="AO223" s="129"/>
      <c r="AP223" s="93"/>
      <c r="AQ223" s="93"/>
      <c r="BD223" s="72"/>
      <c r="BE223" s="72"/>
      <c r="BF223" s="72"/>
      <c r="BG223" s="72"/>
    </row>
    <row r="224" spans="5:83" ht="32.25" customHeight="1" x14ac:dyDescent="0.25">
      <c r="E224" s="93"/>
      <c r="I224" s="72"/>
      <c r="P224" s="72"/>
      <c r="Q224" s="72"/>
      <c r="R224" s="72"/>
      <c r="S224" s="72"/>
      <c r="AM224" s="93"/>
      <c r="AN224" s="93"/>
      <c r="AO224" s="129"/>
      <c r="AP224" s="93"/>
      <c r="AQ224" s="93"/>
      <c r="BD224" s="72"/>
      <c r="BE224" s="72"/>
      <c r="BF224" s="72"/>
      <c r="BG224" s="72"/>
    </row>
    <row r="225" spans="5:59" ht="32.25" customHeight="1" x14ac:dyDescent="0.25">
      <c r="E225" s="93"/>
      <c r="I225" s="72"/>
      <c r="P225" s="72"/>
      <c r="Q225" s="72"/>
      <c r="R225" s="72"/>
      <c r="S225" s="72"/>
      <c r="AM225" s="93"/>
      <c r="AN225" s="93"/>
      <c r="AO225" s="129"/>
      <c r="AP225" s="93"/>
      <c r="AQ225" s="93"/>
      <c r="BD225" s="72"/>
      <c r="BE225" s="72"/>
      <c r="BF225" s="72"/>
      <c r="BG225" s="72"/>
    </row>
    <row r="226" spans="5:59" ht="32.25" customHeight="1" x14ac:dyDescent="0.25">
      <c r="E226" s="93"/>
      <c r="I226" s="72"/>
      <c r="P226" s="72"/>
      <c r="Q226" s="72"/>
      <c r="R226" s="72"/>
      <c r="S226" s="72"/>
      <c r="AM226" s="93"/>
      <c r="AN226" s="93"/>
      <c r="AO226" s="129"/>
      <c r="AP226" s="93"/>
      <c r="AQ226" s="93"/>
      <c r="BD226" s="72"/>
      <c r="BE226" s="72"/>
      <c r="BF226" s="72"/>
      <c r="BG226" s="72"/>
    </row>
    <row r="227" spans="5:59" ht="32.25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D227" s="72"/>
      <c r="BE227" s="72"/>
      <c r="BF227" s="72"/>
      <c r="BG227" s="72"/>
    </row>
    <row r="228" spans="5:59" ht="32.25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D228" s="72"/>
      <c r="BE228" s="72"/>
      <c r="BF228" s="72"/>
      <c r="BG228" s="72"/>
    </row>
    <row r="229" spans="5:59" ht="32.25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D229" s="72"/>
      <c r="BE229" s="72"/>
      <c r="BF229" s="72"/>
      <c r="BG229" s="72"/>
    </row>
    <row r="230" spans="5:59" ht="32.25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D230" s="72"/>
      <c r="BE230" s="72"/>
      <c r="BF230" s="72"/>
      <c r="BG230" s="72"/>
    </row>
    <row r="231" spans="5:59" ht="32.25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D231" s="72"/>
      <c r="BE231" s="72"/>
      <c r="BF231" s="72"/>
      <c r="BG231" s="72"/>
    </row>
    <row r="232" spans="5:59" ht="32.25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D232" s="72"/>
      <c r="BE232" s="72"/>
      <c r="BF232" s="72"/>
      <c r="BG232" s="72"/>
    </row>
    <row r="233" spans="5:59" ht="32.25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D233" s="72"/>
      <c r="BE233" s="72"/>
      <c r="BF233" s="72"/>
      <c r="BG233" s="72"/>
    </row>
    <row r="234" spans="5:59" ht="32.25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D234" s="72"/>
      <c r="BE234" s="72"/>
      <c r="BF234" s="72"/>
      <c r="BG234" s="72"/>
    </row>
    <row r="235" spans="5:59" ht="32.25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D235" s="72"/>
      <c r="BE235" s="72"/>
      <c r="BF235" s="72"/>
      <c r="BG235" s="72"/>
    </row>
    <row r="236" spans="5:59" ht="32.25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D236" s="72"/>
      <c r="BE236" s="72"/>
      <c r="BF236" s="72"/>
      <c r="BG236" s="72"/>
    </row>
    <row r="237" spans="5:59" ht="32.25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D237" s="72"/>
      <c r="BE237" s="72"/>
      <c r="BF237" s="72"/>
      <c r="BG237" s="72"/>
    </row>
    <row r="238" spans="5:59" ht="32.25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D238" s="72"/>
      <c r="BE238" s="72"/>
      <c r="BF238" s="72"/>
      <c r="BG238" s="72"/>
    </row>
    <row r="239" spans="5:59" ht="32.25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D239" s="72"/>
      <c r="BE239" s="72"/>
      <c r="BF239" s="72"/>
      <c r="BG239" s="72"/>
    </row>
    <row r="240" spans="5:59" ht="32.25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D240" s="72"/>
      <c r="BE240" s="72"/>
      <c r="BF240" s="72"/>
      <c r="BG240" s="72"/>
    </row>
    <row r="241" spans="5:59" ht="32.25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D241" s="72"/>
      <c r="BE241" s="72"/>
      <c r="BF241" s="72"/>
      <c r="BG241" s="72"/>
    </row>
    <row r="242" spans="5:59" ht="32.25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D242" s="72"/>
      <c r="BE242" s="72"/>
      <c r="BF242" s="72"/>
      <c r="BG242" s="72"/>
    </row>
    <row r="243" spans="5:59" ht="32.25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D243" s="72"/>
      <c r="BE243" s="72"/>
      <c r="BF243" s="72"/>
      <c r="BG243" s="72"/>
    </row>
    <row r="244" spans="5:59" ht="32.25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D244" s="72"/>
      <c r="BE244" s="72"/>
      <c r="BF244" s="72"/>
      <c r="BG244" s="72"/>
    </row>
    <row r="245" spans="5:59" ht="32.25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D245" s="72"/>
      <c r="BE245" s="72"/>
      <c r="BF245" s="72"/>
      <c r="BG245" s="72"/>
    </row>
    <row r="246" spans="5:59" ht="32.25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D246" s="72"/>
      <c r="BE246" s="72"/>
      <c r="BF246" s="72"/>
      <c r="BG246" s="72"/>
    </row>
    <row r="247" spans="5:59" ht="32.25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D247" s="72"/>
      <c r="BE247" s="72"/>
      <c r="BF247" s="72"/>
      <c r="BG247" s="72"/>
    </row>
    <row r="248" spans="5:59" ht="32.25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D248" s="72"/>
      <c r="BE248" s="72"/>
      <c r="BF248" s="72"/>
      <c r="BG248" s="72"/>
    </row>
    <row r="249" spans="5:59" ht="32.25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D249" s="72"/>
      <c r="BE249" s="72"/>
      <c r="BF249" s="72"/>
      <c r="BG249" s="72"/>
    </row>
    <row r="250" spans="5:59" ht="32.25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D250" s="72"/>
      <c r="BE250" s="72"/>
      <c r="BF250" s="72"/>
      <c r="BG250" s="72"/>
    </row>
    <row r="251" spans="5:59" ht="32.25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D251" s="72"/>
      <c r="BE251" s="72"/>
      <c r="BF251" s="72"/>
      <c r="BG251" s="72"/>
    </row>
    <row r="252" spans="5:59" ht="32.25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D252" s="72"/>
      <c r="BE252" s="72"/>
      <c r="BF252" s="72"/>
      <c r="BG252" s="72"/>
    </row>
    <row r="253" spans="5:59" ht="32.25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D253" s="72"/>
      <c r="BE253" s="72"/>
      <c r="BF253" s="72"/>
      <c r="BG253" s="72"/>
    </row>
    <row r="254" spans="5:59" ht="32.25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D254" s="72"/>
      <c r="BE254" s="72"/>
      <c r="BF254" s="72"/>
      <c r="BG254" s="72"/>
    </row>
    <row r="255" spans="5:59" ht="32.25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D255" s="72"/>
      <c r="BE255" s="72"/>
      <c r="BF255" s="72"/>
      <c r="BG255" s="72"/>
    </row>
    <row r="256" spans="5:59" ht="32.25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D256" s="72"/>
      <c r="BE256" s="72"/>
      <c r="BF256" s="72"/>
      <c r="BG256" s="72"/>
    </row>
    <row r="257" spans="5:59" ht="32.25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D257" s="72"/>
      <c r="BE257" s="72"/>
      <c r="BF257" s="72"/>
      <c r="BG257" s="72"/>
    </row>
    <row r="258" spans="5:59" ht="32.25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D258" s="72"/>
      <c r="BE258" s="72"/>
      <c r="BF258" s="72"/>
      <c r="BG258" s="72"/>
    </row>
    <row r="259" spans="5:59" ht="32.25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D259" s="72"/>
      <c r="BE259" s="72"/>
      <c r="BF259" s="72"/>
      <c r="BG259" s="72"/>
    </row>
    <row r="260" spans="5:59" ht="32.25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D260" s="72"/>
      <c r="BE260" s="72"/>
      <c r="BF260" s="72"/>
      <c r="BG260" s="72"/>
    </row>
    <row r="261" spans="5:59" ht="32.25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D261" s="72"/>
      <c r="BE261" s="72"/>
      <c r="BF261" s="72"/>
      <c r="BG261" s="72"/>
    </row>
    <row r="262" spans="5:59" ht="32.25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D262" s="72"/>
      <c r="BE262" s="72"/>
      <c r="BF262" s="72"/>
      <c r="BG262" s="72"/>
    </row>
    <row r="263" spans="5:59" ht="32.25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D263" s="72"/>
      <c r="BE263" s="72"/>
      <c r="BF263" s="72"/>
      <c r="BG263" s="72"/>
    </row>
    <row r="264" spans="5:59" ht="32.25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D264" s="72"/>
      <c r="BE264" s="72"/>
      <c r="BF264" s="72"/>
      <c r="BG264" s="72"/>
    </row>
    <row r="265" spans="5:59" ht="32.25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D265" s="72"/>
      <c r="BE265" s="72"/>
      <c r="BF265" s="72"/>
      <c r="BG265" s="72"/>
    </row>
    <row r="266" spans="5:59" ht="32.25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D266" s="72"/>
      <c r="BE266" s="72"/>
      <c r="BF266" s="72"/>
      <c r="BG266" s="72"/>
    </row>
    <row r="267" spans="5:59" ht="32.25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D267" s="72"/>
      <c r="BE267" s="72"/>
      <c r="BF267" s="72"/>
      <c r="BG267" s="72"/>
    </row>
    <row r="268" spans="5:59" ht="32.25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D268" s="72"/>
      <c r="BE268" s="72"/>
      <c r="BF268" s="72"/>
      <c r="BG268" s="72"/>
    </row>
    <row r="269" spans="5:59" ht="32.25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D269" s="72"/>
      <c r="BE269" s="72"/>
      <c r="BF269" s="72"/>
      <c r="BG269" s="72"/>
    </row>
    <row r="270" spans="5:59" ht="32.25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D270" s="72"/>
      <c r="BE270" s="72"/>
      <c r="BF270" s="72"/>
      <c r="BG270" s="72"/>
    </row>
    <row r="271" spans="5:59" ht="32.25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D271" s="72"/>
      <c r="BE271" s="72"/>
      <c r="BF271" s="72"/>
      <c r="BG271" s="72"/>
    </row>
    <row r="272" spans="5:59" ht="32.25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D272" s="72"/>
      <c r="BE272" s="72"/>
      <c r="BF272" s="72"/>
      <c r="BG272" s="72"/>
    </row>
    <row r="273" spans="5:59" ht="32.25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D273" s="72"/>
      <c r="BE273" s="72"/>
      <c r="BF273" s="72"/>
      <c r="BG273" s="72"/>
    </row>
    <row r="274" spans="5:59" ht="32.25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D274" s="72"/>
      <c r="BE274" s="72"/>
      <c r="BF274" s="72"/>
      <c r="BG274" s="72"/>
    </row>
    <row r="275" spans="5:59" ht="32.25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D275" s="72"/>
      <c r="BE275" s="72"/>
      <c r="BF275" s="72"/>
      <c r="BG275" s="72"/>
    </row>
    <row r="276" spans="5:59" ht="32.25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D276" s="72"/>
      <c r="BE276" s="72"/>
      <c r="BF276" s="72"/>
      <c r="BG276" s="72"/>
    </row>
    <row r="277" spans="5:59" ht="32.25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D277" s="72"/>
      <c r="BE277" s="72"/>
      <c r="BF277" s="72"/>
      <c r="BG277" s="72"/>
    </row>
    <row r="278" spans="5:59" ht="32.25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D278" s="72"/>
      <c r="BE278" s="72"/>
      <c r="BF278" s="72"/>
      <c r="BG278" s="72"/>
    </row>
    <row r="279" spans="5:59" ht="32.25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D279" s="72"/>
      <c r="BE279" s="72"/>
      <c r="BF279" s="72"/>
      <c r="BG279" s="72"/>
    </row>
    <row r="280" spans="5:59" ht="32.25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D280" s="72"/>
      <c r="BE280" s="72"/>
      <c r="BF280" s="72"/>
      <c r="BG280" s="72"/>
    </row>
    <row r="281" spans="5:59" ht="32.25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D281" s="72"/>
      <c r="BE281" s="72"/>
      <c r="BF281" s="72"/>
      <c r="BG281" s="72"/>
    </row>
    <row r="282" spans="5:59" ht="32.25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D282" s="72"/>
      <c r="BE282" s="72"/>
      <c r="BF282" s="72"/>
      <c r="BG282" s="72"/>
    </row>
    <row r="283" spans="5:59" ht="32.25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D283" s="72"/>
      <c r="BE283" s="72"/>
      <c r="BF283" s="72"/>
      <c r="BG283" s="72"/>
    </row>
    <row r="284" spans="5:59" ht="32.25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D284" s="72"/>
      <c r="BE284" s="72"/>
      <c r="BF284" s="72"/>
      <c r="BG284" s="72"/>
    </row>
    <row r="285" spans="5:59" ht="32.25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D285" s="72"/>
      <c r="BE285" s="72"/>
      <c r="BF285" s="72"/>
      <c r="BG285" s="72"/>
    </row>
    <row r="286" spans="5:59" ht="32.25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D286" s="72"/>
      <c r="BE286" s="72"/>
      <c r="BF286" s="72"/>
      <c r="BG286" s="72"/>
    </row>
    <row r="287" spans="5:59" ht="32.25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D287" s="72"/>
      <c r="BE287" s="72"/>
      <c r="BF287" s="72"/>
      <c r="BG287" s="72"/>
    </row>
    <row r="288" spans="5:59" ht="32.25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D288" s="72"/>
      <c r="BE288" s="72"/>
      <c r="BF288" s="72"/>
      <c r="BG288" s="72"/>
    </row>
    <row r="289" spans="5:59" ht="32.25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D289" s="72"/>
      <c r="BE289" s="72"/>
      <c r="BF289" s="72"/>
      <c r="BG289" s="72"/>
    </row>
    <row r="290" spans="5:59" ht="32.25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D290" s="72"/>
      <c r="BE290" s="72"/>
      <c r="BF290" s="72"/>
      <c r="BG290" s="72"/>
    </row>
    <row r="291" spans="5:59" ht="32.25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D291" s="72"/>
      <c r="BE291" s="72"/>
      <c r="BF291" s="72"/>
      <c r="BG291" s="72"/>
    </row>
    <row r="292" spans="5:59" ht="32.25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D292" s="72"/>
      <c r="BE292" s="72"/>
      <c r="BF292" s="72"/>
      <c r="BG292" s="72"/>
    </row>
    <row r="293" spans="5:59" ht="32.25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D293" s="72"/>
      <c r="BE293" s="72"/>
      <c r="BF293" s="72"/>
      <c r="BG293" s="72"/>
    </row>
    <row r="294" spans="5:59" ht="32.25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D294" s="72"/>
      <c r="BE294" s="72"/>
      <c r="BF294" s="72"/>
      <c r="BG294" s="72"/>
    </row>
    <row r="295" spans="5:59" ht="32.25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D295" s="72"/>
      <c r="BE295" s="72"/>
      <c r="BF295" s="72"/>
      <c r="BG295" s="72"/>
    </row>
    <row r="296" spans="5:59" ht="32.25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D296" s="72"/>
      <c r="BE296" s="72"/>
      <c r="BF296" s="72"/>
      <c r="BG296" s="72"/>
    </row>
    <row r="297" spans="5:59" ht="32.25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D297" s="72"/>
      <c r="BE297" s="72"/>
      <c r="BF297" s="72"/>
      <c r="BG297" s="72"/>
    </row>
    <row r="298" spans="5:59" ht="32.25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D298" s="72"/>
      <c r="BE298" s="72"/>
      <c r="BF298" s="72"/>
      <c r="BG298" s="72"/>
    </row>
    <row r="299" spans="5:59" ht="32.25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D299" s="72"/>
      <c r="BE299" s="72"/>
      <c r="BF299" s="72"/>
      <c r="BG299" s="72"/>
    </row>
    <row r="300" spans="5:59" ht="32.25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D300" s="72"/>
      <c r="BE300" s="72"/>
      <c r="BF300" s="72"/>
      <c r="BG300" s="72"/>
    </row>
    <row r="301" spans="5:59" ht="32.25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D301" s="72"/>
      <c r="BE301" s="72"/>
      <c r="BF301" s="72"/>
      <c r="BG301" s="72"/>
    </row>
    <row r="302" spans="5:59" ht="32.25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D302" s="72"/>
      <c r="BE302" s="72"/>
      <c r="BF302" s="72"/>
      <c r="BG302" s="72"/>
    </row>
    <row r="303" spans="5:59" ht="32.25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D303" s="72"/>
      <c r="BE303" s="72"/>
      <c r="BF303" s="72"/>
      <c r="BG303" s="72"/>
    </row>
    <row r="304" spans="5:59" ht="32.25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D304" s="72"/>
      <c r="BE304" s="72"/>
      <c r="BF304" s="72"/>
      <c r="BG304" s="72"/>
    </row>
    <row r="305" spans="5:59" ht="32.25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D305" s="72"/>
      <c r="BE305" s="72"/>
      <c r="BF305" s="72"/>
      <c r="BG305" s="72"/>
    </row>
    <row r="306" spans="5:59" ht="32.25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D306" s="72"/>
      <c r="BE306" s="72"/>
      <c r="BF306" s="72"/>
      <c r="BG306" s="72"/>
    </row>
    <row r="307" spans="5:59" ht="32.25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D307" s="72"/>
      <c r="BE307" s="72"/>
      <c r="BF307" s="72"/>
      <c r="BG307" s="72"/>
    </row>
    <row r="308" spans="5:59" ht="32.25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D308" s="72"/>
      <c r="BE308" s="72"/>
      <c r="BF308" s="72"/>
      <c r="BG308" s="72"/>
    </row>
    <row r="309" spans="5:59" ht="32.25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D309" s="72"/>
      <c r="BE309" s="72"/>
      <c r="BF309" s="72"/>
      <c r="BG309" s="72"/>
    </row>
    <row r="310" spans="5:59" ht="32.25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D310" s="72"/>
      <c r="BE310" s="72"/>
      <c r="BF310" s="72"/>
      <c r="BG310" s="72"/>
    </row>
    <row r="311" spans="5:59" ht="32.25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D311" s="72"/>
      <c r="BE311" s="72"/>
      <c r="BF311" s="72"/>
      <c r="BG311" s="72"/>
    </row>
    <row r="312" spans="5:59" ht="32.25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D312" s="72"/>
      <c r="BE312" s="72"/>
      <c r="BF312" s="72"/>
      <c r="BG312" s="72"/>
    </row>
    <row r="313" spans="5:59" ht="32.25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D313" s="72"/>
      <c r="BE313" s="72"/>
      <c r="BF313" s="72"/>
      <c r="BG313" s="72"/>
    </row>
    <row r="314" spans="5:59" ht="32.25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D314" s="72"/>
      <c r="BE314" s="72"/>
      <c r="BF314" s="72"/>
      <c r="BG314" s="72"/>
    </row>
    <row r="315" spans="5:59" ht="32.25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D315" s="72"/>
      <c r="BE315" s="72"/>
      <c r="BF315" s="72"/>
      <c r="BG315" s="72"/>
    </row>
    <row r="316" spans="5:59" ht="32.25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D316" s="72"/>
      <c r="BE316" s="72"/>
      <c r="BF316" s="72"/>
      <c r="BG316" s="72"/>
    </row>
    <row r="317" spans="5:59" ht="32.25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D317" s="72"/>
      <c r="BE317" s="72"/>
      <c r="BF317" s="72"/>
      <c r="BG317" s="72"/>
    </row>
    <row r="318" spans="5:59" ht="32.25" customHeight="1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D318" s="72"/>
      <c r="BE318" s="72"/>
      <c r="BF318" s="72"/>
      <c r="BG318" s="72"/>
    </row>
    <row r="319" spans="5:59" ht="32.25" customHeight="1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D319" s="72"/>
      <c r="BE319" s="72"/>
      <c r="BF319" s="72"/>
      <c r="BG319" s="72"/>
    </row>
    <row r="320" spans="5:59" ht="32.25" customHeight="1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D320" s="72"/>
      <c r="BE320" s="72"/>
      <c r="BF320" s="72"/>
      <c r="BG320" s="72"/>
    </row>
    <row r="321" spans="5:59" ht="32.25" customHeight="1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D321" s="72"/>
      <c r="BE321" s="72"/>
      <c r="BF321" s="72"/>
      <c r="BG321" s="72"/>
    </row>
    <row r="322" spans="5:59" ht="32.25" customHeight="1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D322" s="72"/>
      <c r="BE322" s="72"/>
      <c r="BF322" s="72"/>
      <c r="BG322" s="72"/>
    </row>
    <row r="323" spans="5:59" ht="32.25" customHeight="1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D323" s="72"/>
      <c r="BE323" s="72"/>
      <c r="BF323" s="72"/>
      <c r="BG323" s="72"/>
    </row>
    <row r="324" spans="5:59" ht="32.25" customHeight="1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D324" s="72"/>
      <c r="BE324" s="72"/>
      <c r="BF324" s="72"/>
      <c r="BG324" s="72"/>
    </row>
    <row r="325" spans="5:59" ht="32.25" customHeight="1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D325" s="72"/>
      <c r="BE325" s="72"/>
      <c r="BF325" s="72"/>
      <c r="BG325" s="72"/>
    </row>
    <row r="326" spans="5:59" ht="32.25" customHeight="1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D326" s="72"/>
      <c r="BE326" s="72"/>
      <c r="BF326" s="72"/>
      <c r="BG326" s="72"/>
    </row>
    <row r="327" spans="5:59" ht="32.25" customHeight="1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D327" s="72"/>
      <c r="BE327" s="72"/>
      <c r="BF327" s="72"/>
      <c r="BG327" s="72"/>
    </row>
    <row r="328" spans="5:59" ht="32.25" customHeight="1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D328" s="72"/>
      <c r="BE328" s="72"/>
      <c r="BF328" s="72"/>
      <c r="BG328" s="72"/>
    </row>
    <row r="329" spans="5:59" ht="32.25" customHeight="1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D329" s="72"/>
      <c r="BE329" s="72"/>
      <c r="BF329" s="72"/>
      <c r="BG329" s="72"/>
    </row>
    <row r="330" spans="5:59" ht="32.25" customHeight="1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D330" s="72"/>
      <c r="BE330" s="72"/>
      <c r="BF330" s="72"/>
      <c r="BG330" s="72"/>
    </row>
    <row r="331" spans="5:59" ht="32.25" customHeight="1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D331" s="72"/>
      <c r="BE331" s="72"/>
      <c r="BF331" s="72"/>
      <c r="BG331" s="72"/>
    </row>
    <row r="332" spans="5:59" ht="32.25" customHeight="1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D332" s="72"/>
      <c r="BE332" s="72"/>
      <c r="BF332" s="72"/>
      <c r="BG332" s="72"/>
    </row>
    <row r="333" spans="5:59" ht="32.25" customHeight="1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D333" s="72"/>
      <c r="BE333" s="72"/>
      <c r="BF333" s="72"/>
      <c r="BG333" s="72"/>
    </row>
    <row r="334" spans="5:59" ht="32.25" customHeight="1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D334" s="72"/>
      <c r="BE334" s="72"/>
      <c r="BF334" s="72"/>
      <c r="BG334" s="72"/>
    </row>
    <row r="335" spans="5:59" ht="32.25" customHeight="1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D335" s="72"/>
      <c r="BE335" s="72"/>
      <c r="BF335" s="72"/>
      <c r="BG335" s="72"/>
    </row>
    <row r="336" spans="5:59" ht="32.25" customHeight="1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D336" s="72"/>
      <c r="BE336" s="72"/>
      <c r="BF336" s="72"/>
      <c r="BG336" s="72"/>
    </row>
    <row r="337" spans="5:59" ht="32.25" customHeight="1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D337" s="72"/>
      <c r="BE337" s="72"/>
      <c r="BF337" s="72"/>
      <c r="BG337" s="72"/>
    </row>
    <row r="338" spans="5:59" ht="32.25" customHeight="1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D338" s="72"/>
      <c r="BE338" s="72"/>
      <c r="BF338" s="72"/>
      <c r="BG338" s="72"/>
    </row>
    <row r="339" spans="5:59" ht="32.25" customHeight="1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D339" s="72"/>
      <c r="BE339" s="72"/>
      <c r="BF339" s="72"/>
      <c r="BG339" s="72"/>
    </row>
    <row r="340" spans="5:59" ht="32.25" customHeight="1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D340" s="72"/>
      <c r="BE340" s="72"/>
      <c r="BF340" s="72"/>
      <c r="BG340" s="72"/>
    </row>
    <row r="341" spans="5:59" ht="32.25" customHeight="1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D341" s="72"/>
      <c r="BE341" s="72"/>
      <c r="BF341" s="72"/>
      <c r="BG341" s="72"/>
    </row>
    <row r="342" spans="5:59" ht="32.25" customHeight="1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D342" s="72"/>
      <c r="BE342" s="72"/>
      <c r="BF342" s="72"/>
      <c r="BG342" s="72"/>
    </row>
    <row r="343" spans="5:59" ht="32.25" customHeight="1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D343" s="72"/>
      <c r="BE343" s="72"/>
      <c r="BF343" s="72"/>
      <c r="BG343" s="72"/>
    </row>
    <row r="344" spans="5:59" ht="32.25" customHeight="1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D344" s="72"/>
      <c r="BE344" s="72"/>
      <c r="BF344" s="72"/>
      <c r="BG344" s="72"/>
    </row>
    <row r="345" spans="5:59" ht="32.25" customHeight="1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D345" s="72"/>
      <c r="BE345" s="72"/>
      <c r="BF345" s="72"/>
      <c r="BG345" s="72"/>
    </row>
    <row r="346" spans="5:59" ht="32.25" customHeight="1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D346" s="72"/>
      <c r="BE346" s="72"/>
      <c r="BF346" s="72"/>
      <c r="BG346" s="72"/>
    </row>
    <row r="347" spans="5:59" ht="32.25" customHeight="1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D347" s="72"/>
      <c r="BE347" s="72"/>
      <c r="BF347" s="72"/>
      <c r="BG347" s="72"/>
    </row>
    <row r="348" spans="5:59" ht="32.25" customHeight="1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D348" s="72"/>
      <c r="BE348" s="72"/>
      <c r="BF348" s="72"/>
      <c r="BG348" s="72"/>
    </row>
    <row r="349" spans="5:59" ht="32.25" customHeight="1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D349" s="72"/>
      <c r="BE349" s="72"/>
      <c r="BF349" s="72"/>
      <c r="BG349" s="72"/>
    </row>
    <row r="350" spans="5:59" ht="32.25" customHeight="1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D350" s="72"/>
      <c r="BE350" s="72"/>
      <c r="BF350" s="72"/>
      <c r="BG350" s="72"/>
    </row>
    <row r="351" spans="5:59" ht="32.25" customHeight="1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D351" s="72"/>
      <c r="BE351" s="72"/>
      <c r="BF351" s="72"/>
      <c r="BG351" s="72"/>
    </row>
    <row r="352" spans="5:59" ht="32.25" customHeight="1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D352" s="72"/>
      <c r="BE352" s="72"/>
      <c r="BF352" s="72"/>
      <c r="BG352" s="72"/>
    </row>
    <row r="353" spans="5:59" ht="32.25" customHeight="1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D353" s="72"/>
      <c r="BE353" s="72"/>
      <c r="BF353" s="72"/>
      <c r="BG353" s="72"/>
    </row>
    <row r="354" spans="5:59" ht="32.25" customHeight="1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D354" s="72"/>
      <c r="BE354" s="72"/>
      <c r="BF354" s="72"/>
      <c r="BG354" s="72"/>
    </row>
    <row r="355" spans="5:59" ht="32.25" customHeight="1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D355" s="72"/>
      <c r="BE355" s="72"/>
      <c r="BF355" s="72"/>
      <c r="BG355" s="72"/>
    </row>
    <row r="356" spans="5:59" ht="32.25" customHeight="1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D356" s="72"/>
      <c r="BE356" s="72"/>
      <c r="BF356" s="72"/>
      <c r="BG356" s="72"/>
    </row>
    <row r="357" spans="5:59" ht="32.25" customHeight="1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D357" s="72"/>
      <c r="BE357" s="72"/>
      <c r="BF357" s="72"/>
      <c r="BG357" s="72"/>
    </row>
    <row r="358" spans="5:59" ht="32.25" customHeight="1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D358" s="72"/>
      <c r="BE358" s="72"/>
      <c r="BF358" s="72"/>
      <c r="BG358" s="72"/>
    </row>
    <row r="359" spans="5:59" ht="32.25" customHeight="1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D359" s="72"/>
      <c r="BE359" s="72"/>
      <c r="BF359" s="72"/>
      <c r="BG359" s="72"/>
    </row>
    <row r="360" spans="5:59" ht="32.25" customHeight="1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D360" s="72"/>
      <c r="BE360" s="72"/>
      <c r="BF360" s="72"/>
      <c r="BG360" s="72"/>
    </row>
    <row r="361" spans="5:59" ht="32.25" customHeight="1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D361" s="72"/>
      <c r="BE361" s="72"/>
      <c r="BF361" s="72"/>
      <c r="BG361" s="72"/>
    </row>
    <row r="362" spans="5:59" ht="32.25" customHeight="1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D362" s="72"/>
      <c r="BE362" s="72"/>
      <c r="BF362" s="72"/>
      <c r="BG362" s="72"/>
    </row>
    <row r="363" spans="5:59" ht="32.25" customHeight="1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D363" s="72"/>
      <c r="BE363" s="72"/>
      <c r="BF363" s="72"/>
      <c r="BG363" s="72"/>
    </row>
    <row r="364" spans="5:59" ht="32.25" customHeight="1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D364" s="72"/>
      <c r="BE364" s="72"/>
      <c r="BF364" s="72"/>
      <c r="BG364" s="72"/>
    </row>
    <row r="365" spans="5:59" ht="32.25" customHeight="1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D365" s="72"/>
      <c r="BE365" s="72"/>
      <c r="BF365" s="72"/>
      <c r="BG365" s="72"/>
    </row>
    <row r="366" spans="5:59" ht="32.25" customHeight="1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D366" s="72"/>
      <c r="BE366" s="72"/>
      <c r="BF366" s="72"/>
      <c r="BG366" s="72"/>
    </row>
    <row r="367" spans="5:59" ht="32.25" customHeight="1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D367" s="72"/>
      <c r="BE367" s="72"/>
      <c r="BF367" s="72"/>
      <c r="BG367" s="72"/>
    </row>
    <row r="368" spans="5:59" ht="32.25" customHeight="1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D368" s="72"/>
      <c r="BE368" s="72"/>
      <c r="BF368" s="72"/>
      <c r="BG368" s="72"/>
    </row>
    <row r="369" spans="5:59" ht="32.25" customHeight="1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D369" s="72"/>
      <c r="BE369" s="72"/>
      <c r="BF369" s="72"/>
      <c r="BG369" s="72"/>
    </row>
    <row r="370" spans="5:59" ht="32.25" customHeight="1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D370" s="72"/>
      <c r="BE370" s="72"/>
      <c r="BF370" s="72"/>
      <c r="BG370" s="72"/>
    </row>
    <row r="371" spans="5:59" ht="32.25" customHeight="1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D371" s="72"/>
      <c r="BE371" s="72"/>
      <c r="BF371" s="72"/>
      <c r="BG371" s="72"/>
    </row>
    <row r="372" spans="5:59" ht="32.25" customHeight="1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D372" s="72"/>
      <c r="BE372" s="72"/>
      <c r="BF372" s="72"/>
      <c r="BG372" s="72"/>
    </row>
    <row r="373" spans="5:59" ht="32.25" customHeight="1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D373" s="72"/>
      <c r="BE373" s="72"/>
      <c r="BF373" s="72"/>
      <c r="BG373" s="72"/>
    </row>
    <row r="374" spans="5:59" ht="32.25" customHeight="1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D374" s="72"/>
      <c r="BE374" s="72"/>
      <c r="BF374" s="72"/>
      <c r="BG374" s="72"/>
    </row>
    <row r="375" spans="5:59" ht="32.25" customHeight="1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D375" s="72"/>
      <c r="BE375" s="72"/>
      <c r="BF375" s="72"/>
      <c r="BG375" s="72"/>
    </row>
    <row r="376" spans="5:59" ht="32.25" customHeight="1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D376" s="72"/>
      <c r="BE376" s="72"/>
      <c r="BF376" s="72"/>
      <c r="BG376" s="72"/>
    </row>
    <row r="377" spans="5:59" ht="32.25" customHeight="1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D377" s="72"/>
      <c r="BE377" s="72"/>
      <c r="BF377" s="72"/>
      <c r="BG377" s="72"/>
    </row>
    <row r="378" spans="5:59" ht="32.25" customHeight="1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D378" s="72"/>
      <c r="BE378" s="72"/>
      <c r="BF378" s="72"/>
      <c r="BG378" s="72"/>
    </row>
    <row r="379" spans="5:59" ht="32.25" customHeight="1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D379" s="72"/>
      <c r="BE379" s="72"/>
      <c r="BF379" s="72"/>
      <c r="BG379" s="72"/>
    </row>
    <row r="380" spans="5:59" ht="32.25" customHeight="1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D380" s="72"/>
      <c r="BE380" s="72"/>
      <c r="BF380" s="72"/>
      <c r="BG380" s="72"/>
    </row>
    <row r="381" spans="5:59" ht="32.25" customHeight="1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D381" s="72"/>
      <c r="BE381" s="72"/>
      <c r="BF381" s="72"/>
      <c r="BG381" s="72"/>
    </row>
    <row r="382" spans="5:59" ht="32.25" customHeight="1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D382" s="72"/>
      <c r="BE382" s="72"/>
      <c r="BF382" s="72"/>
      <c r="BG382" s="72"/>
    </row>
    <row r="383" spans="5:59" ht="32.25" customHeight="1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D383" s="72"/>
      <c r="BE383" s="72"/>
      <c r="BF383" s="72"/>
      <c r="BG383" s="72"/>
    </row>
    <row r="384" spans="5:59" ht="32.25" customHeight="1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D384" s="72"/>
      <c r="BE384" s="72"/>
      <c r="BF384" s="72"/>
      <c r="BG384" s="72"/>
    </row>
    <row r="385" spans="5:59" ht="32.25" customHeight="1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D385" s="72"/>
      <c r="BE385" s="72"/>
      <c r="BF385" s="72"/>
      <c r="BG385" s="72"/>
    </row>
    <row r="386" spans="5:59" ht="32.25" customHeight="1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D386" s="72"/>
      <c r="BE386" s="72"/>
      <c r="BF386" s="72"/>
      <c r="BG386" s="72"/>
    </row>
    <row r="387" spans="5:59" ht="32.25" customHeight="1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D387" s="72"/>
      <c r="BE387" s="72"/>
      <c r="BF387" s="72"/>
      <c r="BG387" s="72"/>
    </row>
    <row r="388" spans="5:59" ht="32.25" customHeight="1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D388" s="72"/>
      <c r="BE388" s="72"/>
      <c r="BF388" s="72"/>
      <c r="BG388" s="72"/>
    </row>
    <row r="389" spans="5:59" ht="32.25" customHeight="1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D389" s="72"/>
      <c r="BE389" s="72"/>
      <c r="BF389" s="72"/>
      <c r="BG389" s="72"/>
    </row>
    <row r="390" spans="5:59" ht="32.25" customHeight="1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D390" s="72"/>
      <c r="BE390" s="72"/>
      <c r="BF390" s="72"/>
      <c r="BG390" s="72"/>
    </row>
    <row r="391" spans="5:59" ht="32.25" customHeight="1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D391" s="72"/>
      <c r="BE391" s="72"/>
      <c r="BF391" s="72"/>
      <c r="BG391" s="72"/>
    </row>
    <row r="392" spans="5:59" ht="32.25" customHeight="1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D392" s="72"/>
      <c r="BE392" s="72"/>
      <c r="BF392" s="72"/>
      <c r="BG392" s="72"/>
    </row>
    <row r="393" spans="5:59" ht="32.25" customHeight="1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D393" s="72"/>
      <c r="BE393" s="72"/>
      <c r="BF393" s="72"/>
      <c r="BG393" s="72"/>
    </row>
    <row r="394" spans="5:59" ht="32.25" customHeight="1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D394" s="72"/>
      <c r="BE394" s="72"/>
      <c r="BF394" s="72"/>
      <c r="BG394" s="72"/>
    </row>
    <row r="395" spans="5:59" ht="32.25" customHeight="1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D395" s="72"/>
      <c r="BE395" s="72"/>
      <c r="BF395" s="72"/>
      <c r="BG395" s="72"/>
    </row>
    <row r="396" spans="5:59" ht="32.25" customHeight="1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D396" s="72"/>
      <c r="BE396" s="72"/>
      <c r="BF396" s="72"/>
      <c r="BG396" s="72"/>
    </row>
    <row r="397" spans="5:59" ht="32.25" customHeight="1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D397" s="72"/>
      <c r="BE397" s="72"/>
      <c r="BF397" s="72"/>
      <c r="BG397" s="72"/>
    </row>
    <row r="398" spans="5:59" ht="32.25" customHeight="1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D398" s="72"/>
      <c r="BE398" s="72"/>
      <c r="BF398" s="72"/>
      <c r="BG398" s="72"/>
    </row>
    <row r="399" spans="5:59" ht="32.25" customHeight="1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D399" s="72"/>
      <c r="BE399" s="72"/>
      <c r="BF399" s="72"/>
      <c r="BG399" s="72"/>
    </row>
    <row r="400" spans="5:59" ht="32.25" customHeight="1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D400" s="72"/>
      <c r="BE400" s="72"/>
      <c r="BF400" s="72"/>
      <c r="BG400" s="72"/>
    </row>
    <row r="401" spans="5:59" ht="32.25" customHeight="1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D401" s="72"/>
      <c r="BE401" s="72"/>
      <c r="BF401" s="72"/>
      <c r="BG401" s="72"/>
    </row>
    <row r="402" spans="5:59" ht="32.25" customHeight="1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D402" s="72"/>
      <c r="BE402" s="72"/>
      <c r="BF402" s="72"/>
      <c r="BG402" s="72"/>
    </row>
    <row r="403" spans="5:59" ht="32.25" customHeight="1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D403" s="72"/>
      <c r="BE403" s="72"/>
      <c r="BF403" s="72"/>
      <c r="BG403" s="72"/>
    </row>
    <row r="404" spans="5:59" ht="32.25" customHeight="1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D404" s="72"/>
      <c r="BE404" s="72"/>
      <c r="BF404" s="72"/>
      <c r="BG404" s="72"/>
    </row>
    <row r="405" spans="5:59" ht="32.25" customHeight="1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D405" s="72"/>
      <c r="BE405" s="72"/>
      <c r="BF405" s="72"/>
      <c r="BG405" s="72"/>
    </row>
    <row r="406" spans="5:59" ht="32.25" customHeight="1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D406" s="72"/>
      <c r="BE406" s="72"/>
      <c r="BF406" s="72"/>
      <c r="BG406" s="72"/>
    </row>
    <row r="407" spans="5:59" ht="32.25" customHeight="1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D407" s="72"/>
      <c r="BE407" s="72"/>
      <c r="BF407" s="72"/>
      <c r="BG407" s="72"/>
    </row>
    <row r="408" spans="5:59" ht="32.25" customHeight="1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D408" s="72"/>
      <c r="BE408" s="72"/>
      <c r="BF408" s="72"/>
      <c r="BG408" s="72"/>
    </row>
    <row r="409" spans="5:59" ht="32.25" customHeight="1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D409" s="72"/>
      <c r="BE409" s="72"/>
      <c r="BF409" s="72"/>
      <c r="BG409" s="72"/>
    </row>
    <row r="410" spans="5:59" ht="32.25" customHeight="1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D410" s="72"/>
      <c r="BE410" s="72"/>
      <c r="BF410" s="72"/>
      <c r="BG410" s="72"/>
    </row>
    <row r="411" spans="5:59" ht="32.25" customHeight="1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D411" s="72"/>
      <c r="BE411" s="72"/>
      <c r="BF411" s="72"/>
      <c r="BG411" s="72"/>
    </row>
    <row r="412" spans="5:59" ht="32.25" customHeight="1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D412" s="72"/>
      <c r="BE412" s="72"/>
      <c r="BF412" s="72"/>
      <c r="BG412" s="72"/>
    </row>
    <row r="413" spans="5:59" ht="32.25" customHeight="1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D413" s="72"/>
      <c r="BE413" s="72"/>
      <c r="BF413" s="72"/>
      <c r="BG413" s="72"/>
    </row>
    <row r="414" spans="5:59" ht="32.25" customHeight="1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D414" s="72"/>
      <c r="BE414" s="72"/>
      <c r="BF414" s="72"/>
      <c r="BG414" s="72"/>
    </row>
    <row r="415" spans="5:59" ht="32.25" customHeight="1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D415" s="72"/>
      <c r="BE415" s="72"/>
      <c r="BF415" s="72"/>
      <c r="BG415" s="72"/>
    </row>
    <row r="416" spans="5:59" ht="32.25" customHeight="1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D416" s="72"/>
      <c r="BE416" s="72"/>
      <c r="BF416" s="72"/>
      <c r="BG416" s="72"/>
    </row>
    <row r="417" spans="5:59" ht="32.25" customHeight="1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D417" s="72"/>
      <c r="BE417" s="72"/>
      <c r="BF417" s="72"/>
      <c r="BG417" s="72"/>
    </row>
    <row r="418" spans="5:59" ht="32.25" customHeight="1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D418" s="72"/>
      <c r="BE418" s="72"/>
      <c r="BF418" s="72"/>
      <c r="BG418" s="72"/>
    </row>
    <row r="419" spans="5:59" ht="32.25" customHeight="1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D419" s="72"/>
      <c r="BE419" s="72"/>
      <c r="BF419" s="72"/>
      <c r="BG419" s="72"/>
    </row>
    <row r="420" spans="5:59" ht="32.25" customHeight="1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D420" s="72"/>
      <c r="BE420" s="72"/>
      <c r="BF420" s="72"/>
      <c r="BG420" s="72"/>
    </row>
    <row r="421" spans="5:59" ht="32.25" customHeight="1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D421" s="72"/>
      <c r="BE421" s="72"/>
      <c r="BF421" s="72"/>
      <c r="BG421" s="72"/>
    </row>
    <row r="422" spans="5:59" ht="32.25" customHeight="1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D422" s="72"/>
      <c r="BE422" s="72"/>
      <c r="BF422" s="72"/>
      <c r="BG422" s="72"/>
    </row>
    <row r="423" spans="5:59" ht="32.25" customHeight="1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D423" s="72"/>
      <c r="BE423" s="72"/>
      <c r="BF423" s="72"/>
      <c r="BG423" s="72"/>
    </row>
    <row r="424" spans="5:59" ht="32.25" customHeight="1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D424" s="72"/>
      <c r="BE424" s="72"/>
      <c r="BF424" s="72"/>
      <c r="BG424" s="72"/>
    </row>
    <row r="425" spans="5:59" ht="32.25" customHeight="1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D425" s="72"/>
      <c r="BE425" s="72"/>
      <c r="BF425" s="72"/>
      <c r="BG425" s="72"/>
    </row>
    <row r="426" spans="5:59" ht="32.25" customHeight="1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D426" s="72"/>
      <c r="BE426" s="72"/>
      <c r="BF426" s="72"/>
      <c r="BG426" s="72"/>
    </row>
    <row r="427" spans="5:59" ht="32.25" customHeight="1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D427" s="72"/>
      <c r="BE427" s="72"/>
      <c r="BF427" s="72"/>
      <c r="BG427" s="72"/>
    </row>
    <row r="428" spans="5:59" ht="32.25" customHeight="1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D428" s="72"/>
      <c r="BE428" s="72"/>
      <c r="BF428" s="72"/>
      <c r="BG428" s="72"/>
    </row>
    <row r="429" spans="5:59" ht="32.25" customHeight="1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D429" s="72"/>
      <c r="BE429" s="72"/>
      <c r="BF429" s="72"/>
      <c r="BG429" s="72"/>
    </row>
    <row r="430" spans="5:59" ht="32.25" customHeight="1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D430" s="72"/>
      <c r="BE430" s="72"/>
      <c r="BF430" s="72"/>
      <c r="BG430" s="72"/>
    </row>
    <row r="431" spans="5:59" ht="32.25" customHeight="1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D431" s="72"/>
      <c r="BE431" s="72"/>
      <c r="BF431" s="72"/>
      <c r="BG431" s="72"/>
    </row>
    <row r="432" spans="5:59" ht="32.25" customHeight="1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D432" s="72"/>
      <c r="BE432" s="72"/>
      <c r="BF432" s="72"/>
      <c r="BG432" s="72"/>
    </row>
    <row r="433" spans="5:59" ht="32.25" customHeight="1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D433" s="72"/>
      <c r="BE433" s="72"/>
      <c r="BF433" s="72"/>
      <c r="BG433" s="72"/>
    </row>
    <row r="434" spans="5:59" ht="32.25" customHeight="1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D434" s="72"/>
      <c r="BE434" s="72"/>
      <c r="BF434" s="72"/>
      <c r="BG434" s="72"/>
    </row>
    <row r="435" spans="5:59" ht="32.25" customHeight="1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D435" s="72"/>
      <c r="BE435" s="72"/>
      <c r="BF435" s="72"/>
      <c r="BG435" s="72"/>
    </row>
    <row r="436" spans="5:59" ht="32.25" customHeight="1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D436" s="72"/>
      <c r="BE436" s="72"/>
      <c r="BF436" s="72"/>
      <c r="BG436" s="72"/>
    </row>
    <row r="437" spans="5:59" ht="32.25" customHeight="1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D437" s="72"/>
      <c r="BE437" s="72"/>
      <c r="BF437" s="72"/>
      <c r="BG437" s="72"/>
    </row>
    <row r="438" spans="5:59" ht="32.25" customHeight="1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D438" s="72"/>
      <c r="BE438" s="72"/>
      <c r="BF438" s="72"/>
      <c r="BG438" s="72"/>
    </row>
    <row r="439" spans="5:59" ht="32.25" customHeight="1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D439" s="72"/>
      <c r="BE439" s="72"/>
      <c r="BF439" s="72"/>
      <c r="BG439" s="72"/>
    </row>
    <row r="440" spans="5:59" ht="32.25" customHeight="1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D440" s="72"/>
      <c r="BE440" s="72"/>
      <c r="BF440" s="72"/>
      <c r="BG440" s="72"/>
    </row>
    <row r="441" spans="5:59" ht="32.25" customHeight="1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D441" s="72"/>
      <c r="BE441" s="72"/>
      <c r="BF441" s="72"/>
      <c r="BG441" s="72"/>
    </row>
    <row r="442" spans="5:59" ht="32.25" customHeight="1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D442" s="72"/>
      <c r="BE442" s="72"/>
      <c r="BF442" s="72"/>
      <c r="BG442" s="72"/>
    </row>
    <row r="443" spans="5:59" ht="32.25" customHeight="1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D443" s="72"/>
      <c r="BE443" s="72"/>
      <c r="BF443" s="72"/>
      <c r="BG443" s="72"/>
    </row>
    <row r="444" spans="5:59" ht="32.25" customHeight="1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D444" s="72"/>
      <c r="BE444" s="72"/>
      <c r="BF444" s="72"/>
      <c r="BG444" s="72"/>
    </row>
    <row r="445" spans="5:59" ht="32.25" customHeight="1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D445" s="72"/>
      <c r="BE445" s="72"/>
      <c r="BF445" s="72"/>
      <c r="BG445" s="72"/>
    </row>
    <row r="446" spans="5:59" ht="32.25" customHeight="1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D446" s="72"/>
      <c r="BE446" s="72"/>
      <c r="BF446" s="72"/>
      <c r="BG446" s="72"/>
    </row>
    <row r="447" spans="5:59" ht="32.25" customHeight="1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D447" s="72"/>
      <c r="BE447" s="72"/>
      <c r="BF447" s="72"/>
      <c r="BG447" s="72"/>
    </row>
    <row r="448" spans="5:59" ht="32.25" customHeight="1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D448" s="72"/>
      <c r="BE448" s="72"/>
      <c r="BF448" s="72"/>
      <c r="BG448" s="72"/>
    </row>
    <row r="449" spans="5:59" ht="32.25" customHeight="1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D449" s="72"/>
      <c r="BE449" s="72"/>
      <c r="BF449" s="72"/>
      <c r="BG449" s="72"/>
    </row>
    <row r="450" spans="5:59" ht="32.25" customHeight="1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D450" s="72"/>
      <c r="BE450" s="72"/>
      <c r="BF450" s="72"/>
      <c r="BG450" s="72"/>
    </row>
    <row r="451" spans="5:59" ht="32.25" customHeight="1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D451" s="72"/>
      <c r="BE451" s="72"/>
      <c r="BF451" s="72"/>
      <c r="BG451" s="72"/>
    </row>
    <row r="452" spans="5:59" ht="32.25" customHeight="1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D452" s="72"/>
      <c r="BE452" s="72"/>
      <c r="BF452" s="72"/>
      <c r="BG452" s="72"/>
    </row>
    <row r="453" spans="5:59" ht="32.25" customHeight="1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D453" s="72"/>
      <c r="BE453" s="72"/>
      <c r="BF453" s="72"/>
      <c r="BG453" s="72"/>
    </row>
    <row r="454" spans="5:59" ht="32.25" customHeight="1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D454" s="72"/>
      <c r="BE454" s="72"/>
      <c r="BF454" s="72"/>
      <c r="BG454" s="72"/>
    </row>
    <row r="455" spans="5:59" ht="32.25" customHeight="1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D455" s="72"/>
      <c r="BE455" s="72"/>
      <c r="BF455" s="72"/>
      <c r="BG455" s="72"/>
    </row>
    <row r="456" spans="5:59" ht="32.25" customHeight="1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D456" s="72"/>
      <c r="BE456" s="72"/>
      <c r="BF456" s="72"/>
      <c r="BG456" s="72"/>
    </row>
    <row r="457" spans="5:59" ht="32.25" customHeight="1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D457" s="72"/>
      <c r="BE457" s="72"/>
      <c r="BF457" s="72"/>
      <c r="BG457" s="72"/>
    </row>
    <row r="458" spans="5:59" ht="32.25" customHeight="1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D458" s="72"/>
      <c r="BE458" s="72"/>
      <c r="BF458" s="72"/>
      <c r="BG458" s="72"/>
    </row>
    <row r="459" spans="5:59" ht="32.25" customHeight="1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D459" s="72"/>
      <c r="BE459" s="72"/>
      <c r="BF459" s="72"/>
      <c r="BG459" s="72"/>
    </row>
    <row r="460" spans="5:59" ht="32.25" customHeight="1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D460" s="72"/>
      <c r="BE460" s="72"/>
      <c r="BF460" s="72"/>
      <c r="BG460" s="72"/>
    </row>
    <row r="461" spans="5:59" ht="32.25" customHeight="1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D461" s="72"/>
      <c r="BE461" s="72"/>
      <c r="BF461" s="72"/>
      <c r="BG461" s="72"/>
    </row>
    <row r="462" spans="5:59" ht="32.25" customHeight="1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D462" s="72"/>
      <c r="BE462" s="72"/>
      <c r="BF462" s="72"/>
      <c r="BG462" s="72"/>
    </row>
    <row r="463" spans="5:59" ht="32.25" customHeight="1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D463" s="72"/>
      <c r="BE463" s="72"/>
      <c r="BF463" s="72"/>
      <c r="BG463" s="72"/>
    </row>
    <row r="464" spans="5:59" ht="32.25" customHeight="1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D464" s="72"/>
      <c r="BE464" s="72"/>
      <c r="BF464" s="72"/>
      <c r="BG464" s="72"/>
    </row>
    <row r="465" spans="5:59" ht="32.25" customHeight="1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D465" s="72"/>
      <c r="BE465" s="72"/>
      <c r="BF465" s="72"/>
      <c r="BG465" s="72"/>
    </row>
    <row r="466" spans="5:59" ht="32.25" customHeight="1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D466" s="72"/>
      <c r="BE466" s="72"/>
      <c r="BF466" s="72"/>
      <c r="BG466" s="72"/>
    </row>
    <row r="467" spans="5:59" ht="32.25" customHeight="1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D467" s="72"/>
      <c r="BE467" s="72"/>
      <c r="BF467" s="72"/>
      <c r="BG467" s="72"/>
    </row>
    <row r="468" spans="5:59" ht="32.25" customHeight="1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D468" s="72"/>
      <c r="BE468" s="72"/>
      <c r="BF468" s="72"/>
      <c r="BG468" s="72"/>
    </row>
    <row r="469" spans="5:59" ht="32.25" customHeight="1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D469" s="72"/>
      <c r="BE469" s="72"/>
      <c r="BF469" s="72"/>
      <c r="BG469" s="72"/>
    </row>
    <row r="470" spans="5:59" ht="32.25" customHeight="1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D470" s="72"/>
      <c r="BE470" s="72"/>
      <c r="BF470" s="72"/>
      <c r="BG470" s="72"/>
    </row>
    <row r="471" spans="5:59" ht="32.25" customHeight="1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D471" s="72"/>
      <c r="BE471" s="72"/>
      <c r="BF471" s="72"/>
      <c r="BG471" s="72"/>
    </row>
    <row r="472" spans="5:59" ht="32.25" customHeight="1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D472" s="72"/>
      <c r="BE472" s="72"/>
      <c r="BF472" s="72"/>
      <c r="BG472" s="72"/>
    </row>
    <row r="473" spans="5:59" ht="32.25" customHeight="1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D473" s="72"/>
      <c r="BE473" s="72"/>
      <c r="BF473" s="72"/>
      <c r="BG473" s="72"/>
    </row>
    <row r="474" spans="5:59" ht="32.25" customHeight="1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D474" s="72"/>
      <c r="BE474" s="72"/>
      <c r="BF474" s="72"/>
      <c r="BG474" s="72"/>
    </row>
    <row r="475" spans="5:59" ht="32.25" customHeight="1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D475" s="72"/>
      <c r="BE475" s="72"/>
      <c r="BF475" s="72"/>
      <c r="BG475" s="72"/>
    </row>
    <row r="476" spans="5:59" ht="32.25" customHeight="1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D476" s="72"/>
      <c r="BE476" s="72"/>
      <c r="BF476" s="72"/>
      <c r="BG476" s="72"/>
    </row>
    <row r="477" spans="5:59" ht="32.25" customHeight="1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D477" s="72"/>
      <c r="BE477" s="72"/>
      <c r="BF477" s="72"/>
      <c r="BG477" s="72"/>
    </row>
    <row r="478" spans="5:59" ht="32.25" customHeight="1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D478" s="72"/>
      <c r="BE478" s="72"/>
      <c r="BF478" s="72"/>
      <c r="BG478" s="72"/>
    </row>
    <row r="479" spans="5:59" ht="32.25" customHeight="1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D479" s="72"/>
      <c r="BE479" s="72"/>
      <c r="BF479" s="72"/>
      <c r="BG479" s="72"/>
    </row>
    <row r="480" spans="5:59" ht="32.25" customHeight="1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D480" s="72"/>
      <c r="BE480" s="72"/>
      <c r="BF480" s="72"/>
      <c r="BG480" s="72"/>
    </row>
    <row r="481" spans="5:59" ht="32.25" customHeight="1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D481" s="72"/>
      <c r="BE481" s="72"/>
      <c r="BF481" s="72"/>
      <c r="BG481" s="72"/>
    </row>
    <row r="482" spans="5:59" ht="32.25" customHeight="1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D482" s="72"/>
      <c r="BE482" s="72"/>
      <c r="BF482" s="72"/>
      <c r="BG482" s="72"/>
    </row>
    <row r="483" spans="5:59" ht="32.25" customHeight="1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D483" s="72"/>
      <c r="BE483" s="72"/>
      <c r="BF483" s="72"/>
      <c r="BG483" s="72"/>
    </row>
    <row r="484" spans="5:59" ht="32.25" customHeight="1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D484" s="72"/>
      <c r="BE484" s="72"/>
      <c r="BF484" s="72"/>
      <c r="BG484" s="72"/>
    </row>
    <row r="485" spans="5:59" ht="32.25" customHeight="1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D485" s="72"/>
      <c r="BE485" s="72"/>
      <c r="BF485" s="72"/>
      <c r="BG485" s="72"/>
    </row>
    <row r="486" spans="5:59" ht="32.25" customHeight="1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D486" s="72"/>
      <c r="BE486" s="72"/>
      <c r="BF486" s="72"/>
      <c r="BG486" s="72"/>
    </row>
    <row r="487" spans="5:59" ht="32.25" customHeight="1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D487" s="72"/>
      <c r="BE487" s="72"/>
      <c r="BF487" s="72"/>
      <c r="BG487" s="72"/>
    </row>
    <row r="488" spans="5:59" ht="32.25" customHeight="1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D488" s="72"/>
      <c r="BE488" s="72"/>
      <c r="BF488" s="72"/>
      <c r="BG488" s="72"/>
    </row>
    <row r="489" spans="5:59" ht="32.25" customHeight="1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D489" s="72"/>
      <c r="BE489" s="72"/>
      <c r="BF489" s="72"/>
      <c r="BG489" s="72"/>
    </row>
    <row r="490" spans="5:59" ht="32.25" customHeight="1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D490" s="72"/>
      <c r="BE490" s="72"/>
      <c r="BF490" s="72"/>
      <c r="BG490" s="72"/>
    </row>
    <row r="491" spans="5:59" ht="32.25" customHeight="1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D491" s="72"/>
      <c r="BE491" s="72"/>
      <c r="BF491" s="72"/>
      <c r="BG491" s="72"/>
    </row>
    <row r="492" spans="5:59" ht="32.25" customHeight="1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D492" s="72"/>
      <c r="BE492" s="72"/>
      <c r="BF492" s="72"/>
      <c r="BG492" s="72"/>
    </row>
    <row r="493" spans="5:59" ht="32.25" customHeight="1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D493" s="72"/>
      <c r="BE493" s="72"/>
      <c r="BF493" s="72"/>
      <c r="BG493" s="72"/>
    </row>
    <row r="494" spans="5:59" ht="32.25" customHeight="1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D494" s="72"/>
      <c r="BE494" s="72"/>
      <c r="BF494" s="72"/>
      <c r="BG494" s="72"/>
    </row>
    <row r="495" spans="5:59" ht="32.25" customHeight="1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D495" s="72"/>
      <c r="BE495" s="72"/>
      <c r="BF495" s="72"/>
      <c r="BG495" s="72"/>
    </row>
    <row r="496" spans="5:59" ht="32.25" customHeight="1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D496" s="72"/>
      <c r="BE496" s="72"/>
      <c r="BF496" s="72"/>
      <c r="BG496" s="72"/>
    </row>
    <row r="497" spans="5:59" ht="32.25" customHeight="1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D497" s="72"/>
      <c r="BE497" s="72"/>
      <c r="BF497" s="72"/>
      <c r="BG497" s="72"/>
    </row>
    <row r="498" spans="5:59" ht="32.25" customHeight="1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D498" s="72"/>
      <c r="BE498" s="72"/>
      <c r="BF498" s="72"/>
      <c r="BG498" s="72"/>
    </row>
    <row r="499" spans="5:59" ht="32.25" customHeight="1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D499" s="72"/>
      <c r="BE499" s="72"/>
      <c r="BF499" s="72"/>
      <c r="BG499" s="72"/>
    </row>
    <row r="500" spans="5:59" ht="32.25" customHeight="1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D500" s="72"/>
      <c r="BE500" s="72"/>
      <c r="BF500" s="72"/>
      <c r="BG500" s="72"/>
    </row>
    <row r="501" spans="5:59" ht="32.25" customHeight="1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D501" s="72"/>
      <c r="BE501" s="72"/>
      <c r="BF501" s="72"/>
      <c r="BG501" s="72"/>
    </row>
    <row r="502" spans="5:59" ht="32.25" customHeight="1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D502" s="72"/>
      <c r="BE502" s="72"/>
      <c r="BF502" s="72"/>
      <c r="BG502" s="72"/>
    </row>
    <row r="503" spans="5:59" ht="32.25" customHeight="1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D503" s="72"/>
      <c r="BE503" s="72"/>
      <c r="BF503" s="72"/>
      <c r="BG503" s="72"/>
    </row>
    <row r="504" spans="5:59" ht="32.25" customHeight="1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D504" s="72"/>
      <c r="BE504" s="72"/>
      <c r="BF504" s="72"/>
      <c r="BG504" s="72"/>
    </row>
    <row r="505" spans="5:59" ht="32.25" customHeight="1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D505" s="72"/>
      <c r="BE505" s="72"/>
      <c r="BF505" s="72"/>
      <c r="BG505" s="72"/>
    </row>
    <row r="506" spans="5:59" ht="32.25" customHeight="1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D506" s="72"/>
      <c r="BE506" s="72"/>
      <c r="BF506" s="72"/>
      <c r="BG506" s="72"/>
    </row>
    <row r="507" spans="5:59" ht="32.25" customHeight="1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D507" s="72"/>
      <c r="BE507" s="72"/>
      <c r="BF507" s="72"/>
      <c r="BG507" s="72"/>
    </row>
    <row r="508" spans="5:59" ht="32.25" customHeight="1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D508" s="72"/>
      <c r="BE508" s="72"/>
      <c r="BF508" s="72"/>
      <c r="BG508" s="72"/>
    </row>
    <row r="509" spans="5:59" ht="32.25" customHeight="1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D509" s="72"/>
      <c r="BE509" s="72"/>
      <c r="BF509" s="72"/>
      <c r="BG509" s="72"/>
    </row>
    <row r="510" spans="5:59" ht="32.25" customHeight="1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D510" s="72"/>
      <c r="BE510" s="72"/>
      <c r="BF510" s="72"/>
      <c r="BG510" s="72"/>
    </row>
    <row r="511" spans="5:59" ht="32.25" customHeight="1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D511" s="72"/>
      <c r="BE511" s="72"/>
      <c r="BF511" s="72"/>
      <c r="BG511" s="72"/>
    </row>
    <row r="512" spans="5:59" ht="32.25" customHeight="1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D512" s="72"/>
      <c r="BE512" s="72"/>
      <c r="BF512" s="72"/>
      <c r="BG512" s="72"/>
    </row>
    <row r="513" spans="5:59" ht="32.25" customHeight="1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D513" s="72"/>
      <c r="BE513" s="72"/>
      <c r="BF513" s="72"/>
      <c r="BG513" s="72"/>
    </row>
    <row r="514" spans="5:59" ht="32.25" customHeight="1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D514" s="72"/>
      <c r="BE514" s="72"/>
      <c r="BF514" s="72"/>
      <c r="BG514" s="72"/>
    </row>
    <row r="515" spans="5:59" ht="32.25" customHeight="1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D515" s="72"/>
      <c r="BE515" s="72"/>
      <c r="BF515" s="72"/>
      <c r="BG515" s="72"/>
    </row>
    <row r="516" spans="5:59" ht="32.25" customHeight="1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D516" s="72"/>
      <c r="BE516" s="72"/>
      <c r="BF516" s="72"/>
      <c r="BG516" s="72"/>
    </row>
    <row r="517" spans="5:59" ht="32.25" customHeight="1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D517" s="72"/>
      <c r="BE517" s="72"/>
      <c r="BF517" s="72"/>
      <c r="BG517" s="72"/>
    </row>
    <row r="518" spans="5:59" ht="32.25" customHeight="1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D518" s="72"/>
      <c r="BE518" s="72"/>
      <c r="BF518" s="72"/>
      <c r="BG518" s="72"/>
    </row>
    <row r="519" spans="5:59" ht="32.25" customHeight="1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D519" s="72"/>
      <c r="BE519" s="72"/>
      <c r="BF519" s="72"/>
      <c r="BG519" s="72"/>
    </row>
    <row r="520" spans="5:59" ht="32.25" customHeight="1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D520" s="72"/>
      <c r="BE520" s="72"/>
      <c r="BF520" s="72"/>
      <c r="BG520" s="72"/>
    </row>
    <row r="521" spans="5:59" ht="32.25" customHeight="1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D521" s="72"/>
      <c r="BE521" s="72"/>
      <c r="BF521" s="72"/>
      <c r="BG521" s="72"/>
    </row>
    <row r="522" spans="5:59" ht="32.25" customHeight="1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D522" s="72"/>
      <c r="BE522" s="72"/>
      <c r="BF522" s="72"/>
      <c r="BG522" s="72"/>
    </row>
    <row r="523" spans="5:59" ht="32.25" customHeight="1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D523" s="72"/>
      <c r="BE523" s="72"/>
      <c r="BF523" s="72"/>
      <c r="BG523" s="72"/>
    </row>
    <row r="524" spans="5:59" ht="32.25" customHeight="1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D524" s="72"/>
      <c r="BE524" s="72"/>
      <c r="BF524" s="72"/>
      <c r="BG524" s="72"/>
    </row>
    <row r="525" spans="5:59" ht="32.25" customHeight="1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D525" s="72"/>
      <c r="BE525" s="72"/>
      <c r="BF525" s="72"/>
      <c r="BG525" s="72"/>
    </row>
    <row r="526" spans="5:59" ht="32.25" customHeight="1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D526" s="72"/>
      <c r="BE526" s="72"/>
      <c r="BF526" s="72"/>
      <c r="BG526" s="72"/>
    </row>
    <row r="527" spans="5:59" ht="32.25" customHeight="1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D527" s="72"/>
      <c r="BE527" s="72"/>
      <c r="BF527" s="72"/>
      <c r="BG527" s="72"/>
    </row>
    <row r="528" spans="5:59" ht="32.25" customHeight="1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D528" s="72"/>
      <c r="BE528" s="72"/>
      <c r="BF528" s="72"/>
      <c r="BG528" s="72"/>
    </row>
    <row r="529" spans="5:59" ht="32.25" customHeight="1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D529" s="72"/>
      <c r="BE529" s="72"/>
      <c r="BF529" s="72"/>
      <c r="BG529" s="72"/>
    </row>
    <row r="530" spans="5:59" ht="32.25" customHeight="1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D530" s="72"/>
      <c r="BE530" s="72"/>
      <c r="BF530" s="72"/>
      <c r="BG530" s="72"/>
    </row>
    <row r="531" spans="5:59" ht="32.25" customHeight="1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D531" s="72"/>
      <c r="BE531" s="72"/>
      <c r="BF531" s="72"/>
      <c r="BG531" s="72"/>
    </row>
    <row r="532" spans="5:59" ht="32.25" customHeight="1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D532" s="72"/>
      <c r="BE532" s="72"/>
      <c r="BF532" s="72"/>
      <c r="BG532" s="72"/>
    </row>
    <row r="533" spans="5:59" ht="32.25" customHeight="1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D533" s="72"/>
      <c r="BE533" s="72"/>
      <c r="BF533" s="72"/>
      <c r="BG533" s="72"/>
    </row>
    <row r="534" spans="5:59" ht="32.25" customHeight="1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D534" s="72"/>
      <c r="BE534" s="72"/>
      <c r="BF534" s="72"/>
      <c r="BG534" s="72"/>
    </row>
    <row r="535" spans="5:59" ht="32.25" customHeight="1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D535" s="72"/>
      <c r="BE535" s="72"/>
      <c r="BF535" s="72"/>
      <c r="BG535" s="72"/>
    </row>
    <row r="536" spans="5:59" ht="32.25" customHeight="1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D536" s="72"/>
      <c r="BE536" s="72"/>
      <c r="BF536" s="72"/>
      <c r="BG536" s="72"/>
    </row>
    <row r="537" spans="5:59" ht="32.25" customHeight="1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D537" s="72"/>
      <c r="BE537" s="72"/>
      <c r="BF537" s="72"/>
      <c r="BG537" s="72"/>
    </row>
    <row r="538" spans="5:59" ht="32.25" customHeight="1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D538" s="72"/>
      <c r="BE538" s="72"/>
      <c r="BF538" s="72"/>
      <c r="BG538" s="72"/>
    </row>
    <row r="539" spans="5:59" ht="32.25" customHeight="1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D539" s="72"/>
      <c r="BE539" s="72"/>
      <c r="BF539" s="72"/>
      <c r="BG539" s="72"/>
    </row>
    <row r="540" spans="5:59" ht="32.25" customHeight="1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D540" s="72"/>
      <c r="BE540" s="72"/>
      <c r="BF540" s="72"/>
      <c r="BG540" s="72"/>
    </row>
    <row r="541" spans="5:59" ht="32.25" customHeight="1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D541" s="72"/>
      <c r="BE541" s="72"/>
      <c r="BF541" s="72"/>
      <c r="BG541" s="72"/>
    </row>
    <row r="542" spans="5:59" ht="32.25" customHeight="1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D542" s="72"/>
      <c r="BE542" s="72"/>
      <c r="BF542" s="72"/>
      <c r="BG542" s="72"/>
    </row>
    <row r="543" spans="5:59" ht="32.25" customHeight="1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D543" s="72"/>
      <c r="BE543" s="72"/>
      <c r="BF543" s="72"/>
      <c r="BG543" s="72"/>
    </row>
    <row r="544" spans="5:59" ht="32.25" customHeight="1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D544" s="72"/>
      <c r="BE544" s="72"/>
      <c r="BF544" s="72"/>
      <c r="BG544" s="72"/>
    </row>
    <row r="545" spans="5:59" ht="32.25" customHeight="1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D545" s="72"/>
      <c r="BE545" s="72"/>
      <c r="BF545" s="72"/>
      <c r="BG545" s="72"/>
    </row>
    <row r="546" spans="5:59" ht="32.25" customHeight="1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D546" s="72"/>
      <c r="BE546" s="72"/>
      <c r="BF546" s="72"/>
      <c r="BG546" s="72"/>
    </row>
    <row r="547" spans="5:59" ht="32.25" customHeight="1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D547" s="72"/>
      <c r="BE547" s="72"/>
      <c r="BF547" s="72"/>
      <c r="BG547" s="72"/>
    </row>
    <row r="548" spans="5:59" ht="32.25" customHeight="1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D548" s="72"/>
      <c r="BE548" s="72"/>
      <c r="BF548" s="72"/>
      <c r="BG548" s="72"/>
    </row>
    <row r="549" spans="5:59" ht="32.25" customHeight="1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D549" s="72"/>
      <c r="BE549" s="72"/>
      <c r="BF549" s="72"/>
      <c r="BG549" s="72"/>
    </row>
    <row r="550" spans="5:59" ht="32.25" customHeight="1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D550" s="72"/>
      <c r="BE550" s="72"/>
      <c r="BF550" s="72"/>
      <c r="BG550" s="72"/>
    </row>
    <row r="551" spans="5:59" ht="32.25" customHeight="1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D551" s="72"/>
      <c r="BE551" s="72"/>
      <c r="BF551" s="72"/>
      <c r="BG551" s="72"/>
    </row>
    <row r="552" spans="5:59" ht="32.25" customHeight="1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D552" s="72"/>
      <c r="BE552" s="72"/>
      <c r="BF552" s="72"/>
      <c r="BG552" s="72"/>
    </row>
    <row r="553" spans="5:59" ht="32.25" customHeight="1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D553" s="72"/>
      <c r="BE553" s="72"/>
      <c r="BF553" s="72"/>
      <c r="BG553" s="72"/>
    </row>
    <row r="554" spans="5:59" ht="32.25" customHeight="1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D554" s="72"/>
      <c r="BE554" s="72"/>
      <c r="BF554" s="72"/>
      <c r="BG554" s="72"/>
    </row>
    <row r="555" spans="5:59" ht="32.25" customHeight="1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D555" s="72"/>
      <c r="BE555" s="72"/>
      <c r="BF555" s="72"/>
      <c r="BG555" s="72"/>
    </row>
    <row r="556" spans="5:59" ht="32.25" customHeight="1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D556" s="72"/>
      <c r="BE556" s="72"/>
      <c r="BF556" s="72"/>
      <c r="BG556" s="72"/>
    </row>
    <row r="557" spans="5:59" ht="32.25" customHeight="1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D557" s="72"/>
      <c r="BE557" s="72"/>
      <c r="BF557" s="72"/>
      <c r="BG557" s="72"/>
    </row>
    <row r="558" spans="5:59" ht="32.25" customHeight="1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D558" s="72"/>
      <c r="BE558" s="72"/>
      <c r="BF558" s="72"/>
      <c r="BG558" s="72"/>
    </row>
    <row r="559" spans="5:59" ht="32.25" customHeight="1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D559" s="72"/>
      <c r="BE559" s="72"/>
      <c r="BF559" s="72"/>
      <c r="BG559" s="72"/>
    </row>
    <row r="560" spans="5:59" ht="32.25" customHeight="1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D560" s="72"/>
      <c r="BE560" s="72"/>
      <c r="BF560" s="72"/>
      <c r="BG560" s="72"/>
    </row>
    <row r="561" spans="5:59" ht="32.25" customHeight="1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D561" s="72"/>
      <c r="BE561" s="72"/>
      <c r="BF561" s="72"/>
      <c r="BG561" s="72"/>
    </row>
    <row r="562" spans="5:59" ht="32.25" customHeight="1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D562" s="72"/>
      <c r="BE562" s="72"/>
      <c r="BF562" s="72"/>
      <c r="BG562" s="72"/>
    </row>
    <row r="563" spans="5:59" ht="32.25" customHeight="1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D563" s="72"/>
      <c r="BE563" s="72"/>
      <c r="BF563" s="72"/>
      <c r="BG563" s="72"/>
    </row>
    <row r="564" spans="5:59" ht="32.25" customHeight="1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D564" s="72"/>
      <c r="BE564" s="72"/>
      <c r="BF564" s="72"/>
      <c r="BG564" s="72"/>
    </row>
    <row r="565" spans="5:59" ht="32.25" customHeight="1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D565" s="72"/>
      <c r="BE565" s="72"/>
      <c r="BF565" s="72"/>
      <c r="BG565" s="72"/>
    </row>
    <row r="566" spans="5:59" ht="32.25" customHeight="1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D566" s="72"/>
      <c r="BE566" s="72"/>
      <c r="BF566" s="72"/>
      <c r="BG566" s="72"/>
    </row>
    <row r="567" spans="5:59" ht="32.25" customHeight="1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D567" s="72"/>
      <c r="BE567" s="72"/>
      <c r="BF567" s="72"/>
      <c r="BG567" s="72"/>
    </row>
    <row r="568" spans="5:59" ht="32.25" customHeight="1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D568" s="72"/>
      <c r="BE568" s="72"/>
      <c r="BF568" s="72"/>
      <c r="BG568" s="72"/>
    </row>
    <row r="569" spans="5:59" ht="32.25" customHeight="1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D569" s="72"/>
      <c r="BE569" s="72"/>
      <c r="BF569" s="72"/>
      <c r="BG569" s="72"/>
    </row>
    <row r="570" spans="5:59" ht="32.25" customHeight="1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D570" s="72"/>
      <c r="BE570" s="72"/>
      <c r="BF570" s="72"/>
      <c r="BG570" s="72"/>
    </row>
    <row r="571" spans="5:59" ht="32.25" customHeight="1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D571" s="72"/>
      <c r="BE571" s="72"/>
      <c r="BF571" s="72"/>
      <c r="BG571" s="72"/>
    </row>
    <row r="572" spans="5:59" ht="32.25" customHeight="1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D572" s="72"/>
      <c r="BE572" s="72"/>
      <c r="BF572" s="72"/>
      <c r="BG572" s="72"/>
    </row>
    <row r="573" spans="5:59" ht="32.25" customHeight="1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D573" s="72"/>
      <c r="BE573" s="72"/>
      <c r="BF573" s="72"/>
      <c r="BG573" s="72"/>
    </row>
    <row r="574" spans="5:59" ht="32.25" customHeight="1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D574" s="72"/>
      <c r="BE574" s="72"/>
      <c r="BF574" s="72"/>
      <c r="BG574" s="72"/>
    </row>
    <row r="575" spans="5:59" ht="32.25" customHeight="1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D575" s="72"/>
      <c r="BE575" s="72"/>
      <c r="BF575" s="72"/>
      <c r="BG575" s="72"/>
    </row>
    <row r="576" spans="5:59" ht="32.25" customHeight="1" x14ac:dyDescent="0.25">
      <c r="E576" s="93"/>
      <c r="I576" s="72"/>
      <c r="P576" s="72"/>
      <c r="Q576" s="72"/>
      <c r="R576" s="72"/>
      <c r="S576" s="72"/>
      <c r="AM576" s="93"/>
      <c r="AN576" s="93"/>
      <c r="AO576" s="129"/>
      <c r="AP576" s="93"/>
      <c r="AQ576" s="93"/>
      <c r="BD576" s="72"/>
      <c r="BE576" s="72"/>
      <c r="BF576" s="72"/>
      <c r="BG576" s="72"/>
    </row>
    <row r="577" spans="5:59" ht="32.25" customHeight="1" x14ac:dyDescent="0.25">
      <c r="E577" s="93"/>
      <c r="I577" s="72"/>
      <c r="P577" s="72"/>
      <c r="Q577" s="72"/>
      <c r="R577" s="72"/>
      <c r="S577" s="72"/>
      <c r="AM577" s="93"/>
      <c r="AN577" s="93"/>
      <c r="AO577" s="129"/>
      <c r="AP577" s="93"/>
      <c r="AQ577" s="93"/>
      <c r="BD577" s="72"/>
      <c r="BE577" s="72"/>
      <c r="BF577" s="72"/>
      <c r="BG577" s="72"/>
    </row>
    <row r="578" spans="5:59" ht="32.25" customHeight="1" x14ac:dyDescent="0.25">
      <c r="E578" s="93"/>
      <c r="I578" s="72"/>
      <c r="P578" s="72"/>
      <c r="Q578" s="72"/>
      <c r="R578" s="72"/>
      <c r="S578" s="72"/>
      <c r="AM578" s="93"/>
      <c r="AN578" s="93"/>
      <c r="AO578" s="129"/>
      <c r="AP578" s="93"/>
      <c r="AQ578" s="93"/>
      <c r="BD578" s="72"/>
      <c r="BE578" s="72"/>
      <c r="BF578" s="72"/>
      <c r="BG578" s="72"/>
    </row>
    <row r="579" spans="5:59" ht="32.25" customHeight="1" x14ac:dyDescent="0.25">
      <c r="E579" s="93"/>
      <c r="I579" s="72"/>
      <c r="P579" s="72"/>
      <c r="Q579" s="72"/>
      <c r="R579" s="72"/>
      <c r="S579" s="72"/>
      <c r="AM579" s="93"/>
      <c r="AN579" s="93"/>
      <c r="AO579" s="129"/>
      <c r="AP579" s="93"/>
      <c r="AQ579" s="93"/>
      <c r="BD579" s="72"/>
      <c r="BE579" s="72"/>
      <c r="BF579" s="72"/>
      <c r="BG579" s="72"/>
    </row>
    <row r="580" spans="5:59" ht="32.25" customHeight="1" x14ac:dyDescent="0.25">
      <c r="E580" s="93"/>
      <c r="I580" s="72"/>
      <c r="P580" s="72"/>
      <c r="Q580" s="72"/>
      <c r="R580" s="72"/>
      <c r="S580" s="72"/>
      <c r="AM580" s="93"/>
      <c r="AN580" s="93"/>
      <c r="AO580" s="129"/>
      <c r="AP580" s="93"/>
      <c r="AQ580" s="93"/>
      <c r="BD580" s="72"/>
      <c r="BE580" s="72"/>
      <c r="BF580" s="72"/>
      <c r="BG580" s="72"/>
    </row>
    <row r="581" spans="5:59" ht="32.25" customHeight="1" x14ac:dyDescent="0.25">
      <c r="E581" s="93"/>
      <c r="I581" s="72"/>
      <c r="P581" s="72"/>
      <c r="Q581" s="72"/>
      <c r="R581" s="72"/>
      <c r="S581" s="72"/>
      <c r="AM581" s="93"/>
      <c r="AN581" s="93"/>
      <c r="AO581" s="129"/>
      <c r="AP581" s="93"/>
      <c r="AQ581" s="93"/>
      <c r="BD581" s="72"/>
      <c r="BE581" s="72"/>
      <c r="BF581" s="72"/>
      <c r="BG581" s="72"/>
    </row>
    <row r="582" spans="5:59" ht="32.25" customHeight="1" x14ac:dyDescent="0.25">
      <c r="E582" s="93"/>
      <c r="AM582" s="93"/>
      <c r="AN582" s="93"/>
      <c r="AO582" s="129"/>
      <c r="AP582" s="93"/>
      <c r="AQ582" s="93"/>
      <c r="BD582" s="72"/>
      <c r="BE582" s="72"/>
      <c r="BF582" s="72"/>
      <c r="BG582" s="72"/>
    </row>
    <row r="583" spans="5:59" ht="32.25" customHeight="1" x14ac:dyDescent="0.25">
      <c r="E583" s="93"/>
      <c r="AM583" s="93"/>
      <c r="AN583" s="93"/>
      <c r="AO583" s="129"/>
      <c r="AP583" s="93"/>
      <c r="AQ583" s="93"/>
      <c r="BD583" s="72"/>
      <c r="BE583" s="72"/>
      <c r="BF583" s="72"/>
      <c r="BG583" s="72"/>
    </row>
    <row r="584" spans="5:59" ht="32.25" customHeight="1" x14ac:dyDescent="0.25">
      <c r="E584" s="93"/>
      <c r="AM584" s="93"/>
      <c r="AN584" s="93"/>
      <c r="AO584" s="129"/>
      <c r="AP584" s="93"/>
      <c r="AQ584" s="93"/>
      <c r="BD584" s="72"/>
      <c r="BE584" s="72"/>
      <c r="BF584" s="72"/>
      <c r="BG584" s="72"/>
    </row>
    <row r="585" spans="5:59" ht="32.25" customHeight="1" x14ac:dyDescent="0.25">
      <c r="E585" s="93"/>
      <c r="AM585" s="93"/>
      <c r="AN585" s="93"/>
      <c r="AO585" s="129"/>
      <c r="AP585" s="93"/>
      <c r="AQ585" s="93"/>
      <c r="BD585" s="72"/>
      <c r="BE585" s="72"/>
      <c r="BF585" s="72"/>
      <c r="BG585" s="72"/>
    </row>
    <row r="586" spans="5:59" ht="32.25" customHeight="1" x14ac:dyDescent="0.25">
      <c r="E586" s="93"/>
      <c r="AM586" s="93"/>
      <c r="AN586" s="93"/>
      <c r="AO586" s="129"/>
      <c r="AP586" s="93"/>
      <c r="AQ586" s="93"/>
      <c r="BD586" s="72"/>
      <c r="BE586" s="72"/>
      <c r="BF586" s="72"/>
      <c r="BG586" s="72"/>
    </row>
    <row r="587" spans="5:59" ht="32.25" customHeight="1" x14ac:dyDescent="0.25">
      <c r="E587" s="93"/>
      <c r="AM587" s="93"/>
      <c r="AN587" s="93"/>
      <c r="AO587" s="129"/>
      <c r="AP587" s="93"/>
      <c r="AQ587" s="93"/>
      <c r="BD587" s="72"/>
      <c r="BE587" s="72"/>
      <c r="BF587" s="72"/>
      <c r="BG587" s="72"/>
    </row>
    <row r="588" spans="5:59" ht="32.25" customHeight="1" x14ac:dyDescent="0.25">
      <c r="E588" s="93"/>
      <c r="AM588" s="93"/>
      <c r="AN588" s="93"/>
      <c r="AO588" s="129"/>
      <c r="AP588" s="93"/>
      <c r="AQ588" s="93"/>
      <c r="BD588" s="72"/>
      <c r="BE588" s="72"/>
      <c r="BF588" s="72"/>
      <c r="BG588" s="72"/>
    </row>
    <row r="589" spans="5:59" ht="32.25" customHeight="1" x14ac:dyDescent="0.25">
      <c r="E589" s="93"/>
      <c r="AM589" s="93"/>
      <c r="AN589" s="93"/>
      <c r="AO589" s="129"/>
      <c r="AP589" s="93"/>
      <c r="AQ589" s="93"/>
      <c r="BD589" s="72"/>
      <c r="BE589" s="72"/>
      <c r="BF589" s="72"/>
      <c r="BG589" s="72"/>
    </row>
    <row r="590" spans="5:59" ht="32.25" customHeight="1" x14ac:dyDescent="0.25">
      <c r="E590" s="93"/>
      <c r="AM590" s="93"/>
      <c r="AN590" s="93"/>
      <c r="AO590" s="129"/>
      <c r="AP590" s="93"/>
      <c r="AQ590" s="93"/>
      <c r="BD590" s="72"/>
      <c r="BE590" s="72"/>
      <c r="BF590" s="72"/>
      <c r="BG590" s="72"/>
    </row>
    <row r="591" spans="5:59" ht="32.25" customHeight="1" x14ac:dyDescent="0.25">
      <c r="E591" s="93"/>
      <c r="AM591" s="93"/>
      <c r="AN591" s="93"/>
      <c r="AO591" s="129"/>
      <c r="AP591" s="93"/>
      <c r="AQ591" s="93"/>
      <c r="BD591" s="72"/>
      <c r="BE591" s="72"/>
      <c r="BF591" s="72"/>
      <c r="BG591" s="72"/>
    </row>
    <row r="592" spans="5:59" ht="32.25" customHeight="1" x14ac:dyDescent="0.25">
      <c r="E592" s="93"/>
      <c r="AM592" s="93"/>
      <c r="AN592" s="93"/>
      <c r="AO592" s="129"/>
      <c r="AP592" s="93"/>
      <c r="AQ592" s="93"/>
      <c r="BD592" s="72"/>
      <c r="BE592" s="72"/>
      <c r="BF592" s="72"/>
      <c r="BG592" s="72"/>
    </row>
    <row r="593" spans="5:59" ht="32.25" customHeight="1" x14ac:dyDescent="0.25">
      <c r="E593" s="93"/>
      <c r="AM593" s="93"/>
      <c r="AN593" s="93"/>
      <c r="AO593" s="129"/>
      <c r="AP593" s="93"/>
      <c r="AQ593" s="93"/>
      <c r="BD593" s="72"/>
      <c r="BE593" s="72"/>
      <c r="BF593" s="72"/>
      <c r="BG593" s="72"/>
    </row>
    <row r="594" spans="5:59" ht="32.25" customHeight="1" x14ac:dyDescent="0.25">
      <c r="E594" s="93"/>
      <c r="AM594" s="93"/>
      <c r="AN594" s="93"/>
      <c r="AO594" s="129"/>
      <c r="AP594" s="93"/>
      <c r="AQ594" s="93"/>
      <c r="BD594" s="72"/>
      <c r="BE594" s="72"/>
      <c r="BF594" s="72"/>
      <c r="BG594" s="72"/>
    </row>
    <row r="595" spans="5:59" ht="32.25" customHeight="1" x14ac:dyDescent="0.25">
      <c r="E595" s="93"/>
      <c r="AM595" s="93"/>
      <c r="AN595" s="93"/>
      <c r="AO595" s="129"/>
      <c r="AP595" s="93"/>
      <c r="AQ595" s="93"/>
      <c r="BD595" s="72"/>
      <c r="BE595" s="72"/>
      <c r="BF595" s="72"/>
      <c r="BG595" s="72"/>
    </row>
    <row r="596" spans="5:59" ht="32.25" customHeight="1" x14ac:dyDescent="0.25">
      <c r="E596" s="93"/>
      <c r="AM596" s="93"/>
      <c r="AN596" s="93"/>
      <c r="AO596" s="129"/>
      <c r="AP596" s="93"/>
      <c r="AQ596" s="93"/>
      <c r="BD596" s="72"/>
      <c r="BE596" s="72"/>
      <c r="BF596" s="72"/>
      <c r="BG596" s="72"/>
    </row>
    <row r="597" spans="5:59" ht="32.25" customHeight="1" x14ac:dyDescent="0.25">
      <c r="E597" s="93"/>
      <c r="AM597" s="93"/>
      <c r="AN597" s="93"/>
      <c r="AO597" s="129"/>
      <c r="AP597" s="93"/>
      <c r="AQ597" s="93"/>
      <c r="BD597" s="72"/>
      <c r="BE597" s="72"/>
      <c r="BF597" s="72"/>
      <c r="BG597" s="72"/>
    </row>
    <row r="598" spans="5:59" ht="32.25" customHeight="1" x14ac:dyDescent="0.25">
      <c r="E598" s="93"/>
      <c r="AM598" s="93"/>
      <c r="AN598" s="93"/>
      <c r="AO598" s="129"/>
      <c r="AP598" s="93"/>
      <c r="AQ598" s="93"/>
      <c r="BD598" s="72"/>
      <c r="BE598" s="72"/>
      <c r="BF598" s="72"/>
      <c r="BG598" s="72"/>
    </row>
    <row r="599" spans="5:59" ht="32.25" customHeight="1" x14ac:dyDescent="0.25">
      <c r="E599" s="93"/>
      <c r="AM599" s="93"/>
      <c r="AN599" s="93"/>
      <c r="AO599" s="129"/>
      <c r="AP599" s="93"/>
      <c r="AQ599" s="93"/>
      <c r="BD599" s="72"/>
      <c r="BE599" s="72"/>
      <c r="BF599" s="72"/>
      <c r="BG599" s="72"/>
    </row>
    <row r="600" spans="5:59" ht="32.25" customHeight="1" x14ac:dyDescent="0.25">
      <c r="E600" s="93"/>
      <c r="AM600" s="93"/>
      <c r="AN600" s="93"/>
      <c r="AO600" s="129"/>
      <c r="AP600" s="93"/>
      <c r="AQ600" s="93"/>
      <c r="BD600" s="72"/>
      <c r="BE600" s="72"/>
      <c r="BF600" s="72"/>
      <c r="BG600" s="72"/>
    </row>
    <row r="601" spans="5:59" ht="32.25" customHeight="1" x14ac:dyDescent="0.25">
      <c r="E601" s="93"/>
      <c r="AM601" s="93"/>
      <c r="AN601" s="93"/>
      <c r="AO601" s="129"/>
      <c r="AP601" s="93"/>
      <c r="AQ601" s="93"/>
      <c r="BD601" s="72"/>
      <c r="BE601" s="72"/>
      <c r="BF601" s="72"/>
      <c r="BG601" s="72"/>
    </row>
    <row r="602" spans="5:59" ht="32.25" customHeight="1" x14ac:dyDescent="0.25">
      <c r="E602" s="93"/>
      <c r="AM602" s="93"/>
      <c r="AN602" s="93"/>
      <c r="AO602" s="129"/>
      <c r="AP602" s="93"/>
      <c r="AQ602" s="93"/>
      <c r="BD602" s="72"/>
      <c r="BE602" s="72"/>
      <c r="BF602" s="72"/>
      <c r="BG602" s="72"/>
    </row>
    <row r="603" spans="5:59" ht="32.25" customHeight="1" x14ac:dyDescent="0.25">
      <c r="E603" s="93"/>
      <c r="AM603" s="93"/>
      <c r="AN603" s="93"/>
      <c r="AO603" s="129"/>
      <c r="AP603" s="93"/>
      <c r="AQ603" s="93"/>
      <c r="BD603" s="72"/>
      <c r="BE603" s="72"/>
      <c r="BF603" s="72"/>
      <c r="BG603" s="72"/>
    </row>
    <row r="604" spans="5:59" ht="32.25" customHeight="1" x14ac:dyDescent="0.25">
      <c r="E604" s="93"/>
      <c r="AM604" s="93"/>
      <c r="AN604" s="93"/>
      <c r="AO604" s="129"/>
      <c r="AP604" s="93"/>
      <c r="AQ604" s="93"/>
      <c r="BD604" s="72"/>
      <c r="BE604" s="72"/>
      <c r="BF604" s="72"/>
      <c r="BG604" s="72"/>
    </row>
    <row r="605" spans="5:59" ht="32.25" customHeight="1" x14ac:dyDescent="0.25">
      <c r="E605" s="93"/>
      <c r="AM605" s="93"/>
      <c r="AN605" s="93"/>
      <c r="AO605" s="129"/>
      <c r="AP605" s="93"/>
      <c r="AQ605" s="93"/>
      <c r="BD605" s="72"/>
      <c r="BE605" s="72"/>
      <c r="BF605" s="72"/>
      <c r="BG605" s="72"/>
    </row>
    <row r="606" spans="5:59" ht="32.25" customHeight="1" x14ac:dyDescent="0.25">
      <c r="E606" s="93"/>
      <c r="AM606" s="93"/>
      <c r="AN606" s="93"/>
      <c r="AO606" s="129"/>
      <c r="AP606" s="93"/>
      <c r="AQ606" s="93"/>
      <c r="BD606" s="72"/>
      <c r="BE606" s="72"/>
      <c r="BF606" s="72"/>
      <c r="BG606" s="72"/>
    </row>
    <row r="607" spans="5:59" ht="32.25" customHeight="1" x14ac:dyDescent="0.25">
      <c r="E607" s="93"/>
      <c r="AM607" s="93"/>
      <c r="AN607" s="93"/>
      <c r="AO607" s="129"/>
      <c r="AP607" s="93"/>
      <c r="AQ607" s="93"/>
      <c r="BD607" s="72"/>
      <c r="BE607" s="72"/>
      <c r="BF607" s="72"/>
      <c r="BG607" s="72"/>
    </row>
    <row r="608" spans="5:59" ht="32.25" customHeight="1" x14ac:dyDescent="0.25">
      <c r="E608" s="93"/>
      <c r="AM608" s="93"/>
      <c r="AN608" s="93"/>
      <c r="AO608" s="129"/>
      <c r="AP608" s="93"/>
      <c r="AQ608" s="93"/>
      <c r="BD608" s="72"/>
      <c r="BE608" s="72"/>
      <c r="BF608" s="72"/>
      <c r="BG608" s="72"/>
    </row>
    <row r="609" spans="5:59" ht="32.25" customHeight="1" x14ac:dyDescent="0.25">
      <c r="E609" s="93"/>
      <c r="AM609" s="93"/>
      <c r="AN609" s="93"/>
      <c r="AO609" s="129"/>
      <c r="AP609" s="93"/>
      <c r="AQ609" s="93"/>
      <c r="BD609" s="72"/>
      <c r="BE609" s="72"/>
      <c r="BF609" s="72"/>
      <c r="BG609" s="72"/>
    </row>
    <row r="610" spans="5:59" ht="32.25" customHeight="1" x14ac:dyDescent="0.25">
      <c r="E610" s="93"/>
      <c r="AM610" s="93"/>
      <c r="AN610" s="93"/>
      <c r="AO610" s="129"/>
      <c r="AP610" s="93"/>
      <c r="AQ610" s="93"/>
      <c r="BD610" s="72"/>
      <c r="BE610" s="72"/>
      <c r="BF610" s="72"/>
      <c r="BG610" s="72"/>
    </row>
    <row r="611" spans="5:59" ht="32.25" customHeight="1" x14ac:dyDescent="0.25">
      <c r="E611" s="93"/>
      <c r="AM611" s="93"/>
      <c r="AN611" s="93"/>
      <c r="AO611" s="129"/>
      <c r="AP611" s="93"/>
      <c r="AQ611" s="93"/>
      <c r="BD611" s="72"/>
      <c r="BE611" s="72"/>
      <c r="BF611" s="72"/>
      <c r="BG611" s="72"/>
    </row>
    <row r="612" spans="5:59" ht="32.25" customHeight="1" x14ac:dyDescent="0.25">
      <c r="E612" s="93"/>
      <c r="AM612" s="93"/>
      <c r="AN612" s="93"/>
      <c r="AO612" s="129"/>
      <c r="AP612" s="93"/>
      <c r="AQ612" s="93"/>
      <c r="BD612" s="72"/>
      <c r="BE612" s="72"/>
      <c r="BF612" s="72"/>
      <c r="BG612" s="72"/>
    </row>
    <row r="613" spans="5:59" ht="32.25" customHeight="1" x14ac:dyDescent="0.25">
      <c r="E613" s="93"/>
      <c r="AM613" s="93"/>
      <c r="AN613" s="93"/>
      <c r="AO613" s="129"/>
      <c r="AP613" s="93"/>
      <c r="AQ613" s="93"/>
      <c r="BD613" s="72"/>
      <c r="BE613" s="72"/>
      <c r="BF613" s="72"/>
      <c r="BG613" s="72"/>
    </row>
    <row r="614" spans="5:59" ht="32.25" customHeight="1" x14ac:dyDescent="0.25">
      <c r="E614" s="93"/>
      <c r="AM614" s="93"/>
      <c r="AN614" s="93"/>
      <c r="AO614" s="129"/>
      <c r="AP614" s="93"/>
      <c r="AQ614" s="93"/>
      <c r="BD614" s="72"/>
      <c r="BE614" s="72"/>
      <c r="BF614" s="72"/>
      <c r="BG614" s="72"/>
    </row>
    <row r="615" spans="5:59" ht="32.25" customHeight="1" x14ac:dyDescent="0.25">
      <c r="E615" s="93"/>
      <c r="AM615" s="93"/>
      <c r="AN615" s="93"/>
      <c r="AO615" s="129"/>
      <c r="AP615" s="93"/>
      <c r="AQ615" s="93"/>
      <c r="BD615" s="72"/>
      <c r="BE615" s="72"/>
      <c r="BF615" s="72"/>
      <c r="BG615" s="72"/>
    </row>
    <row r="616" spans="5:59" ht="32.25" customHeight="1" x14ac:dyDescent="0.25">
      <c r="E616" s="93"/>
      <c r="AM616" s="93"/>
      <c r="AN616" s="93"/>
      <c r="AO616" s="129"/>
      <c r="AP616" s="93"/>
      <c r="AQ616" s="93"/>
      <c r="BD616" s="72"/>
      <c r="BE616" s="72"/>
      <c r="BF616" s="72"/>
      <c r="BG616" s="72"/>
    </row>
    <row r="617" spans="5:59" ht="32.25" customHeight="1" x14ac:dyDescent="0.25">
      <c r="E617" s="93"/>
      <c r="AM617" s="93"/>
      <c r="AN617" s="93"/>
      <c r="AO617" s="129"/>
      <c r="AP617" s="93"/>
      <c r="AQ617" s="93"/>
      <c r="BD617" s="72"/>
      <c r="BE617" s="72"/>
      <c r="BF617" s="72"/>
      <c r="BG617" s="72"/>
    </row>
    <row r="618" spans="5:59" ht="32.25" customHeight="1" x14ac:dyDescent="0.25">
      <c r="E618" s="93"/>
      <c r="AM618" s="93"/>
      <c r="AN618" s="93"/>
      <c r="AO618" s="129"/>
      <c r="AP618" s="93"/>
      <c r="AQ618" s="93"/>
      <c r="BD618" s="72"/>
      <c r="BE618" s="72"/>
      <c r="BF618" s="72"/>
      <c r="BG618" s="72"/>
    </row>
    <row r="619" spans="5:59" ht="32.25" customHeight="1" x14ac:dyDescent="0.25">
      <c r="E619" s="93"/>
      <c r="AM619" s="93"/>
      <c r="AN619" s="93"/>
      <c r="AO619" s="129"/>
      <c r="AP619" s="93"/>
      <c r="AQ619" s="93"/>
      <c r="BD619" s="72"/>
      <c r="BE619" s="72"/>
      <c r="BF619" s="72"/>
      <c r="BG619" s="72"/>
    </row>
    <row r="620" spans="5:59" ht="32.25" customHeight="1" x14ac:dyDescent="0.25">
      <c r="E620" s="93"/>
      <c r="AM620" s="93"/>
      <c r="AN620" s="93"/>
      <c r="AO620" s="129"/>
      <c r="AP620" s="93"/>
      <c r="AQ620" s="93"/>
      <c r="BD620" s="72"/>
      <c r="BE620" s="72"/>
      <c r="BF620" s="72"/>
      <c r="BG620" s="72"/>
    </row>
    <row r="621" spans="5:59" ht="32.25" customHeight="1" x14ac:dyDescent="0.25">
      <c r="E621" s="93"/>
      <c r="AM621" s="93"/>
      <c r="AN621" s="93"/>
      <c r="AO621" s="129"/>
      <c r="AP621" s="93"/>
      <c r="AQ621" s="93"/>
      <c r="BD621" s="72"/>
      <c r="BE621" s="72"/>
      <c r="BF621" s="72"/>
      <c r="BG621" s="72"/>
    </row>
    <row r="622" spans="5:59" ht="32.25" customHeight="1" x14ac:dyDescent="0.25">
      <c r="E622" s="93"/>
      <c r="AM622" s="93"/>
      <c r="AN622" s="93"/>
      <c r="AO622" s="129"/>
      <c r="AP622" s="93"/>
      <c r="AQ622" s="93"/>
      <c r="BD622" s="72"/>
      <c r="BE622" s="72"/>
      <c r="BF622" s="72"/>
      <c r="BG622" s="72"/>
    </row>
    <row r="623" spans="5:59" ht="32.25" customHeight="1" x14ac:dyDescent="0.25">
      <c r="E623" s="93"/>
      <c r="AM623" s="93"/>
      <c r="AN623" s="93"/>
      <c r="AO623" s="129"/>
      <c r="AP623" s="93"/>
      <c r="AQ623" s="93"/>
      <c r="BD623" s="72"/>
      <c r="BE623" s="72"/>
      <c r="BF623" s="72"/>
      <c r="BG623" s="72"/>
    </row>
    <row r="624" spans="5:59" ht="32.25" customHeight="1" x14ac:dyDescent="0.25">
      <c r="E624" s="93"/>
      <c r="AM624" s="93"/>
      <c r="AN624" s="93"/>
      <c r="AO624" s="129"/>
      <c r="AP624" s="93"/>
      <c r="AQ624" s="93"/>
      <c r="BD624" s="72"/>
      <c r="BE624" s="72"/>
      <c r="BF624" s="72"/>
      <c r="BG624" s="72"/>
    </row>
    <row r="625" spans="5:59" ht="32.25" customHeight="1" x14ac:dyDescent="0.25">
      <c r="E625" s="93"/>
      <c r="AM625" s="93"/>
      <c r="AN625" s="93"/>
      <c r="AO625" s="129"/>
      <c r="AP625" s="93"/>
      <c r="AQ625" s="93"/>
      <c r="BD625" s="72"/>
      <c r="BE625" s="72"/>
      <c r="BF625" s="72"/>
      <c r="BG625" s="72"/>
    </row>
    <row r="626" spans="5:59" ht="32.25" customHeight="1" x14ac:dyDescent="0.25">
      <c r="E626" s="93"/>
      <c r="AM626" s="93"/>
      <c r="AN626" s="93"/>
      <c r="AO626" s="129"/>
      <c r="AP626" s="93"/>
      <c r="AQ626" s="93"/>
      <c r="BD626" s="72"/>
      <c r="BE626" s="72"/>
      <c r="BF626" s="72"/>
      <c r="BG626" s="72"/>
    </row>
    <row r="627" spans="5:59" ht="32.25" customHeight="1" x14ac:dyDescent="0.25">
      <c r="E627" s="93"/>
      <c r="AM627" s="93"/>
      <c r="AN627" s="93"/>
      <c r="AO627" s="129"/>
      <c r="AP627" s="93"/>
      <c r="AQ627" s="93"/>
      <c r="BD627" s="72"/>
      <c r="BE627" s="72"/>
      <c r="BF627" s="72"/>
      <c r="BG627" s="72"/>
    </row>
    <row r="628" spans="5:59" ht="32.25" customHeight="1" x14ac:dyDescent="0.25">
      <c r="E628" s="93"/>
      <c r="AM628" s="93"/>
      <c r="AN628" s="93"/>
      <c r="AO628" s="129"/>
      <c r="AP628" s="93"/>
      <c r="AQ628" s="93"/>
      <c r="BD628" s="72"/>
      <c r="BE628" s="72"/>
      <c r="BF628" s="72"/>
      <c r="BG628" s="72"/>
    </row>
    <row r="629" spans="5:59" ht="32.25" customHeight="1" x14ac:dyDescent="0.25">
      <c r="E629" s="93"/>
      <c r="AM629" s="93"/>
      <c r="AN629" s="93"/>
      <c r="AO629" s="129"/>
      <c r="AP629" s="93"/>
      <c r="AQ629" s="93"/>
      <c r="BD629" s="72"/>
      <c r="BE629" s="72"/>
      <c r="BF629" s="72"/>
      <c r="BG629" s="72"/>
    </row>
    <row r="630" spans="5:59" ht="32.25" customHeight="1" x14ac:dyDescent="0.25">
      <c r="E630" s="93"/>
      <c r="AM630" s="93"/>
      <c r="AN630" s="93"/>
      <c r="AO630" s="129"/>
      <c r="AP630" s="93"/>
      <c r="AQ630" s="93"/>
      <c r="BD630" s="72"/>
      <c r="BE630" s="72"/>
      <c r="BF630" s="72"/>
      <c r="BG630" s="72"/>
    </row>
    <row r="631" spans="5:59" ht="32.25" customHeight="1" x14ac:dyDescent="0.25">
      <c r="E631" s="93"/>
      <c r="AM631" s="93"/>
      <c r="AN631" s="93"/>
      <c r="AO631" s="129"/>
      <c r="AP631" s="93"/>
      <c r="AQ631" s="93"/>
      <c r="BD631" s="72"/>
      <c r="BE631" s="72"/>
      <c r="BF631" s="72"/>
      <c r="BG631" s="72"/>
    </row>
    <row r="632" spans="5:59" ht="32.25" customHeight="1" x14ac:dyDescent="0.25">
      <c r="E632" s="93"/>
      <c r="AM632" s="93"/>
      <c r="AN632" s="93"/>
      <c r="AO632" s="129"/>
      <c r="AP632" s="93"/>
      <c r="AQ632" s="93"/>
      <c r="BD632" s="72"/>
      <c r="BE632" s="72"/>
      <c r="BF632" s="72"/>
      <c r="BG632" s="72"/>
    </row>
    <row r="633" spans="5:59" ht="32.25" customHeight="1" x14ac:dyDescent="0.25">
      <c r="E633" s="93"/>
      <c r="AM633" s="93"/>
      <c r="AN633" s="93"/>
      <c r="AO633" s="129"/>
      <c r="AP633" s="93"/>
      <c r="AQ633" s="93"/>
      <c r="BD633" s="72"/>
      <c r="BE633" s="72"/>
      <c r="BF633" s="72"/>
      <c r="BG633" s="72"/>
    </row>
    <row r="634" spans="5:59" ht="32.25" customHeight="1" x14ac:dyDescent="0.25">
      <c r="E634" s="93"/>
      <c r="AM634" s="93"/>
      <c r="AN634" s="93"/>
      <c r="AO634" s="129"/>
      <c r="AP634" s="93"/>
      <c r="AQ634" s="93"/>
      <c r="BD634" s="72"/>
      <c r="BE634" s="72"/>
      <c r="BF634" s="72"/>
      <c r="BG634" s="72"/>
    </row>
    <row r="635" spans="5:59" ht="32.25" customHeight="1" x14ac:dyDescent="0.25">
      <c r="E635" s="93"/>
      <c r="AM635" s="93"/>
      <c r="AN635" s="93"/>
      <c r="AO635" s="129"/>
      <c r="AP635" s="93"/>
      <c r="AQ635" s="93"/>
    </row>
    <row r="636" spans="5:59" ht="32.25" customHeight="1" x14ac:dyDescent="0.25">
      <c r="E636" s="93"/>
      <c r="AM636" s="93"/>
      <c r="AN636" s="93"/>
      <c r="AO636" s="129"/>
      <c r="AP636" s="93"/>
      <c r="AQ636" s="93"/>
    </row>
    <row r="637" spans="5:59" ht="32.25" customHeight="1" x14ac:dyDescent="0.25">
      <c r="E637" s="93"/>
      <c r="AM637" s="93"/>
      <c r="AN637" s="93"/>
      <c r="AO637" s="129"/>
      <c r="AP637" s="93"/>
      <c r="AQ637" s="93"/>
    </row>
    <row r="638" spans="5:59" ht="32.25" customHeight="1" x14ac:dyDescent="0.25">
      <c r="E638" s="93"/>
      <c r="AM638" s="93"/>
      <c r="AN638" s="93"/>
      <c r="AO638" s="129"/>
      <c r="AP638" s="93"/>
      <c r="AQ638" s="93"/>
    </row>
    <row r="639" spans="5:59" ht="32.25" customHeight="1" x14ac:dyDescent="0.25">
      <c r="E639" s="93"/>
      <c r="AM639" s="93"/>
      <c r="AN639" s="93"/>
      <c r="AO639" s="129"/>
      <c r="AP639" s="93"/>
      <c r="AQ639" s="93"/>
    </row>
    <row r="640" spans="5:59" ht="32.25" customHeight="1" x14ac:dyDescent="0.25">
      <c r="E640" s="93"/>
      <c r="AM640" s="93"/>
      <c r="AN640" s="93"/>
      <c r="AO640" s="129"/>
      <c r="AP640" s="93"/>
      <c r="AQ640" s="93"/>
    </row>
    <row r="641" spans="5:43" ht="32.25" customHeight="1" x14ac:dyDescent="0.25">
      <c r="E641" s="93"/>
      <c r="AM641" s="93"/>
      <c r="AN641" s="93"/>
      <c r="AO641" s="129"/>
      <c r="AP641" s="93"/>
      <c r="AQ641" s="93"/>
    </row>
    <row r="642" spans="5:43" ht="32.25" customHeight="1" x14ac:dyDescent="0.25">
      <c r="E642" s="93"/>
      <c r="AM642" s="93"/>
      <c r="AN642" s="93"/>
      <c r="AO642" s="129"/>
      <c r="AP642" s="93"/>
      <c r="AQ642" s="93"/>
    </row>
    <row r="643" spans="5:43" ht="32.25" customHeight="1" x14ac:dyDescent="0.25">
      <c r="E643" s="93"/>
      <c r="AM643" s="93"/>
      <c r="AN643" s="93"/>
      <c r="AO643" s="129"/>
      <c r="AP643" s="93"/>
      <c r="AQ643" s="93"/>
    </row>
    <row r="644" spans="5:43" ht="32.25" customHeight="1" x14ac:dyDescent="0.25">
      <c r="E644" s="93"/>
      <c r="AM644" s="93"/>
      <c r="AN644" s="93"/>
      <c r="AO644" s="129"/>
      <c r="AP644" s="93"/>
      <c r="AQ644" s="93"/>
    </row>
    <row r="645" spans="5:43" ht="32.25" customHeight="1" x14ac:dyDescent="0.25">
      <c r="E645" s="93"/>
      <c r="AM645" s="93"/>
      <c r="AN645" s="93"/>
      <c r="AO645" s="129"/>
      <c r="AP645" s="93"/>
      <c r="AQ645" s="93"/>
    </row>
    <row r="646" spans="5:43" ht="32.25" customHeight="1" x14ac:dyDescent="0.25">
      <c r="E646" s="93"/>
      <c r="AM646" s="93"/>
      <c r="AN646" s="93"/>
      <c r="AO646" s="129"/>
      <c r="AP646" s="93"/>
      <c r="AQ646" s="93"/>
    </row>
    <row r="647" spans="5:43" ht="32.25" customHeight="1" x14ac:dyDescent="0.25">
      <c r="E647" s="93"/>
      <c r="AM647" s="93"/>
      <c r="AN647" s="93"/>
      <c r="AO647" s="129"/>
      <c r="AP647" s="93"/>
      <c r="AQ647" s="93"/>
    </row>
    <row r="648" spans="5:43" ht="32.25" customHeight="1" x14ac:dyDescent="0.25">
      <c r="E648" s="93"/>
      <c r="AM648" s="93"/>
      <c r="AN648" s="93"/>
      <c r="AO648" s="129"/>
      <c r="AP648" s="93"/>
      <c r="AQ648" s="93"/>
    </row>
    <row r="649" spans="5:43" ht="32.25" customHeight="1" x14ac:dyDescent="0.25">
      <c r="E649" s="93"/>
      <c r="AM649" s="93"/>
      <c r="AN649" s="93"/>
      <c r="AO649" s="129"/>
      <c r="AP649" s="93"/>
      <c r="AQ649" s="93"/>
    </row>
    <row r="650" spans="5:43" ht="32.25" customHeight="1" x14ac:dyDescent="0.25">
      <c r="E650" s="93"/>
      <c r="AM650" s="93"/>
      <c r="AN650" s="93"/>
      <c r="AO650" s="129"/>
      <c r="AP650" s="93"/>
      <c r="AQ650" s="93"/>
    </row>
    <row r="651" spans="5:43" ht="32.25" customHeight="1" x14ac:dyDescent="0.25">
      <c r="E651" s="93"/>
      <c r="AM651" s="93"/>
      <c r="AN651" s="93"/>
      <c r="AO651" s="129"/>
      <c r="AP651" s="93"/>
      <c r="AQ651" s="93"/>
    </row>
    <row r="652" spans="5:43" ht="32.25" customHeight="1" x14ac:dyDescent="0.25">
      <c r="E652" s="93"/>
      <c r="AM652" s="93"/>
      <c r="AN652" s="93"/>
      <c r="AO652" s="129"/>
      <c r="AP652" s="93"/>
      <c r="AQ652" s="93"/>
    </row>
    <row r="653" spans="5:43" ht="32.25" customHeight="1" x14ac:dyDescent="0.25">
      <c r="E653" s="93"/>
      <c r="AM653" s="93"/>
      <c r="AN653" s="93"/>
      <c r="AO653" s="129"/>
      <c r="AP653" s="93"/>
      <c r="AQ653" s="93"/>
    </row>
    <row r="654" spans="5:43" ht="32.25" customHeight="1" x14ac:dyDescent="0.25">
      <c r="E654" s="93"/>
      <c r="AM654" s="93"/>
      <c r="AN654" s="93"/>
      <c r="AO654" s="129"/>
      <c r="AP654" s="93"/>
      <c r="AQ654" s="93"/>
    </row>
    <row r="655" spans="5:43" ht="32.25" customHeight="1" x14ac:dyDescent="0.25">
      <c r="E655" s="93"/>
      <c r="AM655" s="93"/>
      <c r="AN655" s="93"/>
      <c r="AO655" s="129"/>
      <c r="AP655" s="93"/>
      <c r="AQ655" s="93"/>
    </row>
    <row r="656" spans="5:43" ht="32.25" customHeight="1" x14ac:dyDescent="0.25">
      <c r="E656" s="93"/>
      <c r="AM656" s="93"/>
      <c r="AN656" s="93"/>
      <c r="AO656" s="129"/>
      <c r="AP656" s="93"/>
      <c r="AQ656" s="93"/>
    </row>
    <row r="657" spans="5:43" ht="32.25" customHeight="1" x14ac:dyDescent="0.25">
      <c r="E657" s="93"/>
      <c r="AM657" s="93"/>
      <c r="AN657" s="93"/>
      <c r="AO657" s="129"/>
      <c r="AP657" s="93"/>
      <c r="AQ657" s="93"/>
    </row>
    <row r="658" spans="5:43" ht="32.25" customHeight="1" x14ac:dyDescent="0.25">
      <c r="E658" s="93"/>
      <c r="AM658" s="93"/>
      <c r="AN658" s="93"/>
      <c r="AO658" s="129"/>
      <c r="AP658" s="93"/>
      <c r="AQ658" s="93"/>
    </row>
    <row r="659" spans="5:43" ht="32.25" customHeight="1" x14ac:dyDescent="0.25">
      <c r="E659" s="93"/>
      <c r="AM659" s="93"/>
      <c r="AN659" s="93"/>
      <c r="AO659" s="129"/>
      <c r="AP659" s="93"/>
      <c r="AQ659" s="93"/>
    </row>
    <row r="660" spans="5:43" ht="32.25" customHeight="1" x14ac:dyDescent="0.25">
      <c r="E660" s="93"/>
      <c r="AM660" s="93"/>
      <c r="AN660" s="93"/>
      <c r="AO660" s="129"/>
      <c r="AP660" s="93"/>
      <c r="AQ660" s="93"/>
    </row>
    <row r="661" spans="5:43" ht="32.25" customHeight="1" x14ac:dyDescent="0.25">
      <c r="E661" s="93"/>
      <c r="AM661" s="93"/>
      <c r="AN661" s="93"/>
      <c r="AO661" s="129"/>
      <c r="AP661" s="93"/>
      <c r="AQ661" s="93"/>
    </row>
    <row r="662" spans="5:43" ht="32.25" customHeight="1" x14ac:dyDescent="0.25">
      <c r="E662" s="93"/>
      <c r="AM662" s="93"/>
      <c r="AN662" s="93"/>
      <c r="AO662" s="129"/>
      <c r="AP662" s="93"/>
      <c r="AQ662" s="93"/>
    </row>
    <row r="663" spans="5:43" ht="32.25" customHeight="1" x14ac:dyDescent="0.25">
      <c r="E663" s="93"/>
      <c r="AM663" s="93"/>
      <c r="AN663" s="93"/>
      <c r="AO663" s="129"/>
      <c r="AP663" s="93"/>
      <c r="AQ663" s="93"/>
    </row>
    <row r="664" spans="5:43" ht="32.25" customHeight="1" x14ac:dyDescent="0.25">
      <c r="E664" s="93"/>
      <c r="AM664" s="93"/>
      <c r="AN664" s="93"/>
      <c r="AO664" s="129"/>
      <c r="AP664" s="93"/>
      <c r="AQ664" s="93"/>
    </row>
    <row r="665" spans="5:43" ht="32.25" customHeight="1" x14ac:dyDescent="0.25">
      <c r="E665" s="93"/>
      <c r="AM665" s="93"/>
      <c r="AN665" s="93"/>
      <c r="AO665" s="129"/>
      <c r="AP665" s="93"/>
      <c r="AQ665" s="93"/>
    </row>
    <row r="666" spans="5:43" ht="32.25" customHeight="1" x14ac:dyDescent="0.25">
      <c r="E666" s="93"/>
      <c r="AM666" s="93"/>
      <c r="AN666" s="93"/>
      <c r="AO666" s="129"/>
      <c r="AP666" s="93"/>
      <c r="AQ666" s="93"/>
    </row>
    <row r="667" spans="5:43" ht="32.25" customHeight="1" x14ac:dyDescent="0.25">
      <c r="E667" s="93"/>
      <c r="AM667" s="93"/>
      <c r="AN667" s="93"/>
      <c r="AO667" s="129"/>
      <c r="AP667" s="93"/>
      <c r="AQ667" s="93"/>
    </row>
    <row r="668" spans="5:43" ht="32.25" customHeight="1" x14ac:dyDescent="0.25">
      <c r="E668" s="93"/>
      <c r="AM668" s="93"/>
      <c r="AN668" s="93"/>
      <c r="AO668" s="129"/>
      <c r="AP668" s="93"/>
      <c r="AQ668" s="93"/>
    </row>
    <row r="669" spans="5:43" ht="32.25" customHeight="1" x14ac:dyDescent="0.25">
      <c r="E669" s="93"/>
      <c r="AM669" s="93"/>
      <c r="AN669" s="93"/>
      <c r="AO669" s="129"/>
      <c r="AP669" s="93"/>
      <c r="AQ669" s="93"/>
    </row>
    <row r="670" spans="5:43" ht="32.25" customHeight="1" x14ac:dyDescent="0.25">
      <c r="E670" s="93"/>
      <c r="AM670" s="93"/>
      <c r="AN670" s="93"/>
      <c r="AO670" s="129"/>
      <c r="AP670" s="93"/>
      <c r="AQ670" s="93"/>
    </row>
    <row r="671" spans="5:43" ht="32.25" customHeight="1" x14ac:dyDescent="0.25">
      <c r="E671" s="93"/>
      <c r="AM671" s="93"/>
      <c r="AN671" s="93"/>
      <c r="AO671" s="129"/>
      <c r="AP671" s="93"/>
      <c r="AQ671" s="93"/>
    </row>
    <row r="672" spans="5:43" ht="32.25" customHeight="1" x14ac:dyDescent="0.25">
      <c r="E672" s="93"/>
      <c r="AM672" s="93"/>
      <c r="AN672" s="93"/>
      <c r="AO672" s="129"/>
      <c r="AP672" s="93"/>
      <c r="AQ672" s="93"/>
    </row>
    <row r="673" spans="5:43" ht="32.25" customHeight="1" x14ac:dyDescent="0.25">
      <c r="E673" s="93"/>
      <c r="AM673" s="93"/>
      <c r="AN673" s="93"/>
      <c r="AO673" s="129"/>
      <c r="AP673" s="93"/>
      <c r="AQ673" s="93"/>
    </row>
    <row r="674" spans="5:43" ht="32.25" customHeight="1" x14ac:dyDescent="0.25">
      <c r="E674" s="93"/>
      <c r="AM674" s="93"/>
      <c r="AN674" s="93"/>
      <c r="AO674" s="129"/>
      <c r="AP674" s="93"/>
      <c r="AQ674" s="93"/>
    </row>
    <row r="675" spans="5:43" ht="32.25" customHeight="1" x14ac:dyDescent="0.25">
      <c r="E675" s="93"/>
      <c r="AM675" s="93"/>
      <c r="AN675" s="93"/>
      <c r="AO675" s="129"/>
      <c r="AP675" s="93"/>
      <c r="AQ675" s="93"/>
    </row>
    <row r="676" spans="5:43" ht="32.25" customHeight="1" x14ac:dyDescent="0.25">
      <c r="E676" s="93"/>
      <c r="AM676" s="93"/>
      <c r="AN676" s="93"/>
      <c r="AO676" s="129"/>
      <c r="AP676" s="93"/>
      <c r="AQ676" s="93"/>
    </row>
    <row r="677" spans="5:43" ht="32.25" customHeight="1" x14ac:dyDescent="0.25">
      <c r="E677" s="93"/>
      <c r="AM677" s="93"/>
      <c r="AN677" s="93"/>
      <c r="AO677" s="129"/>
      <c r="AP677" s="93"/>
      <c r="AQ677" s="93"/>
    </row>
    <row r="678" spans="5:43" ht="32.25" customHeight="1" x14ac:dyDescent="0.25">
      <c r="E678" s="93"/>
      <c r="AM678" s="93"/>
      <c r="AN678" s="93"/>
      <c r="AO678" s="129"/>
      <c r="AP678" s="93"/>
      <c r="AQ678" s="93"/>
    </row>
    <row r="679" spans="5:43" ht="32.25" customHeight="1" x14ac:dyDescent="0.25">
      <c r="E679" s="93"/>
      <c r="AM679" s="93"/>
      <c r="AN679" s="93"/>
      <c r="AO679" s="129"/>
      <c r="AP679" s="93"/>
      <c r="AQ679" s="93"/>
    </row>
    <row r="680" spans="5:43" ht="32.25" customHeight="1" x14ac:dyDescent="0.25">
      <c r="E680" s="93"/>
      <c r="AM680" s="93"/>
      <c r="AN680" s="93"/>
      <c r="AO680" s="129"/>
      <c r="AP680" s="93"/>
      <c r="AQ680" s="93"/>
    </row>
    <row r="681" spans="5:43" ht="32.25" customHeight="1" x14ac:dyDescent="0.25">
      <c r="E681" s="93"/>
      <c r="AM681" s="93"/>
      <c r="AN681" s="93"/>
      <c r="AO681" s="129"/>
      <c r="AP681" s="93"/>
      <c r="AQ681" s="93"/>
    </row>
    <row r="682" spans="5:43" ht="32.25" customHeight="1" x14ac:dyDescent="0.25">
      <c r="E682" s="93"/>
      <c r="AM682" s="93"/>
      <c r="AN682" s="93"/>
      <c r="AO682" s="129"/>
      <c r="AP682" s="93"/>
      <c r="AQ682" s="93"/>
    </row>
    <row r="683" spans="5:43" ht="32.25" customHeight="1" x14ac:dyDescent="0.25">
      <c r="E683" s="93"/>
      <c r="AM683" s="93"/>
      <c r="AN683" s="93"/>
      <c r="AO683" s="129"/>
      <c r="AP683" s="93"/>
      <c r="AQ683" s="93"/>
    </row>
    <row r="684" spans="5:43" ht="32.25" customHeight="1" x14ac:dyDescent="0.25">
      <c r="E684" s="93"/>
      <c r="AM684" s="93"/>
      <c r="AN684" s="93"/>
      <c r="AO684" s="129"/>
      <c r="AP684" s="93"/>
      <c r="AQ684" s="93"/>
    </row>
    <row r="685" spans="5:43" ht="32.25" customHeight="1" x14ac:dyDescent="0.25">
      <c r="E685" s="93"/>
      <c r="AM685" s="93"/>
      <c r="AN685" s="93"/>
      <c r="AO685" s="129"/>
      <c r="AP685" s="93"/>
      <c r="AQ685" s="93"/>
    </row>
    <row r="686" spans="5:43" ht="32.25" customHeight="1" x14ac:dyDescent="0.25">
      <c r="E686" s="93"/>
      <c r="AM686" s="93"/>
      <c r="AN686" s="93"/>
      <c r="AO686" s="129"/>
      <c r="AP686" s="93"/>
      <c r="AQ686" s="93"/>
    </row>
    <row r="687" spans="5:43" ht="32.25" customHeight="1" x14ac:dyDescent="0.25">
      <c r="E687" s="93"/>
      <c r="AM687" s="93"/>
      <c r="AN687" s="93"/>
      <c r="AO687" s="129"/>
      <c r="AP687" s="93"/>
      <c r="AQ687" s="93"/>
    </row>
    <row r="688" spans="5:43" ht="32.25" customHeight="1" x14ac:dyDescent="0.25">
      <c r="E688" s="93"/>
      <c r="AM688" s="93"/>
      <c r="AN688" s="93"/>
      <c r="AO688" s="129"/>
      <c r="AP688" s="93"/>
      <c r="AQ688" s="93"/>
    </row>
    <row r="689" spans="5:43" ht="32.25" customHeight="1" x14ac:dyDescent="0.25">
      <c r="E689" s="93"/>
      <c r="AM689" s="93"/>
      <c r="AN689" s="93"/>
      <c r="AO689" s="129"/>
      <c r="AP689" s="93"/>
      <c r="AQ689" s="93"/>
    </row>
    <row r="690" spans="5:43" ht="32.25" customHeight="1" x14ac:dyDescent="0.25">
      <c r="E690" s="93"/>
      <c r="AM690" s="93"/>
      <c r="AN690" s="93"/>
      <c r="AO690" s="129"/>
      <c r="AP690" s="93"/>
      <c r="AQ690" s="93"/>
    </row>
    <row r="691" spans="5:43" ht="32.25" customHeight="1" x14ac:dyDescent="0.25">
      <c r="E691" s="93"/>
      <c r="AM691" s="93"/>
      <c r="AN691" s="93"/>
      <c r="AO691" s="129"/>
      <c r="AP691" s="93"/>
      <c r="AQ691" s="93"/>
    </row>
    <row r="692" spans="5:43" ht="32.25" customHeight="1" x14ac:dyDescent="0.25">
      <c r="E692" s="93"/>
      <c r="AM692" s="93"/>
      <c r="AN692" s="93"/>
      <c r="AO692" s="129"/>
      <c r="AP692" s="93"/>
      <c r="AQ692" s="93"/>
    </row>
    <row r="693" spans="5:43" ht="32.25" customHeight="1" x14ac:dyDescent="0.25">
      <c r="E693" s="93"/>
      <c r="AM693" s="93"/>
      <c r="AN693" s="93"/>
      <c r="AO693" s="129"/>
      <c r="AP693" s="93"/>
      <c r="AQ693" s="93"/>
    </row>
    <row r="694" spans="5:43" ht="32.25" customHeight="1" x14ac:dyDescent="0.25">
      <c r="E694" s="93"/>
      <c r="AM694" s="93"/>
      <c r="AN694" s="93"/>
      <c r="AO694" s="129"/>
      <c r="AP694" s="93"/>
      <c r="AQ694" s="93"/>
    </row>
    <row r="695" spans="5:43" ht="32.25" customHeight="1" x14ac:dyDescent="0.25">
      <c r="E695" s="93"/>
      <c r="AM695" s="93"/>
      <c r="AN695" s="93"/>
      <c r="AO695" s="129"/>
      <c r="AP695" s="93"/>
      <c r="AQ695" s="93"/>
    </row>
    <row r="696" spans="5:43" ht="32.25" customHeight="1" x14ac:dyDescent="0.25">
      <c r="E696" s="93"/>
      <c r="AM696" s="93"/>
      <c r="AN696" s="93"/>
      <c r="AO696" s="129"/>
      <c r="AP696" s="93"/>
      <c r="AQ696" s="93"/>
    </row>
    <row r="697" spans="5:43" ht="32.25" customHeight="1" x14ac:dyDescent="0.25">
      <c r="E697" s="93"/>
      <c r="AM697" s="93"/>
      <c r="AN697" s="93"/>
      <c r="AO697" s="129"/>
      <c r="AP697" s="93"/>
      <c r="AQ697" s="93"/>
    </row>
    <row r="698" spans="5:43" ht="32.25" customHeight="1" x14ac:dyDescent="0.25">
      <c r="E698" s="93"/>
      <c r="AM698" s="93"/>
      <c r="AN698" s="93"/>
      <c r="AO698" s="129"/>
      <c r="AP698" s="93"/>
      <c r="AQ698" s="93"/>
    </row>
    <row r="699" spans="5:43" ht="32.25" customHeight="1" x14ac:dyDescent="0.25">
      <c r="E699" s="93"/>
      <c r="AM699" s="93"/>
      <c r="AN699" s="93"/>
      <c r="AO699" s="129"/>
      <c r="AP699" s="93"/>
      <c r="AQ699" s="93"/>
    </row>
    <row r="700" spans="5:43" ht="32.25" customHeight="1" x14ac:dyDescent="0.25">
      <c r="E700" s="93"/>
      <c r="AM700" s="93"/>
      <c r="AN700" s="93"/>
      <c r="AO700" s="129"/>
      <c r="AP700" s="93"/>
      <c r="AQ700" s="93"/>
    </row>
    <row r="701" spans="5:43" ht="32.25" customHeight="1" x14ac:dyDescent="0.25">
      <c r="E701" s="93"/>
      <c r="AM701" s="93"/>
      <c r="AN701" s="93"/>
      <c r="AO701" s="129"/>
      <c r="AP701" s="93"/>
      <c r="AQ701" s="93"/>
    </row>
    <row r="702" spans="5:43" ht="32.25" customHeight="1" x14ac:dyDescent="0.25">
      <c r="E702" s="93"/>
      <c r="AM702" s="93"/>
      <c r="AN702" s="93"/>
      <c r="AO702" s="129"/>
      <c r="AP702" s="93"/>
      <c r="AQ702" s="93"/>
    </row>
    <row r="703" spans="5:43" ht="32.25" customHeight="1" x14ac:dyDescent="0.25">
      <c r="E703" s="93"/>
      <c r="AM703" s="93"/>
      <c r="AN703" s="93"/>
      <c r="AO703" s="129"/>
      <c r="AP703" s="93"/>
      <c r="AQ703" s="93"/>
    </row>
    <row r="704" spans="5:43" ht="32.25" customHeight="1" x14ac:dyDescent="0.25">
      <c r="E704" s="93"/>
      <c r="AM704" s="93"/>
      <c r="AN704" s="93"/>
      <c r="AO704" s="129"/>
      <c r="AP704" s="93"/>
      <c r="AQ704" s="93"/>
    </row>
    <row r="705" spans="5:43" ht="32.25" customHeight="1" x14ac:dyDescent="0.25">
      <c r="E705" s="93"/>
      <c r="AM705" s="93"/>
      <c r="AN705" s="93"/>
      <c r="AO705" s="129"/>
      <c r="AP705" s="93"/>
      <c r="AQ705" s="93"/>
    </row>
    <row r="706" spans="5:43" ht="32.25" customHeight="1" x14ac:dyDescent="0.25">
      <c r="E706" s="93"/>
      <c r="AM706" s="93"/>
      <c r="AN706" s="93"/>
      <c r="AO706" s="129"/>
      <c r="AP706" s="93"/>
      <c r="AQ706" s="93"/>
    </row>
    <row r="707" spans="5:43" ht="32.25" customHeight="1" x14ac:dyDescent="0.25">
      <c r="E707" s="93"/>
      <c r="AM707" s="93"/>
      <c r="AN707" s="93"/>
      <c r="AO707" s="129"/>
      <c r="AP707" s="93"/>
      <c r="AQ707" s="93"/>
    </row>
    <row r="708" spans="5:43" ht="32.25" customHeight="1" x14ac:dyDescent="0.25">
      <c r="E708" s="93"/>
      <c r="AM708" s="93"/>
      <c r="AN708" s="93"/>
      <c r="AO708" s="129"/>
      <c r="AP708" s="93"/>
      <c r="AQ708" s="93"/>
    </row>
    <row r="709" spans="5:43" ht="32.25" customHeight="1" x14ac:dyDescent="0.25">
      <c r="E709" s="93"/>
      <c r="AM709" s="93"/>
      <c r="AN709" s="93"/>
      <c r="AO709" s="129"/>
      <c r="AP709" s="93"/>
      <c r="AQ709" s="93"/>
    </row>
    <row r="710" spans="5:43" ht="32.25" customHeight="1" x14ac:dyDescent="0.25">
      <c r="E710" s="93"/>
      <c r="AM710" s="93"/>
      <c r="AN710" s="93"/>
      <c r="AO710" s="129"/>
      <c r="AP710" s="93"/>
      <c r="AQ710" s="93"/>
    </row>
    <row r="711" spans="5:43" ht="32.25" customHeight="1" x14ac:dyDescent="0.25">
      <c r="E711" s="93"/>
      <c r="AM711" s="93"/>
      <c r="AN711" s="93"/>
      <c r="AO711" s="129"/>
      <c r="AP711" s="93"/>
      <c r="AQ711" s="93"/>
    </row>
    <row r="712" spans="5:43" ht="32.25" customHeight="1" x14ac:dyDescent="0.25">
      <c r="E712" s="93"/>
      <c r="AM712" s="93"/>
      <c r="AN712" s="93"/>
      <c r="AO712" s="129"/>
      <c r="AP712" s="93"/>
      <c r="AQ712" s="93"/>
    </row>
    <row r="713" spans="5:43" ht="32.25" customHeight="1" x14ac:dyDescent="0.25">
      <c r="E713" s="93"/>
      <c r="AM713" s="93"/>
      <c r="AN713" s="93"/>
      <c r="AO713" s="129"/>
      <c r="AP713" s="93"/>
      <c r="AQ713" s="93"/>
    </row>
    <row r="714" spans="5:43" ht="32.25" customHeight="1" x14ac:dyDescent="0.25">
      <c r="E714" s="93"/>
      <c r="AM714" s="93"/>
      <c r="AN714" s="93"/>
      <c r="AO714" s="129"/>
      <c r="AP714" s="93"/>
      <c r="AQ714" s="93"/>
    </row>
    <row r="715" spans="5:43" ht="32.25" customHeight="1" x14ac:dyDescent="0.25">
      <c r="E715" s="93"/>
      <c r="AM715" s="93"/>
      <c r="AN715" s="93"/>
      <c r="AO715" s="129"/>
      <c r="AP715" s="93"/>
      <c r="AQ715" s="93"/>
    </row>
    <row r="716" spans="5:43" ht="32.25" customHeight="1" x14ac:dyDescent="0.25">
      <c r="E716" s="93"/>
      <c r="AM716" s="93"/>
      <c r="AN716" s="93"/>
      <c r="AO716" s="129"/>
      <c r="AP716" s="93"/>
      <c r="AQ716" s="93"/>
    </row>
    <row r="717" spans="5:43" ht="32.25" customHeight="1" x14ac:dyDescent="0.25">
      <c r="E717" s="93"/>
      <c r="AM717" s="93"/>
      <c r="AN717" s="93"/>
      <c r="AO717" s="129"/>
      <c r="AP717" s="93"/>
      <c r="AQ717" s="93"/>
    </row>
    <row r="718" spans="5:43" ht="32.25" customHeight="1" x14ac:dyDescent="0.25">
      <c r="E718" s="93"/>
      <c r="AM718" s="93"/>
      <c r="AN718" s="93"/>
      <c r="AO718" s="129"/>
      <c r="AP718" s="93"/>
      <c r="AQ718" s="93"/>
    </row>
    <row r="719" spans="5:43" ht="32.25" customHeight="1" x14ac:dyDescent="0.25">
      <c r="E719" s="93"/>
      <c r="AM719" s="93"/>
      <c r="AN719" s="93"/>
      <c r="AO719" s="129"/>
      <c r="AP719" s="93"/>
      <c r="AQ719" s="93"/>
    </row>
    <row r="720" spans="5:43" ht="32.25" customHeight="1" x14ac:dyDescent="0.25">
      <c r="E720" s="93"/>
      <c r="AM720" s="93"/>
      <c r="AN720" s="93"/>
      <c r="AO720" s="129"/>
      <c r="AP720" s="93"/>
      <c r="AQ720" s="93"/>
    </row>
    <row r="721" spans="5:43" ht="32.25" customHeight="1" x14ac:dyDescent="0.25">
      <c r="E721" s="93"/>
      <c r="AM721" s="93"/>
      <c r="AN721" s="93"/>
      <c r="AO721" s="129"/>
      <c r="AP721" s="93"/>
      <c r="AQ721" s="93"/>
    </row>
    <row r="722" spans="5:43" ht="32.25" customHeight="1" x14ac:dyDescent="0.25">
      <c r="E722" s="93"/>
      <c r="AM722" s="93"/>
      <c r="AN722" s="93"/>
      <c r="AO722" s="129"/>
      <c r="AP722" s="93"/>
      <c r="AQ722" s="93"/>
    </row>
    <row r="723" spans="5:43" ht="32.25" customHeight="1" x14ac:dyDescent="0.25">
      <c r="E723" s="93"/>
      <c r="AM723" s="93"/>
      <c r="AN723" s="93"/>
      <c r="AO723" s="129"/>
      <c r="AP723" s="93"/>
      <c r="AQ723" s="93"/>
    </row>
    <row r="724" spans="5:43" ht="32.25" customHeight="1" x14ac:dyDescent="0.25">
      <c r="E724" s="93"/>
      <c r="AM724" s="93"/>
      <c r="AN724" s="93"/>
      <c r="AO724" s="129"/>
      <c r="AP724" s="93"/>
      <c r="AQ724" s="93"/>
    </row>
    <row r="725" spans="5:43" ht="32.25" customHeight="1" x14ac:dyDescent="0.25">
      <c r="E725" s="93"/>
      <c r="AM725" s="93"/>
      <c r="AN725" s="93"/>
      <c r="AO725" s="129"/>
      <c r="AP725" s="93"/>
      <c r="AQ725" s="93"/>
    </row>
    <row r="726" spans="5:43" ht="32.25" customHeight="1" x14ac:dyDescent="0.25">
      <c r="E726" s="93"/>
      <c r="AM726" s="93"/>
      <c r="AN726" s="93"/>
      <c r="AO726" s="129"/>
      <c r="AP726" s="93"/>
      <c r="AQ726" s="93"/>
    </row>
    <row r="727" spans="5:43" ht="32.25" customHeight="1" x14ac:dyDescent="0.25">
      <c r="E727" s="93"/>
      <c r="AM727" s="93"/>
      <c r="AN727" s="93"/>
      <c r="AO727" s="129"/>
      <c r="AP727" s="93"/>
      <c r="AQ727" s="93"/>
    </row>
    <row r="728" spans="5:43" ht="32.25" customHeight="1" x14ac:dyDescent="0.25">
      <c r="E728" s="93"/>
      <c r="AM728" s="93"/>
      <c r="AN728" s="93"/>
      <c r="AO728" s="129"/>
      <c r="AP728" s="93"/>
      <c r="AQ728" s="93"/>
    </row>
    <row r="729" spans="5:43" ht="32.25" customHeight="1" x14ac:dyDescent="0.25">
      <c r="E729" s="93"/>
      <c r="AM729" s="93"/>
      <c r="AN729" s="93"/>
      <c r="AO729" s="129"/>
      <c r="AP729" s="93"/>
      <c r="AQ729" s="93"/>
    </row>
    <row r="730" spans="5:43" ht="32.25" customHeight="1" x14ac:dyDescent="0.25">
      <c r="E730" s="93"/>
      <c r="AM730" s="93"/>
      <c r="AN730" s="93"/>
      <c r="AO730" s="129"/>
      <c r="AP730" s="93"/>
      <c r="AQ730" s="93"/>
    </row>
    <row r="731" spans="5:43" ht="32.25" customHeight="1" x14ac:dyDescent="0.25">
      <c r="E731" s="93"/>
      <c r="AM731" s="93"/>
      <c r="AN731" s="93"/>
      <c r="AO731" s="129"/>
      <c r="AP731" s="93"/>
      <c r="AQ731" s="93"/>
    </row>
    <row r="732" spans="5:43" ht="32.25" customHeight="1" x14ac:dyDescent="0.25">
      <c r="E732" s="93"/>
      <c r="AM732" s="93"/>
      <c r="AN732" s="93"/>
      <c r="AO732" s="129"/>
      <c r="AP732" s="93"/>
      <c r="AQ732" s="93"/>
    </row>
    <row r="733" spans="5:43" ht="32.25" customHeight="1" x14ac:dyDescent="0.25">
      <c r="E733" s="93"/>
      <c r="AM733" s="93"/>
      <c r="AN733" s="93"/>
      <c r="AO733" s="129"/>
      <c r="AP733" s="93"/>
      <c r="AQ733" s="93"/>
    </row>
    <row r="734" spans="5:43" ht="32.25" customHeight="1" x14ac:dyDescent="0.25">
      <c r="E734" s="93"/>
      <c r="AM734" s="93"/>
      <c r="AN734" s="93"/>
      <c r="AO734" s="129"/>
      <c r="AP734" s="93"/>
      <c r="AQ734" s="93"/>
    </row>
    <row r="735" spans="5:43" ht="32.25" customHeight="1" x14ac:dyDescent="0.25">
      <c r="E735" s="93"/>
      <c r="AM735" s="93"/>
      <c r="AN735" s="93"/>
      <c r="AO735" s="129"/>
      <c r="AP735" s="93"/>
      <c r="AQ735" s="93"/>
    </row>
    <row r="736" spans="5:43" ht="32.25" customHeight="1" x14ac:dyDescent="0.25">
      <c r="E736" s="93"/>
      <c r="AM736" s="93"/>
      <c r="AN736" s="93"/>
      <c r="AO736" s="129"/>
      <c r="AP736" s="93"/>
      <c r="AQ736" s="93"/>
    </row>
    <row r="737" spans="5:43" ht="32.25" customHeight="1" x14ac:dyDescent="0.25">
      <c r="E737" s="93"/>
      <c r="AM737" s="93"/>
      <c r="AN737" s="93"/>
      <c r="AO737" s="129"/>
      <c r="AP737" s="93"/>
      <c r="AQ737" s="93"/>
    </row>
    <row r="738" spans="5:43" ht="32.25" customHeight="1" x14ac:dyDescent="0.25">
      <c r="E738" s="93"/>
      <c r="AM738" s="93"/>
      <c r="AN738" s="93"/>
      <c r="AO738" s="129"/>
      <c r="AP738" s="93"/>
      <c r="AQ738" s="93"/>
    </row>
    <row r="739" spans="5:43" ht="32.25" customHeight="1" x14ac:dyDescent="0.25">
      <c r="E739" s="93"/>
      <c r="AM739" s="93"/>
      <c r="AN739" s="93"/>
      <c r="AO739" s="129"/>
      <c r="AP739" s="93"/>
      <c r="AQ739" s="93"/>
    </row>
    <row r="740" spans="5:43" ht="32.25" customHeight="1" x14ac:dyDescent="0.25">
      <c r="E740" s="93"/>
      <c r="AM740" s="93"/>
      <c r="AN740" s="93"/>
      <c r="AO740" s="129"/>
      <c r="AP740" s="93"/>
      <c r="AQ740" s="93"/>
    </row>
    <row r="741" spans="5:43" ht="32.25" customHeight="1" x14ac:dyDescent="0.25">
      <c r="E741" s="93"/>
      <c r="AM741" s="93"/>
      <c r="AN741" s="93"/>
      <c r="AO741" s="129"/>
      <c r="AP741" s="93"/>
      <c r="AQ741" s="93"/>
    </row>
    <row r="742" spans="5:43" ht="32.25" customHeight="1" x14ac:dyDescent="0.25">
      <c r="E742" s="93"/>
      <c r="AM742" s="93"/>
      <c r="AN742" s="93"/>
      <c r="AO742" s="129"/>
      <c r="AP742" s="93"/>
      <c r="AQ742" s="93"/>
    </row>
    <row r="743" spans="5:43" ht="32.25" customHeight="1" x14ac:dyDescent="0.25">
      <c r="E743" s="93"/>
      <c r="AM743" s="93"/>
      <c r="AN743" s="93"/>
      <c r="AO743" s="129"/>
      <c r="AP743" s="93"/>
      <c r="AQ743" s="93"/>
    </row>
    <row r="744" spans="5:43" ht="32.25" customHeight="1" x14ac:dyDescent="0.25">
      <c r="E744" s="93"/>
      <c r="AM744" s="93"/>
      <c r="AN744" s="93"/>
      <c r="AO744" s="129"/>
      <c r="AP744" s="93"/>
      <c r="AQ744" s="93"/>
    </row>
    <row r="745" spans="5:43" ht="32.25" customHeight="1" x14ac:dyDescent="0.25">
      <c r="E745" s="93"/>
      <c r="AM745" s="93"/>
      <c r="AN745" s="93"/>
      <c r="AO745" s="129"/>
      <c r="AP745" s="93"/>
      <c r="AQ745" s="93"/>
    </row>
    <row r="746" spans="5:43" ht="32.25" customHeight="1" x14ac:dyDescent="0.25">
      <c r="E746" s="93"/>
      <c r="AM746" s="93"/>
      <c r="AN746" s="93"/>
      <c r="AO746" s="129"/>
      <c r="AP746" s="93"/>
      <c r="AQ746" s="93"/>
    </row>
    <row r="747" spans="5:43" ht="32.25" customHeight="1" x14ac:dyDescent="0.25">
      <c r="E747" s="93"/>
      <c r="AM747" s="93"/>
      <c r="AN747" s="93"/>
      <c r="AO747" s="129"/>
      <c r="AP747" s="93"/>
      <c r="AQ747" s="93"/>
    </row>
    <row r="748" spans="5:43" ht="32.25" customHeight="1" x14ac:dyDescent="0.25">
      <c r="E748" s="93"/>
      <c r="AM748" s="93"/>
      <c r="AN748" s="93"/>
      <c r="AO748" s="129"/>
      <c r="AP748" s="93"/>
      <c r="AQ748" s="93"/>
    </row>
    <row r="749" spans="5:43" ht="32.25" customHeight="1" x14ac:dyDescent="0.25">
      <c r="E749" s="93"/>
      <c r="AM749" s="93"/>
      <c r="AN749" s="93"/>
      <c r="AO749" s="129"/>
      <c r="AP749" s="93"/>
      <c r="AQ749" s="93"/>
    </row>
    <row r="750" spans="5:43" ht="32.25" customHeight="1" x14ac:dyDescent="0.25">
      <c r="E750" s="93"/>
      <c r="AM750" s="93"/>
      <c r="AN750" s="93"/>
      <c r="AO750" s="129"/>
      <c r="AP750" s="93"/>
      <c r="AQ750" s="93"/>
    </row>
    <row r="751" spans="5:43" ht="32.25" customHeight="1" x14ac:dyDescent="0.25">
      <c r="E751" s="93"/>
      <c r="AM751" s="93"/>
      <c r="AN751" s="93"/>
      <c r="AO751" s="129"/>
      <c r="AP751" s="93"/>
      <c r="AQ751" s="93"/>
    </row>
    <row r="752" spans="5:43" ht="32.25" customHeight="1" x14ac:dyDescent="0.25">
      <c r="E752" s="93"/>
      <c r="AM752" s="93"/>
      <c r="AN752" s="93"/>
      <c r="AO752" s="129"/>
      <c r="AP752" s="93"/>
      <c r="AQ752" s="93"/>
    </row>
    <row r="753" spans="5:43" ht="32.25" customHeight="1" x14ac:dyDescent="0.25">
      <c r="E753" s="93"/>
      <c r="AM753" s="93"/>
      <c r="AN753" s="93"/>
      <c r="AO753" s="129"/>
      <c r="AP753" s="93"/>
      <c r="AQ753" s="93"/>
    </row>
    <row r="754" spans="5:43" ht="32.25" customHeight="1" x14ac:dyDescent="0.25">
      <c r="E754" s="93"/>
      <c r="AM754" s="93"/>
      <c r="AN754" s="93"/>
      <c r="AO754" s="129"/>
      <c r="AP754" s="93"/>
      <c r="AQ754" s="93"/>
    </row>
    <row r="755" spans="5:43" ht="32.25" customHeight="1" x14ac:dyDescent="0.25">
      <c r="E755" s="93"/>
      <c r="AM755" s="93"/>
      <c r="AN755" s="93"/>
      <c r="AO755" s="129"/>
      <c r="AP755" s="93"/>
      <c r="AQ755" s="93"/>
    </row>
    <row r="756" spans="5:43" ht="32.25" customHeight="1" x14ac:dyDescent="0.25">
      <c r="E756" s="93"/>
      <c r="AM756" s="93"/>
      <c r="AN756" s="93"/>
      <c r="AO756" s="129"/>
      <c r="AP756" s="93"/>
      <c r="AQ756" s="93"/>
    </row>
    <row r="757" spans="5:43" ht="32.25" customHeight="1" x14ac:dyDescent="0.25">
      <c r="E757" s="93"/>
      <c r="AM757" s="93"/>
      <c r="AN757" s="93"/>
      <c r="AO757" s="129"/>
      <c r="AP757" s="93"/>
      <c r="AQ757" s="93"/>
    </row>
    <row r="758" spans="5:43" ht="32.25" customHeight="1" x14ac:dyDescent="0.25">
      <c r="E758" s="93"/>
      <c r="AM758" s="93"/>
      <c r="AN758" s="93"/>
      <c r="AO758" s="129"/>
      <c r="AP758" s="93"/>
      <c r="AQ758" s="93"/>
    </row>
    <row r="759" spans="5:43" ht="32.25" customHeight="1" x14ac:dyDescent="0.25">
      <c r="E759" s="93"/>
      <c r="AM759" s="93"/>
      <c r="AN759" s="93"/>
      <c r="AO759" s="129"/>
      <c r="AP759" s="93"/>
      <c r="AQ759" s="93"/>
    </row>
    <row r="760" spans="5:43" ht="32.25" customHeight="1" x14ac:dyDescent="0.25">
      <c r="E760" s="93"/>
      <c r="AM760" s="93"/>
      <c r="AN760" s="93"/>
      <c r="AO760" s="129"/>
      <c r="AP760" s="93"/>
      <c r="AQ760" s="93"/>
    </row>
    <row r="761" spans="5:43" ht="32.25" customHeight="1" x14ac:dyDescent="0.25">
      <c r="E761" s="93"/>
      <c r="AM761" s="93"/>
      <c r="AN761" s="93"/>
      <c r="AO761" s="129"/>
      <c r="AP761" s="93"/>
      <c r="AQ761" s="93"/>
    </row>
    <row r="762" spans="5:43" ht="32.25" customHeight="1" x14ac:dyDescent="0.25">
      <c r="E762" s="93"/>
      <c r="AM762" s="93"/>
      <c r="AN762" s="93"/>
      <c r="AO762" s="129"/>
      <c r="AP762" s="93"/>
      <c r="AQ762" s="93"/>
    </row>
    <row r="763" spans="5:43" ht="32.25" customHeight="1" x14ac:dyDescent="0.25">
      <c r="E763" s="93"/>
      <c r="AM763" s="93"/>
      <c r="AN763" s="93"/>
      <c r="AO763" s="129"/>
      <c r="AP763" s="93"/>
      <c r="AQ763" s="93"/>
    </row>
    <row r="764" spans="5:43" ht="32.25" customHeight="1" x14ac:dyDescent="0.25">
      <c r="E764" s="93"/>
      <c r="AM764" s="93"/>
      <c r="AN764" s="93"/>
      <c r="AO764" s="129"/>
      <c r="AP764" s="93"/>
      <c r="AQ764" s="93"/>
    </row>
    <row r="765" spans="5:43" ht="32.25" customHeight="1" x14ac:dyDescent="0.25">
      <c r="E765" s="93"/>
      <c r="AM765" s="93"/>
      <c r="AN765" s="93"/>
      <c r="AO765" s="129"/>
      <c r="AP765" s="93"/>
      <c r="AQ765" s="93"/>
    </row>
    <row r="766" spans="5:43" ht="32.25" customHeight="1" x14ac:dyDescent="0.25">
      <c r="E766" s="93"/>
      <c r="AM766" s="93"/>
      <c r="AN766" s="93"/>
      <c r="AO766" s="129"/>
      <c r="AP766" s="93"/>
      <c r="AQ766" s="93"/>
    </row>
    <row r="767" spans="5:43" ht="32.25" customHeight="1" x14ac:dyDescent="0.25">
      <c r="E767" s="93"/>
      <c r="AM767" s="93"/>
      <c r="AN767" s="93"/>
      <c r="AO767" s="129"/>
      <c r="AP767" s="93"/>
      <c r="AQ767" s="93"/>
    </row>
    <row r="768" spans="5:43" ht="32.25" customHeight="1" x14ac:dyDescent="0.25">
      <c r="E768" s="93"/>
      <c r="AM768" s="93"/>
      <c r="AN768" s="93"/>
      <c r="AO768" s="129"/>
      <c r="AP768" s="93"/>
      <c r="AQ768" s="93"/>
    </row>
    <row r="769" spans="5:43" ht="32.25" customHeight="1" x14ac:dyDescent="0.25">
      <c r="E769" s="93"/>
      <c r="AM769" s="93"/>
      <c r="AN769" s="93"/>
      <c r="AO769" s="129"/>
      <c r="AP769" s="93"/>
      <c r="AQ769" s="93"/>
    </row>
    <row r="770" spans="5:43" ht="32.25" customHeight="1" x14ac:dyDescent="0.25">
      <c r="E770" s="93"/>
      <c r="AM770" s="93"/>
      <c r="AN770" s="93"/>
      <c r="AO770" s="129"/>
      <c r="AP770" s="93"/>
      <c r="AQ770" s="93"/>
    </row>
    <row r="771" spans="5:43" ht="32.25" customHeight="1" x14ac:dyDescent="0.25">
      <c r="E771" s="93"/>
      <c r="AM771" s="93"/>
      <c r="AN771" s="93"/>
      <c r="AO771" s="129"/>
      <c r="AP771" s="93"/>
      <c r="AQ771" s="93"/>
    </row>
    <row r="772" spans="5:43" ht="32.25" customHeight="1" x14ac:dyDescent="0.25">
      <c r="E772" s="93"/>
      <c r="AM772" s="93"/>
      <c r="AN772" s="93"/>
      <c r="AO772" s="129"/>
      <c r="AP772" s="93"/>
      <c r="AQ772" s="93"/>
    </row>
    <row r="773" spans="5:43" ht="32.25" customHeight="1" x14ac:dyDescent="0.25">
      <c r="E773" s="93"/>
      <c r="AM773" s="93"/>
      <c r="AN773" s="93"/>
      <c r="AO773" s="129"/>
      <c r="AP773" s="93"/>
      <c r="AQ773" s="93"/>
    </row>
    <row r="774" spans="5:43" ht="32.25" customHeight="1" x14ac:dyDescent="0.25">
      <c r="E774" s="93"/>
      <c r="AM774" s="93"/>
      <c r="AN774" s="93"/>
      <c r="AO774" s="129"/>
      <c r="AP774" s="93"/>
      <c r="AQ774" s="93"/>
    </row>
    <row r="775" spans="5:43" ht="32.25" customHeight="1" x14ac:dyDescent="0.25">
      <c r="E775" s="93"/>
      <c r="AM775" s="93"/>
      <c r="AN775" s="93"/>
      <c r="AO775" s="129"/>
      <c r="AP775" s="93"/>
      <c r="AQ775" s="93"/>
    </row>
    <row r="776" spans="5:43" ht="32.25" customHeight="1" x14ac:dyDescent="0.25">
      <c r="E776" s="93"/>
      <c r="AM776" s="93"/>
      <c r="AN776" s="93"/>
      <c r="AO776" s="129"/>
      <c r="AP776" s="93"/>
      <c r="AQ776" s="93"/>
    </row>
    <row r="777" spans="5:43" ht="32.25" customHeight="1" x14ac:dyDescent="0.25">
      <c r="E777" s="93"/>
      <c r="AM777" s="93"/>
      <c r="AN777" s="93"/>
      <c r="AO777" s="129"/>
      <c r="AP777" s="93"/>
      <c r="AQ777" s="93"/>
    </row>
    <row r="778" spans="5:43" ht="32.25" customHeight="1" x14ac:dyDescent="0.25">
      <c r="E778" s="93"/>
      <c r="AM778" s="93"/>
      <c r="AN778" s="93"/>
      <c r="AO778" s="129"/>
      <c r="AP778" s="93"/>
      <c r="AQ778" s="93"/>
    </row>
    <row r="779" spans="5:43" ht="32.25" customHeight="1" x14ac:dyDescent="0.25">
      <c r="E779" s="93"/>
      <c r="AM779" s="93"/>
      <c r="AN779" s="93"/>
      <c r="AO779" s="129"/>
      <c r="AP779" s="93"/>
      <c r="AQ779" s="93"/>
    </row>
    <row r="780" spans="5:43" ht="32.25" customHeight="1" x14ac:dyDescent="0.25">
      <c r="E780" s="93"/>
      <c r="AM780" s="93"/>
      <c r="AN780" s="93"/>
      <c r="AO780" s="129"/>
      <c r="AP780" s="93"/>
      <c r="AQ780" s="93"/>
    </row>
    <row r="781" spans="5:43" ht="32.25" customHeight="1" x14ac:dyDescent="0.25">
      <c r="E781" s="93"/>
      <c r="AM781" s="93"/>
      <c r="AN781" s="93"/>
      <c r="AO781" s="129"/>
      <c r="AP781" s="93"/>
      <c r="AQ781" s="93"/>
    </row>
    <row r="782" spans="5:43" ht="32.25" customHeight="1" x14ac:dyDescent="0.25">
      <c r="E782" s="93"/>
      <c r="AM782" s="93"/>
      <c r="AN782" s="93"/>
      <c r="AO782" s="129"/>
      <c r="AP782" s="93"/>
      <c r="AQ782" s="93"/>
    </row>
    <row r="783" spans="5:43" ht="32.25" customHeight="1" x14ac:dyDescent="0.25">
      <c r="E783" s="93"/>
      <c r="AM783" s="93"/>
      <c r="AN783" s="93"/>
      <c r="AO783" s="129"/>
      <c r="AP783" s="93"/>
      <c r="AQ783" s="93"/>
    </row>
    <row r="784" spans="5:43" ht="32.25" customHeight="1" x14ac:dyDescent="0.25">
      <c r="E784" s="93"/>
      <c r="AM784" s="93"/>
      <c r="AN784" s="93"/>
      <c r="AO784" s="129"/>
      <c r="AP784" s="93"/>
      <c r="AQ784" s="93"/>
    </row>
    <row r="785" spans="5:43" ht="32.25" customHeight="1" x14ac:dyDescent="0.25">
      <c r="E785" s="93"/>
      <c r="AM785" s="93"/>
      <c r="AN785" s="93"/>
      <c r="AO785" s="129"/>
      <c r="AP785" s="93"/>
      <c r="AQ785" s="93"/>
    </row>
    <row r="786" spans="5:43" ht="32.25" customHeight="1" x14ac:dyDescent="0.25">
      <c r="E786" s="93"/>
      <c r="AM786" s="93"/>
      <c r="AN786" s="93"/>
      <c r="AO786" s="129"/>
      <c r="AP786" s="93"/>
      <c r="AQ786" s="93"/>
    </row>
    <row r="787" spans="5:43" ht="32.25" customHeight="1" x14ac:dyDescent="0.25">
      <c r="E787" s="93"/>
      <c r="AM787" s="93"/>
      <c r="AN787" s="93"/>
      <c r="AO787" s="129"/>
      <c r="AP787" s="93"/>
      <c r="AQ787" s="93"/>
    </row>
    <row r="788" spans="5:43" ht="32.25" customHeight="1" x14ac:dyDescent="0.25">
      <c r="E788" s="93"/>
      <c r="AM788" s="93"/>
      <c r="AN788" s="93"/>
      <c r="AO788" s="129"/>
      <c r="AP788" s="93"/>
      <c r="AQ788" s="93"/>
    </row>
    <row r="789" spans="5:43" ht="32.25" customHeight="1" x14ac:dyDescent="0.25">
      <c r="E789" s="93"/>
      <c r="AM789" s="93"/>
      <c r="AN789" s="93"/>
      <c r="AO789" s="129"/>
      <c r="AP789" s="93"/>
      <c r="AQ789" s="93"/>
    </row>
    <row r="790" spans="5:43" ht="32.25" customHeight="1" x14ac:dyDescent="0.25">
      <c r="E790" s="93"/>
      <c r="AM790" s="93"/>
      <c r="AN790" s="93"/>
      <c r="AO790" s="129"/>
      <c r="AP790" s="93"/>
      <c r="AQ790" s="93"/>
    </row>
    <row r="791" spans="5:43" ht="32.25" customHeight="1" x14ac:dyDescent="0.25">
      <c r="E791" s="93"/>
      <c r="AM791" s="93"/>
      <c r="AN791" s="93"/>
      <c r="AO791" s="129"/>
      <c r="AP791" s="93"/>
      <c r="AQ791" s="93"/>
    </row>
    <row r="792" spans="5:43" ht="32.25" customHeight="1" x14ac:dyDescent="0.25">
      <c r="E792" s="93"/>
      <c r="AM792" s="93"/>
      <c r="AN792" s="93"/>
      <c r="AO792" s="129"/>
      <c r="AP792" s="93"/>
      <c r="AQ792" s="93"/>
    </row>
    <row r="793" spans="5:43" ht="32.25" customHeight="1" x14ac:dyDescent="0.25">
      <c r="E793" s="93"/>
      <c r="AM793" s="93"/>
      <c r="AN793" s="93"/>
      <c r="AO793" s="129"/>
      <c r="AP793" s="93"/>
      <c r="AQ793" s="93"/>
    </row>
    <row r="794" spans="5:43" ht="32.25" customHeight="1" x14ac:dyDescent="0.25">
      <c r="E794" s="93"/>
      <c r="AM794" s="93"/>
      <c r="AN794" s="93"/>
      <c r="AO794" s="129"/>
      <c r="AP794" s="93"/>
      <c r="AQ794" s="93"/>
    </row>
    <row r="795" spans="5:43" ht="32.25" customHeight="1" x14ac:dyDescent="0.25">
      <c r="E795" s="93"/>
      <c r="AM795" s="93"/>
      <c r="AN795" s="93"/>
      <c r="AO795" s="129"/>
      <c r="AP795" s="93"/>
      <c r="AQ795" s="93"/>
    </row>
    <row r="796" spans="5:43" ht="32.25" customHeight="1" x14ac:dyDescent="0.25">
      <c r="E796" s="93"/>
      <c r="AM796" s="93"/>
      <c r="AN796" s="93"/>
      <c r="AO796" s="129"/>
      <c r="AP796" s="93"/>
      <c r="AQ796" s="93"/>
    </row>
    <row r="797" spans="5:43" ht="32.25" customHeight="1" x14ac:dyDescent="0.25">
      <c r="E797" s="93"/>
      <c r="AM797" s="93"/>
      <c r="AN797" s="93"/>
      <c r="AO797" s="129"/>
      <c r="AP797" s="93"/>
      <c r="AQ797" s="93"/>
    </row>
    <row r="798" spans="5:43" ht="32.25" customHeight="1" x14ac:dyDescent="0.25">
      <c r="E798" s="93"/>
      <c r="AM798" s="93"/>
      <c r="AN798" s="93"/>
      <c r="AO798" s="129"/>
      <c r="AP798" s="93"/>
      <c r="AQ798" s="93"/>
    </row>
    <row r="799" spans="5:43" ht="32.25" customHeight="1" x14ac:dyDescent="0.25">
      <c r="E799" s="93"/>
      <c r="AM799" s="93"/>
      <c r="AN799" s="93"/>
      <c r="AO799" s="129"/>
      <c r="AP799" s="93"/>
      <c r="AQ799" s="93"/>
    </row>
    <row r="800" spans="5:43" ht="32.25" customHeight="1" x14ac:dyDescent="0.25">
      <c r="E800" s="93"/>
      <c r="AM800" s="93"/>
      <c r="AN800" s="93"/>
      <c r="AO800" s="129"/>
      <c r="AP800" s="93"/>
      <c r="AQ800" s="93"/>
    </row>
    <row r="801" spans="5:43" ht="32.25" customHeight="1" x14ac:dyDescent="0.25">
      <c r="E801" s="93"/>
      <c r="AM801" s="93"/>
      <c r="AN801" s="93"/>
      <c r="AO801" s="129"/>
      <c r="AP801" s="93"/>
      <c r="AQ801" s="93"/>
    </row>
    <row r="802" spans="5:43" ht="32.25" customHeight="1" x14ac:dyDescent="0.25">
      <c r="E802" s="93"/>
      <c r="AM802" s="93"/>
      <c r="AN802" s="93"/>
      <c r="AO802" s="129"/>
      <c r="AP802" s="93"/>
      <c r="AQ802" s="93"/>
    </row>
    <row r="803" spans="5:43" ht="32.25" customHeight="1" x14ac:dyDescent="0.25">
      <c r="E803" s="93"/>
      <c r="AM803" s="93"/>
      <c r="AN803" s="93"/>
      <c r="AO803" s="129"/>
      <c r="AP803" s="93"/>
      <c r="AQ803" s="93"/>
    </row>
    <row r="804" spans="5:43" ht="32.25" customHeight="1" x14ac:dyDescent="0.25">
      <c r="E804" s="93"/>
      <c r="AM804" s="93"/>
      <c r="AN804" s="93"/>
      <c r="AO804" s="129"/>
      <c r="AP804" s="93"/>
      <c r="AQ804" s="93"/>
    </row>
    <row r="805" spans="5:43" ht="32.25" customHeight="1" x14ac:dyDescent="0.25">
      <c r="E805" s="93"/>
      <c r="AM805" s="93"/>
      <c r="AN805" s="93"/>
      <c r="AO805" s="129"/>
      <c r="AP805" s="93"/>
      <c r="AQ805" s="93"/>
    </row>
    <row r="806" spans="5:43" ht="32.25" customHeight="1" x14ac:dyDescent="0.25">
      <c r="E806" s="93"/>
      <c r="AM806" s="93"/>
      <c r="AN806" s="93"/>
      <c r="AO806" s="129"/>
      <c r="AP806" s="93"/>
      <c r="AQ806" s="93"/>
    </row>
    <row r="807" spans="5:43" ht="32.25" customHeight="1" x14ac:dyDescent="0.25">
      <c r="E807" s="93"/>
      <c r="AM807" s="93"/>
      <c r="AN807" s="93"/>
      <c r="AO807" s="129"/>
      <c r="AP807" s="93"/>
      <c r="AQ807" s="93"/>
    </row>
    <row r="808" spans="5:43" ht="32.25" customHeight="1" x14ac:dyDescent="0.25">
      <c r="E808" s="93"/>
      <c r="AM808" s="93"/>
      <c r="AN808" s="93"/>
      <c r="AO808" s="129"/>
      <c r="AP808" s="93"/>
      <c r="AQ808" s="93"/>
    </row>
    <row r="809" spans="5:43" ht="32.25" customHeight="1" x14ac:dyDescent="0.25">
      <c r="E809" s="93"/>
      <c r="AM809" s="93"/>
      <c r="AN809" s="93"/>
      <c r="AO809" s="129"/>
      <c r="AP809" s="93"/>
      <c r="AQ809" s="93"/>
    </row>
    <row r="810" spans="5:43" ht="32.25" customHeight="1" x14ac:dyDescent="0.25">
      <c r="E810" s="93"/>
      <c r="AM810" s="93"/>
      <c r="AN810" s="93"/>
      <c r="AO810" s="129"/>
      <c r="AP810" s="93"/>
      <c r="AQ810" s="93"/>
    </row>
    <row r="811" spans="5:43" ht="32.25" customHeight="1" x14ac:dyDescent="0.25">
      <c r="E811" s="93"/>
      <c r="AM811" s="93"/>
      <c r="AN811" s="93"/>
      <c r="AO811" s="129"/>
      <c r="AP811" s="93"/>
      <c r="AQ811" s="93"/>
    </row>
    <row r="812" spans="5:43" ht="32.25" customHeight="1" x14ac:dyDescent="0.25">
      <c r="E812" s="93"/>
      <c r="AM812" s="93"/>
      <c r="AN812" s="93"/>
      <c r="AO812" s="129"/>
      <c r="AP812" s="93"/>
      <c r="AQ812" s="93"/>
    </row>
    <row r="813" spans="5:43" ht="32.25" customHeight="1" x14ac:dyDescent="0.25">
      <c r="E813" s="93"/>
      <c r="AM813" s="93"/>
      <c r="AN813" s="93"/>
      <c r="AO813" s="129"/>
      <c r="AP813" s="93"/>
      <c r="AQ813" s="93"/>
    </row>
    <row r="814" spans="5:43" ht="32.25" customHeight="1" x14ac:dyDescent="0.25">
      <c r="E814" s="93"/>
      <c r="AM814" s="93"/>
      <c r="AN814" s="93"/>
      <c r="AO814" s="129"/>
      <c r="AP814" s="93"/>
      <c r="AQ814" s="93"/>
    </row>
    <row r="815" spans="5:43" ht="32.25" customHeight="1" x14ac:dyDescent="0.25">
      <c r="E815" s="93"/>
      <c r="AM815" s="93"/>
      <c r="AN815" s="93"/>
      <c r="AO815" s="129"/>
      <c r="AP815" s="93"/>
      <c r="AQ815" s="93"/>
    </row>
    <row r="816" spans="5:43" ht="32.25" customHeight="1" x14ac:dyDescent="0.25">
      <c r="E816" s="93"/>
      <c r="AM816" s="93"/>
      <c r="AN816" s="93"/>
      <c r="AO816" s="129"/>
      <c r="AP816" s="93"/>
      <c r="AQ816" s="93"/>
    </row>
    <row r="817" spans="5:43" ht="32.25" customHeight="1" x14ac:dyDescent="0.25">
      <c r="E817" s="93"/>
      <c r="AM817" s="93"/>
      <c r="AN817" s="93"/>
      <c r="AO817" s="129"/>
      <c r="AP817" s="93"/>
      <c r="AQ817" s="93"/>
    </row>
    <row r="818" spans="5:43" ht="32.25" customHeight="1" x14ac:dyDescent="0.25">
      <c r="E818" s="93"/>
      <c r="AM818" s="93"/>
      <c r="AN818" s="93"/>
      <c r="AO818" s="129"/>
      <c r="AP818" s="93"/>
      <c r="AQ818" s="93"/>
    </row>
    <row r="819" spans="5:43" ht="32.25" customHeight="1" x14ac:dyDescent="0.25">
      <c r="E819" s="93"/>
      <c r="AM819" s="93"/>
      <c r="AN819" s="93"/>
      <c r="AO819" s="129"/>
      <c r="AP819" s="93"/>
      <c r="AQ819" s="93"/>
    </row>
    <row r="820" spans="5:43" ht="32.25" customHeight="1" x14ac:dyDescent="0.25">
      <c r="E820" s="93"/>
      <c r="AM820" s="93"/>
      <c r="AN820" s="93"/>
      <c r="AO820" s="129"/>
      <c r="AP820" s="93"/>
      <c r="AQ820" s="93"/>
    </row>
    <row r="821" spans="5:43" ht="32.25" customHeight="1" x14ac:dyDescent="0.25">
      <c r="E821" s="93"/>
      <c r="AM821" s="93"/>
      <c r="AN821" s="93"/>
      <c r="AO821" s="129"/>
      <c r="AP821" s="93"/>
      <c r="AQ821" s="93"/>
    </row>
    <row r="822" spans="5:43" ht="32.25" customHeight="1" x14ac:dyDescent="0.25">
      <c r="E822" s="93"/>
      <c r="AM822" s="93"/>
      <c r="AN822" s="93"/>
      <c r="AO822" s="129"/>
      <c r="AP822" s="93"/>
      <c r="AQ822" s="93"/>
    </row>
    <row r="823" spans="5:43" ht="32.25" customHeight="1" x14ac:dyDescent="0.25">
      <c r="E823" s="93"/>
      <c r="AM823" s="93"/>
      <c r="AN823" s="93"/>
      <c r="AO823" s="129"/>
      <c r="AP823" s="93"/>
      <c r="AQ823" s="93"/>
    </row>
    <row r="824" spans="5:43" ht="32.25" customHeight="1" x14ac:dyDescent="0.25">
      <c r="E824" s="93"/>
      <c r="AM824" s="93"/>
      <c r="AN824" s="93"/>
      <c r="AO824" s="129"/>
      <c r="AP824" s="93"/>
      <c r="AQ824" s="93"/>
    </row>
    <row r="825" spans="5:43" ht="32.25" customHeight="1" x14ac:dyDescent="0.25">
      <c r="E825" s="93"/>
      <c r="AM825" s="93"/>
      <c r="AN825" s="93"/>
      <c r="AO825" s="129"/>
      <c r="AP825" s="93"/>
      <c r="AQ825" s="93"/>
    </row>
    <row r="826" spans="5:43" ht="32.25" customHeight="1" x14ac:dyDescent="0.25">
      <c r="E826" s="93"/>
      <c r="AM826" s="93"/>
      <c r="AN826" s="93"/>
      <c r="AO826" s="129"/>
      <c r="AP826" s="93"/>
      <c r="AQ826" s="93"/>
    </row>
    <row r="827" spans="5:43" ht="32.25" customHeight="1" x14ac:dyDescent="0.25">
      <c r="E827" s="93"/>
      <c r="AM827" s="93"/>
      <c r="AN827" s="93"/>
      <c r="AO827" s="129"/>
      <c r="AP827" s="93"/>
      <c r="AQ827" s="93"/>
    </row>
    <row r="828" spans="5:43" ht="32.25" customHeight="1" x14ac:dyDescent="0.25">
      <c r="E828" s="93"/>
      <c r="AM828" s="93"/>
      <c r="AN828" s="93"/>
      <c r="AO828" s="129"/>
      <c r="AP828" s="93"/>
      <c r="AQ828" s="93"/>
    </row>
    <row r="829" spans="5:43" ht="32.25" customHeight="1" x14ac:dyDescent="0.25">
      <c r="E829" s="93"/>
      <c r="AM829" s="93"/>
      <c r="AN829" s="93"/>
      <c r="AO829" s="129"/>
      <c r="AP829" s="93"/>
      <c r="AQ829" s="93"/>
    </row>
    <row r="830" spans="5:43" ht="32.25" customHeight="1" x14ac:dyDescent="0.25">
      <c r="E830" s="93"/>
      <c r="AM830" s="93"/>
      <c r="AN830" s="93"/>
      <c r="AO830" s="129"/>
      <c r="AP830" s="93"/>
      <c r="AQ830" s="93"/>
    </row>
    <row r="831" spans="5:43" ht="32.25" customHeight="1" x14ac:dyDescent="0.25">
      <c r="E831" s="93"/>
      <c r="AM831" s="93"/>
      <c r="AN831" s="93"/>
      <c r="AO831" s="129"/>
      <c r="AP831" s="93"/>
      <c r="AQ831" s="93"/>
    </row>
    <row r="832" spans="5:43" ht="32.25" customHeight="1" x14ac:dyDescent="0.25">
      <c r="E832" s="93"/>
      <c r="AM832" s="93"/>
      <c r="AN832" s="93"/>
      <c r="AO832" s="129"/>
      <c r="AP832" s="93"/>
      <c r="AQ832" s="93"/>
    </row>
    <row r="833" spans="5:43" ht="32.25" customHeight="1" x14ac:dyDescent="0.25">
      <c r="E833" s="93"/>
      <c r="AM833" s="93"/>
      <c r="AN833" s="93"/>
      <c r="AO833" s="129"/>
      <c r="AP833" s="93"/>
      <c r="AQ833" s="93"/>
    </row>
    <row r="834" spans="5:43" ht="32.25" customHeight="1" x14ac:dyDescent="0.25">
      <c r="E834" s="93"/>
      <c r="AM834" s="93"/>
      <c r="AN834" s="93"/>
      <c r="AO834" s="129"/>
      <c r="AP834" s="93"/>
      <c r="AQ834" s="93"/>
    </row>
    <row r="835" spans="5:43" ht="32.25" customHeight="1" x14ac:dyDescent="0.25">
      <c r="E835" s="93"/>
      <c r="AM835" s="93"/>
      <c r="AN835" s="93"/>
      <c r="AO835" s="129"/>
      <c r="AP835" s="93"/>
      <c r="AQ835" s="93"/>
    </row>
    <row r="836" spans="5:43" ht="32.25" customHeight="1" x14ac:dyDescent="0.25">
      <c r="E836" s="93"/>
      <c r="AM836" s="93"/>
      <c r="AN836" s="93"/>
      <c r="AO836" s="129"/>
      <c r="AP836" s="93"/>
      <c r="AQ836" s="93"/>
    </row>
    <row r="837" spans="5:43" ht="32.25" customHeight="1" x14ac:dyDescent="0.25">
      <c r="E837" s="93"/>
      <c r="AM837" s="93"/>
      <c r="AN837" s="93"/>
      <c r="AO837" s="129"/>
      <c r="AP837" s="93"/>
      <c r="AQ837" s="93"/>
    </row>
    <row r="838" spans="5:43" ht="32.25" customHeight="1" x14ac:dyDescent="0.25">
      <c r="E838" s="93"/>
      <c r="AM838" s="93"/>
      <c r="AN838" s="93"/>
      <c r="AO838" s="129"/>
      <c r="AP838" s="93"/>
      <c r="AQ838" s="93"/>
    </row>
    <row r="839" spans="5:43" ht="32.25" customHeight="1" x14ac:dyDescent="0.25">
      <c r="E839" s="93"/>
      <c r="AM839" s="93"/>
      <c r="AN839" s="93"/>
      <c r="AO839" s="129"/>
      <c r="AP839" s="93"/>
      <c r="AQ839" s="93"/>
    </row>
    <row r="840" spans="5:43" ht="32.25" customHeight="1" x14ac:dyDescent="0.25">
      <c r="E840" s="93"/>
      <c r="AM840" s="93"/>
      <c r="AN840" s="93"/>
      <c r="AO840" s="129"/>
      <c r="AP840" s="93"/>
      <c r="AQ840" s="93"/>
    </row>
    <row r="841" spans="5:43" ht="32.25" customHeight="1" x14ac:dyDescent="0.25">
      <c r="E841" s="93"/>
      <c r="AM841" s="93"/>
      <c r="AN841" s="93"/>
      <c r="AO841" s="129"/>
      <c r="AP841" s="93"/>
      <c r="AQ841" s="93"/>
    </row>
    <row r="842" spans="5:43" ht="32.25" customHeight="1" x14ac:dyDescent="0.25">
      <c r="E842" s="93"/>
      <c r="AM842" s="93"/>
      <c r="AN842" s="93"/>
      <c r="AO842" s="129"/>
      <c r="AP842" s="93"/>
      <c r="AQ842" s="93"/>
    </row>
    <row r="843" spans="5:43" ht="32.25" customHeight="1" x14ac:dyDescent="0.25">
      <c r="E843" s="93"/>
      <c r="AM843" s="93"/>
      <c r="AN843" s="93"/>
      <c r="AO843" s="129"/>
      <c r="AP843" s="93"/>
      <c r="AQ843" s="93"/>
    </row>
    <row r="844" spans="5:43" ht="32.25" customHeight="1" x14ac:dyDescent="0.25">
      <c r="E844" s="93"/>
      <c r="AM844" s="93"/>
      <c r="AN844" s="93"/>
      <c r="AO844" s="129"/>
      <c r="AP844" s="93"/>
      <c r="AQ844" s="93"/>
    </row>
    <row r="845" spans="5:43" ht="32.25" customHeight="1" x14ac:dyDescent="0.25">
      <c r="E845" s="93"/>
      <c r="AM845" s="93"/>
      <c r="AN845" s="93"/>
      <c r="AO845" s="129"/>
      <c r="AP845" s="93"/>
      <c r="AQ845" s="93"/>
    </row>
    <row r="846" spans="5:43" ht="32.25" customHeight="1" x14ac:dyDescent="0.25">
      <c r="E846" s="93"/>
      <c r="AM846" s="93"/>
      <c r="AN846" s="93"/>
      <c r="AO846" s="129"/>
      <c r="AP846" s="93"/>
      <c r="AQ846" s="93"/>
    </row>
    <row r="847" spans="5:43" ht="32.25" customHeight="1" x14ac:dyDescent="0.25">
      <c r="E847" s="93"/>
      <c r="AM847" s="93"/>
      <c r="AN847" s="93"/>
      <c r="AO847" s="129"/>
      <c r="AP847" s="93"/>
      <c r="AQ847" s="93"/>
    </row>
    <row r="848" spans="5:43" ht="32.25" customHeight="1" x14ac:dyDescent="0.25">
      <c r="E848" s="93"/>
      <c r="AM848" s="93"/>
      <c r="AN848" s="93"/>
      <c r="AO848" s="129"/>
      <c r="AP848" s="93"/>
      <c r="AQ848" s="93"/>
    </row>
    <row r="849" spans="5:43" ht="32.25" customHeight="1" x14ac:dyDescent="0.25">
      <c r="E849" s="93"/>
      <c r="AM849" s="93"/>
      <c r="AN849" s="93"/>
      <c r="AO849" s="129"/>
      <c r="AP849" s="93"/>
      <c r="AQ849" s="93"/>
    </row>
    <row r="850" spans="5:43" ht="32.25" customHeight="1" x14ac:dyDescent="0.25">
      <c r="E850" s="93"/>
      <c r="AM850" s="93"/>
      <c r="AN850" s="93"/>
      <c r="AO850" s="129"/>
      <c r="AP850" s="93"/>
      <c r="AQ850" s="93"/>
    </row>
    <row r="851" spans="5:43" ht="32.25" customHeight="1" x14ac:dyDescent="0.25">
      <c r="E851" s="93"/>
      <c r="AM851" s="93"/>
      <c r="AN851" s="93"/>
      <c r="AO851" s="129"/>
      <c r="AP851" s="93"/>
      <c r="AQ851" s="93"/>
    </row>
    <row r="852" spans="5:43" ht="32.25" customHeight="1" x14ac:dyDescent="0.25">
      <c r="E852" s="93"/>
      <c r="AM852" s="93"/>
      <c r="AN852" s="93"/>
      <c r="AO852" s="129"/>
      <c r="AP852" s="93"/>
      <c r="AQ852" s="93"/>
    </row>
    <row r="853" spans="5:43" ht="32.25" customHeight="1" x14ac:dyDescent="0.25">
      <c r="E853" s="93"/>
      <c r="AM853" s="93"/>
      <c r="AN853" s="93"/>
      <c r="AO853" s="129"/>
      <c r="AP853" s="93"/>
      <c r="AQ853" s="93"/>
    </row>
    <row r="854" spans="5:43" ht="32.25" customHeight="1" x14ac:dyDescent="0.25">
      <c r="E854" s="93"/>
      <c r="AM854" s="93"/>
      <c r="AN854" s="93"/>
      <c r="AO854" s="129"/>
      <c r="AP854" s="93"/>
      <c r="AQ854" s="93"/>
    </row>
    <row r="855" spans="5:43" ht="32.25" customHeight="1" x14ac:dyDescent="0.25">
      <c r="E855" s="93"/>
      <c r="AM855" s="93"/>
      <c r="AN855" s="93"/>
      <c r="AO855" s="129"/>
      <c r="AP855" s="93"/>
      <c r="AQ855" s="93"/>
    </row>
    <row r="856" spans="5:43" ht="32.25" customHeight="1" x14ac:dyDescent="0.25">
      <c r="E856" s="93"/>
      <c r="AM856" s="93"/>
      <c r="AN856" s="93"/>
      <c r="AO856" s="129"/>
      <c r="AP856" s="93"/>
      <c r="AQ856" s="93"/>
    </row>
    <row r="857" spans="5:43" ht="32.25" customHeight="1" x14ac:dyDescent="0.25">
      <c r="E857" s="93"/>
      <c r="AM857" s="93"/>
      <c r="AN857" s="93"/>
      <c r="AO857" s="129"/>
      <c r="AP857" s="93"/>
      <c r="AQ857" s="93"/>
    </row>
    <row r="858" spans="5:43" ht="32.25" customHeight="1" x14ac:dyDescent="0.25">
      <c r="E858" s="93"/>
      <c r="AM858" s="93"/>
      <c r="AN858" s="93"/>
      <c r="AO858" s="129"/>
      <c r="AP858" s="93"/>
      <c r="AQ858" s="93"/>
    </row>
    <row r="859" spans="5:43" ht="32.25" customHeight="1" x14ac:dyDescent="0.25">
      <c r="E859" s="93"/>
      <c r="AM859" s="93"/>
      <c r="AN859" s="93"/>
      <c r="AO859" s="129"/>
      <c r="AP859" s="93"/>
      <c r="AQ859" s="93"/>
    </row>
    <row r="860" spans="5:43" ht="32.25" customHeight="1" x14ac:dyDescent="0.25">
      <c r="E860" s="93"/>
      <c r="AM860" s="93"/>
      <c r="AN860" s="93"/>
      <c r="AO860" s="129"/>
      <c r="AP860" s="93"/>
      <c r="AQ860" s="93"/>
    </row>
    <row r="861" spans="5:43" ht="32.25" customHeight="1" x14ac:dyDescent="0.25">
      <c r="E861" s="93"/>
      <c r="AM861" s="93"/>
      <c r="AN861" s="93"/>
      <c r="AO861" s="129"/>
      <c r="AP861" s="93"/>
      <c r="AQ861" s="93"/>
    </row>
    <row r="862" spans="5:43" ht="32.25" customHeight="1" x14ac:dyDescent="0.25">
      <c r="E862" s="93"/>
      <c r="AM862" s="93"/>
      <c r="AN862" s="93"/>
      <c r="AO862" s="129"/>
      <c r="AP862" s="93"/>
      <c r="AQ862" s="93"/>
    </row>
    <row r="863" spans="5:43" ht="32.25" customHeight="1" x14ac:dyDescent="0.25">
      <c r="E863" s="93"/>
      <c r="AM863" s="93"/>
      <c r="AN863" s="93"/>
      <c r="AO863" s="129"/>
      <c r="AP863" s="93"/>
      <c r="AQ863" s="93"/>
    </row>
    <row r="864" spans="5:43" ht="32.25" customHeight="1" x14ac:dyDescent="0.25">
      <c r="E864" s="93"/>
      <c r="AM864" s="93"/>
      <c r="AN864" s="93"/>
      <c r="AO864" s="129"/>
      <c r="AP864" s="93"/>
      <c r="AQ864" s="93"/>
    </row>
    <row r="865" spans="5:43" ht="32.25" customHeight="1" x14ac:dyDescent="0.25">
      <c r="E865" s="93"/>
      <c r="AM865" s="93"/>
      <c r="AN865" s="93"/>
      <c r="AO865" s="129"/>
      <c r="AP865" s="93"/>
      <c r="AQ865" s="93"/>
    </row>
    <row r="866" spans="5:43" ht="32.25" customHeight="1" x14ac:dyDescent="0.25">
      <c r="E866" s="93"/>
      <c r="AM866" s="93"/>
      <c r="AN866" s="93"/>
      <c r="AO866" s="129"/>
      <c r="AP866" s="93"/>
      <c r="AQ866" s="93"/>
    </row>
    <row r="867" spans="5:43" ht="32.25" customHeight="1" x14ac:dyDescent="0.25">
      <c r="E867" s="93"/>
      <c r="AM867" s="93"/>
      <c r="AN867" s="93"/>
      <c r="AO867" s="129"/>
      <c r="AP867" s="93"/>
      <c r="AQ867" s="93"/>
    </row>
    <row r="868" spans="5:43" ht="32.25" customHeight="1" x14ac:dyDescent="0.25">
      <c r="E868" s="93"/>
      <c r="AM868" s="93"/>
      <c r="AN868" s="93"/>
      <c r="AO868" s="129"/>
      <c r="AP868" s="93"/>
      <c r="AQ868" s="93"/>
    </row>
    <row r="869" spans="5:43" ht="32.25" customHeight="1" x14ac:dyDescent="0.25">
      <c r="E869" s="93"/>
      <c r="AM869" s="93"/>
      <c r="AN869" s="93"/>
      <c r="AO869" s="129"/>
      <c r="AP869" s="93"/>
      <c r="AQ869" s="93"/>
    </row>
    <row r="870" spans="5:43" ht="32.25" customHeight="1" x14ac:dyDescent="0.25">
      <c r="E870" s="93"/>
      <c r="AM870" s="93"/>
      <c r="AN870" s="93"/>
      <c r="AO870" s="129"/>
      <c r="AP870" s="93"/>
      <c r="AQ870" s="93"/>
    </row>
    <row r="871" spans="5:43" ht="32.25" customHeight="1" x14ac:dyDescent="0.25">
      <c r="E871" s="93"/>
      <c r="AM871" s="93"/>
      <c r="AN871" s="93"/>
      <c r="AO871" s="129"/>
      <c r="AP871" s="93"/>
      <c r="AQ871" s="93"/>
    </row>
    <row r="872" spans="5:43" ht="32.25" customHeight="1" x14ac:dyDescent="0.25">
      <c r="E872" s="93"/>
      <c r="AM872" s="93"/>
      <c r="AN872" s="93"/>
      <c r="AO872" s="129"/>
      <c r="AP872" s="93"/>
      <c r="AQ872" s="93"/>
    </row>
    <row r="873" spans="5:43" ht="32.25" customHeight="1" x14ac:dyDescent="0.25">
      <c r="E873" s="93"/>
      <c r="AM873" s="93"/>
      <c r="AN873" s="93"/>
      <c r="AO873" s="129"/>
      <c r="AP873" s="93"/>
      <c r="AQ873" s="93"/>
    </row>
    <row r="874" spans="5:43" ht="32.25" customHeight="1" x14ac:dyDescent="0.25">
      <c r="E874" s="93"/>
      <c r="AM874" s="93"/>
      <c r="AN874" s="93"/>
      <c r="AO874" s="129"/>
      <c r="AP874" s="93"/>
      <c r="AQ874" s="93"/>
    </row>
    <row r="875" spans="5:43" ht="32.25" customHeight="1" x14ac:dyDescent="0.25">
      <c r="E875" s="93"/>
      <c r="AM875" s="93"/>
      <c r="AN875" s="93"/>
      <c r="AO875" s="129"/>
      <c r="AP875" s="93"/>
      <c r="AQ875" s="93"/>
    </row>
    <row r="876" spans="5:43" ht="32.25" customHeight="1" x14ac:dyDescent="0.25">
      <c r="E876" s="93"/>
      <c r="AM876" s="93"/>
      <c r="AN876" s="93"/>
      <c r="AO876" s="129"/>
      <c r="AP876" s="93"/>
      <c r="AQ876" s="93"/>
    </row>
    <row r="877" spans="5:43" ht="32.25" customHeight="1" x14ac:dyDescent="0.25">
      <c r="E877" s="93"/>
      <c r="AM877" s="93"/>
      <c r="AN877" s="93"/>
      <c r="AO877" s="129"/>
      <c r="AP877" s="93"/>
      <c r="AQ877" s="93"/>
    </row>
    <row r="878" spans="5:43" ht="32.25" customHeight="1" x14ac:dyDescent="0.25">
      <c r="E878" s="93"/>
      <c r="AM878" s="93"/>
      <c r="AN878" s="93"/>
      <c r="AO878" s="129"/>
      <c r="AP878" s="93"/>
      <c r="AQ878" s="93"/>
    </row>
    <row r="879" spans="5:43" ht="32.25" customHeight="1" x14ac:dyDescent="0.25">
      <c r="E879" s="93"/>
      <c r="AM879" s="93"/>
      <c r="AN879" s="93"/>
      <c r="AO879" s="129"/>
      <c r="AP879" s="93"/>
      <c r="AQ879" s="93"/>
    </row>
    <row r="880" spans="5:43" ht="32.25" customHeight="1" x14ac:dyDescent="0.25">
      <c r="E880" s="93"/>
      <c r="AM880" s="93"/>
      <c r="AN880" s="93"/>
      <c r="AO880" s="129"/>
      <c r="AP880" s="93"/>
      <c r="AQ880" s="93"/>
    </row>
    <row r="881" spans="5:43" ht="32.25" customHeight="1" x14ac:dyDescent="0.25">
      <c r="E881" s="93"/>
      <c r="AM881" s="93"/>
      <c r="AN881" s="93"/>
      <c r="AO881" s="129"/>
      <c r="AP881" s="93"/>
      <c r="AQ881" s="93"/>
    </row>
    <row r="882" spans="5:43" ht="32.25" customHeight="1" x14ac:dyDescent="0.25">
      <c r="E882" s="93"/>
      <c r="AM882" s="93"/>
      <c r="AN882" s="93"/>
      <c r="AO882" s="129"/>
      <c r="AP882" s="93"/>
      <c r="AQ882" s="93"/>
    </row>
    <row r="883" spans="5:43" ht="32.25" customHeight="1" x14ac:dyDescent="0.25">
      <c r="E883" s="93"/>
      <c r="AM883" s="93"/>
      <c r="AN883" s="93"/>
      <c r="AO883" s="129"/>
      <c r="AP883" s="93"/>
      <c r="AQ883" s="93"/>
    </row>
    <row r="884" spans="5:43" ht="32.25" customHeight="1" x14ac:dyDescent="0.25">
      <c r="E884" s="93"/>
      <c r="AM884" s="93"/>
      <c r="AN884" s="93"/>
      <c r="AO884" s="129"/>
      <c r="AP884" s="93"/>
      <c r="AQ884" s="93"/>
    </row>
    <row r="885" spans="5:43" ht="32.25" customHeight="1" x14ac:dyDescent="0.25">
      <c r="E885" s="93"/>
      <c r="AM885" s="93"/>
      <c r="AN885" s="93"/>
      <c r="AO885" s="129"/>
      <c r="AP885" s="93"/>
      <c r="AQ885" s="93"/>
    </row>
    <row r="886" spans="5:43" ht="32.25" customHeight="1" x14ac:dyDescent="0.25">
      <c r="E886" s="93"/>
      <c r="AM886" s="93"/>
      <c r="AN886" s="93"/>
      <c r="AO886" s="129"/>
      <c r="AP886" s="93"/>
      <c r="AQ886" s="93"/>
    </row>
    <row r="887" spans="5:43" ht="32.25" customHeight="1" x14ac:dyDescent="0.25">
      <c r="E887" s="93"/>
      <c r="AM887" s="93"/>
      <c r="AN887" s="93"/>
      <c r="AO887" s="129"/>
      <c r="AP887" s="93"/>
      <c r="AQ887" s="93"/>
    </row>
    <row r="888" spans="5:43" ht="32.25" customHeight="1" x14ac:dyDescent="0.25">
      <c r="E888" s="93"/>
      <c r="AM888" s="93"/>
      <c r="AN888" s="93"/>
      <c r="AO888" s="129"/>
      <c r="AP888" s="93"/>
      <c r="AQ888" s="93"/>
    </row>
    <row r="889" spans="5:43" ht="32.25" customHeight="1" x14ac:dyDescent="0.25">
      <c r="E889" s="93"/>
      <c r="AM889" s="93"/>
      <c r="AN889" s="93"/>
      <c r="AO889" s="129"/>
      <c r="AP889" s="93"/>
      <c r="AQ889" s="93"/>
    </row>
    <row r="890" spans="5:43" ht="32.25" customHeight="1" x14ac:dyDescent="0.25">
      <c r="E890" s="93"/>
      <c r="AM890" s="93"/>
      <c r="AN890" s="93"/>
      <c r="AO890" s="129"/>
      <c r="AP890" s="93"/>
      <c r="AQ890" s="93"/>
    </row>
    <row r="891" spans="5:43" ht="32.25" customHeight="1" x14ac:dyDescent="0.25">
      <c r="E891" s="93"/>
      <c r="AM891" s="93"/>
      <c r="AN891" s="93"/>
      <c r="AO891" s="129"/>
      <c r="AP891" s="93"/>
      <c r="AQ891" s="93"/>
    </row>
    <row r="892" spans="5:43" ht="32.25" customHeight="1" x14ac:dyDescent="0.25">
      <c r="E892" s="93"/>
      <c r="AM892" s="93"/>
      <c r="AN892" s="93"/>
      <c r="AO892" s="129"/>
      <c r="AP892" s="93"/>
      <c r="AQ892" s="93"/>
    </row>
    <row r="893" spans="5:43" ht="32.25" customHeight="1" x14ac:dyDescent="0.25">
      <c r="E893" s="93"/>
      <c r="AM893" s="93"/>
      <c r="AN893" s="93"/>
      <c r="AO893" s="129"/>
      <c r="AP893" s="93"/>
      <c r="AQ893" s="93"/>
    </row>
    <row r="894" spans="5:43" ht="32.25" customHeight="1" x14ac:dyDescent="0.25">
      <c r="E894" s="93"/>
      <c r="AM894" s="93"/>
      <c r="AN894" s="93"/>
      <c r="AO894" s="129"/>
      <c r="AP894" s="93"/>
      <c r="AQ894" s="93"/>
    </row>
    <row r="895" spans="5:43" ht="32.25" customHeight="1" x14ac:dyDescent="0.25">
      <c r="E895" s="93"/>
      <c r="AM895" s="93"/>
      <c r="AN895" s="93"/>
      <c r="AO895" s="129"/>
      <c r="AP895" s="93"/>
      <c r="AQ895" s="93"/>
    </row>
    <row r="896" spans="5:43" ht="32.25" customHeight="1" x14ac:dyDescent="0.25">
      <c r="E896" s="93"/>
      <c r="AM896" s="93"/>
      <c r="AN896" s="93"/>
      <c r="AO896" s="129"/>
      <c r="AP896" s="93"/>
      <c r="AQ896" s="93"/>
    </row>
    <row r="897" spans="5:43" ht="32.25" customHeight="1" x14ac:dyDescent="0.25">
      <c r="E897" s="93"/>
      <c r="AM897" s="93"/>
      <c r="AN897" s="93"/>
      <c r="AO897" s="129"/>
      <c r="AP897" s="93"/>
      <c r="AQ897" s="93"/>
    </row>
    <row r="898" spans="5:43" ht="32.25" customHeight="1" x14ac:dyDescent="0.25">
      <c r="E898" s="93"/>
      <c r="AM898" s="93"/>
      <c r="AN898" s="93"/>
      <c r="AO898" s="129"/>
      <c r="AP898" s="93"/>
      <c r="AQ898" s="93"/>
    </row>
    <row r="899" spans="5:43" ht="32.25" customHeight="1" x14ac:dyDescent="0.25">
      <c r="E899" s="93"/>
      <c r="AM899" s="93"/>
      <c r="AN899" s="93"/>
      <c r="AO899" s="129"/>
      <c r="AP899" s="93"/>
      <c r="AQ899" s="93"/>
    </row>
    <row r="900" spans="5:43" ht="32.25" customHeight="1" x14ac:dyDescent="0.25">
      <c r="E900" s="93"/>
      <c r="AM900" s="93"/>
      <c r="AN900" s="93"/>
      <c r="AO900" s="129"/>
      <c r="AP900" s="93"/>
      <c r="AQ900" s="93"/>
    </row>
    <row r="901" spans="5:43" ht="32.25" customHeight="1" x14ac:dyDescent="0.25">
      <c r="E901" s="93"/>
      <c r="AM901" s="93"/>
      <c r="AN901" s="93"/>
      <c r="AO901" s="129"/>
      <c r="AP901" s="93"/>
      <c r="AQ901" s="93"/>
    </row>
    <row r="902" spans="5:43" ht="32.25" customHeight="1" x14ac:dyDescent="0.25">
      <c r="E902" s="93"/>
      <c r="AM902" s="93"/>
      <c r="AN902" s="93"/>
      <c r="AO902" s="129"/>
      <c r="AP902" s="93"/>
      <c r="AQ902" s="93"/>
    </row>
    <row r="903" spans="5:43" ht="32.25" customHeight="1" x14ac:dyDescent="0.25">
      <c r="E903" s="93"/>
      <c r="AM903" s="93"/>
      <c r="AN903" s="93"/>
      <c r="AO903" s="129"/>
      <c r="AP903" s="93"/>
      <c r="AQ903" s="93"/>
    </row>
    <row r="904" spans="5:43" ht="32.25" customHeight="1" x14ac:dyDescent="0.25">
      <c r="E904" s="93"/>
      <c r="AM904" s="93"/>
      <c r="AN904" s="93"/>
      <c r="AO904" s="129"/>
      <c r="AP904" s="93"/>
      <c r="AQ904" s="93"/>
    </row>
    <row r="905" spans="5:43" ht="32.25" customHeight="1" x14ac:dyDescent="0.25">
      <c r="E905" s="93"/>
      <c r="AM905" s="93"/>
      <c r="AN905" s="93"/>
      <c r="AO905" s="129"/>
      <c r="AP905" s="93"/>
      <c r="AQ905" s="93"/>
    </row>
    <row r="906" spans="5:43" ht="32.25" customHeight="1" x14ac:dyDescent="0.25">
      <c r="E906" s="93"/>
      <c r="AM906" s="93"/>
      <c r="AN906" s="93"/>
      <c r="AO906" s="129"/>
      <c r="AP906" s="93"/>
      <c r="AQ906" s="93"/>
    </row>
    <row r="907" spans="5:43" ht="32.25" customHeight="1" x14ac:dyDescent="0.25">
      <c r="E907" s="93"/>
      <c r="AM907" s="93"/>
      <c r="AN907" s="93"/>
      <c r="AO907" s="129"/>
      <c r="AP907" s="93"/>
      <c r="AQ907" s="93"/>
    </row>
    <row r="908" spans="5:43" ht="32.25" customHeight="1" x14ac:dyDescent="0.25">
      <c r="E908" s="93"/>
      <c r="AM908" s="93"/>
      <c r="AN908" s="93"/>
      <c r="AO908" s="129"/>
      <c r="AP908" s="93"/>
      <c r="AQ908" s="93"/>
    </row>
    <row r="909" spans="5:43" ht="32.25" customHeight="1" x14ac:dyDescent="0.25">
      <c r="E909" s="93"/>
      <c r="AM909" s="93"/>
      <c r="AN909" s="93"/>
      <c r="AO909" s="129"/>
      <c r="AP909" s="93"/>
      <c r="AQ909" s="93"/>
    </row>
    <row r="910" spans="5:43" ht="32.25" customHeight="1" x14ac:dyDescent="0.25">
      <c r="E910" s="93"/>
      <c r="AM910" s="93"/>
      <c r="AN910" s="93"/>
      <c r="AO910" s="129"/>
      <c r="AP910" s="93"/>
      <c r="AQ910" s="93"/>
    </row>
    <row r="911" spans="5:43" ht="32.25" customHeight="1" x14ac:dyDescent="0.25">
      <c r="E911" s="93"/>
      <c r="AM911" s="93"/>
      <c r="AN911" s="93"/>
      <c r="AO911" s="129"/>
      <c r="AP911" s="93"/>
      <c r="AQ911" s="93"/>
    </row>
    <row r="912" spans="5:43" ht="32.25" customHeight="1" x14ac:dyDescent="0.25">
      <c r="E912" s="93"/>
      <c r="AM912" s="93"/>
      <c r="AN912" s="93"/>
      <c r="AO912" s="129"/>
      <c r="AP912" s="93"/>
      <c r="AQ912" s="93"/>
    </row>
    <row r="913" spans="5:43" ht="32.25" customHeight="1" x14ac:dyDescent="0.25">
      <c r="E913" s="93"/>
      <c r="AM913" s="93"/>
      <c r="AN913" s="93"/>
      <c r="AO913" s="129"/>
      <c r="AP913" s="93"/>
      <c r="AQ913" s="93"/>
    </row>
    <row r="914" spans="5:43" ht="32.25" customHeight="1" x14ac:dyDescent="0.25">
      <c r="E914" s="93"/>
      <c r="AM914" s="93"/>
      <c r="AN914" s="93"/>
      <c r="AO914" s="129"/>
      <c r="AP914" s="93"/>
      <c r="AQ914" s="93"/>
    </row>
    <row r="915" spans="5:43" ht="32.25" customHeight="1" x14ac:dyDescent="0.25">
      <c r="E915" s="93"/>
      <c r="AM915" s="93"/>
      <c r="AN915" s="93"/>
      <c r="AO915" s="129"/>
      <c r="AP915" s="93"/>
      <c r="AQ915" s="93"/>
    </row>
    <row r="916" spans="5:43" ht="32.25" customHeight="1" x14ac:dyDescent="0.25">
      <c r="E916" s="93"/>
      <c r="AM916" s="93"/>
      <c r="AN916" s="93"/>
      <c r="AO916" s="129"/>
      <c r="AP916" s="93"/>
      <c r="AQ916" s="93"/>
    </row>
    <row r="917" spans="5:43" ht="32.25" customHeight="1" x14ac:dyDescent="0.25">
      <c r="E917" s="93"/>
      <c r="AM917" s="93"/>
      <c r="AN917" s="93"/>
      <c r="AO917" s="129"/>
      <c r="AP917" s="93"/>
      <c r="AQ917" s="93"/>
    </row>
    <row r="918" spans="5:43" ht="32.25" customHeight="1" x14ac:dyDescent="0.25">
      <c r="E918" s="93"/>
      <c r="AM918" s="93"/>
      <c r="AN918" s="93"/>
      <c r="AO918" s="129"/>
      <c r="AP918" s="93"/>
      <c r="AQ918" s="93"/>
    </row>
    <row r="919" spans="5:43" ht="32.25" customHeight="1" x14ac:dyDescent="0.25">
      <c r="E919" s="93"/>
      <c r="AM919" s="93"/>
      <c r="AN919" s="93"/>
      <c r="AO919" s="129"/>
      <c r="AP919" s="93"/>
      <c r="AQ919" s="93"/>
    </row>
    <row r="920" spans="5:43" ht="32.25" customHeight="1" x14ac:dyDescent="0.25">
      <c r="E920" s="93"/>
      <c r="AM920" s="93"/>
      <c r="AN920" s="93"/>
      <c r="AO920" s="129"/>
      <c r="AP920" s="93"/>
      <c r="AQ920" s="93"/>
    </row>
    <row r="921" spans="5:43" ht="32.25" customHeight="1" x14ac:dyDescent="0.25">
      <c r="E921" s="93"/>
      <c r="AM921" s="93"/>
      <c r="AN921" s="93"/>
      <c r="AO921" s="129"/>
      <c r="AP921" s="93"/>
      <c r="AQ921" s="93"/>
    </row>
    <row r="922" spans="5:43" ht="32.25" customHeight="1" x14ac:dyDescent="0.25">
      <c r="E922" s="93"/>
      <c r="AM922" s="93"/>
      <c r="AN922" s="93"/>
      <c r="AO922" s="129"/>
      <c r="AP922" s="93"/>
      <c r="AQ922" s="93"/>
    </row>
    <row r="923" spans="5:43" ht="32.25" customHeight="1" x14ac:dyDescent="0.25">
      <c r="E923" s="93"/>
      <c r="AM923" s="93"/>
      <c r="AN923" s="93"/>
      <c r="AO923" s="129"/>
      <c r="AP923" s="93"/>
      <c r="AQ923" s="93"/>
    </row>
    <row r="924" spans="5:43" ht="32.25" customHeight="1" x14ac:dyDescent="0.25">
      <c r="E924" s="93"/>
      <c r="AM924" s="93"/>
      <c r="AN924" s="93"/>
      <c r="AO924" s="129"/>
      <c r="AP924" s="93"/>
      <c r="AQ924" s="93"/>
    </row>
    <row r="925" spans="5:43" ht="32.25" customHeight="1" x14ac:dyDescent="0.25">
      <c r="E925" s="93"/>
      <c r="AM925" s="93"/>
      <c r="AN925" s="93"/>
      <c r="AO925" s="129"/>
      <c r="AP925" s="93"/>
      <c r="AQ925" s="93"/>
    </row>
    <row r="926" spans="5:43" ht="32.25" customHeight="1" x14ac:dyDescent="0.25">
      <c r="E926" s="93"/>
      <c r="AM926" s="93"/>
      <c r="AN926" s="93"/>
      <c r="AO926" s="129"/>
      <c r="AP926" s="93"/>
      <c r="AQ926" s="93"/>
    </row>
    <row r="927" spans="5:43" ht="32.25" customHeight="1" x14ac:dyDescent="0.25">
      <c r="E927" s="93"/>
      <c r="AM927" s="93"/>
      <c r="AN927" s="93"/>
      <c r="AO927" s="129"/>
      <c r="AP927" s="93"/>
      <c r="AQ927" s="93"/>
    </row>
    <row r="928" spans="5:43" ht="32.25" customHeight="1" x14ac:dyDescent="0.25">
      <c r="E928" s="93"/>
      <c r="AM928" s="93"/>
      <c r="AN928" s="93"/>
      <c r="AO928" s="129"/>
      <c r="AP928" s="93"/>
      <c r="AQ928" s="93"/>
    </row>
    <row r="929" spans="5:43" ht="32.25" customHeight="1" x14ac:dyDescent="0.25">
      <c r="E929" s="93"/>
      <c r="AM929" s="93"/>
      <c r="AN929" s="93"/>
      <c r="AO929" s="129"/>
      <c r="AP929" s="93"/>
      <c r="AQ929" s="93"/>
    </row>
    <row r="930" spans="5:43" ht="32.25" customHeight="1" x14ac:dyDescent="0.25">
      <c r="E930" s="93"/>
      <c r="AM930" s="93"/>
      <c r="AN930" s="93"/>
      <c r="AO930" s="129"/>
      <c r="AP930" s="93"/>
      <c r="AQ930" s="93"/>
    </row>
    <row r="931" spans="5:43" ht="32.25" customHeight="1" x14ac:dyDescent="0.25">
      <c r="E931" s="93"/>
      <c r="AM931" s="93"/>
      <c r="AN931" s="93"/>
      <c r="AO931" s="129"/>
      <c r="AP931" s="93"/>
      <c r="AQ931" s="93"/>
    </row>
    <row r="932" spans="5:43" ht="32.25" customHeight="1" x14ac:dyDescent="0.25">
      <c r="E932" s="93"/>
      <c r="AM932" s="93"/>
      <c r="AN932" s="93"/>
      <c r="AO932" s="129"/>
      <c r="AP932" s="93"/>
      <c r="AQ932" s="93"/>
    </row>
    <row r="933" spans="5:43" ht="32.25" customHeight="1" x14ac:dyDescent="0.25">
      <c r="E933" s="93"/>
      <c r="AM933" s="93"/>
      <c r="AN933" s="93"/>
      <c r="AO933" s="129"/>
      <c r="AP933" s="93"/>
      <c r="AQ933" s="93"/>
    </row>
    <row r="934" spans="5:43" ht="32.25" customHeight="1" x14ac:dyDescent="0.25">
      <c r="E934" s="93"/>
      <c r="AM934" s="93"/>
      <c r="AN934" s="93"/>
      <c r="AO934" s="129"/>
      <c r="AP934" s="93"/>
      <c r="AQ934" s="93"/>
    </row>
    <row r="935" spans="5:43" ht="32.25" customHeight="1" x14ac:dyDescent="0.25">
      <c r="E935" s="93"/>
      <c r="AM935" s="93"/>
      <c r="AN935" s="93"/>
      <c r="AO935" s="129"/>
      <c r="AP935" s="93"/>
      <c r="AQ935" s="93"/>
    </row>
    <row r="936" spans="5:43" ht="32.25" customHeight="1" x14ac:dyDescent="0.25">
      <c r="E936" s="93"/>
      <c r="AM936" s="93"/>
      <c r="AN936" s="93"/>
      <c r="AO936" s="129"/>
      <c r="AP936" s="93"/>
      <c r="AQ936" s="93"/>
    </row>
    <row r="937" spans="5:43" ht="32.25" customHeight="1" x14ac:dyDescent="0.25">
      <c r="E937" s="93"/>
      <c r="AM937" s="93"/>
      <c r="AN937" s="93"/>
      <c r="AO937" s="129"/>
      <c r="AP937" s="93"/>
      <c r="AQ937" s="93"/>
    </row>
    <row r="938" spans="5:43" ht="32.25" customHeight="1" x14ac:dyDescent="0.25">
      <c r="E938" s="93"/>
      <c r="AM938" s="93"/>
      <c r="AN938" s="93"/>
      <c r="AO938" s="129"/>
      <c r="AP938" s="93"/>
      <c r="AQ938" s="93"/>
    </row>
    <row r="939" spans="5:43" ht="32.25" customHeight="1" x14ac:dyDescent="0.25">
      <c r="E939" s="93"/>
      <c r="AM939" s="93"/>
      <c r="AN939" s="93"/>
      <c r="AO939" s="129"/>
      <c r="AP939" s="93"/>
      <c r="AQ939" s="93"/>
    </row>
    <row r="940" spans="5:43" ht="32.25" customHeight="1" x14ac:dyDescent="0.25">
      <c r="E940" s="93"/>
      <c r="AM940" s="93"/>
      <c r="AN940" s="93"/>
      <c r="AO940" s="129"/>
      <c r="AP940" s="93"/>
      <c r="AQ940" s="93"/>
    </row>
    <row r="941" spans="5:43" ht="32.25" customHeight="1" x14ac:dyDescent="0.25">
      <c r="E941" s="93"/>
      <c r="AM941" s="93"/>
      <c r="AN941" s="93"/>
      <c r="AO941" s="129"/>
      <c r="AP941" s="93"/>
      <c r="AQ941" s="93"/>
    </row>
    <row r="942" spans="5:43" ht="32.25" customHeight="1" x14ac:dyDescent="0.25">
      <c r="E942" s="93"/>
      <c r="AM942" s="93"/>
      <c r="AN942" s="93"/>
      <c r="AO942" s="129"/>
      <c r="AP942" s="93"/>
      <c r="AQ942" s="93"/>
    </row>
    <row r="943" spans="5:43" ht="32.25" customHeight="1" x14ac:dyDescent="0.25">
      <c r="E943" s="93"/>
      <c r="AM943" s="93"/>
      <c r="AN943" s="93"/>
      <c r="AO943" s="129"/>
      <c r="AP943" s="93"/>
      <c r="AQ943" s="93"/>
    </row>
    <row r="944" spans="5:43" ht="32.25" customHeight="1" x14ac:dyDescent="0.25">
      <c r="E944" s="93"/>
      <c r="AM944" s="93"/>
      <c r="AN944" s="93"/>
      <c r="AO944" s="129"/>
      <c r="AP944" s="93"/>
      <c r="AQ944" s="93"/>
    </row>
    <row r="945" spans="5:43" ht="32.25" customHeight="1" x14ac:dyDescent="0.25">
      <c r="E945" s="93"/>
      <c r="AM945" s="93"/>
      <c r="AN945" s="93"/>
      <c r="AO945" s="129"/>
      <c r="AP945" s="93"/>
      <c r="AQ945" s="93"/>
    </row>
    <row r="946" spans="5:43" ht="32.25" customHeight="1" x14ac:dyDescent="0.25">
      <c r="E946" s="93"/>
      <c r="AM946" s="93"/>
      <c r="AN946" s="93"/>
      <c r="AO946" s="129"/>
      <c r="AP946" s="93"/>
      <c r="AQ946" s="93"/>
    </row>
    <row r="947" spans="5:43" ht="32.25" customHeight="1" x14ac:dyDescent="0.25">
      <c r="E947" s="93"/>
      <c r="AM947" s="93"/>
      <c r="AN947" s="93"/>
      <c r="AO947" s="129"/>
      <c r="AP947" s="93"/>
      <c r="AQ947" s="93"/>
    </row>
    <row r="948" spans="5:43" ht="32.25" customHeight="1" x14ac:dyDescent="0.25">
      <c r="E948" s="93"/>
      <c r="AM948" s="93"/>
      <c r="AN948" s="93"/>
      <c r="AO948" s="129"/>
      <c r="AP948" s="93"/>
      <c r="AQ948" s="93"/>
    </row>
    <row r="949" spans="5:43" ht="32.25" customHeight="1" x14ac:dyDescent="0.25">
      <c r="E949" s="93"/>
      <c r="AM949" s="93"/>
      <c r="AN949" s="93"/>
      <c r="AO949" s="129"/>
      <c r="AP949" s="93"/>
      <c r="AQ949" s="93"/>
    </row>
    <row r="950" spans="5:43" ht="32.25" customHeight="1" x14ac:dyDescent="0.25">
      <c r="E950" s="93"/>
      <c r="AM950" s="93"/>
      <c r="AN950" s="93"/>
      <c r="AO950" s="129"/>
      <c r="AP950" s="93"/>
      <c r="AQ950" s="93"/>
    </row>
    <row r="951" spans="5:43" ht="32.25" customHeight="1" x14ac:dyDescent="0.25">
      <c r="E951" s="93"/>
      <c r="AM951" s="93"/>
      <c r="AN951" s="93"/>
      <c r="AO951" s="129"/>
      <c r="AP951" s="93"/>
      <c r="AQ951" s="93"/>
    </row>
    <row r="952" spans="5:43" ht="32.25" customHeight="1" x14ac:dyDescent="0.25">
      <c r="E952" s="93"/>
      <c r="AM952" s="93"/>
      <c r="AN952" s="93"/>
      <c r="AO952" s="129"/>
      <c r="AP952" s="93"/>
      <c r="AQ952" s="93"/>
    </row>
    <row r="953" spans="5:43" ht="32.25" customHeight="1" x14ac:dyDescent="0.25">
      <c r="E953" s="93"/>
      <c r="AM953" s="93"/>
      <c r="AN953" s="93"/>
      <c r="AO953" s="129"/>
      <c r="AP953" s="93"/>
      <c r="AQ953" s="93"/>
    </row>
    <row r="954" spans="5:43" ht="32.25" customHeight="1" x14ac:dyDescent="0.25">
      <c r="E954" s="93"/>
      <c r="AM954" s="93"/>
      <c r="AN954" s="93"/>
      <c r="AO954" s="129"/>
      <c r="AP954" s="93"/>
      <c r="AQ954" s="93"/>
    </row>
    <row r="955" spans="5:43" ht="32.25" customHeight="1" x14ac:dyDescent="0.25">
      <c r="E955" s="93"/>
      <c r="AM955" s="93"/>
      <c r="AN955" s="93"/>
      <c r="AO955" s="129"/>
      <c r="AP955" s="93"/>
      <c r="AQ955" s="93"/>
    </row>
    <row r="956" spans="5:43" ht="32.25" customHeight="1" x14ac:dyDescent="0.25">
      <c r="E956" s="93"/>
      <c r="AM956" s="93"/>
      <c r="AN956" s="93"/>
      <c r="AO956" s="129"/>
      <c r="AP956" s="93"/>
      <c r="AQ956" s="93"/>
    </row>
    <row r="957" spans="5:43" ht="32.25" customHeight="1" x14ac:dyDescent="0.25">
      <c r="E957" s="93"/>
      <c r="AM957" s="93"/>
      <c r="AN957" s="93"/>
      <c r="AO957" s="129"/>
      <c r="AP957" s="93"/>
      <c r="AQ957" s="93"/>
    </row>
    <row r="958" spans="5:43" ht="32.25" customHeight="1" x14ac:dyDescent="0.25">
      <c r="E958" s="93"/>
      <c r="AM958" s="93"/>
      <c r="AN958" s="93"/>
      <c r="AO958" s="129"/>
      <c r="AP958" s="93"/>
      <c r="AQ958" s="93"/>
    </row>
    <row r="959" spans="5:43" ht="32.25" customHeight="1" x14ac:dyDescent="0.25">
      <c r="E959" s="93"/>
      <c r="AM959" s="93"/>
      <c r="AN959" s="93"/>
      <c r="AO959" s="129"/>
      <c r="AP959" s="93"/>
      <c r="AQ959" s="93"/>
    </row>
    <row r="960" spans="5:43" ht="32.25" customHeight="1" x14ac:dyDescent="0.25">
      <c r="E960" s="93"/>
      <c r="AM960" s="93"/>
      <c r="AN960" s="93"/>
      <c r="AO960" s="129"/>
      <c r="AP960" s="93"/>
      <c r="AQ960" s="93"/>
    </row>
    <row r="961" spans="5:43" ht="32.25" customHeight="1" x14ac:dyDescent="0.25">
      <c r="E961" s="93"/>
      <c r="AM961" s="93"/>
      <c r="AN961" s="93"/>
      <c r="AO961" s="129"/>
      <c r="AP961" s="93"/>
      <c r="AQ961" s="93"/>
    </row>
    <row r="962" spans="5:43" ht="32.25" customHeight="1" x14ac:dyDescent="0.25">
      <c r="E962" s="93"/>
      <c r="AM962" s="93"/>
      <c r="AN962" s="93"/>
      <c r="AO962" s="129"/>
      <c r="AP962" s="93"/>
      <c r="AQ962" s="93"/>
    </row>
    <row r="963" spans="5:43" ht="32.25" customHeight="1" x14ac:dyDescent="0.25">
      <c r="E963" s="93"/>
      <c r="AM963" s="93"/>
      <c r="AN963" s="93"/>
      <c r="AO963" s="129"/>
      <c r="AP963" s="93"/>
      <c r="AQ963" s="93"/>
    </row>
    <row r="964" spans="5:43" ht="32.25" customHeight="1" x14ac:dyDescent="0.25">
      <c r="E964" s="93"/>
      <c r="AM964" s="93"/>
      <c r="AN964" s="93"/>
      <c r="AO964" s="129"/>
      <c r="AP964" s="93"/>
      <c r="AQ964" s="93"/>
    </row>
    <row r="965" spans="5:43" ht="32.25" customHeight="1" x14ac:dyDescent="0.25">
      <c r="E965" s="93"/>
      <c r="AM965" s="93"/>
      <c r="AN965" s="93"/>
      <c r="AO965" s="129"/>
      <c r="AP965" s="93"/>
      <c r="AQ965" s="93"/>
    </row>
    <row r="966" spans="5:43" ht="32.25" customHeight="1" x14ac:dyDescent="0.25">
      <c r="E966" s="93"/>
      <c r="AM966" s="93"/>
      <c r="AN966" s="93"/>
      <c r="AO966" s="129"/>
      <c r="AP966" s="93"/>
      <c r="AQ966" s="93"/>
    </row>
    <row r="967" spans="5:43" ht="32.25" customHeight="1" x14ac:dyDescent="0.25">
      <c r="E967" s="93"/>
      <c r="AM967" s="93"/>
      <c r="AN967" s="93"/>
      <c r="AO967" s="129"/>
      <c r="AP967" s="93"/>
      <c r="AQ967" s="93"/>
    </row>
    <row r="968" spans="5:43" ht="32.25" customHeight="1" x14ac:dyDescent="0.25">
      <c r="E968" s="93"/>
      <c r="AM968" s="93"/>
      <c r="AN968" s="93"/>
      <c r="AO968" s="129"/>
      <c r="AP968" s="93"/>
      <c r="AQ968" s="93"/>
    </row>
    <row r="969" spans="5:43" ht="32.25" customHeight="1" x14ac:dyDescent="0.25">
      <c r="E969" s="93"/>
      <c r="AM969" s="93"/>
      <c r="AN969" s="93"/>
      <c r="AO969" s="129"/>
      <c r="AP969" s="93"/>
      <c r="AQ969" s="93"/>
    </row>
    <row r="970" spans="5:43" ht="32.25" customHeight="1" x14ac:dyDescent="0.25">
      <c r="E970" s="93"/>
      <c r="AM970" s="93"/>
      <c r="AN970" s="93"/>
      <c r="AO970" s="129"/>
      <c r="AP970" s="93"/>
      <c r="AQ970" s="93"/>
    </row>
    <row r="971" spans="5:43" ht="32.25" customHeight="1" x14ac:dyDescent="0.25">
      <c r="E971" s="93"/>
      <c r="AM971" s="93"/>
      <c r="AN971" s="93"/>
      <c r="AO971" s="129"/>
      <c r="AP971" s="93"/>
      <c r="AQ971" s="93"/>
    </row>
    <row r="972" spans="5:43" ht="32.25" customHeight="1" x14ac:dyDescent="0.25">
      <c r="E972" s="93"/>
      <c r="AM972" s="93"/>
      <c r="AN972" s="93"/>
      <c r="AO972" s="129"/>
      <c r="AP972" s="93"/>
      <c r="AQ972" s="93"/>
    </row>
    <row r="973" spans="5:43" ht="32.25" customHeight="1" x14ac:dyDescent="0.25">
      <c r="E973" s="93"/>
      <c r="AM973" s="93"/>
      <c r="AN973" s="93"/>
      <c r="AO973" s="129"/>
      <c r="AP973" s="93"/>
      <c r="AQ973" s="93"/>
    </row>
    <row r="974" spans="5:43" ht="32.25" customHeight="1" x14ac:dyDescent="0.25">
      <c r="E974" s="93"/>
      <c r="AM974" s="93"/>
      <c r="AN974" s="93"/>
      <c r="AO974" s="129"/>
      <c r="AP974" s="93"/>
      <c r="AQ974" s="93"/>
    </row>
    <row r="975" spans="5:43" ht="32.25" customHeight="1" x14ac:dyDescent="0.25">
      <c r="E975" s="93"/>
      <c r="AM975" s="93"/>
      <c r="AN975" s="93"/>
      <c r="AO975" s="129"/>
      <c r="AP975" s="93"/>
      <c r="AQ975" s="93"/>
    </row>
    <row r="976" spans="5:43" ht="32.25" customHeight="1" x14ac:dyDescent="0.25">
      <c r="E976" s="93"/>
      <c r="AM976" s="93"/>
      <c r="AN976" s="93"/>
      <c r="AO976" s="129"/>
      <c r="AP976" s="93"/>
      <c r="AQ976" s="93"/>
    </row>
    <row r="977" spans="5:43" ht="32.25" customHeight="1" x14ac:dyDescent="0.25">
      <c r="E977" s="93"/>
      <c r="AM977" s="93"/>
      <c r="AN977" s="93"/>
      <c r="AO977" s="129"/>
      <c r="AP977" s="93"/>
      <c r="AQ977" s="93"/>
    </row>
    <row r="978" spans="5:43" ht="32.25" customHeight="1" x14ac:dyDescent="0.25">
      <c r="E978" s="93"/>
      <c r="AM978" s="93"/>
      <c r="AN978" s="93"/>
      <c r="AO978" s="129"/>
      <c r="AP978" s="93"/>
      <c r="AQ978" s="93"/>
    </row>
    <row r="979" spans="5:43" ht="32.25" customHeight="1" x14ac:dyDescent="0.25">
      <c r="E979" s="93"/>
      <c r="AM979" s="93"/>
      <c r="AN979" s="93"/>
      <c r="AO979" s="129"/>
      <c r="AP979" s="93"/>
      <c r="AQ979" s="93"/>
    </row>
    <row r="980" spans="5:43" ht="32.25" customHeight="1" x14ac:dyDescent="0.25">
      <c r="E980" s="93"/>
      <c r="AM980" s="93"/>
      <c r="AN980" s="93"/>
      <c r="AO980" s="129"/>
      <c r="AP980" s="93"/>
      <c r="AQ980" s="93"/>
    </row>
    <row r="981" spans="5:43" ht="32.25" customHeight="1" x14ac:dyDescent="0.25">
      <c r="E981" s="93"/>
      <c r="AM981" s="93"/>
      <c r="AN981" s="93"/>
      <c r="AO981" s="129"/>
      <c r="AP981" s="93"/>
      <c r="AQ981" s="93"/>
    </row>
    <row r="982" spans="5:43" ht="32.25" customHeight="1" x14ac:dyDescent="0.25">
      <c r="E982" s="93"/>
      <c r="AM982" s="93"/>
      <c r="AN982" s="93"/>
      <c r="AO982" s="129"/>
      <c r="AP982" s="93"/>
      <c r="AQ982" s="93"/>
    </row>
    <row r="983" spans="5:43" ht="32.25" customHeight="1" x14ac:dyDescent="0.25">
      <c r="E983" s="93"/>
      <c r="AM983" s="93"/>
      <c r="AN983" s="93"/>
      <c r="AO983" s="129"/>
      <c r="AP983" s="93"/>
      <c r="AQ983" s="93"/>
    </row>
    <row r="984" spans="5:43" ht="32.25" customHeight="1" x14ac:dyDescent="0.25">
      <c r="E984" s="93"/>
      <c r="AM984" s="93"/>
      <c r="AN984" s="93"/>
      <c r="AO984" s="129"/>
      <c r="AP984" s="93"/>
      <c r="AQ984" s="93"/>
    </row>
    <row r="985" spans="5:43" ht="32.25" customHeight="1" x14ac:dyDescent="0.25">
      <c r="E985" s="93"/>
      <c r="AM985" s="93"/>
      <c r="AN985" s="93"/>
      <c r="AO985" s="129"/>
      <c r="AP985" s="93"/>
      <c r="AQ985" s="93"/>
    </row>
    <row r="986" spans="5:43" ht="32.25" customHeight="1" x14ac:dyDescent="0.25">
      <c r="E986" s="93"/>
      <c r="AM986" s="93"/>
      <c r="AN986" s="93"/>
      <c r="AO986" s="129"/>
      <c r="AP986" s="93"/>
      <c r="AQ986" s="93"/>
    </row>
    <row r="987" spans="5:43" ht="32.25" customHeight="1" x14ac:dyDescent="0.25">
      <c r="E987" s="93"/>
      <c r="AM987" s="93"/>
      <c r="AN987" s="93"/>
      <c r="AO987" s="129"/>
      <c r="AP987" s="93"/>
      <c r="AQ987" s="93"/>
    </row>
    <row r="988" spans="5:43" ht="32.25" customHeight="1" x14ac:dyDescent="0.25">
      <c r="E988" s="93"/>
      <c r="AM988" s="93"/>
      <c r="AN988" s="93"/>
      <c r="AO988" s="129"/>
      <c r="AP988" s="93"/>
      <c r="AQ988" s="93"/>
    </row>
    <row r="989" spans="5:43" ht="32.25" customHeight="1" x14ac:dyDescent="0.25">
      <c r="E989" s="93"/>
      <c r="AM989" s="93"/>
      <c r="AN989" s="93"/>
      <c r="AO989" s="129"/>
      <c r="AP989" s="93"/>
      <c r="AQ989" s="93"/>
    </row>
    <row r="990" spans="5:43" ht="32.25" customHeight="1" x14ac:dyDescent="0.25">
      <c r="E990" s="93"/>
      <c r="AM990" s="93"/>
      <c r="AN990" s="93"/>
      <c r="AO990" s="129"/>
      <c r="AP990" s="93"/>
      <c r="AQ990" s="93"/>
    </row>
    <row r="991" spans="5:43" ht="32.25" customHeight="1" x14ac:dyDescent="0.25">
      <c r="E991" s="93"/>
      <c r="AM991" s="93"/>
      <c r="AN991" s="93"/>
      <c r="AO991" s="129"/>
      <c r="AP991" s="93"/>
      <c r="AQ991" s="93"/>
    </row>
    <row r="992" spans="5:43" ht="32.25" customHeight="1" x14ac:dyDescent="0.25">
      <c r="E992" s="93"/>
      <c r="AM992" s="93"/>
      <c r="AN992" s="93"/>
      <c r="AO992" s="129"/>
      <c r="AP992" s="93"/>
      <c r="AQ992" s="93"/>
    </row>
    <row r="993" spans="5:43" ht="32.25" customHeight="1" x14ac:dyDescent="0.25">
      <c r="E993" s="93"/>
      <c r="AM993" s="93"/>
      <c r="AN993" s="93"/>
      <c r="AO993" s="129"/>
      <c r="AP993" s="93"/>
      <c r="AQ993" s="93"/>
    </row>
    <row r="994" spans="5:43" ht="32.25" customHeight="1" x14ac:dyDescent="0.25">
      <c r="E994" s="93"/>
      <c r="AM994" s="93"/>
      <c r="AN994" s="93"/>
      <c r="AO994" s="129"/>
      <c r="AP994" s="93"/>
      <c r="AQ994" s="93"/>
    </row>
    <row r="995" spans="5:43" ht="32.25" customHeight="1" x14ac:dyDescent="0.25">
      <c r="E995" s="93"/>
      <c r="AM995" s="93"/>
      <c r="AN995" s="93"/>
      <c r="AO995" s="129"/>
      <c r="AP995" s="93"/>
      <c r="AQ995" s="93"/>
    </row>
    <row r="996" spans="5:43" ht="32.25" customHeight="1" x14ac:dyDescent="0.25">
      <c r="E996" s="93"/>
      <c r="AM996" s="93"/>
      <c r="AN996" s="93"/>
      <c r="AO996" s="129"/>
      <c r="AP996" s="93"/>
      <c r="AQ996" s="93"/>
    </row>
    <row r="997" spans="5:43" ht="32.25" customHeight="1" x14ac:dyDescent="0.25">
      <c r="E997" s="93"/>
      <c r="AM997" s="93"/>
      <c r="AN997" s="93"/>
      <c r="AO997" s="129"/>
      <c r="AP997" s="93"/>
      <c r="AQ997" s="93"/>
    </row>
    <row r="998" spans="5:43" ht="32.25" customHeight="1" x14ac:dyDescent="0.25">
      <c r="E998" s="93"/>
      <c r="AM998" s="93"/>
      <c r="AN998" s="93"/>
      <c r="AO998" s="129"/>
      <c r="AP998" s="93"/>
      <c r="AQ998" s="93"/>
    </row>
    <row r="999" spans="5:43" ht="32.25" customHeight="1" x14ac:dyDescent="0.25">
      <c r="E999" s="93"/>
      <c r="AM999" s="93"/>
      <c r="AN999" s="93"/>
      <c r="AO999" s="129"/>
      <c r="AP999" s="93"/>
      <c r="AQ999" s="93"/>
    </row>
    <row r="1000" spans="5:43" ht="32.25" customHeight="1" x14ac:dyDescent="0.25">
      <c r="E1000" s="93"/>
      <c r="AM1000" s="93"/>
      <c r="AN1000" s="93"/>
      <c r="AO1000" s="129"/>
      <c r="AP1000" s="93"/>
      <c r="AQ1000" s="93"/>
    </row>
    <row r="1001" spans="5:43" ht="32.25" customHeight="1" x14ac:dyDescent="0.25">
      <c r="E1001" s="93"/>
      <c r="AM1001" s="93"/>
      <c r="AN1001" s="93"/>
      <c r="AO1001" s="129"/>
      <c r="AP1001" s="93"/>
      <c r="AQ1001" s="93"/>
    </row>
    <row r="1002" spans="5:43" ht="32.25" customHeight="1" x14ac:dyDescent="0.25">
      <c r="E1002" s="93"/>
      <c r="AM1002" s="93"/>
      <c r="AN1002" s="93"/>
      <c r="AO1002" s="129"/>
      <c r="AP1002" s="93"/>
      <c r="AQ1002" s="93"/>
    </row>
    <row r="1003" spans="5:43" ht="32.25" customHeight="1" x14ac:dyDescent="0.25">
      <c r="E1003" s="93"/>
      <c r="AM1003" s="93"/>
      <c r="AN1003" s="93"/>
      <c r="AO1003" s="129"/>
      <c r="AP1003" s="93"/>
      <c r="AQ1003" s="93"/>
    </row>
    <row r="1004" spans="5:43" ht="32.25" customHeight="1" x14ac:dyDescent="0.25">
      <c r="E1004" s="93"/>
      <c r="AM1004" s="93"/>
      <c r="AN1004" s="93"/>
      <c r="AO1004" s="129"/>
      <c r="AP1004" s="93"/>
      <c r="AQ1004" s="93"/>
    </row>
    <row r="1005" spans="5:43" ht="32.25" customHeight="1" x14ac:dyDescent="0.25">
      <c r="E1005" s="93"/>
      <c r="AM1005" s="93"/>
      <c r="AN1005" s="93"/>
      <c r="AO1005" s="129"/>
      <c r="AP1005" s="93"/>
      <c r="AQ1005" s="93"/>
    </row>
    <row r="1006" spans="5:43" ht="32.25" customHeight="1" x14ac:dyDescent="0.25">
      <c r="E1006" s="93"/>
      <c r="AM1006" s="93"/>
      <c r="AN1006" s="93"/>
      <c r="AO1006" s="129"/>
      <c r="AP1006" s="93"/>
      <c r="AQ1006" s="93"/>
    </row>
    <row r="1007" spans="5:43" ht="32.25" customHeight="1" x14ac:dyDescent="0.25">
      <c r="E1007" s="93"/>
      <c r="AM1007" s="93"/>
      <c r="AN1007" s="93"/>
      <c r="AO1007" s="129"/>
      <c r="AP1007" s="93"/>
      <c r="AQ1007" s="93"/>
    </row>
    <row r="1008" spans="5:43" ht="32.25" customHeight="1" x14ac:dyDescent="0.25">
      <c r="E1008" s="93"/>
      <c r="AM1008" s="93"/>
      <c r="AN1008" s="93"/>
      <c r="AO1008" s="129"/>
      <c r="AP1008" s="93"/>
      <c r="AQ1008" s="93"/>
    </row>
    <row r="1009" spans="5:43" ht="32.25" customHeight="1" x14ac:dyDescent="0.25">
      <c r="E1009" s="93"/>
      <c r="AM1009" s="93"/>
      <c r="AN1009" s="93"/>
      <c r="AO1009" s="129"/>
      <c r="AP1009" s="93"/>
      <c r="AQ1009" s="93"/>
    </row>
    <row r="1010" spans="5:43" ht="32.25" customHeight="1" x14ac:dyDescent="0.25">
      <c r="E1010" s="93"/>
      <c r="AM1010" s="93"/>
      <c r="AN1010" s="93"/>
      <c r="AO1010" s="129"/>
      <c r="AP1010" s="93"/>
      <c r="AQ1010" s="93"/>
    </row>
    <row r="1011" spans="5:43" ht="32.25" customHeight="1" x14ac:dyDescent="0.25">
      <c r="E1011" s="93"/>
      <c r="AM1011" s="93"/>
      <c r="AN1011" s="93"/>
      <c r="AO1011" s="129"/>
      <c r="AP1011" s="93"/>
      <c r="AQ1011" s="93"/>
    </row>
    <row r="1012" spans="5:43" ht="32.25" customHeight="1" x14ac:dyDescent="0.25">
      <c r="E1012" s="93"/>
      <c r="AM1012" s="93"/>
      <c r="AN1012" s="93"/>
      <c r="AO1012" s="129"/>
      <c r="AP1012" s="93"/>
      <c r="AQ1012" s="93"/>
    </row>
    <row r="1013" spans="5:43" ht="32.25" customHeight="1" x14ac:dyDescent="0.25">
      <c r="E1013" s="93"/>
      <c r="AM1013" s="93"/>
      <c r="AN1013" s="93"/>
      <c r="AO1013" s="129"/>
      <c r="AP1013" s="93"/>
      <c r="AQ1013" s="93"/>
    </row>
    <row r="1014" spans="5:43" ht="32.25" customHeight="1" x14ac:dyDescent="0.25">
      <c r="E1014" s="93"/>
      <c r="AM1014" s="93"/>
      <c r="AN1014" s="93"/>
      <c r="AO1014" s="129"/>
      <c r="AP1014" s="93"/>
      <c r="AQ1014" s="93"/>
    </row>
    <row r="1015" spans="5:43" ht="32.25" customHeight="1" x14ac:dyDescent="0.25">
      <c r="E1015" s="93"/>
      <c r="AM1015" s="93"/>
      <c r="AN1015" s="93"/>
      <c r="AO1015" s="129"/>
      <c r="AP1015" s="93"/>
      <c r="AQ1015" s="93"/>
    </row>
    <row r="1016" spans="5:43" ht="32.25" customHeight="1" x14ac:dyDescent="0.25">
      <c r="E1016" s="93"/>
      <c r="AM1016" s="93"/>
      <c r="AN1016" s="93"/>
      <c r="AO1016" s="129"/>
      <c r="AP1016" s="93"/>
      <c r="AQ1016" s="93"/>
    </row>
    <row r="1017" spans="5:43" ht="32.25" customHeight="1" x14ac:dyDescent="0.25">
      <c r="E1017" s="93"/>
      <c r="AM1017" s="93"/>
      <c r="AN1017" s="93"/>
      <c r="AO1017" s="129"/>
      <c r="AP1017" s="93"/>
      <c r="AQ1017" s="93"/>
    </row>
    <row r="1018" spans="5:43" ht="32.25" customHeight="1" x14ac:dyDescent="0.25">
      <c r="E1018" s="93"/>
      <c r="AM1018" s="93"/>
      <c r="AN1018" s="93"/>
      <c r="AO1018" s="129"/>
      <c r="AP1018" s="93"/>
      <c r="AQ1018" s="93"/>
    </row>
    <row r="1019" spans="5:43" ht="32.25" customHeight="1" x14ac:dyDescent="0.25">
      <c r="E1019" s="93"/>
      <c r="AM1019" s="93"/>
      <c r="AN1019" s="93"/>
      <c r="AO1019" s="129"/>
      <c r="AP1019" s="93"/>
      <c r="AQ1019" s="93"/>
    </row>
    <row r="1020" spans="5:43" ht="32.25" customHeight="1" x14ac:dyDescent="0.25">
      <c r="E1020" s="93"/>
      <c r="AM1020" s="93"/>
      <c r="AN1020" s="93"/>
      <c r="AO1020" s="129"/>
      <c r="AP1020" s="93"/>
      <c r="AQ1020" s="93"/>
    </row>
    <row r="1021" spans="5:43" ht="32.25" customHeight="1" x14ac:dyDescent="0.25">
      <c r="E1021" s="93"/>
      <c r="AM1021" s="93"/>
      <c r="AN1021" s="93"/>
      <c r="AO1021" s="129"/>
      <c r="AP1021" s="93"/>
      <c r="AQ1021" s="93"/>
    </row>
    <row r="1022" spans="5:43" ht="32.25" customHeight="1" x14ac:dyDescent="0.25">
      <c r="E1022" s="93"/>
      <c r="AM1022" s="93"/>
      <c r="AN1022" s="93"/>
      <c r="AO1022" s="129"/>
      <c r="AP1022" s="93"/>
      <c r="AQ1022" s="93"/>
    </row>
    <row r="1023" spans="5:43" ht="32.25" customHeight="1" x14ac:dyDescent="0.25">
      <c r="E1023" s="93"/>
      <c r="AM1023" s="93"/>
      <c r="AN1023" s="93"/>
      <c r="AO1023" s="129"/>
      <c r="AP1023" s="93"/>
      <c r="AQ1023" s="93"/>
    </row>
    <row r="1024" spans="5:43" ht="32.25" customHeight="1" x14ac:dyDescent="0.25">
      <c r="E1024" s="93"/>
      <c r="AM1024" s="93"/>
      <c r="AN1024" s="93"/>
      <c r="AO1024" s="129"/>
      <c r="AP1024" s="93"/>
      <c r="AQ1024" s="93"/>
    </row>
    <row r="1025" spans="5:43" ht="32.25" customHeight="1" x14ac:dyDescent="0.25">
      <c r="E1025" s="93"/>
      <c r="AM1025" s="93"/>
      <c r="AN1025" s="93"/>
      <c r="AO1025" s="129"/>
      <c r="AP1025" s="93"/>
      <c r="AQ1025" s="93"/>
    </row>
    <row r="1026" spans="5:43" ht="32.25" customHeight="1" x14ac:dyDescent="0.25">
      <c r="E1026" s="93"/>
      <c r="AM1026" s="93"/>
      <c r="AN1026" s="93"/>
      <c r="AO1026" s="129"/>
      <c r="AP1026" s="93"/>
      <c r="AQ1026" s="93"/>
    </row>
    <row r="1027" spans="5:43" ht="32.25" customHeight="1" x14ac:dyDescent="0.25">
      <c r="E1027" s="93"/>
      <c r="AM1027" s="93"/>
      <c r="AN1027" s="93"/>
      <c r="AO1027" s="129"/>
      <c r="AP1027" s="93"/>
      <c r="AQ1027" s="93"/>
    </row>
    <row r="1028" spans="5:43" ht="32.25" customHeight="1" x14ac:dyDescent="0.25">
      <c r="E1028" s="93"/>
      <c r="AM1028" s="93"/>
      <c r="AN1028" s="93"/>
      <c r="AO1028" s="129"/>
      <c r="AP1028" s="93"/>
      <c r="AQ1028" s="93"/>
    </row>
    <row r="1029" spans="5:43" ht="32.25" customHeight="1" x14ac:dyDescent="0.25">
      <c r="E1029" s="93"/>
      <c r="AM1029" s="93"/>
      <c r="AN1029" s="93"/>
      <c r="AO1029" s="129"/>
      <c r="AP1029" s="93"/>
      <c r="AQ1029" s="93"/>
    </row>
    <row r="1030" spans="5:43" ht="32.25" customHeight="1" x14ac:dyDescent="0.25">
      <c r="E1030" s="93"/>
      <c r="AM1030" s="93"/>
      <c r="AN1030" s="93"/>
      <c r="AO1030" s="129"/>
      <c r="AP1030" s="93"/>
      <c r="AQ1030" s="93"/>
    </row>
    <row r="1031" spans="5:43" ht="32.25" customHeight="1" x14ac:dyDescent="0.25">
      <c r="E1031" s="93"/>
      <c r="AM1031" s="93"/>
      <c r="AN1031" s="93"/>
      <c r="AO1031" s="129"/>
      <c r="AP1031" s="93"/>
      <c r="AQ1031" s="93"/>
    </row>
    <row r="1032" spans="5:43" ht="32.25" customHeight="1" x14ac:dyDescent="0.25">
      <c r="E1032" s="93"/>
      <c r="AM1032" s="93"/>
      <c r="AN1032" s="93"/>
      <c r="AO1032" s="129"/>
      <c r="AP1032" s="93"/>
      <c r="AQ1032" s="93"/>
    </row>
    <row r="1033" spans="5:43" ht="32.25" customHeight="1" x14ac:dyDescent="0.25">
      <c r="E1033" s="93"/>
      <c r="AM1033" s="93"/>
      <c r="AN1033" s="93"/>
      <c r="AO1033" s="129"/>
      <c r="AP1033" s="93"/>
      <c r="AQ1033" s="93"/>
    </row>
    <row r="1034" spans="5:43" ht="32.25" customHeight="1" x14ac:dyDescent="0.25">
      <c r="E1034" s="93"/>
      <c r="AM1034" s="93"/>
      <c r="AN1034" s="93"/>
      <c r="AO1034" s="129"/>
      <c r="AP1034" s="93"/>
      <c r="AQ1034" s="93"/>
    </row>
    <row r="1035" spans="5:43" ht="32.25" customHeight="1" x14ac:dyDescent="0.25">
      <c r="E1035" s="93"/>
      <c r="AM1035" s="93"/>
      <c r="AN1035" s="93"/>
      <c r="AO1035" s="129"/>
      <c r="AP1035" s="93"/>
      <c r="AQ1035" s="93"/>
    </row>
    <row r="1036" spans="5:43" ht="32.25" customHeight="1" x14ac:dyDescent="0.25">
      <c r="E1036" s="93"/>
      <c r="AM1036" s="93"/>
      <c r="AN1036" s="93"/>
      <c r="AO1036" s="129"/>
      <c r="AP1036" s="93"/>
      <c r="AQ1036" s="93"/>
    </row>
    <row r="1037" spans="5:43" ht="32.25" customHeight="1" x14ac:dyDescent="0.25">
      <c r="E1037" s="93"/>
      <c r="AM1037" s="93"/>
      <c r="AN1037" s="93"/>
      <c r="AO1037" s="129"/>
      <c r="AP1037" s="93"/>
      <c r="AQ1037" s="93"/>
    </row>
    <row r="1038" spans="5:43" ht="32.25" customHeight="1" x14ac:dyDescent="0.25">
      <c r="E1038" s="93"/>
      <c r="AM1038" s="93"/>
      <c r="AN1038" s="93"/>
      <c r="AO1038" s="129"/>
      <c r="AP1038" s="93"/>
      <c r="AQ1038" s="93"/>
    </row>
    <row r="1039" spans="5:43" ht="32.25" customHeight="1" x14ac:dyDescent="0.25">
      <c r="E1039" s="93"/>
      <c r="AM1039" s="93"/>
      <c r="AN1039" s="93"/>
      <c r="AO1039" s="129"/>
      <c r="AP1039" s="93"/>
      <c r="AQ1039" s="93"/>
    </row>
    <row r="1040" spans="5:43" ht="32.25" customHeight="1" x14ac:dyDescent="0.25">
      <c r="E1040" s="93"/>
      <c r="AM1040" s="93"/>
      <c r="AN1040" s="93"/>
      <c r="AO1040" s="129"/>
      <c r="AP1040" s="93"/>
      <c r="AQ1040" s="93"/>
    </row>
    <row r="1041" spans="5:43" ht="32.25" customHeight="1" x14ac:dyDescent="0.25">
      <c r="E1041" s="93"/>
      <c r="AM1041" s="93"/>
      <c r="AN1041" s="93"/>
      <c r="AO1041" s="129"/>
      <c r="AP1041" s="93"/>
      <c r="AQ1041" s="93"/>
    </row>
    <row r="1042" spans="5:43" ht="32.25" customHeight="1" x14ac:dyDescent="0.25">
      <c r="E1042" s="93"/>
      <c r="AM1042" s="93"/>
      <c r="AN1042" s="93"/>
      <c r="AO1042" s="129"/>
      <c r="AP1042" s="93"/>
      <c r="AQ1042" s="93"/>
    </row>
    <row r="1043" spans="5:43" ht="32.25" customHeight="1" x14ac:dyDescent="0.25">
      <c r="E1043" s="93"/>
      <c r="AM1043" s="93"/>
      <c r="AN1043" s="93"/>
      <c r="AO1043" s="129"/>
      <c r="AP1043" s="93"/>
      <c r="AQ1043" s="93"/>
    </row>
    <row r="1044" spans="5:43" ht="32.25" customHeight="1" x14ac:dyDescent="0.25">
      <c r="E1044" s="93"/>
      <c r="AM1044" s="93"/>
      <c r="AN1044" s="93"/>
      <c r="AO1044" s="129"/>
      <c r="AP1044" s="93"/>
      <c r="AQ1044" s="93"/>
    </row>
    <row r="1045" spans="5:43" ht="32.25" customHeight="1" x14ac:dyDescent="0.25">
      <c r="E1045" s="93"/>
      <c r="AM1045" s="93"/>
      <c r="AN1045" s="93"/>
      <c r="AO1045" s="129"/>
      <c r="AP1045" s="93"/>
      <c r="AQ1045" s="93"/>
    </row>
    <row r="1046" spans="5:43" ht="32.25" customHeight="1" x14ac:dyDescent="0.25">
      <c r="E1046" s="93"/>
      <c r="AM1046" s="93"/>
      <c r="AN1046" s="93"/>
      <c r="AO1046" s="129"/>
      <c r="AP1046" s="93"/>
      <c r="AQ1046" s="93"/>
    </row>
    <row r="1047" spans="5:43" ht="32.25" customHeight="1" x14ac:dyDescent="0.25">
      <c r="E1047" s="93"/>
      <c r="AM1047" s="93"/>
      <c r="AN1047" s="93"/>
      <c r="AO1047" s="129"/>
      <c r="AP1047" s="93"/>
      <c r="AQ1047" s="93"/>
    </row>
    <row r="1048" spans="5:43" ht="32.25" customHeight="1" x14ac:dyDescent="0.25">
      <c r="E1048" s="93"/>
      <c r="AM1048" s="93"/>
      <c r="AN1048" s="93"/>
      <c r="AO1048" s="129"/>
      <c r="AP1048" s="93"/>
      <c r="AQ1048" s="93"/>
    </row>
    <row r="1049" spans="5:43" ht="32.25" customHeight="1" x14ac:dyDescent="0.25">
      <c r="E1049" s="93"/>
      <c r="AM1049" s="93"/>
      <c r="AN1049" s="93"/>
      <c r="AO1049" s="129"/>
      <c r="AP1049" s="93"/>
      <c r="AQ1049" s="93"/>
    </row>
    <row r="1050" spans="5:43" ht="32.25" customHeight="1" x14ac:dyDescent="0.25">
      <c r="E1050" s="93"/>
      <c r="AM1050" s="93"/>
      <c r="AN1050" s="93"/>
      <c r="AO1050" s="129"/>
      <c r="AP1050" s="93"/>
      <c r="AQ1050" s="93"/>
    </row>
    <row r="1051" spans="5:43" ht="32.25" customHeight="1" x14ac:dyDescent="0.25">
      <c r="E1051" s="93"/>
      <c r="AM1051" s="93"/>
      <c r="AN1051" s="93"/>
      <c r="AO1051" s="129"/>
      <c r="AP1051" s="93"/>
      <c r="AQ1051" s="93"/>
    </row>
    <row r="1052" spans="5:43" ht="32.25" customHeight="1" x14ac:dyDescent="0.25">
      <c r="E1052" s="93"/>
      <c r="AM1052" s="93"/>
      <c r="AN1052" s="93"/>
      <c r="AO1052" s="129"/>
      <c r="AP1052" s="93"/>
      <c r="AQ1052" s="93"/>
    </row>
    <row r="1053" spans="5:43" ht="32.25" customHeight="1" x14ac:dyDescent="0.25">
      <c r="E1053" s="93"/>
      <c r="AM1053" s="93"/>
      <c r="AN1053" s="93"/>
      <c r="AO1053" s="129"/>
      <c r="AP1053" s="93"/>
      <c r="AQ1053" s="93"/>
    </row>
    <row r="1054" spans="5:43" ht="32.25" customHeight="1" x14ac:dyDescent="0.25">
      <c r="E1054" s="93"/>
      <c r="AM1054" s="93"/>
      <c r="AN1054" s="93"/>
      <c r="AO1054" s="129"/>
      <c r="AP1054" s="93"/>
      <c r="AQ1054" s="93"/>
    </row>
    <row r="1055" spans="5:43" ht="32.25" customHeight="1" x14ac:dyDescent="0.25">
      <c r="E1055" s="93"/>
      <c r="AM1055" s="93"/>
      <c r="AN1055" s="93"/>
      <c r="AO1055" s="129"/>
      <c r="AP1055" s="93"/>
      <c r="AQ1055" s="93"/>
    </row>
    <row r="1056" spans="5:43" ht="32.25" customHeight="1" x14ac:dyDescent="0.25">
      <c r="E1056" s="93"/>
      <c r="AM1056" s="93"/>
      <c r="AN1056" s="93"/>
      <c r="AO1056" s="129"/>
      <c r="AP1056" s="93"/>
      <c r="AQ1056" s="93"/>
    </row>
    <row r="1057" spans="5:43" ht="32.25" customHeight="1" x14ac:dyDescent="0.25">
      <c r="E1057" s="93"/>
      <c r="AM1057" s="93"/>
      <c r="AN1057" s="93"/>
      <c r="AO1057" s="129"/>
      <c r="AP1057" s="93"/>
      <c r="AQ1057" s="93"/>
    </row>
    <row r="1058" spans="5:43" ht="32.25" customHeight="1" x14ac:dyDescent="0.25">
      <c r="E1058" s="93"/>
      <c r="AM1058" s="93"/>
      <c r="AN1058" s="93"/>
      <c r="AO1058" s="129"/>
      <c r="AP1058" s="93"/>
      <c r="AQ1058" s="93"/>
    </row>
    <row r="1059" spans="5:43" ht="32.25" customHeight="1" x14ac:dyDescent="0.25">
      <c r="E1059" s="93"/>
      <c r="AM1059" s="93"/>
      <c r="AN1059" s="93"/>
      <c r="AO1059" s="129"/>
      <c r="AP1059" s="93"/>
      <c r="AQ1059" s="93"/>
    </row>
    <row r="1060" spans="5:43" ht="32.25" customHeight="1" x14ac:dyDescent="0.25">
      <c r="E1060" s="93"/>
      <c r="AM1060" s="93"/>
      <c r="AN1060" s="93"/>
      <c r="AO1060" s="129"/>
      <c r="AP1060" s="93"/>
      <c r="AQ1060" s="93"/>
    </row>
    <row r="1061" spans="5:43" ht="32.25" customHeight="1" x14ac:dyDescent="0.25">
      <c r="E1061" s="93"/>
      <c r="AM1061" s="93"/>
      <c r="AN1061" s="93"/>
      <c r="AO1061" s="129"/>
      <c r="AP1061" s="93"/>
      <c r="AQ1061" s="93"/>
    </row>
    <row r="1062" spans="5:43" ht="32.25" customHeight="1" x14ac:dyDescent="0.25">
      <c r="E1062" s="93"/>
      <c r="AM1062" s="93"/>
      <c r="AN1062" s="93"/>
      <c r="AO1062" s="129"/>
      <c r="AP1062" s="93"/>
      <c r="AQ1062" s="93"/>
    </row>
    <row r="1063" spans="5:43" ht="32.25" customHeight="1" x14ac:dyDescent="0.25">
      <c r="E1063" s="93"/>
      <c r="AM1063" s="93"/>
      <c r="AN1063" s="93"/>
      <c r="AO1063" s="129"/>
      <c r="AP1063" s="93"/>
      <c r="AQ1063" s="93"/>
    </row>
    <row r="1064" spans="5:43" ht="32.25" customHeight="1" x14ac:dyDescent="0.25">
      <c r="E1064" s="93"/>
      <c r="AM1064" s="93"/>
      <c r="AN1064" s="93"/>
      <c r="AO1064" s="129"/>
      <c r="AP1064" s="93"/>
      <c r="AQ1064" s="93"/>
    </row>
    <row r="1065" spans="5:43" ht="32.25" customHeight="1" x14ac:dyDescent="0.25">
      <c r="E1065" s="93"/>
      <c r="AM1065" s="93"/>
      <c r="AN1065" s="93"/>
      <c r="AO1065" s="129"/>
      <c r="AP1065" s="93"/>
      <c r="AQ1065" s="93"/>
    </row>
    <row r="1066" spans="5:43" ht="32.25" customHeight="1" x14ac:dyDescent="0.25">
      <c r="E1066" s="93"/>
      <c r="AM1066" s="93"/>
      <c r="AN1066" s="93"/>
      <c r="AO1066" s="129"/>
      <c r="AP1066" s="93"/>
      <c r="AQ1066" s="93"/>
    </row>
    <row r="1067" spans="5:43" ht="32.25" customHeight="1" x14ac:dyDescent="0.25">
      <c r="E1067" s="93"/>
      <c r="AM1067" s="93"/>
      <c r="AN1067" s="93"/>
      <c r="AO1067" s="129"/>
      <c r="AP1067" s="93"/>
      <c r="AQ1067" s="93"/>
    </row>
    <row r="1068" spans="5:43" ht="32.25" customHeight="1" x14ac:dyDescent="0.25">
      <c r="E1068" s="93"/>
      <c r="AM1068" s="93"/>
      <c r="AN1068" s="93"/>
      <c r="AO1068" s="129"/>
      <c r="AP1068" s="93"/>
      <c r="AQ1068" s="93"/>
    </row>
    <row r="1069" spans="5:43" ht="32.25" customHeight="1" x14ac:dyDescent="0.25">
      <c r="E1069" s="93"/>
      <c r="AM1069" s="93"/>
      <c r="AN1069" s="93"/>
      <c r="AO1069" s="129"/>
      <c r="AP1069" s="93"/>
      <c r="AQ1069" s="93"/>
    </row>
    <row r="1070" spans="5:43" ht="32.25" customHeight="1" x14ac:dyDescent="0.25">
      <c r="E1070" s="93"/>
      <c r="AM1070" s="93"/>
      <c r="AN1070" s="93"/>
      <c r="AO1070" s="129"/>
      <c r="AP1070" s="93"/>
      <c r="AQ1070" s="93"/>
    </row>
    <row r="1071" spans="5:43" ht="32.25" customHeight="1" x14ac:dyDescent="0.25">
      <c r="E1071" s="93"/>
      <c r="AM1071" s="93"/>
      <c r="AN1071" s="93"/>
      <c r="AO1071" s="129"/>
      <c r="AP1071" s="93"/>
      <c r="AQ1071" s="93"/>
    </row>
    <row r="1072" spans="5:43" ht="32.25" customHeight="1" x14ac:dyDescent="0.25">
      <c r="E1072" s="93"/>
      <c r="AM1072" s="93"/>
      <c r="AN1072" s="93"/>
      <c r="AO1072" s="129"/>
      <c r="AP1072" s="93"/>
      <c r="AQ1072" s="93"/>
    </row>
    <row r="1073" spans="5:43" ht="32.25" customHeight="1" x14ac:dyDescent="0.25">
      <c r="E1073" s="93"/>
      <c r="AM1073" s="93"/>
      <c r="AN1073" s="93"/>
      <c r="AO1073" s="129"/>
      <c r="AP1073" s="93"/>
      <c r="AQ1073" s="93"/>
    </row>
    <row r="1074" spans="5:43" ht="32.25" customHeight="1" x14ac:dyDescent="0.25">
      <c r="E1074" s="93"/>
      <c r="AM1074" s="93"/>
      <c r="AN1074" s="93"/>
      <c r="AO1074" s="129"/>
      <c r="AP1074" s="93"/>
      <c r="AQ1074" s="93"/>
    </row>
    <row r="1075" spans="5:43" ht="32.25" customHeight="1" x14ac:dyDescent="0.25">
      <c r="E1075" s="93"/>
      <c r="AM1075" s="93"/>
      <c r="AN1075" s="93"/>
      <c r="AO1075" s="129"/>
      <c r="AP1075" s="93"/>
      <c r="AQ1075" s="93"/>
    </row>
    <row r="1076" spans="5:43" ht="32.25" customHeight="1" x14ac:dyDescent="0.25">
      <c r="E1076" s="93"/>
      <c r="AM1076" s="93"/>
      <c r="AN1076" s="93"/>
      <c r="AO1076" s="129"/>
      <c r="AP1076" s="93"/>
      <c r="AQ1076" s="93"/>
    </row>
    <row r="1077" spans="5:43" ht="32.25" customHeight="1" x14ac:dyDescent="0.25">
      <c r="E1077" s="93"/>
      <c r="AM1077" s="93"/>
      <c r="AN1077" s="93"/>
      <c r="AO1077" s="129"/>
      <c r="AP1077" s="93"/>
      <c r="AQ1077" s="93"/>
    </row>
    <row r="1078" spans="5:43" ht="32.25" customHeight="1" x14ac:dyDescent="0.25">
      <c r="E1078" s="93"/>
      <c r="AM1078" s="93"/>
      <c r="AN1078" s="93"/>
      <c r="AO1078" s="129"/>
      <c r="AP1078" s="93"/>
      <c r="AQ1078" s="93"/>
    </row>
    <row r="1079" spans="5:43" ht="32.25" customHeight="1" x14ac:dyDescent="0.25">
      <c r="E1079" s="93"/>
      <c r="AM1079" s="93"/>
      <c r="AN1079" s="93"/>
      <c r="AO1079" s="129"/>
      <c r="AP1079" s="93"/>
      <c r="AQ1079" s="93"/>
    </row>
    <row r="1080" spans="5:43" ht="32.25" customHeight="1" x14ac:dyDescent="0.25">
      <c r="E1080" s="93"/>
      <c r="AM1080" s="93"/>
      <c r="AN1080" s="93"/>
      <c r="AO1080" s="129"/>
      <c r="AP1080" s="93"/>
      <c r="AQ1080" s="93"/>
    </row>
    <row r="1081" spans="5:43" ht="32.25" customHeight="1" x14ac:dyDescent="0.25">
      <c r="E1081" s="93"/>
      <c r="AM1081" s="93"/>
      <c r="AN1081" s="93"/>
      <c r="AO1081" s="129"/>
      <c r="AP1081" s="93"/>
      <c r="AQ1081" s="93"/>
    </row>
    <row r="1082" spans="5:43" ht="32.25" customHeight="1" x14ac:dyDescent="0.25">
      <c r="E1082" s="93"/>
      <c r="AM1082" s="93"/>
      <c r="AN1082" s="93"/>
      <c r="AO1082" s="129"/>
      <c r="AP1082" s="93"/>
      <c r="AQ1082" s="93"/>
    </row>
    <row r="1083" spans="5:43" ht="32.25" customHeight="1" x14ac:dyDescent="0.25">
      <c r="E1083" s="93"/>
      <c r="AM1083" s="93"/>
      <c r="AN1083" s="93"/>
      <c r="AO1083" s="129"/>
      <c r="AP1083" s="93"/>
      <c r="AQ1083" s="93"/>
    </row>
    <row r="1084" spans="5:43" ht="32.25" customHeight="1" x14ac:dyDescent="0.25">
      <c r="E1084" s="93"/>
      <c r="AM1084" s="93"/>
      <c r="AN1084" s="93"/>
      <c r="AO1084" s="129"/>
      <c r="AP1084" s="93"/>
      <c r="AQ1084" s="93"/>
    </row>
    <row r="1085" spans="5:43" ht="32.25" customHeight="1" x14ac:dyDescent="0.25">
      <c r="E1085" s="93"/>
      <c r="AM1085" s="93"/>
      <c r="AN1085" s="93"/>
      <c r="AO1085" s="129"/>
      <c r="AP1085" s="93"/>
      <c r="AQ1085" s="93"/>
    </row>
    <row r="1086" spans="5:43" ht="32.25" customHeight="1" x14ac:dyDescent="0.25">
      <c r="E1086" s="93"/>
      <c r="AM1086" s="93"/>
      <c r="AN1086" s="93"/>
      <c r="AO1086" s="129"/>
      <c r="AP1086" s="93"/>
      <c r="AQ1086" s="93"/>
    </row>
    <row r="1087" spans="5:43" ht="32.25" customHeight="1" x14ac:dyDescent="0.25">
      <c r="E1087" s="93"/>
      <c r="AM1087" s="93"/>
      <c r="AN1087" s="93"/>
      <c r="AO1087" s="129"/>
      <c r="AP1087" s="93"/>
      <c r="AQ1087" s="93"/>
    </row>
    <row r="1088" spans="5:43" ht="32.25" customHeight="1" x14ac:dyDescent="0.25">
      <c r="E1088" s="93"/>
      <c r="AM1088" s="93"/>
      <c r="AN1088" s="93"/>
      <c r="AO1088" s="129"/>
      <c r="AP1088" s="93"/>
      <c r="AQ1088" s="93"/>
    </row>
    <row r="1089" spans="5:43" ht="32.25" customHeight="1" x14ac:dyDescent="0.25">
      <c r="E1089" s="93"/>
      <c r="AM1089" s="93"/>
      <c r="AN1089" s="93"/>
      <c r="AO1089" s="129"/>
      <c r="AP1089" s="93"/>
      <c r="AQ1089" s="93"/>
    </row>
    <row r="1090" spans="5:43" ht="32.25" customHeight="1" x14ac:dyDescent="0.25">
      <c r="E1090" s="93"/>
      <c r="AM1090" s="93"/>
      <c r="AN1090" s="93"/>
      <c r="AO1090" s="129"/>
      <c r="AP1090" s="93"/>
      <c r="AQ1090" s="93"/>
    </row>
    <row r="1091" spans="5:43" ht="32.25" customHeight="1" x14ac:dyDescent="0.25">
      <c r="E1091" s="93"/>
      <c r="AM1091" s="93"/>
      <c r="AN1091" s="93"/>
      <c r="AO1091" s="129"/>
      <c r="AP1091" s="93"/>
      <c r="AQ1091" s="93"/>
    </row>
    <row r="1092" spans="5:43" ht="32.25" customHeight="1" x14ac:dyDescent="0.25">
      <c r="E1092" s="93"/>
      <c r="AM1092" s="93"/>
      <c r="AN1092" s="93"/>
      <c r="AO1092" s="129"/>
      <c r="AP1092" s="93"/>
      <c r="AQ1092" s="93"/>
    </row>
    <row r="1093" spans="5:43" ht="32.25" customHeight="1" x14ac:dyDescent="0.25">
      <c r="E1093" s="93"/>
      <c r="AM1093" s="93"/>
      <c r="AN1093" s="93"/>
      <c r="AO1093" s="129"/>
      <c r="AP1093" s="93"/>
      <c r="AQ1093" s="93"/>
    </row>
    <row r="1094" spans="5:43" ht="32.25" customHeight="1" x14ac:dyDescent="0.25">
      <c r="E1094" s="93"/>
      <c r="AM1094" s="93"/>
      <c r="AN1094" s="93"/>
      <c r="AO1094" s="129"/>
      <c r="AP1094" s="93"/>
      <c r="AQ1094" s="93"/>
    </row>
    <row r="1095" spans="5:43" ht="32.25" customHeight="1" x14ac:dyDescent="0.25">
      <c r="E1095" s="93"/>
      <c r="AM1095" s="93"/>
      <c r="AN1095" s="93"/>
      <c r="AO1095" s="129"/>
      <c r="AP1095" s="93"/>
      <c r="AQ1095" s="93"/>
    </row>
    <row r="1096" spans="5:43" ht="32.25" customHeight="1" x14ac:dyDescent="0.25">
      <c r="E1096" s="93"/>
      <c r="AM1096" s="93"/>
      <c r="AN1096" s="93"/>
      <c r="AO1096" s="129"/>
      <c r="AP1096" s="93"/>
      <c r="AQ1096" s="93"/>
    </row>
    <row r="1097" spans="5:43" ht="32.25" customHeight="1" x14ac:dyDescent="0.25">
      <c r="E1097" s="93"/>
      <c r="AM1097" s="93"/>
      <c r="AN1097" s="93"/>
      <c r="AO1097" s="129"/>
      <c r="AP1097" s="93"/>
      <c r="AQ1097" s="93"/>
    </row>
    <row r="1098" spans="5:43" ht="32.25" customHeight="1" x14ac:dyDescent="0.25">
      <c r="E1098" s="93"/>
      <c r="AM1098" s="93"/>
      <c r="AN1098" s="93"/>
      <c r="AO1098" s="129"/>
      <c r="AP1098" s="93"/>
      <c r="AQ1098" s="93"/>
    </row>
    <row r="1099" spans="5:43" ht="32.25" customHeight="1" x14ac:dyDescent="0.25">
      <c r="E1099" s="93"/>
      <c r="AM1099" s="93"/>
      <c r="AN1099" s="93"/>
      <c r="AO1099" s="129"/>
      <c r="AP1099" s="93"/>
      <c r="AQ1099" s="93"/>
    </row>
    <row r="1100" spans="5:43" ht="32.25" customHeight="1" x14ac:dyDescent="0.25">
      <c r="E1100" s="93"/>
      <c r="AM1100" s="93"/>
      <c r="AN1100" s="93"/>
      <c r="AO1100" s="129"/>
      <c r="AP1100" s="93"/>
      <c r="AQ1100" s="93"/>
    </row>
    <row r="1101" spans="5:43" ht="32.25" customHeight="1" x14ac:dyDescent="0.25">
      <c r="E1101" s="93"/>
      <c r="AM1101" s="93"/>
      <c r="AN1101" s="93"/>
      <c r="AO1101" s="129"/>
      <c r="AP1101" s="93"/>
      <c r="AQ1101" s="93"/>
    </row>
    <row r="1102" spans="5:43" ht="32.25" customHeight="1" x14ac:dyDescent="0.25">
      <c r="E1102" s="93"/>
      <c r="AM1102" s="93"/>
      <c r="AN1102" s="93"/>
      <c r="AO1102" s="129"/>
      <c r="AP1102" s="93"/>
      <c r="AQ1102" s="93"/>
    </row>
    <row r="1103" spans="5:43" ht="32.25" customHeight="1" x14ac:dyDescent="0.25">
      <c r="E1103" s="93"/>
      <c r="AM1103" s="93"/>
      <c r="AN1103" s="93"/>
      <c r="AO1103" s="129"/>
      <c r="AP1103" s="93"/>
      <c r="AQ1103" s="93"/>
    </row>
    <row r="1104" spans="5:43" ht="32.25" customHeight="1" x14ac:dyDescent="0.25">
      <c r="E1104" s="93"/>
      <c r="AM1104" s="93"/>
      <c r="AN1104" s="93"/>
      <c r="AO1104" s="129"/>
      <c r="AP1104" s="93"/>
      <c r="AQ1104" s="93"/>
    </row>
    <row r="1105" spans="5:43" ht="32.25" customHeight="1" x14ac:dyDescent="0.25">
      <c r="E1105" s="93"/>
      <c r="AM1105" s="93"/>
      <c r="AN1105" s="93"/>
      <c r="AO1105" s="129"/>
      <c r="AP1105" s="93"/>
      <c r="AQ1105" s="93"/>
    </row>
    <row r="1106" spans="5:43" ht="32.25" customHeight="1" x14ac:dyDescent="0.25">
      <c r="E1106" s="93"/>
      <c r="AM1106" s="93"/>
      <c r="AN1106" s="93"/>
      <c r="AO1106" s="129"/>
      <c r="AP1106" s="93"/>
      <c r="AQ1106" s="93"/>
    </row>
    <row r="1107" spans="5:43" ht="32.25" customHeight="1" x14ac:dyDescent="0.25">
      <c r="E1107" s="93"/>
      <c r="AM1107" s="93"/>
      <c r="AN1107" s="93"/>
      <c r="AO1107" s="129"/>
      <c r="AP1107" s="93"/>
      <c r="AQ1107" s="93"/>
    </row>
    <row r="1108" spans="5:43" ht="32.25" customHeight="1" x14ac:dyDescent="0.25">
      <c r="E1108" s="93"/>
      <c r="AM1108" s="93"/>
      <c r="AN1108" s="93"/>
      <c r="AO1108" s="129"/>
      <c r="AP1108" s="93"/>
      <c r="AQ1108" s="93"/>
    </row>
    <row r="1109" spans="5:43" ht="32.25" customHeight="1" x14ac:dyDescent="0.25">
      <c r="E1109" s="93"/>
      <c r="AM1109" s="93"/>
      <c r="AN1109" s="93"/>
      <c r="AO1109" s="129"/>
      <c r="AP1109" s="93"/>
      <c r="AQ1109" s="93"/>
    </row>
    <row r="1110" spans="5:43" ht="32.25" customHeight="1" x14ac:dyDescent="0.25">
      <c r="E1110" s="93"/>
      <c r="AM1110" s="93"/>
      <c r="AN1110" s="93"/>
      <c r="AO1110" s="129"/>
      <c r="AP1110" s="93"/>
      <c r="AQ1110" s="93"/>
    </row>
    <row r="1111" spans="5:43" ht="32.25" customHeight="1" x14ac:dyDescent="0.25">
      <c r="E1111" s="93"/>
      <c r="AM1111" s="93"/>
      <c r="AN1111" s="93"/>
      <c r="AO1111" s="129"/>
      <c r="AP1111" s="93"/>
      <c r="AQ1111" s="93"/>
    </row>
    <row r="1112" spans="5:43" ht="32.25" customHeight="1" x14ac:dyDescent="0.25">
      <c r="E1112" s="93"/>
      <c r="AM1112" s="93"/>
      <c r="AN1112" s="93"/>
      <c r="AO1112" s="129"/>
      <c r="AP1112" s="93"/>
      <c r="AQ1112" s="93"/>
    </row>
    <row r="1113" spans="5:43" ht="32.25" customHeight="1" x14ac:dyDescent="0.25">
      <c r="E1113" s="93"/>
      <c r="AM1113" s="93"/>
      <c r="AN1113" s="93"/>
      <c r="AO1113" s="129"/>
      <c r="AP1113" s="93"/>
      <c r="AQ1113" s="93"/>
    </row>
    <row r="1114" spans="5:43" ht="32.25" customHeight="1" x14ac:dyDescent="0.25">
      <c r="E1114" s="93"/>
      <c r="AM1114" s="93"/>
      <c r="AN1114" s="93"/>
      <c r="AO1114" s="129"/>
      <c r="AP1114" s="93"/>
      <c r="AQ1114" s="93"/>
    </row>
    <row r="1115" spans="5:43" ht="32.25" customHeight="1" x14ac:dyDescent="0.25">
      <c r="E1115" s="93"/>
      <c r="AM1115" s="93"/>
      <c r="AN1115" s="93"/>
      <c r="AO1115" s="129"/>
      <c r="AP1115" s="93"/>
      <c r="AQ1115" s="93"/>
    </row>
    <row r="1116" spans="5:43" ht="32.25" customHeight="1" x14ac:dyDescent="0.25">
      <c r="E1116" s="93"/>
      <c r="AM1116" s="93"/>
      <c r="AN1116" s="93"/>
      <c r="AO1116" s="129"/>
      <c r="AP1116" s="93"/>
      <c r="AQ1116" s="93"/>
    </row>
    <row r="1117" spans="5:43" ht="32.25" customHeight="1" x14ac:dyDescent="0.25">
      <c r="E1117" s="93"/>
      <c r="AM1117" s="93"/>
      <c r="AN1117" s="93"/>
      <c r="AO1117" s="129"/>
      <c r="AP1117" s="93"/>
      <c r="AQ1117" s="93"/>
    </row>
    <row r="1118" spans="5:43" ht="32.25" customHeight="1" x14ac:dyDescent="0.25">
      <c r="E1118" s="93"/>
      <c r="AM1118" s="93"/>
      <c r="AN1118" s="93"/>
      <c r="AO1118" s="129"/>
      <c r="AP1118" s="93"/>
      <c r="AQ1118" s="93"/>
    </row>
    <row r="1119" spans="5:43" ht="32.25" customHeight="1" x14ac:dyDescent="0.25">
      <c r="E1119" s="93"/>
      <c r="AM1119" s="93"/>
      <c r="AN1119" s="93"/>
      <c r="AO1119" s="129"/>
      <c r="AP1119" s="93"/>
      <c r="AQ1119" s="93"/>
    </row>
    <row r="1120" spans="5:43" ht="32.25" customHeight="1" x14ac:dyDescent="0.25">
      <c r="E1120" s="93"/>
      <c r="AM1120" s="93"/>
      <c r="AN1120" s="93"/>
      <c r="AO1120" s="129"/>
      <c r="AP1120" s="93"/>
      <c r="AQ1120" s="93"/>
    </row>
    <row r="1121" spans="5:43" ht="32.25" customHeight="1" x14ac:dyDescent="0.25">
      <c r="E1121" s="93"/>
      <c r="AM1121" s="93"/>
      <c r="AN1121" s="93"/>
      <c r="AO1121" s="129"/>
      <c r="AP1121" s="93"/>
      <c r="AQ1121" s="93"/>
    </row>
    <row r="1122" spans="5:43" ht="32.25" customHeight="1" x14ac:dyDescent="0.25">
      <c r="E1122" s="93"/>
      <c r="AM1122" s="93"/>
      <c r="AN1122" s="93"/>
      <c r="AO1122" s="129"/>
      <c r="AP1122" s="93"/>
      <c r="AQ1122" s="93"/>
    </row>
    <row r="1123" spans="5:43" ht="32.25" customHeight="1" x14ac:dyDescent="0.25">
      <c r="E1123" s="93"/>
      <c r="AM1123" s="93"/>
      <c r="AN1123" s="93"/>
      <c r="AO1123" s="129"/>
      <c r="AP1123" s="93"/>
      <c r="AQ1123" s="93"/>
    </row>
    <row r="1124" spans="5:43" ht="32.25" customHeight="1" x14ac:dyDescent="0.25">
      <c r="E1124" s="93"/>
      <c r="AM1124" s="93"/>
      <c r="AN1124" s="93"/>
      <c r="AO1124" s="129"/>
      <c r="AP1124" s="93"/>
      <c r="AQ1124" s="93"/>
    </row>
    <row r="1125" spans="5:43" ht="32.25" customHeight="1" x14ac:dyDescent="0.25">
      <c r="E1125" s="93"/>
      <c r="AM1125" s="93"/>
      <c r="AN1125" s="93"/>
      <c r="AO1125" s="129"/>
      <c r="AP1125" s="93"/>
      <c r="AQ1125" s="93"/>
    </row>
    <row r="1126" spans="5:43" ht="32.25" customHeight="1" x14ac:dyDescent="0.25">
      <c r="E1126" s="93"/>
      <c r="AM1126" s="93"/>
      <c r="AN1126" s="93"/>
      <c r="AO1126" s="129"/>
      <c r="AP1126" s="93"/>
      <c r="AQ1126" s="93"/>
    </row>
    <row r="1127" spans="5:43" ht="32.25" customHeight="1" x14ac:dyDescent="0.25">
      <c r="E1127" s="93"/>
      <c r="AM1127" s="93"/>
      <c r="AN1127" s="93"/>
      <c r="AO1127" s="129"/>
      <c r="AP1127" s="93"/>
      <c r="AQ1127" s="93"/>
    </row>
    <row r="1128" spans="5:43" ht="32.25" customHeight="1" x14ac:dyDescent="0.25">
      <c r="E1128" s="93"/>
      <c r="AM1128" s="93"/>
      <c r="AN1128" s="93"/>
      <c r="AO1128" s="129"/>
      <c r="AP1128" s="93"/>
      <c r="AQ1128" s="93"/>
    </row>
    <row r="1129" spans="5:43" ht="32.25" customHeight="1" x14ac:dyDescent="0.25">
      <c r="E1129" s="93"/>
      <c r="AM1129" s="93"/>
      <c r="AN1129" s="93"/>
      <c r="AO1129" s="129"/>
      <c r="AP1129" s="93"/>
      <c r="AQ1129" s="93"/>
    </row>
    <row r="1130" spans="5:43" ht="32.25" customHeight="1" x14ac:dyDescent="0.25">
      <c r="E1130" s="93"/>
      <c r="AM1130" s="93"/>
      <c r="AN1130" s="93"/>
      <c r="AO1130" s="129"/>
      <c r="AP1130" s="93"/>
      <c r="AQ1130" s="93"/>
    </row>
    <row r="1131" spans="5:43" ht="32.25" customHeight="1" x14ac:dyDescent="0.25">
      <c r="E1131" s="93"/>
      <c r="AM1131" s="93"/>
      <c r="AN1131" s="93"/>
      <c r="AO1131" s="129"/>
      <c r="AP1131" s="93"/>
      <c r="AQ1131" s="93"/>
    </row>
    <row r="1132" spans="5:43" ht="32.25" customHeight="1" x14ac:dyDescent="0.25">
      <c r="E1132" s="93"/>
      <c r="AM1132" s="93"/>
      <c r="AN1132" s="93"/>
      <c r="AO1132" s="129"/>
      <c r="AP1132" s="93"/>
      <c r="AQ1132" s="93"/>
    </row>
    <row r="1133" spans="5:43" ht="32.25" customHeight="1" x14ac:dyDescent="0.25">
      <c r="E1133" s="93"/>
      <c r="AM1133" s="93"/>
      <c r="AN1133" s="93"/>
      <c r="AO1133" s="129"/>
      <c r="AP1133" s="93"/>
      <c r="AQ1133" s="93"/>
    </row>
    <row r="1134" spans="5:43" ht="32.25" customHeight="1" x14ac:dyDescent="0.25">
      <c r="E1134" s="93"/>
      <c r="AM1134" s="93"/>
      <c r="AN1134" s="93"/>
      <c r="AO1134" s="129"/>
      <c r="AP1134" s="93"/>
      <c r="AQ1134" s="93"/>
    </row>
    <row r="1135" spans="5:43" ht="32.25" customHeight="1" x14ac:dyDescent="0.25">
      <c r="E1135" s="93"/>
      <c r="AM1135" s="93"/>
      <c r="AN1135" s="93"/>
      <c r="AO1135" s="129"/>
      <c r="AP1135" s="93"/>
      <c r="AQ1135" s="93"/>
    </row>
    <row r="1136" spans="5:43" ht="32.25" customHeight="1" x14ac:dyDescent="0.25">
      <c r="E1136" s="93"/>
      <c r="AM1136" s="93"/>
      <c r="AN1136" s="93"/>
      <c r="AO1136" s="129"/>
      <c r="AP1136" s="93"/>
      <c r="AQ1136" s="93"/>
    </row>
    <row r="1137" spans="5:43" ht="32.25" customHeight="1" x14ac:dyDescent="0.25">
      <c r="E1137" s="93"/>
      <c r="AM1137" s="93"/>
      <c r="AN1137" s="93"/>
      <c r="AO1137" s="129"/>
      <c r="AP1137" s="93"/>
      <c r="AQ1137" s="93"/>
    </row>
    <row r="1138" spans="5:43" ht="32.25" customHeight="1" x14ac:dyDescent="0.25">
      <c r="E1138" s="93"/>
      <c r="AM1138" s="93"/>
      <c r="AN1138" s="93"/>
      <c r="AO1138" s="129"/>
      <c r="AP1138" s="93"/>
      <c r="AQ1138" s="93"/>
    </row>
    <row r="1139" spans="5:43" ht="32.25" customHeight="1" x14ac:dyDescent="0.25">
      <c r="E1139" s="93"/>
      <c r="AM1139" s="93"/>
      <c r="AN1139" s="93"/>
      <c r="AO1139" s="129"/>
      <c r="AP1139" s="93"/>
      <c r="AQ1139" s="93"/>
    </row>
    <row r="1140" spans="5:43" ht="32.25" customHeight="1" x14ac:dyDescent="0.25">
      <c r="E1140" s="93"/>
      <c r="AM1140" s="93"/>
      <c r="AN1140" s="93"/>
      <c r="AO1140" s="129"/>
      <c r="AP1140" s="93"/>
      <c r="AQ1140" s="93"/>
    </row>
    <row r="1141" spans="5:43" ht="32.25" customHeight="1" x14ac:dyDescent="0.25">
      <c r="E1141" s="93"/>
      <c r="AM1141" s="93"/>
      <c r="AN1141" s="93"/>
      <c r="AO1141" s="129"/>
      <c r="AP1141" s="93"/>
      <c r="AQ1141" s="93"/>
    </row>
    <row r="1142" spans="5:43" ht="32.25" customHeight="1" x14ac:dyDescent="0.25">
      <c r="E1142" s="93"/>
      <c r="AM1142" s="93"/>
      <c r="AN1142" s="93"/>
      <c r="AO1142" s="129"/>
      <c r="AP1142" s="93"/>
      <c r="AQ1142" s="93"/>
    </row>
    <row r="1143" spans="5:43" ht="32.25" customHeight="1" x14ac:dyDescent="0.25">
      <c r="E1143" s="93"/>
      <c r="AM1143" s="93"/>
      <c r="AN1143" s="93"/>
      <c r="AO1143" s="129"/>
      <c r="AP1143" s="93"/>
      <c r="AQ1143" s="93"/>
    </row>
    <row r="1144" spans="5:43" ht="32.25" customHeight="1" x14ac:dyDescent="0.25">
      <c r="E1144" s="93"/>
      <c r="AM1144" s="93"/>
      <c r="AN1144" s="93"/>
      <c r="AO1144" s="129"/>
      <c r="AP1144" s="93"/>
      <c r="AQ1144" s="93"/>
    </row>
    <row r="1145" spans="5:43" ht="32.25" customHeight="1" x14ac:dyDescent="0.25">
      <c r="E1145" s="93"/>
      <c r="AM1145" s="93"/>
      <c r="AN1145" s="93"/>
      <c r="AO1145" s="129"/>
      <c r="AP1145" s="93"/>
      <c r="AQ1145" s="93"/>
    </row>
    <row r="1146" spans="5:43" ht="32.25" customHeight="1" x14ac:dyDescent="0.25">
      <c r="E1146" s="93"/>
      <c r="AM1146" s="93"/>
      <c r="AN1146" s="93"/>
      <c r="AO1146" s="129"/>
      <c r="AP1146" s="93"/>
      <c r="AQ1146" s="93"/>
    </row>
    <row r="1147" spans="5:43" ht="32.25" customHeight="1" x14ac:dyDescent="0.25">
      <c r="E1147" s="93"/>
      <c r="AM1147" s="93"/>
      <c r="AN1147" s="93"/>
      <c r="AO1147" s="129"/>
      <c r="AP1147" s="93"/>
      <c r="AQ1147" s="93"/>
    </row>
    <row r="1148" spans="5:43" ht="32.25" customHeight="1" x14ac:dyDescent="0.25">
      <c r="E1148" s="93"/>
      <c r="AM1148" s="93"/>
      <c r="AN1148" s="93"/>
      <c r="AO1148" s="129"/>
      <c r="AP1148" s="93"/>
      <c r="AQ1148" s="93"/>
    </row>
    <row r="1149" spans="5:43" ht="32.25" customHeight="1" x14ac:dyDescent="0.25">
      <c r="E1149" s="93"/>
      <c r="AM1149" s="93"/>
      <c r="AN1149" s="93"/>
      <c r="AO1149" s="129"/>
      <c r="AP1149" s="93"/>
      <c r="AQ1149" s="93"/>
    </row>
    <row r="1150" spans="5:43" ht="32.25" customHeight="1" x14ac:dyDescent="0.25">
      <c r="E1150" s="93"/>
      <c r="AM1150" s="93"/>
      <c r="AN1150" s="93"/>
      <c r="AO1150" s="129"/>
      <c r="AP1150" s="93"/>
      <c r="AQ1150" s="93"/>
    </row>
    <row r="1151" spans="5:43" ht="32.25" customHeight="1" x14ac:dyDescent="0.25">
      <c r="E1151" s="93"/>
      <c r="AM1151" s="93"/>
      <c r="AN1151" s="93"/>
      <c r="AO1151" s="129"/>
      <c r="AP1151" s="93"/>
      <c r="AQ1151" s="93"/>
    </row>
    <row r="1152" spans="5:43" ht="32.25" customHeight="1" x14ac:dyDescent="0.25">
      <c r="E1152" s="93"/>
      <c r="AM1152" s="93"/>
      <c r="AN1152" s="93"/>
      <c r="AO1152" s="129"/>
      <c r="AP1152" s="93"/>
      <c r="AQ1152" s="93"/>
    </row>
    <row r="1153" spans="5:43" ht="32.25" customHeight="1" x14ac:dyDescent="0.25">
      <c r="E1153" s="93"/>
      <c r="AM1153" s="93"/>
      <c r="AN1153" s="93"/>
      <c r="AO1153" s="129"/>
      <c r="AP1153" s="93"/>
      <c r="AQ1153" s="93"/>
    </row>
    <row r="1154" spans="5:43" ht="32.25" customHeight="1" x14ac:dyDescent="0.25">
      <c r="E1154" s="93"/>
      <c r="AM1154" s="93"/>
      <c r="AN1154" s="93"/>
      <c r="AO1154" s="129"/>
      <c r="AP1154" s="93"/>
      <c r="AQ1154" s="93"/>
    </row>
    <row r="1155" spans="5:43" ht="32.25" customHeight="1" x14ac:dyDescent="0.25">
      <c r="E1155" s="93"/>
      <c r="AM1155" s="93"/>
      <c r="AN1155" s="93"/>
      <c r="AO1155" s="129"/>
      <c r="AP1155" s="93"/>
      <c r="AQ1155" s="93"/>
    </row>
    <row r="1156" spans="5:43" ht="32.25" customHeight="1" x14ac:dyDescent="0.25">
      <c r="E1156" s="93"/>
      <c r="AM1156" s="93"/>
      <c r="AN1156" s="93"/>
      <c r="AO1156" s="129"/>
      <c r="AP1156" s="93"/>
      <c r="AQ1156" s="93"/>
    </row>
    <row r="1157" spans="5:43" ht="32.25" customHeight="1" x14ac:dyDescent="0.25">
      <c r="E1157" s="93"/>
      <c r="AM1157" s="93"/>
      <c r="AN1157" s="93"/>
      <c r="AO1157" s="129"/>
      <c r="AP1157" s="93"/>
      <c r="AQ1157" s="93"/>
    </row>
    <row r="1158" spans="5:43" ht="32.25" customHeight="1" x14ac:dyDescent="0.25">
      <c r="E1158" s="93"/>
      <c r="AM1158" s="93"/>
      <c r="AN1158" s="93"/>
      <c r="AO1158" s="129"/>
      <c r="AP1158" s="93"/>
      <c r="AQ1158" s="93"/>
    </row>
    <row r="1159" spans="5:43" ht="32.25" customHeight="1" x14ac:dyDescent="0.25">
      <c r="E1159" s="93"/>
      <c r="AM1159" s="93"/>
      <c r="AN1159" s="93"/>
      <c r="AO1159" s="129"/>
      <c r="AP1159" s="93"/>
      <c r="AQ1159" s="93"/>
    </row>
    <row r="1160" spans="5:43" ht="32.25" customHeight="1" x14ac:dyDescent="0.25">
      <c r="E1160" s="93"/>
      <c r="AM1160" s="93"/>
      <c r="AN1160" s="93"/>
      <c r="AO1160" s="129"/>
      <c r="AP1160" s="93"/>
      <c r="AQ1160" s="93"/>
    </row>
    <row r="1161" spans="5:43" ht="32.25" customHeight="1" x14ac:dyDescent="0.25">
      <c r="E1161" s="93"/>
      <c r="AM1161" s="93"/>
      <c r="AN1161" s="93"/>
      <c r="AO1161" s="129"/>
      <c r="AP1161" s="93"/>
      <c r="AQ1161" s="93"/>
    </row>
    <row r="1162" spans="5:43" ht="32.25" customHeight="1" x14ac:dyDescent="0.25">
      <c r="E1162" s="93"/>
      <c r="AM1162" s="93"/>
      <c r="AN1162" s="93"/>
      <c r="AO1162" s="129"/>
      <c r="AP1162" s="93"/>
      <c r="AQ1162" s="93"/>
    </row>
    <row r="1163" spans="5:43" ht="32.25" customHeight="1" x14ac:dyDescent="0.25">
      <c r="E1163" s="93"/>
      <c r="AM1163" s="93"/>
      <c r="AN1163" s="93"/>
      <c r="AO1163" s="129"/>
      <c r="AP1163" s="93"/>
      <c r="AQ1163" s="93"/>
    </row>
    <row r="1164" spans="5:43" ht="32.25" customHeight="1" x14ac:dyDescent="0.25">
      <c r="E1164" s="93"/>
      <c r="AM1164" s="93"/>
      <c r="AN1164" s="93"/>
      <c r="AO1164" s="129"/>
      <c r="AP1164" s="93"/>
      <c r="AQ1164" s="93"/>
    </row>
    <row r="1165" spans="5:43" ht="32.25" customHeight="1" x14ac:dyDescent="0.25">
      <c r="E1165" s="93"/>
      <c r="AM1165" s="93"/>
      <c r="AN1165" s="93"/>
      <c r="AO1165" s="129"/>
      <c r="AP1165" s="93"/>
      <c r="AQ1165" s="93"/>
    </row>
    <row r="1166" spans="5:43" ht="32.25" customHeight="1" x14ac:dyDescent="0.25">
      <c r="E1166" s="93"/>
      <c r="AM1166" s="93"/>
      <c r="AN1166" s="93"/>
      <c r="AO1166" s="129"/>
      <c r="AP1166" s="93"/>
      <c r="AQ1166" s="93"/>
    </row>
    <row r="1167" spans="5:43" ht="32.25" customHeight="1" x14ac:dyDescent="0.25">
      <c r="E1167" s="93"/>
      <c r="AM1167" s="93"/>
      <c r="AN1167" s="93"/>
      <c r="AO1167" s="129"/>
      <c r="AP1167" s="93"/>
      <c r="AQ1167" s="93"/>
    </row>
    <row r="1168" spans="5:43" ht="32.25" customHeight="1" x14ac:dyDescent="0.25">
      <c r="E1168" s="93"/>
      <c r="AM1168" s="93"/>
      <c r="AN1168" s="93"/>
      <c r="AO1168" s="129"/>
      <c r="AP1168" s="93"/>
      <c r="AQ1168" s="93"/>
    </row>
    <row r="1169" spans="5:43" ht="32.25" customHeight="1" x14ac:dyDescent="0.25">
      <c r="E1169" s="93"/>
      <c r="AM1169" s="93"/>
      <c r="AN1169" s="93"/>
      <c r="AO1169" s="129"/>
      <c r="AP1169" s="93"/>
      <c r="AQ1169" s="93"/>
    </row>
    <row r="1170" spans="5:43" ht="32.25" customHeight="1" x14ac:dyDescent="0.25">
      <c r="E1170" s="93"/>
      <c r="AM1170" s="93"/>
      <c r="AN1170" s="93"/>
      <c r="AO1170" s="129"/>
      <c r="AP1170" s="93"/>
      <c r="AQ1170" s="93"/>
    </row>
    <row r="1171" spans="5:43" ht="32.25" customHeight="1" x14ac:dyDescent="0.25">
      <c r="E1171" s="93"/>
      <c r="AM1171" s="93"/>
      <c r="AN1171" s="93"/>
      <c r="AO1171" s="129"/>
      <c r="AP1171" s="93"/>
      <c r="AQ1171" s="93"/>
    </row>
    <row r="1172" spans="5:43" ht="32.25" customHeight="1" x14ac:dyDescent="0.25">
      <c r="E1172" s="93"/>
      <c r="AM1172" s="93"/>
      <c r="AN1172" s="93"/>
      <c r="AO1172" s="129"/>
      <c r="AP1172" s="93"/>
      <c r="AQ1172" s="93"/>
    </row>
    <row r="1173" spans="5:43" ht="32.25" customHeight="1" x14ac:dyDescent="0.25">
      <c r="E1173" s="93"/>
      <c r="AM1173" s="93"/>
      <c r="AN1173" s="93"/>
      <c r="AO1173" s="129"/>
      <c r="AP1173" s="93"/>
      <c r="AQ1173" s="93"/>
    </row>
    <row r="1174" spans="5:43" ht="32.25" customHeight="1" x14ac:dyDescent="0.25">
      <c r="E1174" s="93"/>
      <c r="AM1174" s="93"/>
      <c r="AN1174" s="93"/>
      <c r="AO1174" s="129"/>
      <c r="AP1174" s="93"/>
      <c r="AQ1174" s="93"/>
    </row>
    <row r="1175" spans="5:43" ht="32.25" customHeight="1" x14ac:dyDescent="0.25">
      <c r="E1175" s="93"/>
      <c r="AM1175" s="93"/>
      <c r="AN1175" s="93"/>
      <c r="AO1175" s="129"/>
      <c r="AP1175" s="93"/>
      <c r="AQ1175" s="93"/>
    </row>
    <row r="1176" spans="5:43" ht="32.25" customHeight="1" x14ac:dyDescent="0.25">
      <c r="E1176" s="93"/>
      <c r="AM1176" s="93"/>
      <c r="AN1176" s="93"/>
      <c r="AO1176" s="129"/>
      <c r="AP1176" s="93"/>
      <c r="AQ1176" s="93"/>
    </row>
    <row r="1177" spans="5:43" ht="32.25" customHeight="1" x14ac:dyDescent="0.25">
      <c r="E1177" s="93"/>
      <c r="AM1177" s="93"/>
      <c r="AN1177" s="93"/>
      <c r="AO1177" s="129"/>
      <c r="AP1177" s="93"/>
      <c r="AQ1177" s="93"/>
    </row>
    <row r="1178" spans="5:43" ht="32.25" customHeight="1" x14ac:dyDescent="0.25">
      <c r="E1178" s="93"/>
      <c r="AM1178" s="93"/>
      <c r="AN1178" s="93"/>
      <c r="AO1178" s="129"/>
      <c r="AP1178" s="93"/>
      <c r="AQ1178" s="93"/>
    </row>
    <row r="1179" spans="5:43" ht="32.25" customHeight="1" x14ac:dyDescent="0.25">
      <c r="E1179" s="93"/>
      <c r="AM1179" s="93"/>
      <c r="AN1179" s="93"/>
      <c r="AO1179" s="129"/>
      <c r="AP1179" s="93"/>
      <c r="AQ1179" s="93"/>
    </row>
    <row r="1180" spans="5:43" ht="32.25" customHeight="1" x14ac:dyDescent="0.25">
      <c r="E1180" s="93"/>
      <c r="AM1180" s="93"/>
      <c r="AN1180" s="93"/>
      <c r="AO1180" s="129"/>
      <c r="AP1180" s="93"/>
      <c r="AQ1180" s="93"/>
    </row>
    <row r="1181" spans="5:43" ht="32.25" customHeight="1" x14ac:dyDescent="0.25">
      <c r="E1181" s="93"/>
      <c r="AM1181" s="93"/>
      <c r="AN1181" s="93"/>
      <c r="AO1181" s="129"/>
      <c r="AP1181" s="93"/>
      <c r="AQ1181" s="93"/>
    </row>
    <row r="1182" spans="5:43" ht="32.25" customHeight="1" x14ac:dyDescent="0.25">
      <c r="E1182" s="93"/>
      <c r="AM1182" s="93"/>
      <c r="AN1182" s="93"/>
      <c r="AO1182" s="129"/>
      <c r="AP1182" s="93"/>
      <c r="AQ1182" s="93"/>
    </row>
    <row r="1183" spans="5:43" ht="32.25" customHeight="1" x14ac:dyDescent="0.25">
      <c r="E1183" s="93"/>
      <c r="AM1183" s="93"/>
      <c r="AN1183" s="93"/>
      <c r="AO1183" s="129"/>
      <c r="AP1183" s="93"/>
      <c r="AQ1183" s="93"/>
    </row>
    <row r="1184" spans="5:43" ht="32.25" customHeight="1" x14ac:dyDescent="0.25">
      <c r="E1184" s="93"/>
      <c r="AM1184" s="93"/>
      <c r="AN1184" s="93"/>
      <c r="AO1184" s="129"/>
      <c r="AP1184" s="93"/>
      <c r="AQ1184" s="93"/>
    </row>
    <row r="1185" spans="5:43" ht="32.25" customHeight="1" x14ac:dyDescent="0.25">
      <c r="E1185" s="93"/>
      <c r="AM1185" s="93"/>
      <c r="AN1185" s="93"/>
      <c r="AO1185" s="129"/>
      <c r="AP1185" s="93"/>
      <c r="AQ1185" s="93"/>
    </row>
    <row r="1186" spans="5:43" ht="32.25" customHeight="1" x14ac:dyDescent="0.25">
      <c r="E1186" s="93"/>
      <c r="AM1186" s="93"/>
      <c r="AN1186" s="93"/>
      <c r="AO1186" s="129"/>
      <c r="AP1186" s="93"/>
      <c r="AQ1186" s="93"/>
    </row>
    <row r="1187" spans="5:43" ht="32.25" customHeight="1" x14ac:dyDescent="0.25">
      <c r="E1187" s="93"/>
      <c r="AM1187" s="93"/>
      <c r="AN1187" s="93"/>
      <c r="AO1187" s="129"/>
      <c r="AP1187" s="93"/>
      <c r="AQ1187" s="93"/>
    </row>
    <row r="1188" spans="5:43" ht="32.25" customHeight="1" x14ac:dyDescent="0.25">
      <c r="E1188" s="93"/>
      <c r="AM1188" s="93"/>
      <c r="AN1188" s="93"/>
      <c r="AO1188" s="129"/>
      <c r="AP1188" s="93"/>
      <c r="AQ1188" s="93"/>
    </row>
    <row r="1189" spans="5:43" ht="32.25" customHeight="1" x14ac:dyDescent="0.25">
      <c r="E1189" s="93"/>
      <c r="AM1189" s="93"/>
      <c r="AN1189" s="93"/>
      <c r="AO1189" s="129"/>
      <c r="AP1189" s="93"/>
      <c r="AQ1189" s="93"/>
    </row>
    <row r="1190" spans="5:43" ht="32.25" customHeight="1" x14ac:dyDescent="0.25">
      <c r="E1190" s="93"/>
      <c r="AM1190" s="93"/>
      <c r="AN1190" s="93"/>
      <c r="AO1190" s="129"/>
      <c r="AP1190" s="93"/>
      <c r="AQ1190" s="93"/>
    </row>
    <row r="1191" spans="5:43" ht="32.25" customHeight="1" x14ac:dyDescent="0.25">
      <c r="E1191" s="93"/>
      <c r="AM1191" s="93"/>
      <c r="AN1191" s="93"/>
      <c r="AO1191" s="129"/>
      <c r="AP1191" s="93"/>
      <c r="AQ1191" s="93"/>
    </row>
    <row r="1192" spans="5:43" ht="32.25" customHeight="1" x14ac:dyDescent="0.25">
      <c r="E1192" s="93"/>
      <c r="AM1192" s="93"/>
      <c r="AN1192" s="93"/>
      <c r="AO1192" s="129"/>
      <c r="AP1192" s="93"/>
      <c r="AQ1192" s="93"/>
    </row>
    <row r="1193" spans="5:43" ht="32.25" customHeight="1" x14ac:dyDescent="0.25">
      <c r="E1193" s="93"/>
      <c r="AM1193" s="93"/>
      <c r="AN1193" s="93"/>
      <c r="AO1193" s="129"/>
      <c r="AP1193" s="93"/>
      <c r="AQ1193" s="93"/>
    </row>
    <row r="1194" spans="5:43" ht="32.25" customHeight="1" x14ac:dyDescent="0.25">
      <c r="E1194" s="93"/>
      <c r="AM1194" s="93"/>
      <c r="AN1194" s="93"/>
      <c r="AO1194" s="129"/>
      <c r="AP1194" s="93"/>
      <c r="AQ1194" s="93"/>
    </row>
    <row r="1195" spans="5:43" ht="32.25" customHeight="1" x14ac:dyDescent="0.25">
      <c r="E1195" s="93"/>
      <c r="AM1195" s="93"/>
      <c r="AN1195" s="93"/>
      <c r="AO1195" s="129"/>
      <c r="AP1195" s="93"/>
      <c r="AQ1195" s="93"/>
    </row>
    <row r="1196" spans="5:43" ht="32.25" customHeight="1" x14ac:dyDescent="0.25">
      <c r="E1196" s="93"/>
      <c r="AM1196" s="93"/>
      <c r="AN1196" s="93"/>
      <c r="AO1196" s="129"/>
      <c r="AP1196" s="93"/>
      <c r="AQ1196" s="93"/>
    </row>
    <row r="1197" spans="5:43" ht="32.25" customHeight="1" x14ac:dyDescent="0.25">
      <c r="E1197" s="93"/>
      <c r="AM1197" s="93"/>
      <c r="AN1197" s="93"/>
      <c r="AO1197" s="129"/>
      <c r="AP1197" s="93"/>
      <c r="AQ1197" s="93"/>
    </row>
    <row r="1198" spans="5:43" ht="32.25" customHeight="1" x14ac:dyDescent="0.25">
      <c r="E1198" s="93"/>
      <c r="AM1198" s="93"/>
      <c r="AN1198" s="93"/>
      <c r="AO1198" s="129"/>
      <c r="AP1198" s="93"/>
      <c r="AQ1198" s="93"/>
    </row>
    <row r="1199" spans="5:43" ht="32.25" customHeight="1" x14ac:dyDescent="0.25">
      <c r="E1199" s="93"/>
      <c r="AM1199" s="93"/>
      <c r="AN1199" s="93"/>
      <c r="AO1199" s="129"/>
      <c r="AP1199" s="93"/>
      <c r="AQ1199" s="93"/>
    </row>
    <row r="1200" spans="5:43" ht="32.25" customHeight="1" x14ac:dyDescent="0.25">
      <c r="E1200" s="93"/>
      <c r="AM1200" s="93"/>
      <c r="AN1200" s="93"/>
      <c r="AO1200" s="129"/>
      <c r="AP1200" s="93"/>
      <c r="AQ1200" s="93"/>
    </row>
    <row r="1201" spans="5:43" ht="32.25" customHeight="1" x14ac:dyDescent="0.25">
      <c r="E1201" s="93"/>
      <c r="AM1201" s="93"/>
      <c r="AN1201" s="93"/>
      <c r="AO1201" s="129"/>
      <c r="AP1201" s="93"/>
      <c r="AQ1201" s="93"/>
    </row>
    <row r="1202" spans="5:43" ht="32.25" customHeight="1" x14ac:dyDescent="0.25">
      <c r="E1202" s="93"/>
      <c r="AM1202" s="93"/>
      <c r="AN1202" s="93"/>
      <c r="AO1202" s="129"/>
      <c r="AP1202" s="93"/>
      <c r="AQ1202" s="93"/>
    </row>
    <row r="1203" spans="5:43" ht="32.25" customHeight="1" x14ac:dyDescent="0.25">
      <c r="E1203" s="93"/>
      <c r="AM1203" s="93"/>
      <c r="AN1203" s="93"/>
      <c r="AO1203" s="129"/>
      <c r="AP1203" s="93"/>
      <c r="AQ1203" s="93"/>
    </row>
    <row r="1204" spans="5:43" ht="32.25" customHeight="1" x14ac:dyDescent="0.25">
      <c r="E1204" s="93"/>
      <c r="AM1204" s="93"/>
      <c r="AN1204" s="93"/>
      <c r="AO1204" s="129"/>
      <c r="AP1204" s="93"/>
      <c r="AQ1204" s="93"/>
    </row>
    <row r="1205" spans="5:43" ht="32.25" customHeight="1" x14ac:dyDescent="0.25">
      <c r="E1205" s="93"/>
      <c r="AM1205" s="93"/>
      <c r="AN1205" s="93"/>
      <c r="AO1205" s="129"/>
      <c r="AP1205" s="93"/>
      <c r="AQ1205" s="93"/>
    </row>
    <row r="1206" spans="5:43" ht="32.25" customHeight="1" x14ac:dyDescent="0.25">
      <c r="E1206" s="93"/>
      <c r="AM1206" s="93"/>
      <c r="AN1206" s="93"/>
      <c r="AO1206" s="129"/>
      <c r="AP1206" s="93"/>
      <c r="AQ1206" s="93"/>
    </row>
    <row r="1207" spans="5:43" ht="32.25" customHeight="1" x14ac:dyDescent="0.25">
      <c r="E1207" s="93"/>
      <c r="AM1207" s="93"/>
      <c r="AN1207" s="93"/>
      <c r="AO1207" s="129"/>
      <c r="AP1207" s="93"/>
      <c r="AQ1207" s="93"/>
    </row>
    <row r="1208" spans="5:43" ht="32.25" customHeight="1" x14ac:dyDescent="0.25">
      <c r="E1208" s="93"/>
      <c r="AM1208" s="93"/>
      <c r="AN1208" s="93"/>
      <c r="AO1208" s="129"/>
      <c r="AP1208" s="93"/>
      <c r="AQ1208" s="93"/>
    </row>
    <row r="1209" spans="5:43" ht="32.25" customHeight="1" x14ac:dyDescent="0.25">
      <c r="E1209" s="93"/>
      <c r="AM1209" s="93"/>
      <c r="AN1209" s="93"/>
      <c r="AO1209" s="129"/>
      <c r="AP1209" s="93"/>
      <c r="AQ1209" s="93"/>
    </row>
    <row r="1210" spans="5:43" ht="32.25" customHeight="1" x14ac:dyDescent="0.25">
      <c r="E1210" s="93"/>
      <c r="AM1210" s="93"/>
      <c r="AN1210" s="93"/>
      <c r="AO1210" s="129"/>
      <c r="AP1210" s="93"/>
      <c r="AQ1210" s="93"/>
    </row>
    <row r="1211" spans="5:43" ht="32.25" customHeight="1" x14ac:dyDescent="0.25">
      <c r="E1211" s="93"/>
      <c r="AM1211" s="93"/>
      <c r="AN1211" s="93"/>
      <c r="AO1211" s="129"/>
      <c r="AP1211" s="93"/>
      <c r="AQ1211" s="93"/>
    </row>
    <row r="1212" spans="5:43" ht="32.25" customHeight="1" x14ac:dyDescent="0.25">
      <c r="E1212" s="93"/>
      <c r="AM1212" s="93"/>
      <c r="AN1212" s="93"/>
      <c r="AO1212" s="129"/>
      <c r="AP1212" s="93"/>
      <c r="AQ1212" s="93"/>
    </row>
    <row r="1213" spans="5:43" ht="32.25" customHeight="1" x14ac:dyDescent="0.25">
      <c r="E1213" s="93"/>
      <c r="AM1213" s="93"/>
      <c r="AN1213" s="93"/>
      <c r="AO1213" s="129"/>
      <c r="AP1213" s="93"/>
      <c r="AQ1213" s="93"/>
    </row>
    <row r="1214" spans="5:43" ht="32.25" customHeight="1" x14ac:dyDescent="0.25">
      <c r="E1214" s="93"/>
      <c r="AM1214" s="93"/>
      <c r="AN1214" s="93"/>
      <c r="AO1214" s="129"/>
      <c r="AP1214" s="93"/>
      <c r="AQ1214" s="93"/>
    </row>
    <row r="1215" spans="5:43" ht="32.25" customHeight="1" x14ac:dyDescent="0.25">
      <c r="E1215" s="93"/>
      <c r="AM1215" s="93"/>
      <c r="AN1215" s="93"/>
      <c r="AO1215" s="129"/>
      <c r="AP1215" s="93"/>
      <c r="AQ1215" s="93"/>
    </row>
    <row r="1216" spans="5:43" ht="32.25" customHeight="1" x14ac:dyDescent="0.25">
      <c r="E1216" s="93"/>
      <c r="AM1216" s="93"/>
      <c r="AN1216" s="93"/>
      <c r="AO1216" s="129"/>
      <c r="AP1216" s="93"/>
      <c r="AQ1216" s="93"/>
    </row>
    <row r="1217" spans="5:43" ht="32.25" customHeight="1" x14ac:dyDescent="0.25">
      <c r="E1217" s="93"/>
      <c r="AM1217" s="93"/>
      <c r="AN1217" s="93"/>
      <c r="AO1217" s="129"/>
      <c r="AP1217" s="93"/>
      <c r="AQ1217" s="93"/>
    </row>
    <row r="1218" spans="5:43" ht="32.25" customHeight="1" x14ac:dyDescent="0.25">
      <c r="E1218" s="93"/>
      <c r="AM1218" s="93"/>
      <c r="AN1218" s="93"/>
      <c r="AO1218" s="129"/>
      <c r="AP1218" s="93"/>
      <c r="AQ1218" s="93"/>
    </row>
    <row r="1219" spans="5:43" ht="32.25" customHeight="1" x14ac:dyDescent="0.25">
      <c r="E1219" s="93"/>
      <c r="AM1219" s="93"/>
      <c r="AN1219" s="93"/>
      <c r="AO1219" s="129"/>
      <c r="AP1219" s="93"/>
      <c r="AQ1219" s="93"/>
    </row>
    <row r="1220" spans="5:43" ht="32.25" customHeight="1" x14ac:dyDescent="0.25">
      <c r="E1220" s="93"/>
      <c r="AM1220" s="93"/>
      <c r="AN1220" s="93"/>
      <c r="AO1220" s="129"/>
      <c r="AP1220" s="93"/>
      <c r="AQ1220" s="93"/>
    </row>
    <row r="1221" spans="5:43" ht="32.25" customHeight="1" x14ac:dyDescent="0.25">
      <c r="E1221" s="93"/>
      <c r="AM1221" s="93"/>
      <c r="AN1221" s="93"/>
      <c r="AO1221" s="129"/>
      <c r="AP1221" s="93"/>
      <c r="AQ1221" s="93"/>
    </row>
    <row r="1222" spans="5:43" ht="32.25" customHeight="1" x14ac:dyDescent="0.25">
      <c r="E1222" s="93"/>
      <c r="AM1222" s="93"/>
      <c r="AN1222" s="93"/>
      <c r="AO1222" s="129"/>
      <c r="AP1222" s="93"/>
      <c r="AQ1222" s="93"/>
    </row>
    <row r="1223" spans="5:43" ht="32.25" customHeight="1" x14ac:dyDescent="0.25">
      <c r="E1223" s="93"/>
      <c r="AM1223" s="93"/>
      <c r="AN1223" s="93"/>
      <c r="AO1223" s="129"/>
      <c r="AP1223" s="93"/>
      <c r="AQ1223" s="93"/>
    </row>
    <row r="1224" spans="5:43" ht="32.25" customHeight="1" x14ac:dyDescent="0.25">
      <c r="E1224" s="93"/>
      <c r="AM1224" s="93"/>
      <c r="AN1224" s="93"/>
      <c r="AO1224" s="129"/>
      <c r="AP1224" s="93"/>
      <c r="AQ1224" s="93"/>
    </row>
    <row r="1225" spans="5:43" ht="32.25" customHeight="1" x14ac:dyDescent="0.25">
      <c r="E1225" s="93"/>
      <c r="AM1225" s="93"/>
      <c r="AN1225" s="93"/>
      <c r="AO1225" s="129"/>
      <c r="AP1225" s="93"/>
      <c r="AQ1225" s="93"/>
    </row>
    <row r="1226" spans="5:43" ht="32.25" customHeight="1" x14ac:dyDescent="0.25">
      <c r="E1226" s="93"/>
      <c r="AM1226" s="93"/>
      <c r="AN1226" s="93"/>
      <c r="AO1226" s="129"/>
      <c r="AP1226" s="93"/>
      <c r="AQ1226" s="93"/>
    </row>
    <row r="1227" spans="5:43" ht="32.25" customHeight="1" x14ac:dyDescent="0.25">
      <c r="E1227" s="93"/>
      <c r="AM1227" s="93"/>
      <c r="AN1227" s="93"/>
      <c r="AO1227" s="129"/>
      <c r="AP1227" s="93"/>
      <c r="AQ1227" s="93"/>
    </row>
    <row r="1228" spans="5:43" ht="32.25" customHeight="1" x14ac:dyDescent="0.25">
      <c r="E1228" s="93"/>
      <c r="AM1228" s="93"/>
      <c r="AN1228" s="93"/>
      <c r="AO1228" s="129"/>
      <c r="AP1228" s="93"/>
      <c r="AQ1228" s="93"/>
    </row>
    <row r="1229" spans="5:43" ht="32.25" customHeight="1" x14ac:dyDescent="0.25">
      <c r="E1229" s="93"/>
      <c r="AM1229" s="93"/>
      <c r="AN1229" s="93"/>
      <c r="AO1229" s="129"/>
      <c r="AP1229" s="93"/>
      <c r="AQ1229" s="93"/>
    </row>
    <row r="1230" spans="5:43" ht="32.25" customHeight="1" x14ac:dyDescent="0.25">
      <c r="E1230" s="93"/>
      <c r="AM1230" s="93"/>
      <c r="AN1230" s="93"/>
      <c r="AO1230" s="129"/>
      <c r="AP1230" s="93"/>
      <c r="AQ1230" s="93"/>
    </row>
    <row r="1231" spans="5:43" ht="32.25" customHeight="1" x14ac:dyDescent="0.25">
      <c r="E1231" s="93"/>
      <c r="AM1231" s="93"/>
      <c r="AN1231" s="93"/>
      <c r="AO1231" s="129"/>
      <c r="AP1231" s="93"/>
      <c r="AQ1231" s="93"/>
    </row>
    <row r="1232" spans="5:43" ht="32.25" customHeight="1" x14ac:dyDescent="0.25">
      <c r="E1232" s="93"/>
      <c r="AM1232" s="93"/>
      <c r="AN1232" s="93"/>
      <c r="AO1232" s="129"/>
      <c r="AP1232" s="93"/>
      <c r="AQ1232" s="93"/>
    </row>
    <row r="1233" spans="5:43" ht="32.25" customHeight="1" x14ac:dyDescent="0.25">
      <c r="E1233" s="93"/>
      <c r="AM1233" s="93"/>
      <c r="AN1233" s="93"/>
      <c r="AO1233" s="129"/>
      <c r="AP1233" s="93"/>
      <c r="AQ1233" s="93"/>
    </row>
    <row r="1234" spans="5:43" ht="32.25" customHeight="1" x14ac:dyDescent="0.25">
      <c r="E1234" s="93"/>
      <c r="AM1234" s="93"/>
      <c r="AN1234" s="93"/>
      <c r="AO1234" s="129"/>
      <c r="AP1234" s="93"/>
      <c r="AQ1234" s="93"/>
    </row>
    <row r="1235" spans="5:43" ht="32.25" customHeight="1" x14ac:dyDescent="0.25">
      <c r="E1235" s="93"/>
      <c r="AM1235" s="93"/>
      <c r="AN1235" s="93"/>
      <c r="AO1235" s="129"/>
      <c r="AP1235" s="93"/>
      <c r="AQ1235" s="93"/>
    </row>
    <row r="1236" spans="5:43" ht="32.25" customHeight="1" x14ac:dyDescent="0.25">
      <c r="E1236" s="93"/>
      <c r="AM1236" s="93"/>
      <c r="AN1236" s="93"/>
      <c r="AO1236" s="129"/>
      <c r="AP1236" s="93"/>
      <c r="AQ1236" s="93"/>
    </row>
    <row r="1237" spans="5:43" ht="32.25" customHeight="1" x14ac:dyDescent="0.25">
      <c r="E1237" s="93"/>
      <c r="AM1237" s="93"/>
      <c r="AN1237" s="93"/>
      <c r="AO1237" s="129"/>
      <c r="AP1237" s="93"/>
      <c r="AQ1237" s="93"/>
    </row>
    <row r="1238" spans="5:43" ht="32.25" customHeight="1" x14ac:dyDescent="0.25">
      <c r="E1238" s="93"/>
      <c r="AM1238" s="93"/>
      <c r="AN1238" s="93"/>
      <c r="AO1238" s="129"/>
      <c r="AP1238" s="93"/>
      <c r="AQ1238" s="93"/>
    </row>
    <row r="1239" spans="5:43" ht="32.25" customHeight="1" x14ac:dyDescent="0.25">
      <c r="E1239" s="93"/>
      <c r="AM1239" s="93"/>
      <c r="AN1239" s="93"/>
      <c r="AO1239" s="129"/>
      <c r="AP1239" s="93"/>
      <c r="AQ1239" s="93"/>
    </row>
    <row r="1240" spans="5:43" ht="32.25" customHeight="1" x14ac:dyDescent="0.25">
      <c r="E1240" s="93"/>
      <c r="AM1240" s="93"/>
      <c r="AN1240" s="93"/>
      <c r="AO1240" s="129"/>
      <c r="AP1240" s="93"/>
      <c r="AQ1240" s="93"/>
    </row>
    <row r="1241" spans="5:43" ht="32.25" customHeight="1" x14ac:dyDescent="0.25">
      <c r="E1241" s="93"/>
      <c r="AM1241" s="93"/>
      <c r="AN1241" s="93"/>
      <c r="AO1241" s="129"/>
      <c r="AP1241" s="93"/>
      <c r="AQ1241" s="93"/>
    </row>
    <row r="1242" spans="5:43" ht="32.25" customHeight="1" x14ac:dyDescent="0.25">
      <c r="E1242" s="93"/>
      <c r="AM1242" s="93"/>
      <c r="AN1242" s="93"/>
      <c r="AO1242" s="129"/>
      <c r="AP1242" s="93"/>
      <c r="AQ1242" s="93"/>
    </row>
    <row r="1243" spans="5:43" ht="32.25" customHeight="1" x14ac:dyDescent="0.25">
      <c r="E1243" s="93"/>
      <c r="AM1243" s="93"/>
      <c r="AN1243" s="93"/>
      <c r="AO1243" s="129"/>
      <c r="AP1243" s="93"/>
      <c r="AQ1243" s="93"/>
    </row>
    <row r="1244" spans="5:43" ht="32.25" customHeight="1" x14ac:dyDescent="0.25">
      <c r="E1244" s="93"/>
      <c r="AM1244" s="93"/>
      <c r="AN1244" s="93"/>
      <c r="AO1244" s="129"/>
      <c r="AP1244" s="93"/>
      <c r="AQ1244" s="93"/>
    </row>
    <row r="1245" spans="5:43" ht="32.25" customHeight="1" x14ac:dyDescent="0.25">
      <c r="E1245" s="93"/>
      <c r="AM1245" s="93"/>
      <c r="AN1245" s="93"/>
      <c r="AO1245" s="129"/>
      <c r="AP1245" s="93"/>
      <c r="AQ1245" s="93"/>
    </row>
    <row r="1246" spans="5:43" ht="32.25" customHeight="1" x14ac:dyDescent="0.25">
      <c r="E1246" s="93"/>
      <c r="AM1246" s="93"/>
      <c r="AN1246" s="93"/>
      <c r="AO1246" s="129"/>
      <c r="AP1246" s="93"/>
      <c r="AQ1246" s="93"/>
    </row>
    <row r="1247" spans="5:43" ht="32.25" customHeight="1" x14ac:dyDescent="0.25">
      <c r="E1247" s="93"/>
      <c r="AM1247" s="93"/>
      <c r="AN1247" s="93"/>
      <c r="AO1247" s="129"/>
      <c r="AP1247" s="93"/>
      <c r="AQ1247" s="93"/>
    </row>
    <row r="1248" spans="5:43" ht="32.25" customHeight="1" x14ac:dyDescent="0.25">
      <c r="E1248" s="93"/>
      <c r="AM1248" s="93"/>
      <c r="AN1248" s="93"/>
      <c r="AO1248" s="129"/>
      <c r="AP1248" s="93"/>
      <c r="AQ1248" s="93"/>
    </row>
    <row r="1249" spans="5:43" ht="32.25" customHeight="1" x14ac:dyDescent="0.25">
      <c r="E1249" s="93"/>
      <c r="AM1249" s="93"/>
      <c r="AN1249" s="93"/>
      <c r="AO1249" s="129"/>
      <c r="AP1249" s="93"/>
      <c r="AQ1249" s="93"/>
    </row>
    <row r="1250" spans="5:43" ht="32.25" customHeight="1" x14ac:dyDescent="0.25">
      <c r="E1250" s="93"/>
      <c r="AM1250" s="93"/>
      <c r="AN1250" s="93"/>
      <c r="AO1250" s="129"/>
      <c r="AP1250" s="93"/>
      <c r="AQ1250" s="93"/>
    </row>
    <row r="1251" spans="5:43" ht="32.25" customHeight="1" x14ac:dyDescent="0.25">
      <c r="E1251" s="93"/>
      <c r="AM1251" s="93"/>
      <c r="AN1251" s="93"/>
      <c r="AO1251" s="129"/>
      <c r="AP1251" s="93"/>
      <c r="AQ1251" s="93"/>
    </row>
    <row r="1252" spans="5:43" ht="32.25" customHeight="1" x14ac:dyDescent="0.25">
      <c r="E1252" s="93"/>
      <c r="AM1252" s="93"/>
      <c r="AN1252" s="93"/>
      <c r="AO1252" s="129"/>
      <c r="AP1252" s="93"/>
      <c r="AQ1252" s="93"/>
    </row>
    <row r="1253" spans="5:43" ht="32.25" customHeight="1" x14ac:dyDescent="0.25">
      <c r="E1253" s="93"/>
      <c r="AM1253" s="93"/>
      <c r="AN1253" s="93"/>
      <c r="AO1253" s="129"/>
      <c r="AP1253" s="93"/>
      <c r="AQ1253" s="93"/>
    </row>
    <row r="1254" spans="5:43" ht="32.25" customHeight="1" x14ac:dyDescent="0.25">
      <c r="E1254" s="93"/>
      <c r="AM1254" s="93"/>
      <c r="AN1254" s="93"/>
      <c r="AO1254" s="129"/>
      <c r="AP1254" s="93"/>
      <c r="AQ1254" s="93"/>
    </row>
    <row r="1255" spans="5:43" ht="32.25" customHeight="1" x14ac:dyDescent="0.25">
      <c r="E1255" s="93"/>
      <c r="AM1255" s="93"/>
      <c r="AN1255" s="93"/>
      <c r="AO1255" s="129"/>
      <c r="AP1255" s="93"/>
      <c r="AQ1255" s="93"/>
    </row>
    <row r="1256" spans="5:43" ht="32.25" customHeight="1" x14ac:dyDescent="0.25">
      <c r="E1256" s="93"/>
      <c r="AM1256" s="93"/>
      <c r="AN1256" s="93"/>
      <c r="AO1256" s="129"/>
      <c r="AP1256" s="93"/>
      <c r="AQ1256" s="93"/>
    </row>
    <row r="1257" spans="5:43" ht="32.25" customHeight="1" x14ac:dyDescent="0.25">
      <c r="E1257" s="93"/>
      <c r="AM1257" s="93"/>
      <c r="AN1257" s="93"/>
      <c r="AO1257" s="129"/>
      <c r="AP1257" s="93"/>
      <c r="AQ1257" s="93"/>
    </row>
    <row r="1258" spans="5:43" ht="32.25" customHeight="1" x14ac:dyDescent="0.25">
      <c r="E1258" s="93"/>
      <c r="AM1258" s="93"/>
      <c r="AN1258" s="93"/>
      <c r="AO1258" s="129"/>
      <c r="AP1258" s="93"/>
      <c r="AQ1258" s="93"/>
    </row>
    <row r="1259" spans="5:43" ht="32.25" customHeight="1" x14ac:dyDescent="0.25">
      <c r="E1259" s="93"/>
      <c r="AM1259" s="93"/>
      <c r="AN1259" s="93"/>
      <c r="AO1259" s="129"/>
      <c r="AP1259" s="93"/>
      <c r="AQ1259" s="93"/>
    </row>
    <row r="1260" spans="5:43" ht="32.25" customHeight="1" x14ac:dyDescent="0.25">
      <c r="E1260" s="93"/>
      <c r="AM1260" s="93"/>
      <c r="AN1260" s="93"/>
      <c r="AO1260" s="129"/>
      <c r="AP1260" s="93"/>
      <c r="AQ1260" s="93"/>
    </row>
    <row r="1261" spans="5:43" ht="32.25" customHeight="1" x14ac:dyDescent="0.25">
      <c r="E1261" s="93"/>
      <c r="AM1261" s="93"/>
      <c r="AN1261" s="93"/>
      <c r="AO1261" s="129"/>
      <c r="AP1261" s="93"/>
      <c r="AQ1261" s="93"/>
    </row>
    <row r="1262" spans="5:43" ht="32.25" customHeight="1" x14ac:dyDescent="0.25">
      <c r="E1262" s="93"/>
      <c r="AM1262" s="93"/>
      <c r="AN1262" s="93"/>
      <c r="AO1262" s="129"/>
      <c r="AP1262" s="93"/>
      <c r="AQ1262" s="93"/>
    </row>
    <row r="1263" spans="5:43" ht="32.25" customHeight="1" x14ac:dyDescent="0.25">
      <c r="E1263" s="93"/>
      <c r="AM1263" s="93"/>
      <c r="AN1263" s="93"/>
      <c r="AO1263" s="129"/>
      <c r="AP1263" s="93"/>
      <c r="AQ1263" s="93"/>
    </row>
    <row r="1264" spans="5:43" ht="32.25" customHeight="1" x14ac:dyDescent="0.25">
      <c r="E1264" s="93"/>
      <c r="AM1264" s="93"/>
      <c r="AN1264" s="93"/>
      <c r="AO1264" s="129"/>
      <c r="AP1264" s="93"/>
      <c r="AQ1264" s="93"/>
    </row>
    <row r="1265" spans="5:43" ht="32.25" customHeight="1" x14ac:dyDescent="0.25">
      <c r="E1265" s="93"/>
      <c r="AM1265" s="93"/>
      <c r="AN1265" s="93"/>
      <c r="AO1265" s="129"/>
      <c r="AP1265" s="93"/>
      <c r="AQ1265" s="93"/>
    </row>
    <row r="1266" spans="5:43" ht="32.25" customHeight="1" x14ac:dyDescent="0.25">
      <c r="E1266" s="93"/>
      <c r="AM1266" s="93"/>
      <c r="AN1266" s="93"/>
      <c r="AO1266" s="129"/>
      <c r="AP1266" s="93"/>
      <c r="AQ1266" s="93"/>
    </row>
    <row r="1267" spans="5:43" ht="32.25" customHeight="1" x14ac:dyDescent="0.25">
      <c r="E1267" s="93"/>
      <c r="AM1267" s="93"/>
      <c r="AN1267" s="93"/>
      <c r="AO1267" s="129"/>
      <c r="AP1267" s="93"/>
      <c r="AQ1267" s="93"/>
    </row>
    <row r="1268" spans="5:43" ht="32.25" customHeight="1" x14ac:dyDescent="0.25">
      <c r="E1268" s="93"/>
      <c r="AM1268" s="93"/>
      <c r="AN1268" s="93"/>
      <c r="AO1268" s="129"/>
      <c r="AP1268" s="93"/>
      <c r="AQ1268" s="93"/>
    </row>
    <row r="1269" spans="5:43" ht="32.25" customHeight="1" x14ac:dyDescent="0.25">
      <c r="E1269" s="93"/>
      <c r="AM1269" s="93"/>
      <c r="AN1269" s="93"/>
      <c r="AO1269" s="129"/>
      <c r="AP1269" s="93"/>
      <c r="AQ1269" s="93"/>
    </row>
    <row r="1270" spans="5:43" ht="32.25" customHeight="1" x14ac:dyDescent="0.25">
      <c r="E1270" s="93"/>
      <c r="AM1270" s="93"/>
      <c r="AN1270" s="93"/>
      <c r="AO1270" s="129"/>
      <c r="AP1270" s="93"/>
      <c r="AQ1270" s="93"/>
    </row>
    <row r="1271" spans="5:43" ht="32.25" customHeight="1" x14ac:dyDescent="0.25">
      <c r="E1271" s="93"/>
      <c r="AM1271" s="93"/>
      <c r="AN1271" s="93"/>
      <c r="AO1271" s="129"/>
      <c r="AP1271" s="93"/>
      <c r="AQ1271" s="93"/>
    </row>
    <row r="1272" spans="5:43" ht="32.25" customHeight="1" x14ac:dyDescent="0.25">
      <c r="E1272" s="93"/>
      <c r="AM1272" s="93"/>
      <c r="AN1272" s="93"/>
      <c r="AO1272" s="129"/>
      <c r="AP1272" s="93"/>
      <c r="AQ1272" s="93"/>
    </row>
    <row r="1273" spans="5:43" ht="32.25" customHeight="1" x14ac:dyDescent="0.25">
      <c r="E1273" s="93"/>
      <c r="AM1273" s="93"/>
      <c r="AN1273" s="93"/>
      <c r="AO1273" s="129"/>
      <c r="AP1273" s="93"/>
      <c r="AQ1273" s="93"/>
    </row>
    <row r="1274" spans="5:43" ht="32.25" customHeight="1" x14ac:dyDescent="0.25">
      <c r="E1274" s="93"/>
      <c r="AM1274" s="93"/>
      <c r="AN1274" s="93"/>
      <c r="AO1274" s="129"/>
      <c r="AP1274" s="93"/>
      <c r="AQ1274" s="93"/>
    </row>
    <row r="1275" spans="5:43" ht="32.25" customHeight="1" x14ac:dyDescent="0.25">
      <c r="E1275" s="93"/>
      <c r="AM1275" s="93"/>
      <c r="AN1275" s="93"/>
      <c r="AO1275" s="129"/>
      <c r="AP1275" s="93"/>
      <c r="AQ1275" s="93"/>
    </row>
    <row r="1276" spans="5:43" ht="32.25" customHeight="1" x14ac:dyDescent="0.25">
      <c r="E1276" s="93"/>
      <c r="AM1276" s="93"/>
      <c r="AN1276" s="93"/>
      <c r="AO1276" s="129"/>
      <c r="AP1276" s="93"/>
      <c r="AQ1276" s="93"/>
    </row>
    <row r="1277" spans="5:43" ht="32.25" customHeight="1" x14ac:dyDescent="0.25">
      <c r="E1277" s="93"/>
      <c r="AM1277" s="93"/>
      <c r="AN1277" s="93"/>
      <c r="AO1277" s="129"/>
      <c r="AP1277" s="93"/>
      <c r="AQ1277" s="93"/>
    </row>
    <row r="1278" spans="5:43" ht="32.25" customHeight="1" x14ac:dyDescent="0.25">
      <c r="E1278" s="93"/>
      <c r="AM1278" s="93"/>
      <c r="AN1278" s="93"/>
      <c r="AO1278" s="129"/>
      <c r="AP1278" s="93"/>
      <c r="AQ1278" s="93"/>
    </row>
    <row r="1279" spans="5:43" ht="32.25" customHeight="1" x14ac:dyDescent="0.25">
      <c r="E1279" s="93"/>
      <c r="AM1279" s="93"/>
      <c r="AN1279" s="93"/>
      <c r="AO1279" s="129"/>
      <c r="AP1279" s="93"/>
      <c r="AQ1279" s="93"/>
    </row>
    <row r="1280" spans="5:43" ht="32.25" customHeight="1" x14ac:dyDescent="0.25">
      <c r="E1280" s="93"/>
      <c r="AM1280" s="93"/>
      <c r="AN1280" s="93"/>
      <c r="AO1280" s="129"/>
      <c r="AP1280" s="93"/>
      <c r="AQ1280" s="93"/>
    </row>
    <row r="1281" spans="5:43" ht="32.25" customHeight="1" x14ac:dyDescent="0.25">
      <c r="E1281" s="93"/>
      <c r="AM1281" s="93"/>
      <c r="AN1281" s="93"/>
      <c r="AO1281" s="129"/>
      <c r="AP1281" s="93"/>
      <c r="AQ1281" s="93"/>
    </row>
    <row r="1282" spans="5:43" ht="32.25" customHeight="1" x14ac:dyDescent="0.25">
      <c r="E1282" s="93"/>
      <c r="AM1282" s="93"/>
      <c r="AN1282" s="93"/>
      <c r="AO1282" s="129"/>
      <c r="AP1282" s="93"/>
      <c r="AQ1282" s="93"/>
    </row>
    <row r="1283" spans="5:43" ht="32.25" customHeight="1" x14ac:dyDescent="0.25">
      <c r="E1283" s="93"/>
      <c r="AM1283" s="93"/>
      <c r="AN1283" s="93"/>
      <c r="AO1283" s="129"/>
      <c r="AP1283" s="93"/>
      <c r="AQ1283" s="93"/>
    </row>
    <row r="1284" spans="5:43" ht="32.25" customHeight="1" x14ac:dyDescent="0.25">
      <c r="E1284" s="93"/>
      <c r="AM1284" s="93"/>
      <c r="AN1284" s="93"/>
      <c r="AO1284" s="129"/>
      <c r="AP1284" s="93"/>
      <c r="AQ1284" s="93"/>
    </row>
    <row r="1285" spans="5:43" ht="32.25" customHeight="1" x14ac:dyDescent="0.25">
      <c r="E1285" s="93"/>
      <c r="AM1285" s="93"/>
      <c r="AN1285" s="93"/>
      <c r="AO1285" s="129"/>
      <c r="AP1285" s="93"/>
      <c r="AQ1285" s="93"/>
    </row>
    <row r="1286" spans="5:43" ht="32.25" customHeight="1" x14ac:dyDescent="0.25">
      <c r="E1286" s="93"/>
      <c r="AM1286" s="93"/>
      <c r="AN1286" s="93"/>
      <c r="AO1286" s="129"/>
      <c r="AP1286" s="93"/>
      <c r="AQ1286" s="93"/>
    </row>
    <row r="1287" spans="5:43" ht="32.25" customHeight="1" x14ac:dyDescent="0.25">
      <c r="E1287" s="93"/>
      <c r="AM1287" s="93"/>
      <c r="AN1287" s="93"/>
      <c r="AO1287" s="129"/>
      <c r="AP1287" s="93"/>
      <c r="AQ1287" s="93"/>
    </row>
    <row r="1288" spans="5:43" ht="32.25" customHeight="1" x14ac:dyDescent="0.25">
      <c r="E1288" s="93"/>
      <c r="AM1288" s="93"/>
      <c r="AN1288" s="93"/>
      <c r="AO1288" s="129"/>
      <c r="AP1288" s="93"/>
      <c r="AQ1288" s="93"/>
    </row>
    <row r="1289" spans="5:43" ht="32.25" customHeight="1" x14ac:dyDescent="0.25">
      <c r="E1289" s="93"/>
      <c r="AM1289" s="93"/>
      <c r="AN1289" s="93"/>
      <c r="AO1289" s="129"/>
      <c r="AP1289" s="93"/>
      <c r="AQ1289" s="93"/>
    </row>
    <row r="1290" spans="5:43" ht="32.25" customHeight="1" x14ac:dyDescent="0.25">
      <c r="E1290" s="93"/>
      <c r="AM1290" s="93"/>
      <c r="AN1290" s="93"/>
      <c r="AO1290" s="129"/>
      <c r="AP1290" s="93"/>
      <c r="AQ1290" s="93"/>
    </row>
    <row r="1291" spans="5:43" ht="32.25" customHeight="1" x14ac:dyDescent="0.25">
      <c r="E1291" s="93"/>
      <c r="AM1291" s="93"/>
      <c r="AN1291" s="93"/>
      <c r="AO1291" s="129"/>
      <c r="AP1291" s="93"/>
      <c r="AQ1291" s="93"/>
    </row>
    <row r="1292" spans="5:43" ht="32.25" customHeight="1" x14ac:dyDescent="0.25">
      <c r="E1292" s="93"/>
      <c r="AM1292" s="93"/>
      <c r="AN1292" s="93"/>
      <c r="AO1292" s="129"/>
      <c r="AP1292" s="93"/>
      <c r="AQ1292" s="93"/>
    </row>
    <row r="1293" spans="5:43" ht="32.25" customHeight="1" x14ac:dyDescent="0.25">
      <c r="E1293" s="93"/>
      <c r="AM1293" s="93"/>
      <c r="AN1293" s="93"/>
      <c r="AO1293" s="129"/>
      <c r="AP1293" s="93"/>
      <c r="AQ1293" s="93"/>
    </row>
    <row r="1294" spans="5:43" ht="32.25" customHeight="1" x14ac:dyDescent="0.25">
      <c r="E1294" s="93"/>
      <c r="AM1294" s="93"/>
      <c r="AN1294" s="93"/>
      <c r="AO1294" s="129"/>
      <c r="AP1294" s="93"/>
      <c r="AQ1294" s="93"/>
    </row>
    <row r="1295" spans="5:43" ht="32.25" customHeight="1" x14ac:dyDescent="0.25">
      <c r="E1295" s="93"/>
      <c r="AM1295" s="93"/>
      <c r="AN1295" s="93"/>
      <c r="AO1295" s="129"/>
      <c r="AP1295" s="93"/>
      <c r="AQ1295" s="93"/>
    </row>
    <row r="1296" spans="5:43" ht="32.25" customHeight="1" x14ac:dyDescent="0.25">
      <c r="E1296" s="93"/>
      <c r="AM1296" s="93"/>
      <c r="AN1296" s="93"/>
      <c r="AO1296" s="129"/>
      <c r="AP1296" s="93"/>
      <c r="AQ1296" s="93"/>
    </row>
    <row r="1297" spans="5:43" ht="32.25" customHeight="1" x14ac:dyDescent="0.25">
      <c r="E1297" s="93"/>
      <c r="AM1297" s="93"/>
      <c r="AN1297" s="93"/>
      <c r="AO1297" s="129"/>
      <c r="AP1297" s="93"/>
      <c r="AQ1297" s="93"/>
    </row>
    <row r="1298" spans="5:43" ht="32.25" customHeight="1" x14ac:dyDescent="0.25">
      <c r="E1298" s="93"/>
      <c r="AM1298" s="93"/>
      <c r="AN1298" s="93"/>
      <c r="AO1298" s="129"/>
      <c r="AP1298" s="93"/>
      <c r="AQ1298" s="93"/>
    </row>
    <row r="1299" spans="5:43" ht="32.25" customHeight="1" x14ac:dyDescent="0.25">
      <c r="E1299" s="93"/>
      <c r="AM1299" s="93"/>
      <c r="AN1299" s="93"/>
      <c r="AO1299" s="129"/>
      <c r="AP1299" s="93"/>
      <c r="AQ1299" s="93"/>
    </row>
    <row r="1300" spans="5:43" ht="32.25" customHeight="1" x14ac:dyDescent="0.25">
      <c r="E1300" s="93"/>
      <c r="AM1300" s="93"/>
      <c r="AN1300" s="93"/>
      <c r="AO1300" s="129"/>
      <c r="AP1300" s="93"/>
      <c r="AQ1300" s="93"/>
    </row>
    <row r="1301" spans="5:43" ht="32.25" customHeight="1" x14ac:dyDescent="0.25">
      <c r="E1301" s="93"/>
      <c r="AM1301" s="93"/>
      <c r="AN1301" s="93"/>
      <c r="AO1301" s="129"/>
      <c r="AP1301" s="93"/>
      <c r="AQ1301" s="93"/>
    </row>
    <row r="1302" spans="5:43" ht="32.25" customHeight="1" x14ac:dyDescent="0.25">
      <c r="E1302" s="93"/>
      <c r="AM1302" s="93"/>
      <c r="AN1302" s="93"/>
      <c r="AO1302" s="129"/>
      <c r="AP1302" s="93"/>
      <c r="AQ1302" s="93"/>
    </row>
    <row r="1303" spans="5:43" ht="32.25" customHeight="1" x14ac:dyDescent="0.25">
      <c r="E1303" s="93"/>
      <c r="AM1303" s="93"/>
      <c r="AN1303" s="93"/>
      <c r="AO1303" s="129"/>
      <c r="AP1303" s="93"/>
      <c r="AQ1303" s="93"/>
    </row>
    <row r="1304" spans="5:43" ht="32.25" customHeight="1" x14ac:dyDescent="0.25">
      <c r="E1304" s="93"/>
      <c r="AM1304" s="93"/>
      <c r="AN1304" s="93"/>
      <c r="AO1304" s="129"/>
      <c r="AP1304" s="93"/>
      <c r="AQ1304" s="93"/>
    </row>
    <row r="1305" spans="5:43" ht="32.25" customHeight="1" x14ac:dyDescent="0.25">
      <c r="E1305" s="93"/>
      <c r="AM1305" s="93"/>
      <c r="AN1305" s="93"/>
      <c r="AO1305" s="129"/>
      <c r="AP1305" s="93"/>
      <c r="AQ1305" s="93"/>
    </row>
    <row r="1306" spans="5:43" ht="32.25" customHeight="1" x14ac:dyDescent="0.25">
      <c r="E1306" s="93"/>
      <c r="AM1306" s="93"/>
      <c r="AN1306" s="93"/>
      <c r="AO1306" s="129"/>
      <c r="AP1306" s="93"/>
      <c r="AQ1306" s="93"/>
    </row>
    <row r="1307" spans="5:43" ht="32.25" customHeight="1" x14ac:dyDescent="0.25">
      <c r="E1307" s="93"/>
      <c r="AM1307" s="93"/>
      <c r="AN1307" s="93"/>
      <c r="AO1307" s="129"/>
      <c r="AP1307" s="93"/>
      <c r="AQ1307" s="93"/>
    </row>
    <row r="1308" spans="5:43" ht="32.25" customHeight="1" x14ac:dyDescent="0.25">
      <c r="E1308" s="93"/>
      <c r="AM1308" s="93"/>
      <c r="AN1308" s="93"/>
      <c r="AO1308" s="129"/>
      <c r="AP1308" s="93"/>
      <c r="AQ1308" s="93"/>
    </row>
    <row r="1309" spans="5:43" ht="32.25" customHeight="1" x14ac:dyDescent="0.25">
      <c r="E1309" s="93"/>
      <c r="AM1309" s="93"/>
      <c r="AN1309" s="93"/>
      <c r="AO1309" s="129"/>
      <c r="AP1309" s="93"/>
      <c r="AQ1309" s="93"/>
    </row>
    <row r="1310" spans="5:43" ht="32.25" customHeight="1" x14ac:dyDescent="0.25">
      <c r="E1310" s="93"/>
      <c r="AM1310" s="93"/>
      <c r="AN1310" s="93"/>
      <c r="AO1310" s="129"/>
      <c r="AP1310" s="93"/>
      <c r="AQ1310" s="93"/>
    </row>
    <row r="1311" spans="5:43" ht="32.25" customHeight="1" x14ac:dyDescent="0.25">
      <c r="E1311" s="93"/>
      <c r="AM1311" s="93"/>
      <c r="AN1311" s="93"/>
      <c r="AO1311" s="129"/>
      <c r="AP1311" s="93"/>
      <c r="AQ1311" s="93"/>
    </row>
    <row r="1312" spans="5:43" ht="32.25" customHeight="1" x14ac:dyDescent="0.25">
      <c r="E1312" s="93"/>
      <c r="AM1312" s="93"/>
      <c r="AN1312" s="93"/>
      <c r="AO1312" s="129"/>
      <c r="AP1312" s="93"/>
      <c r="AQ1312" s="93"/>
    </row>
    <row r="1313" spans="5:43" ht="32.25" customHeight="1" x14ac:dyDescent="0.25">
      <c r="E1313" s="93"/>
      <c r="AM1313" s="93"/>
      <c r="AN1313" s="93"/>
      <c r="AO1313" s="129"/>
      <c r="AP1313" s="93"/>
      <c r="AQ1313" s="93"/>
    </row>
    <row r="1314" spans="5:43" ht="32.25" customHeight="1" x14ac:dyDescent="0.25">
      <c r="E1314" s="93"/>
      <c r="AM1314" s="93"/>
      <c r="AN1314" s="93"/>
      <c r="AO1314" s="129"/>
      <c r="AP1314" s="93"/>
      <c r="AQ1314" s="93"/>
    </row>
    <row r="1315" spans="5:43" ht="32.25" customHeight="1" x14ac:dyDescent="0.25">
      <c r="E1315" s="93"/>
      <c r="AM1315" s="93"/>
      <c r="AN1315" s="93"/>
      <c r="AO1315" s="129"/>
      <c r="AP1315" s="93"/>
      <c r="AQ1315" s="93"/>
    </row>
    <row r="1316" spans="5:43" ht="32.25" customHeight="1" x14ac:dyDescent="0.25">
      <c r="E1316" s="93"/>
      <c r="AM1316" s="93"/>
      <c r="AN1316" s="93"/>
      <c r="AO1316" s="129"/>
      <c r="AP1316" s="93"/>
      <c r="AQ1316" s="93"/>
    </row>
    <row r="1317" spans="5:43" ht="32.25" customHeight="1" x14ac:dyDescent="0.25">
      <c r="E1317" s="93"/>
      <c r="AM1317" s="93"/>
      <c r="AN1317" s="93"/>
      <c r="AO1317" s="129"/>
      <c r="AP1317" s="93"/>
      <c r="AQ1317" s="93"/>
    </row>
    <row r="1318" spans="5:43" ht="32.25" customHeight="1" x14ac:dyDescent="0.25">
      <c r="E1318" s="93"/>
      <c r="AM1318" s="93"/>
      <c r="AN1318" s="93"/>
      <c r="AO1318" s="129"/>
      <c r="AP1318" s="93"/>
      <c r="AQ1318" s="93"/>
    </row>
    <row r="1319" spans="5:43" ht="32.25" customHeight="1" x14ac:dyDescent="0.25">
      <c r="E1319" s="93"/>
      <c r="AM1319" s="93"/>
      <c r="AN1319" s="93"/>
      <c r="AO1319" s="129"/>
      <c r="AP1319" s="93"/>
      <c r="AQ1319" s="93"/>
    </row>
    <row r="1320" spans="5:43" ht="32.25" customHeight="1" x14ac:dyDescent="0.25">
      <c r="E1320" s="93"/>
      <c r="AM1320" s="93"/>
      <c r="AN1320" s="93"/>
      <c r="AO1320" s="129"/>
      <c r="AP1320" s="93"/>
      <c r="AQ1320" s="93"/>
    </row>
    <row r="1321" spans="5:43" ht="32.25" customHeight="1" x14ac:dyDescent="0.25">
      <c r="E1321" s="93"/>
      <c r="AM1321" s="93"/>
      <c r="AN1321" s="93"/>
      <c r="AO1321" s="129"/>
      <c r="AP1321" s="93"/>
      <c r="AQ1321" s="93"/>
    </row>
    <row r="1322" spans="5:43" ht="32.25" customHeight="1" x14ac:dyDescent="0.25">
      <c r="E1322" s="93"/>
      <c r="AM1322" s="93"/>
      <c r="AN1322" s="93"/>
      <c r="AO1322" s="129"/>
      <c r="AP1322" s="93"/>
      <c r="AQ1322" s="93"/>
    </row>
    <row r="1323" spans="5:43" ht="32.25" customHeight="1" x14ac:dyDescent="0.25">
      <c r="E1323" s="93"/>
      <c r="AM1323" s="93"/>
      <c r="AN1323" s="93"/>
      <c r="AO1323" s="129"/>
      <c r="AP1323" s="93"/>
      <c r="AQ1323" s="93"/>
    </row>
    <row r="1324" spans="5:43" ht="32.25" customHeight="1" x14ac:dyDescent="0.25">
      <c r="E1324" s="93"/>
      <c r="AM1324" s="93"/>
      <c r="AN1324" s="93"/>
      <c r="AO1324" s="129"/>
      <c r="AP1324" s="93"/>
      <c r="AQ1324" s="93"/>
    </row>
    <row r="1325" spans="5:43" ht="32.25" customHeight="1" x14ac:dyDescent="0.25">
      <c r="E1325" s="93"/>
      <c r="AM1325" s="93"/>
      <c r="AN1325" s="93"/>
      <c r="AO1325" s="129"/>
      <c r="AP1325" s="93"/>
      <c r="AQ1325" s="93"/>
    </row>
    <row r="1326" spans="5:43" ht="32.25" customHeight="1" x14ac:dyDescent="0.25">
      <c r="E1326" s="93"/>
      <c r="AM1326" s="93"/>
      <c r="AN1326" s="93"/>
      <c r="AO1326" s="129"/>
      <c r="AP1326" s="93"/>
      <c r="AQ1326" s="93"/>
    </row>
    <row r="1327" spans="5:43" ht="32.25" customHeight="1" x14ac:dyDescent="0.25">
      <c r="E1327" s="93"/>
      <c r="AM1327" s="93"/>
      <c r="AN1327" s="93"/>
      <c r="AO1327" s="129"/>
      <c r="AP1327" s="93"/>
      <c r="AQ1327" s="93"/>
    </row>
    <row r="1328" spans="5:43" ht="32.25" customHeight="1" x14ac:dyDescent="0.25">
      <c r="E1328" s="93"/>
      <c r="AM1328" s="93"/>
      <c r="AN1328" s="93"/>
      <c r="AO1328" s="129"/>
      <c r="AP1328" s="93"/>
      <c r="AQ1328" s="93"/>
    </row>
    <row r="1329" spans="5:43" ht="32.25" customHeight="1" x14ac:dyDescent="0.25">
      <c r="E1329" s="93"/>
      <c r="AM1329" s="93"/>
      <c r="AN1329" s="93"/>
      <c r="AO1329" s="129"/>
      <c r="AP1329" s="93"/>
      <c r="AQ1329" s="93"/>
    </row>
    <row r="1330" spans="5:43" ht="32.25" customHeight="1" x14ac:dyDescent="0.25">
      <c r="E1330" s="93"/>
      <c r="AM1330" s="93"/>
      <c r="AN1330" s="93"/>
      <c r="AO1330" s="129"/>
      <c r="AP1330" s="93"/>
      <c r="AQ1330" s="93"/>
    </row>
    <row r="1331" spans="5:43" ht="32.25" customHeight="1" x14ac:dyDescent="0.25">
      <c r="E1331" s="93"/>
      <c r="AM1331" s="93"/>
      <c r="AN1331" s="93"/>
      <c r="AO1331" s="129"/>
      <c r="AP1331" s="93"/>
      <c r="AQ1331" s="93"/>
    </row>
    <row r="1332" spans="5:43" ht="32.25" customHeight="1" x14ac:dyDescent="0.25">
      <c r="E1332" s="93"/>
      <c r="AM1332" s="93"/>
      <c r="AN1332" s="93"/>
      <c r="AO1332" s="129"/>
      <c r="AP1332" s="93"/>
      <c r="AQ1332" s="93"/>
    </row>
    <row r="1333" spans="5:43" ht="32.25" customHeight="1" x14ac:dyDescent="0.25">
      <c r="E1333" s="93"/>
      <c r="AM1333" s="93"/>
      <c r="AN1333" s="93"/>
      <c r="AO1333" s="129"/>
      <c r="AP1333" s="93"/>
      <c r="AQ1333" s="93"/>
    </row>
    <row r="1334" spans="5:43" ht="32.25" customHeight="1" x14ac:dyDescent="0.25">
      <c r="E1334" s="93"/>
      <c r="AM1334" s="93"/>
      <c r="AN1334" s="93"/>
      <c r="AO1334" s="129"/>
      <c r="AP1334" s="93"/>
      <c r="AQ1334" s="93"/>
    </row>
    <row r="1335" spans="5:43" ht="32.25" customHeight="1" x14ac:dyDescent="0.25">
      <c r="E1335" s="93"/>
      <c r="AM1335" s="93"/>
      <c r="AN1335" s="93"/>
      <c r="AO1335" s="129"/>
      <c r="AP1335" s="93"/>
      <c r="AQ1335" s="93"/>
    </row>
    <row r="1336" spans="5:43" ht="32.25" customHeight="1" x14ac:dyDescent="0.25">
      <c r="E1336" s="93"/>
      <c r="AM1336" s="93"/>
      <c r="AN1336" s="93"/>
      <c r="AO1336" s="129"/>
      <c r="AP1336" s="93"/>
      <c r="AQ1336" s="93"/>
    </row>
    <row r="1337" spans="5:43" ht="32.25" customHeight="1" x14ac:dyDescent="0.25">
      <c r="E1337" s="93"/>
      <c r="AM1337" s="93"/>
      <c r="AN1337" s="93"/>
      <c r="AO1337" s="129"/>
      <c r="AP1337" s="93"/>
      <c r="AQ1337" s="93"/>
    </row>
    <row r="1338" spans="5:43" ht="32.25" customHeight="1" x14ac:dyDescent="0.25">
      <c r="E1338" s="93"/>
      <c r="AM1338" s="93"/>
      <c r="AN1338" s="93"/>
      <c r="AO1338" s="129"/>
      <c r="AP1338" s="93"/>
      <c r="AQ1338" s="93"/>
    </row>
    <row r="1339" spans="5:43" ht="32.25" customHeight="1" x14ac:dyDescent="0.25">
      <c r="E1339" s="93"/>
      <c r="AM1339" s="93"/>
      <c r="AN1339" s="93"/>
      <c r="AO1339" s="129"/>
      <c r="AP1339" s="93"/>
      <c r="AQ1339" s="93"/>
    </row>
    <row r="1340" spans="5:43" ht="32.25" customHeight="1" x14ac:dyDescent="0.25">
      <c r="E1340" s="93"/>
      <c r="AM1340" s="93"/>
      <c r="AN1340" s="93"/>
      <c r="AO1340" s="129"/>
      <c r="AP1340" s="93"/>
      <c r="AQ1340" s="93"/>
    </row>
    <row r="1341" spans="5:43" ht="32.25" customHeight="1" x14ac:dyDescent="0.25">
      <c r="E1341" s="93"/>
      <c r="AM1341" s="93"/>
      <c r="AN1341" s="93"/>
      <c r="AO1341" s="129"/>
      <c r="AP1341" s="93"/>
      <c r="AQ1341" s="93"/>
    </row>
    <row r="1342" spans="5:43" ht="32.25" customHeight="1" x14ac:dyDescent="0.25">
      <c r="E1342" s="93"/>
      <c r="AM1342" s="93"/>
      <c r="AN1342" s="93"/>
      <c r="AO1342" s="129"/>
      <c r="AP1342" s="93"/>
      <c r="AQ1342" s="93"/>
    </row>
    <row r="1343" spans="5:43" ht="32.25" customHeight="1" x14ac:dyDescent="0.25">
      <c r="E1343" s="93"/>
      <c r="AM1343" s="93"/>
      <c r="AN1343" s="93"/>
      <c r="AO1343" s="129"/>
      <c r="AP1343" s="93"/>
      <c r="AQ1343" s="93"/>
    </row>
    <row r="1344" spans="5:43" ht="32.25" customHeight="1" x14ac:dyDescent="0.25">
      <c r="E1344" s="93"/>
      <c r="AM1344" s="93"/>
      <c r="AN1344" s="93"/>
      <c r="AO1344" s="129"/>
      <c r="AP1344" s="93"/>
      <c r="AQ1344" s="93"/>
    </row>
    <row r="1345" spans="5:43" ht="32.25" customHeight="1" x14ac:dyDescent="0.25">
      <c r="E1345" s="93"/>
      <c r="AM1345" s="93"/>
      <c r="AN1345" s="93"/>
      <c r="AO1345" s="129"/>
      <c r="AP1345" s="93"/>
      <c r="AQ1345" s="93"/>
    </row>
    <row r="1346" spans="5:43" ht="32.25" customHeight="1" x14ac:dyDescent="0.25">
      <c r="E1346" s="93"/>
      <c r="AM1346" s="93"/>
      <c r="AN1346" s="93"/>
      <c r="AO1346" s="129"/>
      <c r="AP1346" s="93"/>
      <c r="AQ1346" s="93"/>
    </row>
    <row r="1347" spans="5:43" ht="32.25" customHeight="1" x14ac:dyDescent="0.25">
      <c r="E1347" s="93"/>
      <c r="AM1347" s="93"/>
      <c r="AN1347" s="93"/>
      <c r="AO1347" s="129"/>
      <c r="AP1347" s="93"/>
      <c r="AQ1347" s="93"/>
    </row>
    <row r="1348" spans="5:43" ht="32.25" customHeight="1" x14ac:dyDescent="0.25">
      <c r="E1348" s="93"/>
      <c r="AM1348" s="93"/>
      <c r="AN1348" s="93"/>
      <c r="AO1348" s="129"/>
      <c r="AP1348" s="93"/>
      <c r="AQ1348" s="93"/>
    </row>
    <row r="1349" spans="5:43" ht="32.25" customHeight="1" x14ac:dyDescent="0.25">
      <c r="E1349" s="93"/>
      <c r="AM1349" s="93"/>
      <c r="AN1349" s="93"/>
      <c r="AO1349" s="129"/>
      <c r="AP1349" s="93"/>
      <c r="AQ1349" s="93"/>
    </row>
    <row r="1350" spans="5:43" ht="32.25" customHeight="1" x14ac:dyDescent="0.25">
      <c r="E1350" s="93"/>
      <c r="AM1350" s="93"/>
      <c r="AN1350" s="93"/>
      <c r="AO1350" s="129"/>
      <c r="AP1350" s="93"/>
      <c r="AQ1350" s="93"/>
    </row>
    <row r="1351" spans="5:43" ht="32.25" customHeight="1" x14ac:dyDescent="0.25">
      <c r="E1351" s="93"/>
      <c r="AM1351" s="93"/>
      <c r="AN1351" s="93"/>
      <c r="AO1351" s="129"/>
      <c r="AP1351" s="93"/>
      <c r="AQ1351" s="93"/>
    </row>
    <row r="1352" spans="5:43" ht="32.25" customHeight="1" x14ac:dyDescent="0.25">
      <c r="E1352" s="93"/>
      <c r="AM1352" s="93"/>
      <c r="AN1352" s="93"/>
      <c r="AO1352" s="129"/>
      <c r="AP1352" s="93"/>
      <c r="AQ1352" s="93"/>
    </row>
    <row r="1353" spans="5:43" ht="32.25" customHeight="1" x14ac:dyDescent="0.25">
      <c r="E1353" s="93"/>
      <c r="AM1353" s="93"/>
      <c r="AN1353" s="93"/>
      <c r="AO1353" s="129"/>
      <c r="AP1353" s="93"/>
      <c r="AQ1353" s="93"/>
    </row>
    <row r="1354" spans="5:43" ht="32.25" customHeight="1" x14ac:dyDescent="0.25">
      <c r="E1354" s="93"/>
      <c r="AM1354" s="93"/>
      <c r="AN1354" s="93"/>
      <c r="AO1354" s="129"/>
      <c r="AP1354" s="93"/>
      <c r="AQ1354" s="93"/>
    </row>
    <row r="1355" spans="5:43" ht="32.25" customHeight="1" x14ac:dyDescent="0.25">
      <c r="E1355" s="93"/>
      <c r="AM1355" s="93"/>
      <c r="AN1355" s="93"/>
      <c r="AO1355" s="129"/>
      <c r="AP1355" s="93"/>
      <c r="AQ1355" s="93"/>
    </row>
    <row r="1356" spans="5:43" ht="32.25" customHeight="1" x14ac:dyDescent="0.25">
      <c r="E1356" s="93"/>
      <c r="AM1356" s="93"/>
      <c r="AN1356" s="93"/>
      <c r="AO1356" s="129"/>
      <c r="AP1356" s="93"/>
      <c r="AQ1356" s="93"/>
    </row>
    <row r="1357" spans="5:43" ht="32.25" customHeight="1" x14ac:dyDescent="0.25">
      <c r="E1357" s="93"/>
      <c r="AM1357" s="93"/>
      <c r="AN1357" s="93"/>
      <c r="AO1357" s="129"/>
      <c r="AP1357" s="93"/>
      <c r="AQ1357" s="93"/>
    </row>
    <row r="1358" spans="5:43" ht="32.25" customHeight="1" x14ac:dyDescent="0.25">
      <c r="E1358" s="93"/>
      <c r="AM1358" s="93"/>
      <c r="AN1358" s="93"/>
      <c r="AO1358" s="129"/>
      <c r="AP1358" s="93"/>
      <c r="AQ1358" s="93"/>
    </row>
    <row r="1359" spans="5:43" ht="32.25" customHeight="1" x14ac:dyDescent="0.25">
      <c r="E1359" s="93"/>
      <c r="AM1359" s="93"/>
      <c r="AN1359" s="93"/>
      <c r="AO1359" s="129"/>
      <c r="AP1359" s="93"/>
      <c r="AQ1359" s="93"/>
    </row>
    <row r="1360" spans="5:43" ht="32.25" customHeight="1" x14ac:dyDescent="0.25">
      <c r="E1360" s="93"/>
      <c r="AM1360" s="93"/>
      <c r="AN1360" s="93"/>
      <c r="AO1360" s="129"/>
      <c r="AP1360" s="93"/>
      <c r="AQ1360" s="93"/>
    </row>
    <row r="1361" spans="5:43" ht="32.25" customHeight="1" x14ac:dyDescent="0.25">
      <c r="E1361" s="93"/>
      <c r="AM1361" s="93"/>
      <c r="AN1361" s="93"/>
      <c r="AO1361" s="129"/>
      <c r="AP1361" s="93"/>
      <c r="AQ1361" s="93"/>
    </row>
    <row r="1362" spans="5:43" ht="32.25" customHeight="1" x14ac:dyDescent="0.25">
      <c r="E1362" s="93"/>
      <c r="AM1362" s="93"/>
      <c r="AN1362" s="93"/>
      <c r="AO1362" s="129"/>
      <c r="AP1362" s="93"/>
      <c r="AQ1362" s="93"/>
    </row>
    <row r="1363" spans="5:43" ht="32.25" customHeight="1" x14ac:dyDescent="0.25">
      <c r="E1363" s="93"/>
      <c r="AM1363" s="93"/>
      <c r="AN1363" s="93"/>
      <c r="AO1363" s="129"/>
      <c r="AP1363" s="93"/>
      <c r="AQ1363" s="93"/>
    </row>
    <row r="1364" spans="5:43" ht="32.25" customHeight="1" x14ac:dyDescent="0.25">
      <c r="E1364" s="93"/>
      <c r="AM1364" s="93"/>
      <c r="AN1364" s="93"/>
      <c r="AO1364" s="129"/>
      <c r="AP1364" s="93"/>
      <c r="AQ1364" s="93"/>
    </row>
    <row r="1365" spans="5:43" ht="32.25" customHeight="1" x14ac:dyDescent="0.25">
      <c r="E1365" s="93"/>
      <c r="AM1365" s="93"/>
      <c r="AN1365" s="93"/>
      <c r="AO1365" s="129"/>
      <c r="AP1365" s="93"/>
      <c r="AQ1365" s="93"/>
    </row>
    <row r="1366" spans="5:43" ht="32.25" customHeight="1" x14ac:dyDescent="0.25">
      <c r="E1366" s="93"/>
      <c r="AM1366" s="93"/>
      <c r="AN1366" s="93"/>
      <c r="AO1366" s="129"/>
      <c r="AP1366" s="93"/>
      <c r="AQ1366" s="93"/>
    </row>
    <row r="1367" spans="5:43" ht="32.25" customHeight="1" x14ac:dyDescent="0.25">
      <c r="E1367" s="93"/>
      <c r="AM1367" s="93"/>
      <c r="AN1367" s="93"/>
      <c r="AO1367" s="129"/>
      <c r="AP1367" s="93"/>
      <c r="AQ1367" s="93"/>
    </row>
    <row r="1368" spans="5:43" ht="32.25" customHeight="1" x14ac:dyDescent="0.25">
      <c r="E1368" s="93"/>
      <c r="AM1368" s="93"/>
      <c r="AN1368" s="93"/>
      <c r="AO1368" s="129"/>
      <c r="AP1368" s="93"/>
      <c r="AQ1368" s="93"/>
    </row>
    <row r="1369" spans="5:43" ht="32.25" customHeight="1" x14ac:dyDescent="0.25">
      <c r="E1369" s="93"/>
      <c r="AM1369" s="93"/>
      <c r="AN1369" s="93"/>
      <c r="AO1369" s="129"/>
      <c r="AP1369" s="93"/>
      <c r="AQ1369" s="93"/>
    </row>
    <row r="1370" spans="5:43" ht="32.25" customHeight="1" x14ac:dyDescent="0.25">
      <c r="E1370" s="93"/>
      <c r="AM1370" s="93"/>
      <c r="AN1370" s="93"/>
      <c r="AO1370" s="129"/>
      <c r="AP1370" s="93"/>
      <c r="AQ1370" s="93"/>
    </row>
    <row r="1371" spans="5:43" ht="32.25" customHeight="1" x14ac:dyDescent="0.25">
      <c r="E1371" s="93"/>
      <c r="AM1371" s="93"/>
      <c r="AN1371" s="93"/>
      <c r="AO1371" s="129"/>
      <c r="AP1371" s="93"/>
      <c r="AQ1371" s="93"/>
    </row>
    <row r="1372" spans="5:43" ht="32.25" customHeight="1" x14ac:dyDescent="0.25">
      <c r="E1372" s="93"/>
      <c r="AM1372" s="93"/>
      <c r="AN1372" s="93"/>
      <c r="AO1372" s="129"/>
      <c r="AP1372" s="93"/>
      <c r="AQ1372" s="93"/>
    </row>
    <row r="1373" spans="5:43" ht="32.25" customHeight="1" x14ac:dyDescent="0.25">
      <c r="E1373" s="93"/>
      <c r="AM1373" s="93"/>
      <c r="AN1373" s="93"/>
      <c r="AO1373" s="129"/>
      <c r="AP1373" s="93"/>
      <c r="AQ1373" s="93"/>
    </row>
    <row r="1374" spans="5:43" ht="32.25" customHeight="1" x14ac:dyDescent="0.25">
      <c r="E1374" s="93"/>
      <c r="AM1374" s="93"/>
      <c r="AN1374" s="93"/>
      <c r="AO1374" s="129"/>
      <c r="AP1374" s="93"/>
      <c r="AQ1374" s="93"/>
    </row>
    <row r="1375" spans="5:43" ht="32.25" customHeight="1" x14ac:dyDescent="0.25">
      <c r="E1375" s="93"/>
      <c r="AM1375" s="93"/>
      <c r="AN1375" s="93"/>
      <c r="AO1375" s="129"/>
      <c r="AP1375" s="93"/>
      <c r="AQ1375" s="93"/>
    </row>
    <row r="1376" spans="5:43" ht="32.25" customHeight="1" x14ac:dyDescent="0.25">
      <c r="E1376" s="93"/>
      <c r="AM1376" s="93"/>
      <c r="AN1376" s="93"/>
      <c r="AO1376" s="129"/>
      <c r="AP1376" s="93"/>
      <c r="AQ1376" s="93"/>
    </row>
    <row r="1377" spans="5:43" ht="32.25" customHeight="1" x14ac:dyDescent="0.25">
      <c r="E1377" s="93"/>
      <c r="AM1377" s="93"/>
      <c r="AN1377" s="93"/>
      <c r="AO1377" s="129"/>
      <c r="AP1377" s="93"/>
      <c r="AQ1377" s="93"/>
    </row>
    <row r="1378" spans="5:43" ht="32.25" customHeight="1" x14ac:dyDescent="0.25">
      <c r="E1378" s="93"/>
      <c r="AM1378" s="93"/>
      <c r="AN1378" s="93"/>
      <c r="AO1378" s="129"/>
      <c r="AP1378" s="93"/>
      <c r="AQ1378" s="93"/>
    </row>
    <row r="1379" spans="5:43" ht="32.25" customHeight="1" x14ac:dyDescent="0.25">
      <c r="E1379" s="93"/>
      <c r="AM1379" s="93"/>
      <c r="AN1379" s="93"/>
      <c r="AO1379" s="129"/>
      <c r="AP1379" s="93"/>
      <c r="AQ1379" s="93"/>
    </row>
    <row r="1380" spans="5:43" ht="32.25" customHeight="1" x14ac:dyDescent="0.25">
      <c r="E1380" s="93"/>
      <c r="AM1380" s="93"/>
      <c r="AN1380" s="93"/>
      <c r="AO1380" s="129"/>
      <c r="AP1380" s="93"/>
      <c r="AQ1380" s="93"/>
    </row>
    <row r="1381" spans="5:43" ht="32.25" customHeight="1" x14ac:dyDescent="0.25">
      <c r="E1381" s="93"/>
      <c r="AM1381" s="93"/>
      <c r="AN1381" s="93"/>
      <c r="AO1381" s="129"/>
      <c r="AP1381" s="93"/>
      <c r="AQ1381" s="93"/>
    </row>
    <row r="1382" spans="5:43" ht="32.25" customHeight="1" x14ac:dyDescent="0.25">
      <c r="E1382" s="93"/>
      <c r="AM1382" s="93"/>
      <c r="AN1382" s="93"/>
      <c r="AO1382" s="129"/>
      <c r="AP1382" s="93"/>
      <c r="AQ1382" s="93"/>
    </row>
    <row r="1383" spans="5:43" ht="32.25" customHeight="1" x14ac:dyDescent="0.25">
      <c r="E1383" s="93"/>
      <c r="AM1383" s="93"/>
      <c r="AN1383" s="93"/>
      <c r="AO1383" s="129"/>
      <c r="AP1383" s="93"/>
      <c r="AQ1383" s="93"/>
    </row>
    <row r="1384" spans="5:43" ht="32.25" customHeight="1" x14ac:dyDescent="0.25">
      <c r="E1384" s="93"/>
      <c r="AM1384" s="93"/>
      <c r="AN1384" s="93"/>
      <c r="AO1384" s="129"/>
      <c r="AP1384" s="93"/>
      <c r="AQ1384" s="93"/>
    </row>
    <row r="1385" spans="5:43" ht="32.25" customHeight="1" x14ac:dyDescent="0.25">
      <c r="E1385" s="93"/>
      <c r="AM1385" s="93"/>
      <c r="AN1385" s="93"/>
      <c r="AO1385" s="129"/>
      <c r="AP1385" s="93"/>
      <c r="AQ1385" s="93"/>
    </row>
    <row r="1386" spans="5:43" ht="32.25" customHeight="1" x14ac:dyDescent="0.25">
      <c r="E1386" s="93"/>
      <c r="AM1386" s="93"/>
      <c r="AN1386" s="93"/>
      <c r="AO1386" s="129"/>
      <c r="AP1386" s="93"/>
      <c r="AQ1386" s="93"/>
    </row>
    <row r="1387" spans="5:43" ht="32.25" customHeight="1" x14ac:dyDescent="0.25">
      <c r="E1387" s="93"/>
      <c r="AM1387" s="93"/>
      <c r="AN1387" s="93"/>
      <c r="AO1387" s="129"/>
      <c r="AP1387" s="93"/>
      <c r="AQ1387" s="93"/>
    </row>
    <row r="1388" spans="5:43" ht="32.25" customHeight="1" x14ac:dyDescent="0.25">
      <c r="E1388" s="93"/>
      <c r="AM1388" s="93"/>
      <c r="AN1388" s="93"/>
      <c r="AO1388" s="129"/>
      <c r="AP1388" s="93"/>
      <c r="AQ1388" s="93"/>
    </row>
    <row r="1389" spans="5:43" ht="32.25" customHeight="1" x14ac:dyDescent="0.25">
      <c r="E1389" s="93"/>
      <c r="AM1389" s="93"/>
      <c r="AN1389" s="93"/>
      <c r="AO1389" s="129"/>
      <c r="AP1389" s="93"/>
      <c r="AQ1389" s="93"/>
    </row>
    <row r="1390" spans="5:43" ht="32.25" customHeight="1" x14ac:dyDescent="0.25">
      <c r="E1390" s="93"/>
      <c r="AM1390" s="93"/>
      <c r="AN1390" s="93"/>
      <c r="AO1390" s="129"/>
      <c r="AP1390" s="93"/>
      <c r="AQ1390" s="93"/>
    </row>
    <row r="1391" spans="5:43" ht="32.25" customHeight="1" x14ac:dyDescent="0.25">
      <c r="E1391" s="93"/>
      <c r="AM1391" s="93"/>
      <c r="AN1391" s="93"/>
      <c r="AO1391" s="129"/>
      <c r="AP1391" s="93"/>
      <c r="AQ1391" s="93"/>
    </row>
    <row r="1392" spans="5:43" ht="32.25" customHeight="1" x14ac:dyDescent="0.25">
      <c r="E1392" s="93"/>
      <c r="AM1392" s="93"/>
      <c r="AN1392" s="93"/>
      <c r="AO1392" s="129"/>
      <c r="AP1392" s="93"/>
      <c r="AQ1392" s="93"/>
    </row>
    <row r="1393" spans="5:43" ht="32.25" customHeight="1" x14ac:dyDescent="0.25">
      <c r="E1393" s="93"/>
      <c r="AM1393" s="93"/>
      <c r="AN1393" s="93"/>
      <c r="AO1393" s="129"/>
      <c r="AP1393" s="93"/>
      <c r="AQ1393" s="93"/>
    </row>
    <row r="1394" spans="5:43" ht="32.25" customHeight="1" x14ac:dyDescent="0.25">
      <c r="E1394" s="93"/>
      <c r="AM1394" s="93"/>
      <c r="AN1394" s="93"/>
      <c r="AO1394" s="129"/>
      <c r="AP1394" s="93"/>
      <c r="AQ1394" s="93"/>
    </row>
    <row r="1395" spans="5:43" ht="32.25" customHeight="1" x14ac:dyDescent="0.25">
      <c r="E1395" s="93"/>
      <c r="AM1395" s="93"/>
      <c r="AN1395" s="93"/>
      <c r="AO1395" s="129"/>
      <c r="AP1395" s="93"/>
      <c r="AQ1395" s="93"/>
    </row>
    <row r="1396" spans="5:43" ht="32.25" customHeight="1" x14ac:dyDescent="0.25">
      <c r="E1396" s="93"/>
      <c r="AM1396" s="93"/>
      <c r="AN1396" s="93"/>
      <c r="AO1396" s="129"/>
      <c r="AP1396" s="93"/>
      <c r="AQ1396" s="93"/>
    </row>
    <row r="1397" spans="5:43" ht="32.25" customHeight="1" x14ac:dyDescent="0.25">
      <c r="E1397" s="93"/>
      <c r="AM1397" s="93"/>
      <c r="AN1397" s="93"/>
      <c r="AO1397" s="129"/>
      <c r="AP1397" s="93"/>
      <c r="AQ1397" s="93"/>
    </row>
    <row r="1398" spans="5:43" ht="32.25" customHeight="1" x14ac:dyDescent="0.25">
      <c r="E1398" s="93"/>
      <c r="AM1398" s="93"/>
      <c r="AN1398" s="93"/>
      <c r="AO1398" s="129"/>
      <c r="AP1398" s="93"/>
      <c r="AQ1398" s="93"/>
    </row>
    <row r="1399" spans="5:43" ht="32.25" customHeight="1" x14ac:dyDescent="0.25">
      <c r="E1399" s="93"/>
      <c r="AM1399" s="93"/>
      <c r="AN1399" s="93"/>
      <c r="AO1399" s="129"/>
      <c r="AP1399" s="93"/>
      <c r="AQ1399" s="93"/>
    </row>
    <row r="1400" spans="5:43" ht="32.25" customHeight="1" x14ac:dyDescent="0.25">
      <c r="E1400" s="93"/>
      <c r="AM1400" s="93"/>
      <c r="AN1400" s="93"/>
      <c r="AO1400" s="129"/>
      <c r="AP1400" s="93"/>
      <c r="AQ1400" s="93"/>
    </row>
    <row r="1401" spans="5:43" ht="32.25" customHeight="1" x14ac:dyDescent="0.25">
      <c r="E1401" s="93"/>
      <c r="AM1401" s="93"/>
      <c r="AN1401" s="93"/>
      <c r="AO1401" s="129"/>
      <c r="AP1401" s="93"/>
      <c r="AQ1401" s="93"/>
    </row>
    <row r="1402" spans="5:43" ht="32.25" customHeight="1" x14ac:dyDescent="0.25">
      <c r="E1402" s="93"/>
      <c r="AM1402" s="93"/>
      <c r="AN1402" s="93"/>
      <c r="AO1402" s="129"/>
      <c r="AP1402" s="93"/>
      <c r="AQ1402" s="93"/>
    </row>
    <row r="1403" spans="5:43" ht="32.25" customHeight="1" x14ac:dyDescent="0.25">
      <c r="E1403" s="93"/>
      <c r="AM1403" s="93"/>
      <c r="AN1403" s="93"/>
      <c r="AO1403" s="129"/>
      <c r="AP1403" s="93"/>
      <c r="AQ1403" s="93"/>
    </row>
    <row r="1404" spans="5:43" ht="32.25" customHeight="1" x14ac:dyDescent="0.25">
      <c r="E1404" s="93"/>
      <c r="AM1404" s="93"/>
      <c r="AN1404" s="93"/>
      <c r="AO1404" s="129"/>
      <c r="AP1404" s="93"/>
      <c r="AQ1404" s="93"/>
    </row>
    <row r="1405" spans="5:43" ht="32.25" customHeight="1" x14ac:dyDescent="0.25">
      <c r="E1405" s="93"/>
      <c r="AM1405" s="93"/>
      <c r="AN1405" s="93"/>
      <c r="AO1405" s="129"/>
      <c r="AP1405" s="93"/>
      <c r="AQ1405" s="93"/>
    </row>
    <row r="1406" spans="5:43" ht="32.25" customHeight="1" x14ac:dyDescent="0.25">
      <c r="E1406" s="93"/>
      <c r="AM1406" s="93"/>
      <c r="AN1406" s="93"/>
      <c r="AO1406" s="129"/>
      <c r="AP1406" s="93"/>
      <c r="AQ1406" s="93"/>
    </row>
    <row r="1407" spans="5:43" ht="32.25" customHeight="1" x14ac:dyDescent="0.25">
      <c r="E1407" s="93"/>
      <c r="AM1407" s="93"/>
      <c r="AN1407" s="93"/>
      <c r="AO1407" s="129"/>
      <c r="AP1407" s="93"/>
      <c r="AQ1407" s="93"/>
    </row>
    <row r="1408" spans="5:43" ht="32.25" customHeight="1" x14ac:dyDescent="0.25">
      <c r="E1408" s="93"/>
      <c r="AM1408" s="93"/>
      <c r="AN1408" s="93"/>
      <c r="AO1408" s="129"/>
      <c r="AP1408" s="93"/>
      <c r="AQ1408" s="93"/>
    </row>
    <row r="1409" spans="5:43" ht="32.25" customHeight="1" x14ac:dyDescent="0.25">
      <c r="E1409" s="93"/>
      <c r="AM1409" s="93"/>
      <c r="AN1409" s="93"/>
      <c r="AO1409" s="129"/>
      <c r="AP1409" s="93"/>
      <c r="AQ1409" s="93"/>
    </row>
    <row r="1410" spans="5:43" ht="32.25" customHeight="1" x14ac:dyDescent="0.25">
      <c r="E1410" s="93"/>
      <c r="AM1410" s="93"/>
      <c r="AN1410" s="93"/>
      <c r="AO1410" s="129"/>
      <c r="AP1410" s="93"/>
      <c r="AQ1410" s="93"/>
    </row>
    <row r="1411" spans="5:43" ht="32.25" customHeight="1" x14ac:dyDescent="0.25">
      <c r="E1411" s="93"/>
      <c r="AM1411" s="93"/>
      <c r="AN1411" s="93"/>
      <c r="AO1411" s="129"/>
      <c r="AP1411" s="93"/>
      <c r="AQ1411" s="93"/>
    </row>
    <row r="1412" spans="5:43" ht="32.25" customHeight="1" x14ac:dyDescent="0.25">
      <c r="E1412" s="93"/>
      <c r="AM1412" s="93"/>
      <c r="AN1412" s="93"/>
      <c r="AO1412" s="129"/>
      <c r="AP1412" s="93"/>
      <c r="AQ1412" s="93"/>
    </row>
    <row r="1413" spans="5:43" ht="32.25" customHeight="1" x14ac:dyDescent="0.25">
      <c r="E1413" s="93"/>
      <c r="AM1413" s="93"/>
      <c r="AN1413" s="93"/>
      <c r="AO1413" s="129"/>
      <c r="AP1413" s="93"/>
      <c r="AQ1413" s="93"/>
    </row>
    <row r="1414" spans="5:43" ht="32.25" customHeight="1" x14ac:dyDescent="0.25">
      <c r="E1414" s="93"/>
      <c r="AM1414" s="93"/>
      <c r="AN1414" s="93"/>
      <c r="AO1414" s="129"/>
      <c r="AP1414" s="93"/>
      <c r="AQ1414" s="93"/>
    </row>
    <row r="1415" spans="5:43" ht="32.25" customHeight="1" x14ac:dyDescent="0.25">
      <c r="E1415" s="93"/>
      <c r="AM1415" s="93"/>
      <c r="AN1415" s="93"/>
      <c r="AO1415" s="129"/>
      <c r="AP1415" s="93"/>
      <c r="AQ1415" s="93"/>
    </row>
    <row r="1416" spans="5:43" ht="32.25" customHeight="1" x14ac:dyDescent="0.25">
      <c r="E1416" s="93"/>
      <c r="AM1416" s="93"/>
      <c r="AN1416" s="93"/>
      <c r="AO1416" s="129"/>
      <c r="AP1416" s="93"/>
      <c r="AQ1416" s="93"/>
    </row>
    <row r="1417" spans="5:43" ht="32.25" customHeight="1" x14ac:dyDescent="0.25">
      <c r="E1417" s="93"/>
      <c r="AM1417" s="93"/>
      <c r="AN1417" s="93"/>
      <c r="AO1417" s="129"/>
      <c r="AP1417" s="93"/>
      <c r="AQ1417" s="93"/>
    </row>
    <row r="1418" spans="5:43" ht="32.25" customHeight="1" x14ac:dyDescent="0.25">
      <c r="E1418" s="93"/>
      <c r="AM1418" s="93"/>
      <c r="AN1418" s="93"/>
      <c r="AO1418" s="129"/>
      <c r="AP1418" s="93"/>
      <c r="AQ1418" s="93"/>
    </row>
    <row r="1419" spans="5:43" ht="32.25" customHeight="1" x14ac:dyDescent="0.25">
      <c r="E1419" s="93"/>
      <c r="AM1419" s="93"/>
      <c r="AN1419" s="93"/>
      <c r="AO1419" s="129"/>
      <c r="AP1419" s="93"/>
      <c r="AQ1419" s="93"/>
    </row>
    <row r="1420" spans="5:43" ht="32.25" customHeight="1" x14ac:dyDescent="0.25">
      <c r="E1420" s="93"/>
      <c r="AM1420" s="93"/>
      <c r="AN1420" s="93"/>
      <c r="AO1420" s="129"/>
      <c r="AP1420" s="93"/>
      <c r="AQ1420" s="93"/>
    </row>
    <row r="1421" spans="5:43" ht="32.25" customHeight="1" x14ac:dyDescent="0.25">
      <c r="E1421" s="93"/>
      <c r="AM1421" s="93"/>
      <c r="AN1421" s="93"/>
      <c r="AO1421" s="129"/>
      <c r="AP1421" s="93"/>
      <c r="AQ1421" s="93"/>
    </row>
    <row r="1422" spans="5:43" ht="32.25" customHeight="1" x14ac:dyDescent="0.25">
      <c r="E1422" s="93"/>
      <c r="AM1422" s="93"/>
      <c r="AN1422" s="93"/>
      <c r="AO1422" s="129"/>
      <c r="AP1422" s="93"/>
      <c r="AQ1422" s="93"/>
    </row>
    <row r="1423" spans="5:43" ht="32.25" customHeight="1" x14ac:dyDescent="0.25">
      <c r="E1423" s="93"/>
      <c r="AM1423" s="93"/>
      <c r="AN1423" s="93"/>
      <c r="AO1423" s="129"/>
      <c r="AP1423" s="93"/>
      <c r="AQ1423" s="93"/>
    </row>
    <row r="1424" spans="5:43" ht="32.25" customHeight="1" x14ac:dyDescent="0.25">
      <c r="E1424" s="93"/>
      <c r="AM1424" s="93"/>
      <c r="AN1424" s="93"/>
      <c r="AO1424" s="129"/>
      <c r="AP1424" s="93"/>
      <c r="AQ1424" s="93"/>
    </row>
    <row r="1425" spans="5:43" ht="32.25" customHeight="1" x14ac:dyDescent="0.25">
      <c r="E1425" s="93"/>
      <c r="AM1425" s="93"/>
      <c r="AN1425" s="93"/>
      <c r="AO1425" s="129"/>
      <c r="AP1425" s="93"/>
      <c r="AQ1425" s="93"/>
    </row>
    <row r="1426" spans="5:43" ht="32.25" customHeight="1" x14ac:dyDescent="0.25">
      <c r="E1426" s="93"/>
      <c r="AM1426" s="93"/>
      <c r="AN1426" s="93"/>
      <c r="AO1426" s="129"/>
      <c r="AP1426" s="93"/>
      <c r="AQ1426" s="93"/>
    </row>
    <row r="1427" spans="5:43" ht="32.25" customHeight="1" x14ac:dyDescent="0.25">
      <c r="E1427" s="93"/>
      <c r="AM1427" s="93"/>
      <c r="AN1427" s="93"/>
      <c r="AO1427" s="129"/>
      <c r="AP1427" s="93"/>
      <c r="AQ1427" s="93"/>
    </row>
    <row r="1428" spans="5:43" ht="32.25" customHeight="1" x14ac:dyDescent="0.25">
      <c r="E1428" s="93"/>
      <c r="AM1428" s="93"/>
      <c r="AN1428" s="93"/>
      <c r="AO1428" s="129"/>
      <c r="AP1428" s="93"/>
      <c r="AQ1428" s="93"/>
    </row>
    <row r="1429" spans="5:43" ht="32.25" customHeight="1" x14ac:dyDescent="0.25">
      <c r="E1429" s="93"/>
      <c r="AM1429" s="93"/>
      <c r="AN1429" s="93"/>
      <c r="AO1429" s="129"/>
      <c r="AP1429" s="93"/>
      <c r="AQ1429" s="93"/>
    </row>
    <row r="1430" spans="5:43" ht="32.25" customHeight="1" x14ac:dyDescent="0.25">
      <c r="E1430" s="93"/>
      <c r="AM1430" s="93"/>
      <c r="AN1430" s="93"/>
      <c r="AO1430" s="129"/>
      <c r="AP1430" s="93"/>
      <c r="AQ1430" s="93"/>
    </row>
    <row r="1431" spans="5:43" ht="32.25" customHeight="1" x14ac:dyDescent="0.25">
      <c r="E1431" s="93"/>
      <c r="AM1431" s="93"/>
      <c r="AN1431" s="93"/>
      <c r="AO1431" s="129"/>
      <c r="AP1431" s="93"/>
      <c r="AQ1431" s="93"/>
    </row>
    <row r="1432" spans="5:43" ht="32.25" customHeight="1" x14ac:dyDescent="0.25">
      <c r="E1432" s="93"/>
      <c r="AM1432" s="93"/>
      <c r="AN1432" s="93"/>
      <c r="AO1432" s="129"/>
      <c r="AP1432" s="93"/>
      <c r="AQ1432" s="93"/>
    </row>
    <row r="1433" spans="5:43" ht="32.25" customHeight="1" x14ac:dyDescent="0.25">
      <c r="E1433" s="93"/>
      <c r="AM1433" s="93"/>
      <c r="AN1433" s="93"/>
      <c r="AO1433" s="129"/>
      <c r="AP1433" s="93"/>
      <c r="AQ1433" s="93"/>
    </row>
    <row r="1434" spans="5:43" ht="32.25" customHeight="1" x14ac:dyDescent="0.25">
      <c r="E1434" s="93"/>
      <c r="AM1434" s="93"/>
      <c r="AN1434" s="93"/>
      <c r="AO1434" s="129"/>
      <c r="AP1434" s="93"/>
      <c r="AQ1434" s="93"/>
    </row>
    <row r="1435" spans="5:43" ht="32.25" customHeight="1" x14ac:dyDescent="0.25">
      <c r="E1435" s="93"/>
      <c r="AM1435" s="93"/>
      <c r="AN1435" s="93"/>
      <c r="AO1435" s="129"/>
      <c r="AP1435" s="93"/>
      <c r="AQ1435" s="93"/>
    </row>
    <row r="1436" spans="5:43" ht="32.25" customHeight="1" x14ac:dyDescent="0.25">
      <c r="E1436" s="93"/>
      <c r="AM1436" s="93"/>
      <c r="AN1436" s="93"/>
      <c r="AO1436" s="129"/>
      <c r="AP1436" s="93"/>
      <c r="AQ1436" s="93"/>
    </row>
    <row r="1437" spans="5:43" ht="32.25" customHeight="1" x14ac:dyDescent="0.25">
      <c r="E1437" s="93"/>
      <c r="AM1437" s="93"/>
      <c r="AN1437" s="93"/>
      <c r="AO1437" s="129"/>
      <c r="AP1437" s="93"/>
      <c r="AQ1437" s="93"/>
    </row>
    <row r="1438" spans="5:43" ht="32.25" customHeight="1" x14ac:dyDescent="0.25">
      <c r="E1438" s="93"/>
      <c r="AM1438" s="93"/>
      <c r="AN1438" s="93"/>
      <c r="AO1438" s="129"/>
      <c r="AP1438" s="93"/>
      <c r="AQ1438" s="93"/>
    </row>
    <row r="1439" spans="5:43" ht="32.25" customHeight="1" x14ac:dyDescent="0.25">
      <c r="E1439" s="93"/>
      <c r="AM1439" s="93"/>
      <c r="AN1439" s="93"/>
      <c r="AO1439" s="129"/>
      <c r="AP1439" s="93"/>
      <c r="AQ1439" s="93"/>
    </row>
    <row r="1440" spans="5:43" ht="32.25" customHeight="1" x14ac:dyDescent="0.25">
      <c r="E1440" s="93"/>
      <c r="AM1440" s="93"/>
      <c r="AN1440" s="93"/>
      <c r="AO1440" s="129"/>
      <c r="AP1440" s="93"/>
      <c r="AQ1440" s="93"/>
    </row>
    <row r="1441" spans="5:43" ht="32.25" customHeight="1" x14ac:dyDescent="0.25">
      <c r="E1441" s="93"/>
      <c r="AM1441" s="93"/>
      <c r="AN1441" s="93"/>
      <c r="AO1441" s="129"/>
      <c r="AP1441" s="93"/>
      <c r="AQ1441" s="93"/>
    </row>
    <row r="1442" spans="5:43" ht="32.25" customHeight="1" x14ac:dyDescent="0.25">
      <c r="E1442" s="93"/>
      <c r="AM1442" s="93"/>
      <c r="AN1442" s="93"/>
      <c r="AO1442" s="129"/>
      <c r="AP1442" s="93"/>
      <c r="AQ1442" s="93"/>
    </row>
    <row r="1443" spans="5:43" ht="32.25" customHeight="1" x14ac:dyDescent="0.25">
      <c r="E1443" s="93"/>
      <c r="AM1443" s="93"/>
      <c r="AN1443" s="93"/>
      <c r="AO1443" s="129"/>
      <c r="AP1443" s="93"/>
      <c r="AQ1443" s="93"/>
    </row>
    <row r="1444" spans="5:43" ht="32.25" customHeight="1" x14ac:dyDescent="0.25">
      <c r="E1444" s="93"/>
      <c r="AM1444" s="93"/>
      <c r="AN1444" s="93"/>
      <c r="AO1444" s="129"/>
      <c r="AP1444" s="93"/>
      <c r="AQ1444" s="93"/>
    </row>
    <row r="1445" spans="5:43" ht="32.25" customHeight="1" x14ac:dyDescent="0.25">
      <c r="E1445" s="93"/>
      <c r="AM1445" s="93"/>
      <c r="AN1445" s="93"/>
      <c r="AO1445" s="129"/>
      <c r="AP1445" s="93"/>
      <c r="AQ1445" s="93"/>
    </row>
    <row r="1446" spans="5:43" ht="32.25" customHeight="1" x14ac:dyDescent="0.25">
      <c r="E1446" s="93"/>
      <c r="AM1446" s="93"/>
      <c r="AN1446" s="93"/>
      <c r="AO1446" s="129"/>
      <c r="AP1446" s="93"/>
      <c r="AQ1446" s="93"/>
    </row>
    <row r="1447" spans="5:43" ht="32.25" customHeight="1" x14ac:dyDescent="0.25">
      <c r="E1447" s="93"/>
      <c r="AM1447" s="93"/>
      <c r="AN1447" s="93"/>
      <c r="AO1447" s="129"/>
      <c r="AP1447" s="93"/>
      <c r="AQ1447" s="93"/>
    </row>
    <row r="1448" spans="5:43" ht="32.25" customHeight="1" x14ac:dyDescent="0.25">
      <c r="E1448" s="93"/>
      <c r="AM1448" s="93"/>
      <c r="AN1448" s="93"/>
      <c r="AO1448" s="129"/>
      <c r="AP1448" s="93"/>
      <c r="AQ1448" s="93"/>
    </row>
    <row r="1449" spans="5:43" ht="32.25" customHeight="1" x14ac:dyDescent="0.25">
      <c r="E1449" s="93"/>
      <c r="AM1449" s="93"/>
      <c r="AN1449" s="93"/>
      <c r="AO1449" s="129"/>
      <c r="AP1449" s="93"/>
      <c r="AQ1449" s="93"/>
    </row>
    <row r="1450" spans="5:43" ht="32.25" customHeight="1" x14ac:dyDescent="0.25">
      <c r="E1450" s="93"/>
      <c r="AM1450" s="93"/>
      <c r="AN1450" s="93"/>
      <c r="AO1450" s="129"/>
      <c r="AP1450" s="93"/>
      <c r="AQ1450" s="93"/>
    </row>
    <row r="1451" spans="5:43" ht="32.25" customHeight="1" x14ac:dyDescent="0.25">
      <c r="E1451" s="93"/>
      <c r="AM1451" s="93"/>
      <c r="AN1451" s="93"/>
      <c r="AO1451" s="129"/>
      <c r="AP1451" s="93"/>
      <c r="AQ1451" s="93"/>
    </row>
    <row r="1452" spans="5:43" ht="32.25" customHeight="1" x14ac:dyDescent="0.25">
      <c r="E1452" s="93"/>
      <c r="AM1452" s="93"/>
      <c r="AN1452" s="93"/>
      <c r="AO1452" s="129"/>
      <c r="AP1452" s="93"/>
      <c r="AQ1452" s="93"/>
    </row>
    <row r="1453" spans="5:43" ht="32.25" customHeight="1" x14ac:dyDescent="0.25">
      <c r="E1453" s="93"/>
      <c r="AM1453" s="93"/>
      <c r="AN1453" s="93"/>
      <c r="AO1453" s="129"/>
      <c r="AP1453" s="93"/>
      <c r="AQ1453" s="93"/>
    </row>
    <row r="1454" spans="5:43" ht="32.25" customHeight="1" x14ac:dyDescent="0.25">
      <c r="E1454" s="93"/>
      <c r="AM1454" s="93"/>
      <c r="AN1454" s="93"/>
      <c r="AO1454" s="129"/>
      <c r="AP1454" s="93"/>
      <c r="AQ1454" s="93"/>
    </row>
    <row r="1455" spans="5:43" ht="32.25" customHeight="1" x14ac:dyDescent="0.25">
      <c r="E1455" s="93"/>
      <c r="AM1455" s="93"/>
      <c r="AN1455" s="93"/>
      <c r="AO1455" s="129"/>
      <c r="AP1455" s="93"/>
      <c r="AQ1455" s="93"/>
    </row>
    <row r="1456" spans="5:43" ht="32.25" customHeight="1" x14ac:dyDescent="0.25">
      <c r="E1456" s="93"/>
      <c r="AM1456" s="93"/>
      <c r="AN1456" s="93"/>
      <c r="AO1456" s="129"/>
      <c r="AP1456" s="93"/>
      <c r="AQ1456" s="93"/>
    </row>
    <row r="1457" spans="5:43" ht="32.25" customHeight="1" x14ac:dyDescent="0.25">
      <c r="E1457" s="93"/>
      <c r="AM1457" s="93"/>
      <c r="AN1457" s="93"/>
      <c r="AO1457" s="129"/>
      <c r="AP1457" s="93"/>
      <c r="AQ1457" s="93"/>
    </row>
    <row r="1458" spans="5:43" ht="32.25" customHeight="1" x14ac:dyDescent="0.25">
      <c r="E1458" s="93"/>
      <c r="AM1458" s="93"/>
      <c r="AN1458" s="93"/>
      <c r="AO1458" s="129"/>
      <c r="AP1458" s="93"/>
      <c r="AQ1458" s="93"/>
    </row>
    <row r="1459" spans="5:43" ht="32.25" customHeight="1" x14ac:dyDescent="0.25">
      <c r="E1459" s="93"/>
      <c r="AM1459" s="93"/>
      <c r="AN1459" s="93"/>
      <c r="AO1459" s="129"/>
      <c r="AP1459" s="93"/>
      <c r="AQ1459" s="93"/>
    </row>
    <row r="1460" spans="5:43" ht="32.25" customHeight="1" x14ac:dyDescent="0.25">
      <c r="E1460" s="93"/>
      <c r="AM1460" s="93"/>
      <c r="AN1460" s="93"/>
      <c r="AO1460" s="129"/>
      <c r="AP1460" s="93"/>
      <c r="AQ1460" s="93"/>
    </row>
    <row r="1461" spans="5:43" ht="32.25" customHeight="1" x14ac:dyDescent="0.25">
      <c r="E1461" s="93"/>
      <c r="AM1461" s="93"/>
      <c r="AN1461" s="93"/>
      <c r="AO1461" s="129"/>
      <c r="AP1461" s="93"/>
      <c r="AQ1461" s="93"/>
    </row>
    <row r="1462" spans="5:43" ht="32.25" customHeight="1" x14ac:dyDescent="0.25">
      <c r="E1462" s="93"/>
      <c r="AM1462" s="93"/>
      <c r="AN1462" s="93"/>
      <c r="AO1462" s="129"/>
      <c r="AP1462" s="93"/>
      <c r="AQ1462" s="93"/>
    </row>
    <row r="1463" spans="5:43" ht="32.25" customHeight="1" x14ac:dyDescent="0.25">
      <c r="E1463" s="93"/>
      <c r="AM1463" s="93"/>
      <c r="AN1463" s="93"/>
      <c r="AO1463" s="129"/>
      <c r="AP1463" s="93"/>
      <c r="AQ1463" s="93"/>
    </row>
    <row r="1464" spans="5:43" ht="32.25" customHeight="1" x14ac:dyDescent="0.25">
      <c r="E1464" s="93"/>
      <c r="AM1464" s="93"/>
      <c r="AN1464" s="93"/>
      <c r="AO1464" s="129"/>
      <c r="AP1464" s="93"/>
      <c r="AQ1464" s="93"/>
    </row>
    <row r="1465" spans="5:43" ht="32.25" customHeight="1" x14ac:dyDescent="0.25">
      <c r="E1465" s="93"/>
      <c r="AM1465" s="93"/>
      <c r="AN1465" s="93"/>
      <c r="AO1465" s="129"/>
      <c r="AP1465" s="93"/>
      <c r="AQ1465" s="93"/>
    </row>
    <row r="1466" spans="5:43" ht="32.25" customHeight="1" x14ac:dyDescent="0.25">
      <c r="E1466" s="93"/>
      <c r="AM1466" s="93"/>
      <c r="AN1466" s="93"/>
      <c r="AO1466" s="129"/>
      <c r="AP1466" s="93"/>
      <c r="AQ1466" s="93"/>
    </row>
    <row r="1467" spans="5:43" ht="32.25" customHeight="1" x14ac:dyDescent="0.25">
      <c r="E1467" s="93"/>
      <c r="AM1467" s="93"/>
      <c r="AN1467" s="93"/>
      <c r="AO1467" s="129"/>
      <c r="AP1467" s="93"/>
      <c r="AQ1467" s="93"/>
    </row>
    <row r="1468" spans="5:43" ht="32.25" customHeight="1" x14ac:dyDescent="0.25">
      <c r="E1468" s="93"/>
      <c r="AM1468" s="93"/>
      <c r="AN1468" s="93"/>
      <c r="AO1468" s="129"/>
      <c r="AP1468" s="93"/>
      <c r="AQ1468" s="93"/>
    </row>
    <row r="1469" spans="5:43" ht="32.25" customHeight="1" x14ac:dyDescent="0.25">
      <c r="E1469" s="93"/>
      <c r="AM1469" s="93"/>
      <c r="AN1469" s="93"/>
      <c r="AO1469" s="129"/>
      <c r="AP1469" s="93"/>
      <c r="AQ1469" s="93"/>
    </row>
    <row r="1470" spans="5:43" ht="32.25" customHeight="1" x14ac:dyDescent="0.25">
      <c r="E1470" s="93"/>
      <c r="AM1470" s="93"/>
      <c r="AN1470" s="93"/>
      <c r="AO1470" s="129"/>
      <c r="AP1470" s="93"/>
      <c r="AQ1470" s="93"/>
    </row>
    <row r="1471" spans="5:43" ht="32.25" customHeight="1" x14ac:dyDescent="0.25">
      <c r="E1471" s="93"/>
      <c r="AM1471" s="93"/>
      <c r="AN1471" s="93"/>
      <c r="AO1471" s="129"/>
      <c r="AP1471" s="93"/>
      <c r="AQ1471" s="93"/>
    </row>
    <row r="1472" spans="5:43" ht="32.25" customHeight="1" x14ac:dyDescent="0.25">
      <c r="E1472" s="93"/>
      <c r="AM1472" s="93"/>
      <c r="AN1472" s="93"/>
      <c r="AO1472" s="129"/>
      <c r="AP1472" s="93"/>
      <c r="AQ1472" s="93"/>
    </row>
    <row r="1473" spans="5:43" ht="32.25" customHeight="1" x14ac:dyDescent="0.25">
      <c r="E1473" s="93"/>
      <c r="AM1473" s="93"/>
      <c r="AN1473" s="93"/>
      <c r="AO1473" s="129"/>
      <c r="AP1473" s="93"/>
      <c r="AQ1473" s="93"/>
    </row>
    <row r="1474" spans="5:43" ht="32.25" customHeight="1" x14ac:dyDescent="0.25">
      <c r="E1474" s="93"/>
      <c r="AM1474" s="93"/>
      <c r="AN1474" s="93"/>
      <c r="AO1474" s="129"/>
      <c r="AP1474" s="93"/>
      <c r="AQ1474" s="93"/>
    </row>
    <row r="1475" spans="5:43" ht="32.25" customHeight="1" x14ac:dyDescent="0.25">
      <c r="E1475" s="93"/>
      <c r="AM1475" s="93"/>
      <c r="AN1475" s="93"/>
      <c r="AO1475" s="129"/>
      <c r="AP1475" s="93"/>
      <c r="AQ1475" s="93"/>
    </row>
    <row r="1476" spans="5:43" ht="32.25" customHeight="1" x14ac:dyDescent="0.25">
      <c r="E1476" s="93"/>
      <c r="AM1476" s="93"/>
      <c r="AN1476" s="93"/>
      <c r="AO1476" s="129"/>
      <c r="AP1476" s="93"/>
      <c r="AQ1476" s="93"/>
    </row>
    <row r="1477" spans="5:43" ht="32.25" customHeight="1" x14ac:dyDescent="0.25">
      <c r="E1477" s="93"/>
      <c r="AM1477" s="93"/>
      <c r="AN1477" s="93"/>
      <c r="AO1477" s="129"/>
      <c r="AP1477" s="93"/>
      <c r="AQ1477" s="93"/>
    </row>
    <row r="1478" spans="5:43" ht="32.25" customHeight="1" x14ac:dyDescent="0.25">
      <c r="E1478" s="93"/>
      <c r="AM1478" s="93"/>
      <c r="AN1478" s="93"/>
      <c r="AO1478" s="129"/>
      <c r="AP1478" s="93"/>
      <c r="AQ1478" s="93"/>
    </row>
    <row r="1479" spans="5:43" ht="32.25" customHeight="1" x14ac:dyDescent="0.25">
      <c r="E1479" s="93"/>
      <c r="AM1479" s="93"/>
      <c r="AN1479" s="93"/>
      <c r="AO1479" s="129"/>
      <c r="AP1479" s="93"/>
      <c r="AQ1479" s="93"/>
    </row>
    <row r="1480" spans="5:43" ht="32.25" customHeight="1" x14ac:dyDescent="0.25">
      <c r="E1480" s="93"/>
      <c r="AM1480" s="93"/>
      <c r="AN1480" s="93"/>
      <c r="AO1480" s="129"/>
      <c r="AP1480" s="93"/>
      <c r="AQ1480" s="93"/>
    </row>
    <row r="1481" spans="5:43" ht="32.25" customHeight="1" x14ac:dyDescent="0.25">
      <c r="E1481" s="93"/>
      <c r="AM1481" s="93"/>
      <c r="AN1481" s="93"/>
      <c r="AO1481" s="129"/>
      <c r="AP1481" s="93"/>
      <c r="AQ1481" s="93"/>
    </row>
    <row r="1482" spans="5:43" ht="32.25" customHeight="1" x14ac:dyDescent="0.25">
      <c r="E1482" s="93"/>
      <c r="AM1482" s="93"/>
      <c r="AN1482" s="93"/>
      <c r="AO1482" s="129"/>
      <c r="AP1482" s="93"/>
      <c r="AQ1482" s="93"/>
    </row>
    <row r="1483" spans="5:43" ht="32.25" customHeight="1" x14ac:dyDescent="0.25">
      <c r="E1483" s="93"/>
      <c r="AM1483" s="93"/>
      <c r="AN1483" s="93"/>
      <c r="AO1483" s="129"/>
      <c r="AP1483" s="93"/>
      <c r="AQ1483" s="93"/>
    </row>
    <row r="1484" spans="5:43" ht="32.25" customHeight="1" x14ac:dyDescent="0.25">
      <c r="E1484" s="93"/>
      <c r="AM1484" s="93"/>
      <c r="AN1484" s="93"/>
      <c r="AO1484" s="129"/>
      <c r="AP1484" s="93"/>
      <c r="AQ1484" s="93"/>
    </row>
    <row r="1485" spans="5:43" ht="32.25" customHeight="1" x14ac:dyDescent="0.25">
      <c r="E1485" s="93"/>
      <c r="AM1485" s="93"/>
      <c r="AN1485" s="93"/>
      <c r="AO1485" s="129"/>
      <c r="AP1485" s="93"/>
      <c r="AQ1485" s="93"/>
    </row>
    <row r="1486" spans="5:43" ht="32.25" customHeight="1" x14ac:dyDescent="0.25">
      <c r="E1486" s="93"/>
      <c r="AM1486" s="93"/>
      <c r="AN1486" s="93"/>
      <c r="AO1486" s="129"/>
      <c r="AP1486" s="93"/>
      <c r="AQ1486" s="93"/>
    </row>
    <row r="1487" spans="5:43" ht="32.25" customHeight="1" x14ac:dyDescent="0.25">
      <c r="E1487" s="93"/>
      <c r="AM1487" s="93"/>
      <c r="AN1487" s="93"/>
      <c r="AO1487" s="129"/>
      <c r="AP1487" s="93"/>
      <c r="AQ1487" s="93"/>
    </row>
    <row r="1488" spans="5:43" ht="32.25" customHeight="1" x14ac:dyDescent="0.25">
      <c r="E1488" s="93"/>
      <c r="AM1488" s="93"/>
      <c r="AN1488" s="93"/>
      <c r="AO1488" s="129"/>
      <c r="AP1488" s="93"/>
      <c r="AQ1488" s="93"/>
    </row>
    <row r="1489" spans="5:43" ht="32.25" customHeight="1" x14ac:dyDescent="0.25">
      <c r="E1489" s="93"/>
      <c r="AM1489" s="93"/>
      <c r="AN1489" s="93"/>
      <c r="AO1489" s="129"/>
      <c r="AP1489" s="93"/>
      <c r="AQ1489" s="93"/>
    </row>
    <row r="1490" spans="5:43" ht="32.25" customHeight="1" x14ac:dyDescent="0.25">
      <c r="E1490" s="93"/>
      <c r="AM1490" s="93"/>
      <c r="AN1490" s="93"/>
      <c r="AO1490" s="129"/>
      <c r="AP1490" s="93"/>
      <c r="AQ1490" s="93"/>
    </row>
    <row r="1491" spans="5:43" ht="32.25" customHeight="1" x14ac:dyDescent="0.25">
      <c r="E1491" s="93"/>
      <c r="AM1491" s="93"/>
      <c r="AN1491" s="93"/>
      <c r="AO1491" s="129"/>
      <c r="AP1491" s="93"/>
      <c r="AQ1491" s="93"/>
    </row>
    <row r="1492" spans="5:43" ht="32.25" customHeight="1" x14ac:dyDescent="0.25">
      <c r="E1492" s="93"/>
      <c r="AM1492" s="93"/>
      <c r="AN1492" s="93"/>
      <c r="AO1492" s="129"/>
      <c r="AP1492" s="93"/>
      <c r="AQ1492" s="93"/>
    </row>
    <row r="1493" spans="5:43" ht="32.25" customHeight="1" x14ac:dyDescent="0.25">
      <c r="E1493" s="93"/>
      <c r="AM1493" s="93"/>
      <c r="AN1493" s="93"/>
      <c r="AO1493" s="129"/>
      <c r="AP1493" s="93"/>
      <c r="AQ1493" s="93"/>
    </row>
    <row r="1494" spans="5:43" ht="32.25" customHeight="1" x14ac:dyDescent="0.25">
      <c r="E1494" s="93"/>
      <c r="AM1494" s="93"/>
      <c r="AN1494" s="93"/>
      <c r="AO1494" s="129"/>
      <c r="AP1494" s="93"/>
      <c r="AQ1494" s="93"/>
    </row>
    <row r="1495" spans="5:43" ht="32.25" customHeight="1" x14ac:dyDescent="0.25">
      <c r="E1495" s="93"/>
      <c r="AM1495" s="93"/>
      <c r="AN1495" s="93"/>
      <c r="AO1495" s="129"/>
      <c r="AP1495" s="93"/>
      <c r="AQ1495" s="93"/>
    </row>
    <row r="1496" spans="5:43" ht="32.25" customHeight="1" x14ac:dyDescent="0.25">
      <c r="E1496" s="93"/>
      <c r="AM1496" s="93"/>
      <c r="AN1496" s="93"/>
      <c r="AO1496" s="129"/>
      <c r="AP1496" s="93"/>
      <c r="AQ1496" s="93"/>
    </row>
    <row r="1497" spans="5:43" ht="32.25" customHeight="1" x14ac:dyDescent="0.25">
      <c r="E1497" s="93"/>
      <c r="AM1497" s="93"/>
      <c r="AN1497" s="93"/>
      <c r="AO1497" s="129"/>
      <c r="AP1497" s="93"/>
      <c r="AQ1497" s="93"/>
    </row>
    <row r="1498" spans="5:43" ht="32.25" customHeight="1" x14ac:dyDescent="0.25">
      <c r="E1498" s="93"/>
      <c r="AM1498" s="93"/>
      <c r="AN1498" s="93"/>
      <c r="AO1498" s="129"/>
      <c r="AP1498" s="93"/>
      <c r="AQ1498" s="93"/>
    </row>
    <row r="1499" spans="5:43" ht="32.25" customHeight="1" x14ac:dyDescent="0.25">
      <c r="E1499" s="93"/>
      <c r="AM1499" s="93"/>
      <c r="AN1499" s="93"/>
      <c r="AO1499" s="129"/>
      <c r="AP1499" s="93"/>
      <c r="AQ1499" s="93"/>
    </row>
    <row r="1500" spans="5:43" ht="32.25" customHeight="1" x14ac:dyDescent="0.25">
      <c r="E1500" s="93"/>
      <c r="AM1500" s="93"/>
      <c r="AN1500" s="93"/>
      <c r="AO1500" s="129"/>
      <c r="AP1500" s="93"/>
      <c r="AQ1500" s="93"/>
    </row>
    <row r="1501" spans="5:43" ht="32.25" customHeight="1" x14ac:dyDescent="0.25">
      <c r="E1501" s="93"/>
      <c r="AM1501" s="93"/>
      <c r="AN1501" s="93"/>
      <c r="AO1501" s="129"/>
      <c r="AP1501" s="93"/>
      <c r="AQ1501" s="93"/>
    </row>
    <row r="1502" spans="5:43" ht="32.25" customHeight="1" x14ac:dyDescent="0.25">
      <c r="E1502" s="93"/>
      <c r="AM1502" s="93"/>
      <c r="AN1502" s="93"/>
      <c r="AO1502" s="129"/>
      <c r="AP1502" s="93"/>
      <c r="AQ1502" s="93"/>
    </row>
    <row r="1503" spans="5:43" ht="32.25" customHeight="1" x14ac:dyDescent="0.25">
      <c r="E1503" s="93"/>
      <c r="AM1503" s="93"/>
      <c r="AN1503" s="93"/>
      <c r="AO1503" s="129"/>
      <c r="AP1503" s="93"/>
      <c r="AQ1503" s="93"/>
    </row>
    <row r="1504" spans="5:43" ht="32.25" customHeight="1" x14ac:dyDescent="0.25">
      <c r="E1504" s="93"/>
      <c r="AM1504" s="93"/>
      <c r="AN1504" s="93"/>
      <c r="AO1504" s="129"/>
      <c r="AP1504" s="93"/>
      <c r="AQ1504" s="93"/>
    </row>
    <row r="1505" spans="5:43" ht="32.25" customHeight="1" x14ac:dyDescent="0.25">
      <c r="E1505" s="93"/>
      <c r="AM1505" s="93"/>
      <c r="AN1505" s="93"/>
      <c r="AO1505" s="129"/>
      <c r="AP1505" s="93"/>
      <c r="AQ1505" s="93"/>
    </row>
    <row r="1506" spans="5:43" ht="32.25" customHeight="1" x14ac:dyDescent="0.25">
      <c r="E1506" s="93"/>
      <c r="AM1506" s="93"/>
      <c r="AN1506" s="93"/>
      <c r="AO1506" s="129"/>
      <c r="AP1506" s="93"/>
      <c r="AQ1506" s="93"/>
    </row>
    <row r="1507" spans="5:43" ht="32.25" customHeight="1" x14ac:dyDescent="0.25">
      <c r="E1507" s="93"/>
      <c r="AM1507" s="93"/>
      <c r="AN1507" s="93"/>
      <c r="AO1507" s="129"/>
      <c r="AP1507" s="93"/>
      <c r="AQ1507" s="93"/>
    </row>
    <row r="1508" spans="5:43" ht="32.25" customHeight="1" x14ac:dyDescent="0.25">
      <c r="E1508" s="93"/>
      <c r="AM1508" s="93"/>
      <c r="AN1508" s="93"/>
      <c r="AO1508" s="129"/>
      <c r="AP1508" s="93"/>
      <c r="AQ1508" s="93"/>
    </row>
    <row r="1509" spans="5:43" ht="32.25" customHeight="1" x14ac:dyDescent="0.25">
      <c r="E1509" s="93"/>
      <c r="AM1509" s="93"/>
      <c r="AN1509" s="93"/>
      <c r="AO1509" s="129"/>
      <c r="AP1509" s="93"/>
      <c r="AQ1509" s="93"/>
    </row>
    <row r="1510" spans="5:43" ht="32.25" customHeight="1" x14ac:dyDescent="0.25">
      <c r="E1510" s="93"/>
      <c r="AM1510" s="93"/>
      <c r="AN1510" s="93"/>
      <c r="AO1510" s="129"/>
      <c r="AP1510" s="93"/>
      <c r="AQ1510" s="93"/>
    </row>
    <row r="1511" spans="5:43" ht="32.25" customHeight="1" x14ac:dyDescent="0.25">
      <c r="E1511" s="93"/>
      <c r="AM1511" s="93"/>
      <c r="AN1511" s="93"/>
      <c r="AO1511" s="129"/>
      <c r="AP1511" s="93"/>
      <c r="AQ1511" s="93"/>
    </row>
    <row r="1512" spans="5:43" ht="32.25" customHeight="1" x14ac:dyDescent="0.25">
      <c r="E1512" s="93"/>
      <c r="AM1512" s="93"/>
      <c r="AN1512" s="93"/>
      <c r="AO1512" s="129"/>
      <c r="AP1512" s="93"/>
      <c r="AQ1512" s="93"/>
    </row>
    <row r="1513" spans="5:43" ht="32.25" customHeight="1" x14ac:dyDescent="0.25">
      <c r="E1513" s="93"/>
      <c r="AM1513" s="93"/>
      <c r="AN1513" s="93"/>
      <c r="AO1513" s="129"/>
      <c r="AP1513" s="93"/>
      <c r="AQ1513" s="93"/>
    </row>
    <row r="1514" spans="5:43" ht="32.25" customHeight="1" x14ac:dyDescent="0.25">
      <c r="E1514" s="93"/>
      <c r="AM1514" s="93"/>
      <c r="AN1514" s="93"/>
      <c r="AO1514" s="129"/>
      <c r="AP1514" s="93"/>
      <c r="AQ1514" s="93"/>
    </row>
    <row r="1515" spans="5:43" ht="32.25" customHeight="1" x14ac:dyDescent="0.25">
      <c r="E1515" s="93"/>
      <c r="AM1515" s="93"/>
      <c r="AN1515" s="93"/>
      <c r="AO1515" s="129"/>
      <c r="AP1515" s="93"/>
      <c r="AQ1515" s="93"/>
    </row>
    <row r="1516" spans="5:43" ht="32.25" customHeight="1" x14ac:dyDescent="0.25">
      <c r="E1516" s="93"/>
      <c r="AM1516" s="93"/>
      <c r="AN1516" s="93"/>
      <c r="AO1516" s="129"/>
      <c r="AP1516" s="93"/>
      <c r="AQ1516" s="93"/>
    </row>
    <row r="1517" spans="5:43" ht="32.25" customHeight="1" x14ac:dyDescent="0.25">
      <c r="E1517" s="93"/>
      <c r="AM1517" s="93"/>
      <c r="AN1517" s="93"/>
      <c r="AO1517" s="129"/>
      <c r="AP1517" s="93"/>
      <c r="AQ1517" s="93"/>
    </row>
    <row r="1518" spans="5:43" ht="32.25" customHeight="1" x14ac:dyDescent="0.25">
      <c r="E1518" s="93"/>
      <c r="AM1518" s="93"/>
      <c r="AN1518" s="93"/>
      <c r="AO1518" s="129"/>
      <c r="AP1518" s="93"/>
      <c r="AQ1518" s="93"/>
    </row>
    <row r="1519" spans="5:43" ht="32.25" customHeight="1" x14ac:dyDescent="0.25">
      <c r="E1519" s="93"/>
      <c r="AM1519" s="93"/>
      <c r="AN1519" s="93"/>
      <c r="AO1519" s="129"/>
      <c r="AP1519" s="93"/>
      <c r="AQ1519" s="93"/>
    </row>
    <row r="1520" spans="5:43" ht="32.25" customHeight="1" x14ac:dyDescent="0.25">
      <c r="E1520" s="93"/>
      <c r="AM1520" s="93"/>
      <c r="AN1520" s="93"/>
      <c r="AO1520" s="129"/>
      <c r="AP1520" s="93"/>
      <c r="AQ1520" s="93"/>
    </row>
    <row r="1521" spans="5:43" ht="32.25" customHeight="1" x14ac:dyDescent="0.25">
      <c r="E1521" s="93"/>
      <c r="AM1521" s="93"/>
      <c r="AN1521" s="93"/>
      <c r="AO1521" s="129"/>
      <c r="AP1521" s="93"/>
      <c r="AQ1521" s="93"/>
    </row>
    <row r="1522" spans="5:43" ht="32.25" customHeight="1" x14ac:dyDescent="0.25">
      <c r="E1522" s="93"/>
      <c r="AM1522" s="93"/>
      <c r="AN1522" s="93"/>
      <c r="AO1522" s="129"/>
      <c r="AP1522" s="93"/>
      <c r="AQ1522" s="93"/>
    </row>
    <row r="1523" spans="5:43" ht="32.25" customHeight="1" x14ac:dyDescent="0.25">
      <c r="E1523" s="93"/>
      <c r="AM1523" s="93"/>
      <c r="AN1523" s="93"/>
      <c r="AO1523" s="129"/>
      <c r="AP1523" s="93"/>
      <c r="AQ1523" s="93"/>
    </row>
    <row r="1524" spans="5:43" ht="32.25" customHeight="1" x14ac:dyDescent="0.25">
      <c r="E1524" s="93"/>
      <c r="AM1524" s="93"/>
      <c r="AN1524" s="93"/>
      <c r="AO1524" s="129"/>
      <c r="AP1524" s="93"/>
      <c r="AQ1524" s="93"/>
    </row>
    <row r="1525" spans="5:43" ht="32.25" customHeight="1" x14ac:dyDescent="0.25">
      <c r="E1525" s="93"/>
      <c r="AM1525" s="93"/>
      <c r="AN1525" s="93"/>
      <c r="AO1525" s="129"/>
      <c r="AP1525" s="93"/>
      <c r="AQ1525" s="93"/>
    </row>
    <row r="1526" spans="5:43" ht="32.25" customHeight="1" x14ac:dyDescent="0.25">
      <c r="E1526" s="93"/>
      <c r="AM1526" s="93"/>
      <c r="AN1526" s="93"/>
      <c r="AO1526" s="129"/>
      <c r="AP1526" s="93"/>
      <c r="AQ1526" s="93"/>
    </row>
    <row r="1527" spans="5:43" ht="32.25" customHeight="1" x14ac:dyDescent="0.25">
      <c r="E1527" s="93"/>
      <c r="AM1527" s="93"/>
      <c r="AN1527" s="93"/>
      <c r="AO1527" s="129"/>
      <c r="AP1527" s="93"/>
      <c r="AQ1527" s="93"/>
    </row>
    <row r="1528" spans="5:43" ht="32.25" customHeight="1" x14ac:dyDescent="0.25">
      <c r="E1528" s="93"/>
      <c r="AM1528" s="93"/>
      <c r="AN1528" s="93"/>
      <c r="AO1528" s="129"/>
      <c r="AP1528" s="93"/>
      <c r="AQ1528" s="93"/>
    </row>
    <row r="1529" spans="5:43" ht="32.25" customHeight="1" x14ac:dyDescent="0.25">
      <c r="E1529" s="93"/>
      <c r="AM1529" s="93"/>
      <c r="AN1529" s="93"/>
      <c r="AO1529" s="129"/>
      <c r="AP1529" s="93"/>
      <c r="AQ1529" s="93"/>
    </row>
    <row r="1530" spans="5:43" ht="32.25" customHeight="1" x14ac:dyDescent="0.25">
      <c r="E1530" s="93"/>
      <c r="AM1530" s="93"/>
      <c r="AN1530" s="93"/>
      <c r="AO1530" s="129"/>
      <c r="AP1530" s="93"/>
      <c r="AQ1530" s="93"/>
    </row>
    <row r="1531" spans="5:43" ht="32.25" customHeight="1" x14ac:dyDescent="0.25">
      <c r="E1531" s="93"/>
      <c r="AM1531" s="93"/>
      <c r="AN1531" s="93"/>
      <c r="AO1531" s="129"/>
      <c r="AP1531" s="93"/>
      <c r="AQ1531" s="93"/>
    </row>
    <row r="1532" spans="5:43" ht="32.25" customHeight="1" x14ac:dyDescent="0.25">
      <c r="E1532" s="93"/>
      <c r="AM1532" s="93"/>
      <c r="AN1532" s="93"/>
      <c r="AO1532" s="129"/>
      <c r="AP1532" s="93"/>
      <c r="AQ1532" s="93"/>
    </row>
    <row r="1533" spans="5:43" ht="32.25" customHeight="1" x14ac:dyDescent="0.25">
      <c r="E1533" s="93"/>
      <c r="AM1533" s="93"/>
      <c r="AN1533" s="93"/>
      <c r="AO1533" s="129"/>
      <c r="AP1533" s="93"/>
      <c r="AQ1533" s="93"/>
    </row>
    <row r="1534" spans="5:43" ht="32.25" customHeight="1" x14ac:dyDescent="0.25">
      <c r="E1534" s="93"/>
      <c r="AM1534" s="93"/>
      <c r="AN1534" s="93"/>
      <c r="AO1534" s="129"/>
      <c r="AP1534" s="93"/>
      <c r="AQ1534" s="93"/>
    </row>
    <row r="1535" spans="5:43" ht="32.25" customHeight="1" x14ac:dyDescent="0.25">
      <c r="E1535" s="93"/>
      <c r="AM1535" s="93"/>
      <c r="AN1535" s="93"/>
      <c r="AO1535" s="129"/>
      <c r="AP1535" s="93"/>
      <c r="AQ1535" s="93"/>
    </row>
    <row r="1536" spans="5:43" ht="32.25" customHeight="1" x14ac:dyDescent="0.25">
      <c r="E1536" s="93"/>
      <c r="AM1536" s="93"/>
      <c r="AN1536" s="93"/>
      <c r="AO1536" s="129"/>
      <c r="AP1536" s="93"/>
      <c r="AQ1536" s="93"/>
    </row>
    <row r="1537" spans="5:43" ht="32.25" customHeight="1" x14ac:dyDescent="0.25">
      <c r="E1537" s="93"/>
      <c r="AM1537" s="93"/>
      <c r="AN1537" s="93"/>
      <c r="AO1537" s="129"/>
      <c r="AP1537" s="93"/>
      <c r="AQ1537" s="93"/>
    </row>
    <row r="1538" spans="5:43" ht="32.25" customHeight="1" x14ac:dyDescent="0.25">
      <c r="E1538" s="93"/>
      <c r="AM1538" s="93"/>
      <c r="AN1538" s="93"/>
      <c r="AO1538" s="129"/>
      <c r="AP1538" s="93"/>
      <c r="AQ1538" s="93"/>
    </row>
    <row r="1539" spans="5:43" ht="32.25" customHeight="1" x14ac:dyDescent="0.25">
      <c r="E1539" s="93"/>
      <c r="AM1539" s="93"/>
      <c r="AN1539" s="93"/>
      <c r="AO1539" s="129"/>
      <c r="AP1539" s="93"/>
      <c r="AQ1539" s="93"/>
    </row>
    <row r="1540" spans="5:43" ht="32.25" customHeight="1" x14ac:dyDescent="0.25">
      <c r="E1540" s="93"/>
      <c r="AM1540" s="93"/>
      <c r="AN1540" s="93"/>
      <c r="AO1540" s="129"/>
      <c r="AP1540" s="93"/>
      <c r="AQ1540" s="93"/>
    </row>
    <row r="1541" spans="5:43" ht="32.25" customHeight="1" x14ac:dyDescent="0.25">
      <c r="E1541" s="93"/>
      <c r="AM1541" s="93"/>
      <c r="AN1541" s="93"/>
      <c r="AO1541" s="129"/>
      <c r="AP1541" s="93"/>
      <c r="AQ1541" s="93"/>
    </row>
    <row r="1542" spans="5:43" ht="32.25" customHeight="1" x14ac:dyDescent="0.25">
      <c r="E1542" s="93"/>
      <c r="AM1542" s="93"/>
      <c r="AN1542" s="93"/>
      <c r="AO1542" s="129"/>
      <c r="AP1542" s="93"/>
      <c r="AQ1542" s="93"/>
    </row>
    <row r="1543" spans="5:43" ht="32.25" customHeight="1" x14ac:dyDescent="0.25">
      <c r="E1543" s="93"/>
      <c r="AM1543" s="93"/>
      <c r="AN1543" s="93"/>
      <c r="AO1543" s="129"/>
      <c r="AP1543" s="93"/>
      <c r="AQ1543" s="93"/>
    </row>
    <row r="1544" spans="5:43" ht="32.25" customHeight="1" x14ac:dyDescent="0.25">
      <c r="E1544" s="93"/>
      <c r="AM1544" s="93"/>
      <c r="AN1544" s="93"/>
      <c r="AO1544" s="129"/>
      <c r="AP1544" s="93"/>
      <c r="AQ1544" s="93"/>
    </row>
    <row r="1545" spans="5:43" ht="32.25" customHeight="1" x14ac:dyDescent="0.25">
      <c r="E1545" s="93"/>
      <c r="AM1545" s="93"/>
      <c r="AN1545" s="93"/>
      <c r="AO1545" s="129"/>
      <c r="AP1545" s="93"/>
      <c r="AQ1545" s="93"/>
    </row>
    <row r="1546" spans="5:43" ht="32.25" customHeight="1" x14ac:dyDescent="0.25">
      <c r="E1546" s="93"/>
      <c r="AM1546" s="93"/>
      <c r="AN1546" s="93"/>
      <c r="AO1546" s="129"/>
      <c r="AP1546" s="93"/>
      <c r="AQ1546" s="93"/>
    </row>
    <row r="1547" spans="5:43" ht="32.25" customHeight="1" x14ac:dyDescent="0.25">
      <c r="E1547" s="93"/>
      <c r="AM1547" s="93"/>
      <c r="AN1547" s="93"/>
      <c r="AO1547" s="129"/>
      <c r="AP1547" s="93"/>
      <c r="AQ1547" s="93"/>
    </row>
    <row r="1548" spans="5:43" ht="32.25" customHeight="1" x14ac:dyDescent="0.25">
      <c r="E1548" s="93"/>
      <c r="AM1548" s="93"/>
      <c r="AN1548" s="93"/>
      <c r="AO1548" s="129"/>
      <c r="AP1548" s="93"/>
      <c r="AQ1548" s="93"/>
    </row>
    <row r="1549" spans="5:43" ht="32.25" customHeight="1" x14ac:dyDescent="0.25">
      <c r="E1549" s="93"/>
      <c r="AM1549" s="93"/>
      <c r="AN1549" s="93"/>
      <c r="AO1549" s="129"/>
      <c r="AP1549" s="93"/>
      <c r="AQ1549" s="93"/>
    </row>
    <row r="1550" spans="5:43" ht="32.25" customHeight="1" x14ac:dyDescent="0.25">
      <c r="E1550" s="93"/>
      <c r="AM1550" s="93"/>
      <c r="AN1550" s="93"/>
      <c r="AO1550" s="129"/>
      <c r="AP1550" s="93"/>
      <c r="AQ1550" s="93"/>
    </row>
    <row r="1551" spans="5:43" ht="32.25" customHeight="1" x14ac:dyDescent="0.25">
      <c r="E1551" s="93"/>
      <c r="AM1551" s="93"/>
      <c r="AN1551" s="93"/>
      <c r="AO1551" s="129"/>
      <c r="AP1551" s="93"/>
      <c r="AQ1551" s="93"/>
    </row>
    <row r="1552" spans="5:43" ht="32.25" customHeight="1" x14ac:dyDescent="0.25">
      <c r="E1552" s="93"/>
      <c r="AM1552" s="93"/>
      <c r="AN1552" s="93"/>
      <c r="AO1552" s="129"/>
      <c r="AP1552" s="93"/>
      <c r="AQ1552" s="93"/>
    </row>
    <row r="1553" spans="5:43" ht="32.25" customHeight="1" x14ac:dyDescent="0.25">
      <c r="E1553" s="93"/>
      <c r="AM1553" s="93"/>
      <c r="AN1553" s="93"/>
      <c r="AO1553" s="129"/>
      <c r="AP1553" s="93"/>
      <c r="AQ1553" s="93"/>
    </row>
    <row r="1554" spans="5:43" ht="32.25" customHeight="1" x14ac:dyDescent="0.25">
      <c r="E1554" s="93"/>
      <c r="AM1554" s="93"/>
      <c r="AN1554" s="93"/>
      <c r="AO1554" s="129"/>
      <c r="AP1554" s="93"/>
      <c r="AQ1554" s="93"/>
    </row>
    <row r="1555" spans="5:43" ht="32.25" customHeight="1" x14ac:dyDescent="0.25">
      <c r="E1555" s="93"/>
      <c r="AM1555" s="93"/>
      <c r="AN1555" s="93"/>
      <c r="AO1555" s="129"/>
      <c r="AP1555" s="93"/>
      <c r="AQ1555" s="93"/>
    </row>
    <row r="1556" spans="5:43" ht="32.25" customHeight="1" x14ac:dyDescent="0.25">
      <c r="E1556" s="93"/>
      <c r="AM1556" s="93"/>
      <c r="AN1556" s="93"/>
      <c r="AO1556" s="129"/>
      <c r="AP1556" s="93"/>
      <c r="AQ1556" s="93"/>
    </row>
    <row r="1557" spans="5:43" ht="32.25" customHeight="1" x14ac:dyDescent="0.25">
      <c r="E1557" s="93"/>
      <c r="AM1557" s="93"/>
      <c r="AN1557" s="93"/>
      <c r="AO1557" s="129"/>
      <c r="AP1557" s="93"/>
      <c r="AQ1557" s="93"/>
    </row>
    <row r="1558" spans="5:43" ht="32.25" customHeight="1" x14ac:dyDescent="0.25">
      <c r="E1558" s="93"/>
      <c r="AM1558" s="93"/>
      <c r="AN1558" s="93"/>
      <c r="AO1558" s="129"/>
      <c r="AP1558" s="93"/>
      <c r="AQ1558" s="93"/>
    </row>
    <row r="1559" spans="5:43" ht="32.25" customHeight="1" x14ac:dyDescent="0.25">
      <c r="E1559" s="93"/>
      <c r="AM1559" s="93"/>
      <c r="AN1559" s="93"/>
      <c r="AO1559" s="129"/>
      <c r="AP1559" s="93"/>
      <c r="AQ1559" s="93"/>
    </row>
    <row r="1560" spans="5:43" ht="32.25" customHeight="1" x14ac:dyDescent="0.25">
      <c r="E1560" s="93"/>
      <c r="AM1560" s="93"/>
      <c r="AN1560" s="93"/>
      <c r="AO1560" s="129"/>
      <c r="AP1560" s="93"/>
      <c r="AQ1560" s="93"/>
    </row>
    <row r="1561" spans="5:43" ht="32.25" customHeight="1" x14ac:dyDescent="0.25">
      <c r="E1561" s="93"/>
      <c r="AM1561" s="93"/>
      <c r="AN1561" s="93"/>
      <c r="AO1561" s="129"/>
      <c r="AP1561" s="93"/>
      <c r="AQ1561" s="93"/>
    </row>
    <row r="1562" spans="5:43" ht="32.25" customHeight="1" x14ac:dyDescent="0.25">
      <c r="E1562" s="93"/>
      <c r="AM1562" s="93"/>
      <c r="AN1562" s="93"/>
      <c r="AO1562" s="129"/>
      <c r="AP1562" s="93"/>
      <c r="AQ1562" s="93"/>
    </row>
    <row r="1563" spans="5:43" ht="32.25" customHeight="1" x14ac:dyDescent="0.25">
      <c r="E1563" s="93"/>
      <c r="AM1563" s="93"/>
      <c r="AN1563" s="93"/>
      <c r="AO1563" s="129"/>
      <c r="AP1563" s="93"/>
      <c r="AQ1563" s="93"/>
    </row>
    <row r="1564" spans="5:43" ht="32.25" customHeight="1" x14ac:dyDescent="0.25">
      <c r="E1564" s="93"/>
      <c r="AM1564" s="93"/>
      <c r="AN1564" s="93"/>
      <c r="AO1564" s="129"/>
      <c r="AP1564" s="93"/>
      <c r="AQ1564" s="93"/>
    </row>
    <row r="1565" spans="5:43" ht="32.25" customHeight="1" x14ac:dyDescent="0.25">
      <c r="E1565" s="93"/>
      <c r="AM1565" s="93"/>
      <c r="AN1565" s="93"/>
      <c r="AO1565" s="129"/>
      <c r="AP1565" s="93"/>
      <c r="AQ1565" s="93"/>
    </row>
    <row r="1566" spans="5:43" ht="32.25" customHeight="1" x14ac:dyDescent="0.25">
      <c r="E1566" s="93"/>
      <c r="AM1566" s="93"/>
      <c r="AN1566" s="93"/>
      <c r="AO1566" s="129"/>
      <c r="AP1566" s="93"/>
      <c r="AQ1566" s="93"/>
    </row>
    <row r="1567" spans="5:43" ht="32.25" customHeight="1" x14ac:dyDescent="0.25">
      <c r="E1567" s="93"/>
      <c r="AM1567" s="93"/>
      <c r="AN1567" s="93"/>
      <c r="AO1567" s="129"/>
      <c r="AP1567" s="93"/>
      <c r="AQ1567" s="93"/>
    </row>
    <row r="1568" spans="5:43" ht="32.25" customHeight="1" x14ac:dyDescent="0.25">
      <c r="E1568" s="93"/>
      <c r="AM1568" s="93"/>
      <c r="AN1568" s="93"/>
      <c r="AO1568" s="129"/>
      <c r="AP1568" s="93"/>
      <c r="AQ1568" s="93"/>
    </row>
    <row r="1569" spans="5:43" ht="32.25" customHeight="1" x14ac:dyDescent="0.25">
      <c r="E1569" s="93"/>
      <c r="AM1569" s="93"/>
      <c r="AN1569" s="93"/>
      <c r="AO1569" s="129"/>
      <c r="AP1569" s="93"/>
      <c r="AQ1569" s="93"/>
    </row>
    <row r="1570" spans="5:43" ht="32.25" customHeight="1" x14ac:dyDescent="0.25">
      <c r="E1570" s="93"/>
      <c r="AM1570" s="93"/>
      <c r="AN1570" s="93"/>
      <c r="AO1570" s="129"/>
      <c r="AP1570" s="93"/>
      <c r="AQ1570" s="93"/>
    </row>
    <row r="1571" spans="5:43" ht="32.25" customHeight="1" x14ac:dyDescent="0.25">
      <c r="E1571" s="93"/>
      <c r="AM1571" s="93"/>
      <c r="AN1571" s="93"/>
      <c r="AO1571" s="129"/>
      <c r="AP1571" s="93"/>
      <c r="AQ1571" s="93"/>
    </row>
    <row r="1572" spans="5:43" ht="32.25" customHeight="1" x14ac:dyDescent="0.25">
      <c r="E1572" s="93"/>
      <c r="AM1572" s="93"/>
      <c r="AN1572" s="93"/>
      <c r="AO1572" s="129"/>
      <c r="AP1572" s="93"/>
      <c r="AQ1572" s="93"/>
    </row>
    <row r="1573" spans="5:43" ht="32.25" customHeight="1" x14ac:dyDescent="0.25">
      <c r="E1573" s="93"/>
      <c r="AM1573" s="93"/>
      <c r="AN1573" s="93"/>
      <c r="AO1573" s="129"/>
      <c r="AP1573" s="93"/>
      <c r="AQ1573" s="93"/>
    </row>
    <row r="1574" spans="5:43" ht="32.25" customHeight="1" x14ac:dyDescent="0.25">
      <c r="E1574" s="93"/>
      <c r="AM1574" s="93"/>
      <c r="AN1574" s="93"/>
      <c r="AO1574" s="129"/>
      <c r="AP1574" s="93"/>
      <c r="AQ1574" s="93"/>
    </row>
    <row r="1575" spans="5:43" ht="32.25" customHeight="1" x14ac:dyDescent="0.25">
      <c r="E1575" s="93"/>
      <c r="AM1575" s="93"/>
      <c r="AN1575" s="93"/>
      <c r="AO1575" s="129"/>
      <c r="AP1575" s="93"/>
      <c r="AQ1575" s="93"/>
    </row>
    <row r="1576" spans="5:43" ht="32.25" customHeight="1" x14ac:dyDescent="0.25">
      <c r="E1576" s="93"/>
      <c r="AM1576" s="93"/>
      <c r="AN1576" s="93"/>
      <c r="AO1576" s="129"/>
      <c r="AP1576" s="93"/>
      <c r="AQ1576" s="93"/>
    </row>
    <row r="1577" spans="5:43" ht="32.25" customHeight="1" x14ac:dyDescent="0.25">
      <c r="E1577" s="93"/>
      <c r="AM1577" s="93"/>
      <c r="AN1577" s="93"/>
      <c r="AO1577" s="129"/>
      <c r="AP1577" s="93"/>
      <c r="AQ1577" s="93"/>
    </row>
    <row r="1578" spans="5:43" ht="32.25" customHeight="1" x14ac:dyDescent="0.25">
      <c r="E1578" s="93"/>
      <c r="AM1578" s="93"/>
      <c r="AN1578" s="93"/>
      <c r="AO1578" s="129"/>
      <c r="AP1578" s="93"/>
      <c r="AQ1578" s="93"/>
    </row>
    <row r="1579" spans="5:43" ht="32.25" customHeight="1" x14ac:dyDescent="0.25">
      <c r="E1579" s="93"/>
      <c r="AM1579" s="93"/>
      <c r="AN1579" s="93"/>
      <c r="AO1579" s="129"/>
      <c r="AP1579" s="93"/>
      <c r="AQ1579" s="93"/>
    </row>
    <row r="1580" spans="5:43" ht="32.25" customHeight="1" x14ac:dyDescent="0.25">
      <c r="E1580" s="93"/>
      <c r="AM1580" s="93"/>
      <c r="AN1580" s="93"/>
      <c r="AO1580" s="129"/>
      <c r="AP1580" s="93"/>
      <c r="AQ1580" s="93"/>
    </row>
    <row r="1581" spans="5:43" ht="32.25" customHeight="1" x14ac:dyDescent="0.25">
      <c r="E1581" s="93"/>
      <c r="AM1581" s="93"/>
      <c r="AN1581" s="93"/>
      <c r="AO1581" s="129"/>
      <c r="AP1581" s="93"/>
      <c r="AQ1581" s="93"/>
    </row>
    <row r="1582" spans="5:43" ht="32.25" customHeight="1" x14ac:dyDescent="0.25">
      <c r="E1582" s="93"/>
      <c r="AM1582" s="93"/>
      <c r="AN1582" s="93"/>
      <c r="AO1582" s="129"/>
      <c r="AP1582" s="93"/>
      <c r="AQ1582" s="93"/>
    </row>
    <row r="1583" spans="5:43" ht="32.25" customHeight="1" x14ac:dyDescent="0.25">
      <c r="E1583" s="93"/>
      <c r="AM1583" s="93"/>
      <c r="AN1583" s="93"/>
      <c r="AO1583" s="129"/>
      <c r="AP1583" s="93"/>
      <c r="AQ1583" s="93"/>
    </row>
    <row r="1584" spans="5:43" ht="32.25" customHeight="1" x14ac:dyDescent="0.25">
      <c r="E1584" s="93"/>
      <c r="AM1584" s="93"/>
      <c r="AN1584" s="93"/>
      <c r="AO1584" s="129"/>
      <c r="AP1584" s="93"/>
      <c r="AQ1584" s="93"/>
    </row>
    <row r="1585" spans="5:43" ht="32.25" customHeight="1" x14ac:dyDescent="0.25">
      <c r="E1585" s="93"/>
      <c r="AM1585" s="93"/>
      <c r="AN1585" s="93"/>
      <c r="AO1585" s="129"/>
      <c r="AP1585" s="93"/>
      <c r="AQ1585" s="93"/>
    </row>
    <row r="1586" spans="5:43" ht="32.25" customHeight="1" x14ac:dyDescent="0.25">
      <c r="E1586" s="93"/>
      <c r="AM1586" s="93"/>
      <c r="AN1586" s="93"/>
      <c r="AO1586" s="129"/>
      <c r="AP1586" s="93"/>
      <c r="AQ1586" s="93"/>
    </row>
    <row r="1587" spans="5:43" ht="32.25" customHeight="1" x14ac:dyDescent="0.25">
      <c r="E1587" s="93"/>
      <c r="AM1587" s="93"/>
      <c r="AN1587" s="93"/>
      <c r="AO1587" s="129"/>
      <c r="AP1587" s="93"/>
      <c r="AQ1587" s="93"/>
    </row>
    <row r="1588" spans="5:43" ht="32.25" customHeight="1" x14ac:dyDescent="0.25">
      <c r="E1588" s="93"/>
      <c r="AM1588" s="93"/>
      <c r="AN1588" s="93"/>
      <c r="AO1588" s="129"/>
      <c r="AP1588" s="93"/>
      <c r="AQ1588" s="93"/>
    </row>
    <row r="1589" spans="5:43" ht="32.25" customHeight="1" x14ac:dyDescent="0.25">
      <c r="E1589" s="93"/>
      <c r="AM1589" s="93"/>
      <c r="AN1589" s="93"/>
      <c r="AO1589" s="129"/>
      <c r="AP1589" s="93"/>
      <c r="AQ1589" s="93"/>
    </row>
    <row r="1590" spans="5:43" ht="32.25" customHeight="1" x14ac:dyDescent="0.25">
      <c r="E1590" s="93"/>
      <c r="AM1590" s="93"/>
      <c r="AN1590" s="93"/>
      <c r="AO1590" s="129"/>
      <c r="AP1590" s="93"/>
      <c r="AQ1590" s="93"/>
    </row>
    <row r="1591" spans="5:43" ht="32.25" customHeight="1" x14ac:dyDescent="0.25">
      <c r="E1591" s="93"/>
      <c r="AM1591" s="93"/>
      <c r="AN1591" s="93"/>
      <c r="AO1591" s="129"/>
      <c r="AP1591" s="93"/>
      <c r="AQ1591" s="93"/>
    </row>
    <row r="1592" spans="5:43" ht="32.25" customHeight="1" x14ac:dyDescent="0.25">
      <c r="E1592" s="93"/>
      <c r="AM1592" s="93"/>
      <c r="AN1592" s="93"/>
      <c r="AO1592" s="129"/>
      <c r="AP1592" s="93"/>
      <c r="AQ1592" s="93"/>
    </row>
    <row r="1593" spans="5:43" ht="32.25" customHeight="1" x14ac:dyDescent="0.25">
      <c r="E1593" s="93"/>
      <c r="AM1593" s="93"/>
      <c r="AN1593" s="93"/>
      <c r="AO1593" s="129"/>
      <c r="AP1593" s="93"/>
      <c r="AQ1593" s="93"/>
    </row>
    <row r="1594" spans="5:43" ht="32.25" customHeight="1" x14ac:dyDescent="0.25">
      <c r="E1594" s="93"/>
      <c r="AM1594" s="93"/>
      <c r="AN1594" s="93"/>
      <c r="AO1594" s="129"/>
      <c r="AP1594" s="93"/>
      <c r="AQ1594" s="93"/>
    </row>
    <row r="1595" spans="5:43" ht="32.25" customHeight="1" x14ac:dyDescent="0.25">
      <c r="E1595" s="93"/>
      <c r="AM1595" s="93"/>
      <c r="AN1595" s="93"/>
      <c r="AO1595" s="129"/>
      <c r="AP1595" s="93"/>
      <c r="AQ1595" s="93"/>
    </row>
    <row r="1596" spans="5:43" ht="32.25" customHeight="1" x14ac:dyDescent="0.25">
      <c r="E1596" s="93"/>
      <c r="AM1596" s="93"/>
      <c r="AN1596" s="93"/>
      <c r="AO1596" s="129"/>
      <c r="AP1596" s="93"/>
      <c r="AQ1596" s="93"/>
    </row>
    <row r="1597" spans="5:43" ht="32.25" customHeight="1" x14ac:dyDescent="0.25">
      <c r="E1597" s="93"/>
      <c r="AM1597" s="93"/>
      <c r="AN1597" s="93"/>
      <c r="AO1597" s="129"/>
      <c r="AP1597" s="93"/>
      <c r="AQ1597" s="93"/>
    </row>
    <row r="1598" spans="5:43" ht="32.25" customHeight="1" x14ac:dyDescent="0.25">
      <c r="E1598" s="93"/>
      <c r="AM1598" s="93"/>
      <c r="AN1598" s="93"/>
      <c r="AO1598" s="129"/>
      <c r="AP1598" s="93"/>
      <c r="AQ1598" s="93"/>
    </row>
    <row r="1599" spans="5:43" ht="32.25" customHeight="1" x14ac:dyDescent="0.25">
      <c r="E1599" s="93"/>
      <c r="AM1599" s="93"/>
      <c r="AN1599" s="93"/>
      <c r="AO1599" s="129"/>
      <c r="AP1599" s="93"/>
      <c r="AQ1599" s="93"/>
    </row>
    <row r="1600" spans="5:43" ht="32.25" customHeight="1" x14ac:dyDescent="0.25">
      <c r="E1600" s="93"/>
      <c r="AM1600" s="93"/>
      <c r="AN1600" s="93"/>
      <c r="AO1600" s="129"/>
      <c r="AP1600" s="93"/>
      <c r="AQ1600" s="93"/>
    </row>
    <row r="1601" spans="5:43" ht="32.25" customHeight="1" x14ac:dyDescent="0.25">
      <c r="E1601" s="93"/>
      <c r="AM1601" s="93"/>
      <c r="AN1601" s="93"/>
      <c r="AO1601" s="129"/>
      <c r="AP1601" s="93"/>
      <c r="AQ1601" s="93"/>
    </row>
    <row r="1602" spans="5:43" ht="32.25" customHeight="1" x14ac:dyDescent="0.25">
      <c r="E1602" s="93"/>
      <c r="AM1602" s="93"/>
      <c r="AN1602" s="93"/>
      <c r="AO1602" s="129"/>
      <c r="AP1602" s="93"/>
      <c r="AQ1602" s="93"/>
    </row>
    <row r="1603" spans="5:43" ht="32.25" customHeight="1" x14ac:dyDescent="0.25">
      <c r="E1603" s="93"/>
      <c r="AM1603" s="93"/>
      <c r="AN1603" s="93"/>
      <c r="AO1603" s="129"/>
      <c r="AP1603" s="93"/>
      <c r="AQ1603" s="93"/>
    </row>
    <row r="1604" spans="5:43" ht="32.25" customHeight="1" x14ac:dyDescent="0.25">
      <c r="E1604" s="93"/>
      <c r="AM1604" s="93"/>
      <c r="AN1604" s="93"/>
      <c r="AO1604" s="129"/>
      <c r="AP1604" s="93"/>
      <c r="AQ1604" s="93"/>
    </row>
    <row r="1605" spans="5:43" ht="32.25" customHeight="1" x14ac:dyDescent="0.25">
      <c r="E1605" s="93"/>
      <c r="AM1605" s="93"/>
      <c r="AN1605" s="93"/>
      <c r="AO1605" s="129"/>
      <c r="AP1605" s="93"/>
      <c r="AQ1605" s="93"/>
    </row>
    <row r="1606" spans="5:43" ht="32.25" customHeight="1" x14ac:dyDescent="0.25">
      <c r="E1606" s="93"/>
      <c r="AM1606" s="93"/>
      <c r="AN1606" s="93"/>
      <c r="AO1606" s="129"/>
      <c r="AP1606" s="93"/>
      <c r="AQ1606" s="93"/>
    </row>
    <row r="1607" spans="5:43" ht="32.25" customHeight="1" x14ac:dyDescent="0.25">
      <c r="E1607" s="93"/>
      <c r="AM1607" s="93"/>
      <c r="AN1607" s="93"/>
      <c r="AO1607" s="129"/>
      <c r="AP1607" s="93"/>
      <c r="AQ1607" s="93"/>
    </row>
    <row r="1608" spans="5:43" ht="32.25" customHeight="1" x14ac:dyDescent="0.25">
      <c r="E1608" s="93"/>
      <c r="AM1608" s="93"/>
      <c r="AN1608" s="93"/>
      <c r="AO1608" s="129"/>
      <c r="AP1608" s="93"/>
      <c r="AQ1608" s="93"/>
    </row>
    <row r="1609" spans="5:43" ht="32.25" customHeight="1" x14ac:dyDescent="0.25">
      <c r="E1609" s="93"/>
      <c r="AM1609" s="93"/>
      <c r="AN1609" s="93"/>
      <c r="AO1609" s="129"/>
      <c r="AP1609" s="93"/>
      <c r="AQ1609" s="93"/>
    </row>
    <row r="1610" spans="5:43" ht="32.25" customHeight="1" x14ac:dyDescent="0.25">
      <c r="E1610" s="93"/>
      <c r="AM1610" s="93"/>
      <c r="AN1610" s="93"/>
      <c r="AO1610" s="129"/>
      <c r="AP1610" s="93"/>
      <c r="AQ1610" s="93"/>
    </row>
    <row r="1611" spans="5:43" ht="32.25" customHeight="1" x14ac:dyDescent="0.25">
      <c r="E1611" s="93"/>
      <c r="AM1611" s="93"/>
      <c r="AN1611" s="93"/>
      <c r="AO1611" s="129"/>
      <c r="AP1611" s="93"/>
      <c r="AQ1611" s="93"/>
    </row>
    <row r="1612" spans="5:43" ht="32.25" customHeight="1" x14ac:dyDescent="0.25">
      <c r="E1612" s="93"/>
      <c r="AM1612" s="93"/>
      <c r="AN1612" s="93"/>
      <c r="AO1612" s="129"/>
      <c r="AP1612" s="93"/>
      <c r="AQ1612" s="93"/>
    </row>
    <row r="1613" spans="5:43" ht="32.25" customHeight="1" x14ac:dyDescent="0.25">
      <c r="E1613" s="93"/>
      <c r="AM1613" s="93"/>
      <c r="AN1613" s="93"/>
      <c r="AO1613" s="129"/>
      <c r="AP1613" s="93"/>
      <c r="AQ1613" s="93"/>
    </row>
    <row r="1614" spans="5:43" ht="32.25" customHeight="1" x14ac:dyDescent="0.25">
      <c r="E1614" s="93"/>
      <c r="AM1614" s="93"/>
      <c r="AN1614" s="93"/>
      <c r="AO1614" s="129"/>
      <c r="AP1614" s="93"/>
      <c r="AQ1614" s="93"/>
    </row>
    <row r="1615" spans="5:43" ht="32.25" customHeight="1" x14ac:dyDescent="0.25">
      <c r="E1615" s="93"/>
      <c r="AM1615" s="93"/>
      <c r="AN1615" s="93"/>
      <c r="AO1615" s="129"/>
      <c r="AP1615" s="93"/>
      <c r="AQ1615" s="93"/>
    </row>
    <row r="1616" spans="5:43" ht="32.25" customHeight="1" x14ac:dyDescent="0.25">
      <c r="E1616" s="93"/>
      <c r="AM1616" s="93"/>
      <c r="AN1616" s="93"/>
      <c r="AO1616" s="129"/>
      <c r="AP1616" s="93"/>
      <c r="AQ1616" s="93"/>
    </row>
    <row r="1617" spans="5:43" ht="32.25" customHeight="1" x14ac:dyDescent="0.25">
      <c r="E1617" s="93"/>
      <c r="AM1617" s="93"/>
      <c r="AN1617" s="93"/>
      <c r="AO1617" s="129"/>
      <c r="AP1617" s="93"/>
      <c r="AQ1617" s="93"/>
    </row>
    <row r="1618" spans="5:43" ht="32.25" customHeight="1" x14ac:dyDescent="0.25">
      <c r="E1618" s="93"/>
      <c r="AM1618" s="93"/>
      <c r="AN1618" s="93"/>
      <c r="AO1618" s="129"/>
      <c r="AP1618" s="93"/>
      <c r="AQ1618" s="93"/>
    </row>
    <row r="1619" spans="5:43" ht="32.25" customHeight="1" x14ac:dyDescent="0.25">
      <c r="E1619" s="93"/>
      <c r="AM1619" s="93"/>
      <c r="AN1619" s="93"/>
      <c r="AO1619" s="129"/>
      <c r="AP1619" s="93"/>
      <c r="AQ1619" s="93"/>
    </row>
    <row r="1620" spans="5:43" ht="32.25" customHeight="1" x14ac:dyDescent="0.25">
      <c r="E1620" s="93"/>
      <c r="AM1620" s="93"/>
      <c r="AN1620" s="93"/>
      <c r="AO1620" s="129"/>
      <c r="AP1620" s="93"/>
      <c r="AQ1620" s="93"/>
    </row>
    <row r="1621" spans="5:43" ht="32.25" customHeight="1" x14ac:dyDescent="0.25">
      <c r="E1621" s="93"/>
      <c r="AM1621" s="93"/>
      <c r="AN1621" s="93"/>
      <c r="AO1621" s="129"/>
      <c r="AP1621" s="93"/>
      <c r="AQ1621" s="93"/>
    </row>
    <row r="1622" spans="5:43" ht="32.25" customHeight="1" x14ac:dyDescent="0.25">
      <c r="E1622" s="93"/>
      <c r="AM1622" s="93"/>
      <c r="AN1622" s="93"/>
      <c r="AO1622" s="129"/>
      <c r="AP1622" s="93"/>
      <c r="AQ1622" s="93"/>
    </row>
    <row r="1623" spans="5:43" ht="32.25" customHeight="1" x14ac:dyDescent="0.25">
      <c r="E1623" s="93"/>
      <c r="AM1623" s="93"/>
      <c r="AN1623" s="93"/>
      <c r="AO1623" s="129"/>
      <c r="AP1623" s="93"/>
      <c r="AQ1623" s="93"/>
    </row>
    <row r="1624" spans="5:43" ht="32.25" customHeight="1" x14ac:dyDescent="0.25">
      <c r="E1624" s="93"/>
      <c r="AM1624" s="93"/>
      <c r="AN1624" s="93"/>
      <c r="AO1624" s="129"/>
      <c r="AP1624" s="93"/>
      <c r="AQ1624" s="93"/>
    </row>
    <row r="1625" spans="5:43" ht="32.25" customHeight="1" x14ac:dyDescent="0.25">
      <c r="E1625" s="93"/>
      <c r="AM1625" s="93"/>
      <c r="AN1625" s="93"/>
      <c r="AO1625" s="129"/>
      <c r="AP1625" s="93"/>
      <c r="AQ1625" s="93"/>
    </row>
    <row r="1626" spans="5:43" ht="32.25" customHeight="1" x14ac:dyDescent="0.25">
      <c r="E1626" s="93"/>
      <c r="AM1626" s="93"/>
      <c r="AN1626" s="93"/>
      <c r="AO1626" s="129"/>
      <c r="AP1626" s="93"/>
      <c r="AQ1626" s="93"/>
    </row>
    <row r="1627" spans="5:43" ht="32.25" customHeight="1" x14ac:dyDescent="0.25">
      <c r="E1627" s="93"/>
      <c r="AM1627" s="93"/>
      <c r="AN1627" s="93"/>
      <c r="AO1627" s="129"/>
      <c r="AP1627" s="93"/>
      <c r="AQ1627" s="93"/>
    </row>
    <row r="1628" spans="5:43" ht="32.25" customHeight="1" x14ac:dyDescent="0.25">
      <c r="E1628" s="93"/>
      <c r="AM1628" s="93"/>
      <c r="AN1628" s="93"/>
      <c r="AO1628" s="129"/>
      <c r="AP1628" s="93"/>
      <c r="AQ1628" s="93"/>
    </row>
    <row r="1629" spans="5:43" ht="32.25" customHeight="1" x14ac:dyDescent="0.25">
      <c r="E1629" s="93"/>
      <c r="AM1629" s="93"/>
      <c r="AN1629" s="93"/>
      <c r="AO1629" s="129"/>
      <c r="AP1629" s="93"/>
      <c r="AQ1629" s="93"/>
    </row>
    <row r="1630" spans="5:43" ht="32.25" customHeight="1" x14ac:dyDescent="0.25">
      <c r="E1630" s="93"/>
      <c r="AM1630" s="93"/>
      <c r="AN1630" s="93"/>
      <c r="AO1630" s="129"/>
      <c r="AP1630" s="93"/>
      <c r="AQ1630" s="93"/>
    </row>
    <row r="1631" spans="5:43" ht="32.25" customHeight="1" x14ac:dyDescent="0.25">
      <c r="E1631" s="93"/>
      <c r="AM1631" s="93"/>
      <c r="AN1631" s="93"/>
      <c r="AO1631" s="129"/>
      <c r="AP1631" s="93"/>
      <c r="AQ1631" s="93"/>
    </row>
    <row r="1632" spans="5:43" ht="32.25" customHeight="1" x14ac:dyDescent="0.25">
      <c r="E1632" s="93"/>
      <c r="AM1632" s="93"/>
      <c r="AN1632" s="93"/>
      <c r="AO1632" s="129"/>
      <c r="AP1632" s="93"/>
      <c r="AQ1632" s="93"/>
    </row>
    <row r="1633" spans="5:43" ht="32.25" customHeight="1" x14ac:dyDescent="0.25">
      <c r="E1633" s="93"/>
      <c r="AM1633" s="93"/>
      <c r="AN1633" s="93"/>
      <c r="AO1633" s="129"/>
      <c r="AP1633" s="93"/>
      <c r="AQ1633" s="93"/>
    </row>
    <row r="1634" spans="5:43" ht="32.25" customHeight="1" x14ac:dyDescent="0.25">
      <c r="E1634" s="93"/>
      <c r="AM1634" s="93"/>
      <c r="AN1634" s="93"/>
      <c r="AO1634" s="129"/>
      <c r="AP1634" s="93"/>
      <c r="AQ1634" s="93"/>
    </row>
    <row r="1635" spans="5:43" ht="32.25" customHeight="1" x14ac:dyDescent="0.25">
      <c r="E1635" s="93"/>
      <c r="AM1635" s="93"/>
      <c r="AN1635" s="93"/>
      <c r="AO1635" s="129"/>
      <c r="AP1635" s="93"/>
      <c r="AQ1635" s="93"/>
    </row>
    <row r="1636" spans="5:43" ht="32.25" customHeight="1" x14ac:dyDescent="0.25">
      <c r="E1636" s="93"/>
      <c r="AM1636" s="93"/>
      <c r="AN1636" s="93"/>
      <c r="AO1636" s="129"/>
      <c r="AP1636" s="93"/>
      <c r="AQ1636" s="93"/>
    </row>
    <row r="1637" spans="5:43" ht="32.25" customHeight="1" x14ac:dyDescent="0.25">
      <c r="E1637" s="93"/>
      <c r="AM1637" s="93"/>
      <c r="AN1637" s="93"/>
      <c r="AO1637" s="129"/>
      <c r="AP1637" s="93"/>
      <c r="AQ1637" s="93"/>
    </row>
    <row r="1638" spans="5:43" ht="32.25" customHeight="1" x14ac:dyDescent="0.25">
      <c r="E1638" s="93"/>
      <c r="AM1638" s="93"/>
      <c r="AN1638" s="93"/>
      <c r="AO1638" s="129"/>
      <c r="AP1638" s="93"/>
      <c r="AQ1638" s="93"/>
    </row>
    <row r="1639" spans="5:43" ht="32.25" customHeight="1" x14ac:dyDescent="0.25">
      <c r="E1639" s="93"/>
      <c r="AM1639" s="93"/>
      <c r="AN1639" s="93"/>
      <c r="AO1639" s="129"/>
      <c r="AP1639" s="93"/>
      <c r="AQ1639" s="93"/>
    </row>
    <row r="1640" spans="5:43" ht="32.25" customHeight="1" x14ac:dyDescent="0.25">
      <c r="E1640" s="93"/>
      <c r="AM1640" s="93"/>
      <c r="AN1640" s="93"/>
      <c r="AO1640" s="129"/>
      <c r="AP1640" s="93"/>
      <c r="AQ1640" s="93"/>
    </row>
    <row r="1641" spans="5:43" ht="32.25" customHeight="1" x14ac:dyDescent="0.25">
      <c r="E1641" s="93"/>
      <c r="AM1641" s="93"/>
      <c r="AN1641" s="93"/>
      <c r="AO1641" s="129"/>
      <c r="AP1641" s="93"/>
      <c r="AQ1641" s="93"/>
    </row>
    <row r="1642" spans="5:43" ht="32.25" customHeight="1" x14ac:dyDescent="0.25">
      <c r="E1642" s="93"/>
      <c r="AM1642" s="93"/>
      <c r="AN1642" s="93"/>
      <c r="AO1642" s="129"/>
      <c r="AP1642" s="93"/>
      <c r="AQ1642" s="93"/>
    </row>
    <row r="1643" spans="5:43" ht="32.25" customHeight="1" x14ac:dyDescent="0.25">
      <c r="E1643" s="93"/>
      <c r="AM1643" s="93"/>
      <c r="AN1643" s="93"/>
      <c r="AO1643" s="129"/>
      <c r="AP1643" s="93"/>
      <c r="AQ1643" s="93"/>
    </row>
    <row r="1644" spans="5:43" ht="32.25" customHeight="1" x14ac:dyDescent="0.25">
      <c r="E1644" s="93"/>
      <c r="AM1644" s="93"/>
      <c r="AN1644" s="93"/>
      <c r="AO1644" s="129"/>
      <c r="AP1644" s="93"/>
      <c r="AQ1644" s="93"/>
    </row>
    <row r="1645" spans="5:43" ht="32.25" customHeight="1" x14ac:dyDescent="0.25">
      <c r="E1645" s="93"/>
      <c r="AM1645" s="93"/>
      <c r="AN1645" s="93"/>
      <c r="AO1645" s="129"/>
      <c r="AP1645" s="93"/>
      <c r="AQ1645" s="93"/>
    </row>
    <row r="1646" spans="5:43" ht="32.25" customHeight="1" x14ac:dyDescent="0.25">
      <c r="E1646" s="93"/>
      <c r="AM1646" s="93"/>
      <c r="AN1646" s="93"/>
      <c r="AO1646" s="129"/>
      <c r="AP1646" s="93"/>
      <c r="AQ1646" s="93"/>
    </row>
    <row r="1647" spans="5:43" ht="32.25" customHeight="1" x14ac:dyDescent="0.25">
      <c r="E1647" s="93"/>
      <c r="AM1647" s="93"/>
      <c r="AN1647" s="93"/>
      <c r="AO1647" s="129"/>
      <c r="AP1647" s="93"/>
      <c r="AQ1647" s="93"/>
    </row>
    <row r="1648" spans="5:43" ht="32.25" customHeight="1" x14ac:dyDescent="0.25">
      <c r="E1648" s="93"/>
      <c r="AM1648" s="93"/>
      <c r="AN1648" s="93"/>
      <c r="AO1648" s="129"/>
      <c r="AP1648" s="93"/>
      <c r="AQ1648" s="93"/>
    </row>
    <row r="1649" spans="5:43" ht="32.25" customHeight="1" x14ac:dyDescent="0.25">
      <c r="E1649" s="93"/>
      <c r="AM1649" s="93"/>
      <c r="AN1649" s="93"/>
      <c r="AO1649" s="129"/>
      <c r="AP1649" s="93"/>
      <c r="AQ1649" s="93"/>
    </row>
    <row r="1650" spans="5:43" ht="32.25" customHeight="1" x14ac:dyDescent="0.25">
      <c r="E1650" s="93"/>
      <c r="AM1650" s="93"/>
      <c r="AN1650" s="93"/>
      <c r="AO1650" s="129"/>
      <c r="AP1650" s="93"/>
      <c r="AQ1650" s="93"/>
    </row>
    <row r="1651" spans="5:43" ht="32.25" customHeight="1" x14ac:dyDescent="0.25">
      <c r="E1651" s="93"/>
      <c r="AM1651" s="93"/>
      <c r="AN1651" s="93"/>
      <c r="AO1651" s="129"/>
      <c r="AP1651" s="93"/>
      <c r="AQ1651" s="93"/>
    </row>
    <row r="1652" spans="5:43" ht="32.25" customHeight="1" x14ac:dyDescent="0.25">
      <c r="E1652" s="93"/>
      <c r="AM1652" s="93"/>
      <c r="AN1652" s="93"/>
      <c r="AO1652" s="129"/>
      <c r="AP1652" s="93"/>
      <c r="AQ1652" s="93"/>
    </row>
    <row r="1653" spans="5:43" ht="32.25" customHeight="1" x14ac:dyDescent="0.25">
      <c r="E1653" s="93"/>
      <c r="AM1653" s="93"/>
      <c r="AN1653" s="93"/>
      <c r="AO1653" s="129"/>
      <c r="AP1653" s="93"/>
      <c r="AQ1653" s="93"/>
    </row>
    <row r="1654" spans="5:43" ht="32.25" customHeight="1" x14ac:dyDescent="0.25">
      <c r="E1654" s="93"/>
      <c r="AM1654" s="93"/>
      <c r="AN1654" s="93"/>
      <c r="AO1654" s="129"/>
      <c r="AP1654" s="93"/>
      <c r="AQ1654" s="93"/>
    </row>
    <row r="1655" spans="5:43" ht="32.25" customHeight="1" x14ac:dyDescent="0.25">
      <c r="E1655" s="93"/>
      <c r="AM1655" s="93"/>
      <c r="AN1655" s="93"/>
      <c r="AO1655" s="129"/>
      <c r="AP1655" s="93"/>
      <c r="AQ1655" s="93"/>
    </row>
    <row r="1656" spans="5:43" ht="32.25" customHeight="1" x14ac:dyDescent="0.25">
      <c r="E1656" s="93"/>
      <c r="AM1656" s="93"/>
      <c r="AN1656" s="93"/>
      <c r="AO1656" s="129"/>
      <c r="AP1656" s="93"/>
      <c r="AQ1656" s="93"/>
    </row>
    <row r="1657" spans="5:43" ht="32.25" customHeight="1" x14ac:dyDescent="0.25">
      <c r="E1657" s="93"/>
      <c r="AM1657" s="93"/>
      <c r="AN1657" s="93"/>
      <c r="AO1657" s="129"/>
      <c r="AP1657" s="93"/>
      <c r="AQ1657" s="93"/>
    </row>
    <row r="1658" spans="5:43" ht="32.25" customHeight="1" x14ac:dyDescent="0.25">
      <c r="E1658" s="93"/>
      <c r="AM1658" s="93"/>
      <c r="AN1658" s="93"/>
      <c r="AO1658" s="129"/>
      <c r="AP1658" s="93"/>
      <c r="AQ1658" s="93"/>
    </row>
    <row r="1659" spans="5:43" ht="32.25" customHeight="1" x14ac:dyDescent="0.25">
      <c r="E1659" s="93"/>
      <c r="AM1659" s="93"/>
      <c r="AN1659" s="93"/>
      <c r="AO1659" s="129"/>
      <c r="AP1659" s="93"/>
      <c r="AQ1659" s="93"/>
    </row>
    <row r="1660" spans="5:43" ht="32.25" customHeight="1" x14ac:dyDescent="0.25">
      <c r="E1660" s="93"/>
      <c r="AM1660" s="93"/>
      <c r="AN1660" s="93"/>
      <c r="AO1660" s="129"/>
      <c r="AP1660" s="93"/>
      <c r="AQ1660" s="93"/>
    </row>
    <row r="1661" spans="5:43" ht="32.25" customHeight="1" x14ac:dyDescent="0.25">
      <c r="E1661" s="93"/>
      <c r="AM1661" s="93"/>
      <c r="AN1661" s="93"/>
      <c r="AO1661" s="129"/>
      <c r="AP1661" s="93"/>
      <c r="AQ1661" s="93"/>
    </row>
    <row r="1662" spans="5:43" ht="32.25" customHeight="1" x14ac:dyDescent="0.25">
      <c r="E1662" s="93"/>
      <c r="AM1662" s="93"/>
      <c r="AN1662" s="93"/>
      <c r="AO1662" s="129"/>
      <c r="AP1662" s="93"/>
      <c r="AQ1662" s="93"/>
    </row>
    <row r="1663" spans="5:43" ht="32.25" customHeight="1" x14ac:dyDescent="0.25">
      <c r="E1663" s="93"/>
      <c r="AM1663" s="93"/>
      <c r="AN1663" s="93"/>
      <c r="AO1663" s="129"/>
      <c r="AP1663" s="93"/>
      <c r="AQ1663" s="93"/>
    </row>
    <row r="1664" spans="5:43" ht="32.25" customHeight="1" x14ac:dyDescent="0.25">
      <c r="E1664" s="93"/>
      <c r="AM1664" s="93"/>
      <c r="AN1664" s="93"/>
      <c r="AO1664" s="129"/>
      <c r="AP1664" s="93"/>
      <c r="AQ1664" s="93"/>
    </row>
    <row r="1665" spans="5:43" ht="32.25" customHeight="1" x14ac:dyDescent="0.25">
      <c r="E1665" s="93"/>
      <c r="AM1665" s="93"/>
      <c r="AN1665" s="93"/>
      <c r="AO1665" s="129"/>
      <c r="AP1665" s="93"/>
      <c r="AQ1665" s="93"/>
    </row>
    <row r="1666" spans="5:43" ht="32.25" customHeight="1" x14ac:dyDescent="0.25">
      <c r="E1666" s="93"/>
      <c r="AM1666" s="93"/>
      <c r="AN1666" s="93"/>
      <c r="AO1666" s="129"/>
      <c r="AP1666" s="93"/>
      <c r="AQ1666" s="93"/>
    </row>
    <row r="1667" spans="5:43" ht="32.25" customHeight="1" x14ac:dyDescent="0.25">
      <c r="E1667" s="93"/>
      <c r="AM1667" s="93"/>
      <c r="AN1667" s="93"/>
      <c r="AO1667" s="129"/>
      <c r="AP1667" s="93"/>
      <c r="AQ1667" s="93"/>
    </row>
    <row r="1668" spans="5:43" ht="32.25" customHeight="1" x14ac:dyDescent="0.25">
      <c r="E1668" s="93"/>
      <c r="AM1668" s="93"/>
      <c r="AN1668" s="93"/>
      <c r="AO1668" s="129"/>
      <c r="AP1668" s="93"/>
      <c r="AQ1668" s="93"/>
    </row>
    <row r="1669" spans="5:43" ht="32.25" customHeight="1" x14ac:dyDescent="0.25">
      <c r="E1669" s="93"/>
      <c r="AM1669" s="93"/>
      <c r="AN1669" s="93"/>
      <c r="AO1669" s="129"/>
      <c r="AP1669" s="93"/>
      <c r="AQ1669" s="93"/>
    </row>
    <row r="1670" spans="5:43" ht="32.25" customHeight="1" x14ac:dyDescent="0.25">
      <c r="E1670" s="93"/>
      <c r="AM1670" s="93"/>
      <c r="AN1670" s="93"/>
      <c r="AO1670" s="129"/>
      <c r="AP1670" s="93"/>
      <c r="AQ1670" s="93"/>
    </row>
    <row r="1671" spans="5:43" ht="32.25" customHeight="1" x14ac:dyDescent="0.25">
      <c r="E1671" s="93"/>
      <c r="AM1671" s="93"/>
      <c r="AN1671" s="93"/>
      <c r="AO1671" s="129"/>
      <c r="AP1671" s="93"/>
      <c r="AQ1671" s="93"/>
    </row>
    <row r="1672" spans="5:43" ht="32.25" customHeight="1" x14ac:dyDescent="0.25">
      <c r="E1672" s="93"/>
      <c r="AM1672" s="93"/>
      <c r="AN1672" s="93"/>
      <c r="AO1672" s="129"/>
      <c r="AP1672" s="93"/>
      <c r="AQ1672" s="93"/>
    </row>
    <row r="1673" spans="5:43" ht="32.25" customHeight="1" x14ac:dyDescent="0.25">
      <c r="E1673" s="93"/>
      <c r="AM1673" s="93"/>
      <c r="AN1673" s="93"/>
      <c r="AO1673" s="129"/>
      <c r="AP1673" s="93"/>
      <c r="AQ1673" s="93"/>
    </row>
    <row r="1674" spans="5:43" ht="32.25" customHeight="1" x14ac:dyDescent="0.25">
      <c r="E1674" s="93"/>
      <c r="AM1674" s="93"/>
      <c r="AN1674" s="93"/>
      <c r="AO1674" s="129"/>
      <c r="AP1674" s="93"/>
      <c r="AQ1674" s="93"/>
    </row>
    <row r="1675" spans="5:43" ht="32.25" customHeight="1" x14ac:dyDescent="0.25">
      <c r="E1675" s="93"/>
      <c r="AM1675" s="93"/>
      <c r="AN1675" s="93"/>
      <c r="AO1675" s="129"/>
      <c r="AP1675" s="93"/>
      <c r="AQ1675" s="93"/>
    </row>
    <row r="1676" spans="5:43" ht="32.25" customHeight="1" x14ac:dyDescent="0.25">
      <c r="E1676" s="93"/>
      <c r="AM1676" s="93"/>
      <c r="AN1676" s="93"/>
      <c r="AO1676" s="129"/>
      <c r="AP1676" s="93"/>
      <c r="AQ1676" s="93"/>
    </row>
    <row r="1677" spans="5:43" ht="32.25" customHeight="1" x14ac:dyDescent="0.25">
      <c r="E1677" s="93"/>
      <c r="AM1677" s="93"/>
      <c r="AN1677" s="93"/>
      <c r="AO1677" s="129"/>
      <c r="AP1677" s="93"/>
      <c r="AQ1677" s="93"/>
    </row>
    <row r="1678" spans="5:43" ht="32.25" customHeight="1" x14ac:dyDescent="0.25">
      <c r="E1678" s="93"/>
      <c r="AM1678" s="93"/>
      <c r="AN1678" s="93"/>
      <c r="AO1678" s="129"/>
      <c r="AP1678" s="93"/>
      <c r="AQ1678" s="93"/>
    </row>
    <row r="1679" spans="5:43" ht="32.25" customHeight="1" x14ac:dyDescent="0.25">
      <c r="E1679" s="93"/>
      <c r="AM1679" s="93"/>
      <c r="AN1679" s="93"/>
      <c r="AO1679" s="129"/>
      <c r="AP1679" s="93"/>
      <c r="AQ1679" s="93"/>
    </row>
    <row r="1680" spans="5:43" ht="32.25" customHeight="1" x14ac:dyDescent="0.25">
      <c r="E1680" s="93"/>
      <c r="AM1680" s="93"/>
      <c r="AN1680" s="93"/>
      <c r="AO1680" s="129"/>
      <c r="AP1680" s="93"/>
      <c r="AQ1680" s="93"/>
    </row>
    <row r="1681" spans="5:43" ht="32.25" customHeight="1" x14ac:dyDescent="0.25">
      <c r="E1681" s="93"/>
      <c r="AM1681" s="93"/>
      <c r="AN1681" s="93"/>
      <c r="AO1681" s="129"/>
      <c r="AP1681" s="93"/>
      <c r="AQ1681" s="93"/>
    </row>
    <row r="1682" spans="5:43" ht="32.25" customHeight="1" x14ac:dyDescent="0.25">
      <c r="E1682" s="93"/>
      <c r="AM1682" s="93"/>
      <c r="AN1682" s="93"/>
      <c r="AO1682" s="129"/>
      <c r="AP1682" s="93"/>
      <c r="AQ1682" s="93"/>
    </row>
    <row r="1683" spans="5:43" ht="32.25" customHeight="1" x14ac:dyDescent="0.25">
      <c r="E1683" s="93"/>
      <c r="AM1683" s="93"/>
      <c r="AN1683" s="93"/>
      <c r="AO1683" s="129"/>
      <c r="AP1683" s="93"/>
      <c r="AQ1683" s="93"/>
    </row>
    <row r="1684" spans="5:43" ht="32.25" customHeight="1" x14ac:dyDescent="0.25">
      <c r="E1684" s="93"/>
      <c r="AM1684" s="93"/>
      <c r="AN1684" s="93"/>
      <c r="AO1684" s="129"/>
      <c r="AP1684" s="93"/>
      <c r="AQ1684" s="93"/>
    </row>
    <row r="1685" spans="5:43" ht="32.25" customHeight="1" x14ac:dyDescent="0.25">
      <c r="E1685" s="93"/>
      <c r="AM1685" s="93"/>
      <c r="AN1685" s="93"/>
      <c r="AO1685" s="129"/>
      <c r="AP1685" s="93"/>
      <c r="AQ1685" s="93"/>
    </row>
    <row r="1686" spans="5:43" ht="32.25" customHeight="1" x14ac:dyDescent="0.25">
      <c r="AM1686" s="93"/>
      <c r="AN1686" s="93"/>
      <c r="AO1686" s="129"/>
      <c r="AP1686" s="93"/>
      <c r="AQ1686" s="93"/>
    </row>
    <row r="1687" spans="5:43" ht="32.25" customHeight="1" x14ac:dyDescent="0.25">
      <c r="AM1687" s="93"/>
      <c r="AN1687" s="93"/>
      <c r="AO1687" s="129"/>
      <c r="AP1687" s="93"/>
      <c r="AQ1687" s="93"/>
    </row>
    <row r="1688" spans="5:43" ht="32.25" customHeight="1" x14ac:dyDescent="0.25">
      <c r="AM1688" s="93"/>
      <c r="AN1688" s="93"/>
      <c r="AO1688" s="129"/>
      <c r="AP1688" s="93"/>
      <c r="AQ1688" s="93"/>
    </row>
    <row r="1689" spans="5:43" ht="32.25" customHeight="1" x14ac:dyDescent="0.25">
      <c r="AM1689" s="93"/>
      <c r="AN1689" s="93"/>
      <c r="AO1689" s="129"/>
      <c r="AP1689" s="93"/>
      <c r="AQ1689" s="93"/>
    </row>
    <row r="1690" spans="5:43" ht="32.25" customHeight="1" x14ac:dyDescent="0.25">
      <c r="AM1690" s="93"/>
      <c r="AN1690" s="93"/>
      <c r="AO1690" s="129"/>
      <c r="AP1690" s="93"/>
      <c r="AQ1690" s="93"/>
    </row>
    <row r="1691" spans="5:43" ht="32.25" customHeight="1" x14ac:dyDescent="0.25">
      <c r="AM1691" s="93"/>
      <c r="AN1691" s="93"/>
      <c r="AO1691" s="129"/>
      <c r="AP1691" s="93"/>
      <c r="AQ1691" s="93"/>
    </row>
    <row r="1692" spans="5:43" ht="32.25" customHeight="1" x14ac:dyDescent="0.25">
      <c r="AM1692" s="93"/>
      <c r="AN1692" s="93"/>
      <c r="AO1692" s="129"/>
      <c r="AP1692" s="93"/>
      <c r="AQ1692" s="93"/>
    </row>
    <row r="1693" spans="5:43" ht="32.25" customHeight="1" x14ac:dyDescent="0.25">
      <c r="AM1693" s="93"/>
      <c r="AN1693" s="93"/>
      <c r="AO1693" s="129"/>
      <c r="AP1693" s="93"/>
      <c r="AQ1693" s="93"/>
    </row>
    <row r="1694" spans="5:43" ht="32.25" customHeight="1" x14ac:dyDescent="0.25">
      <c r="AM1694" s="93"/>
      <c r="AN1694" s="93"/>
      <c r="AO1694" s="129"/>
      <c r="AP1694" s="93"/>
      <c r="AQ1694" s="93"/>
    </row>
    <row r="1695" spans="5:43" ht="32.25" customHeight="1" x14ac:dyDescent="0.25">
      <c r="AM1695" s="93"/>
      <c r="AN1695" s="93"/>
      <c r="AO1695" s="129"/>
      <c r="AP1695" s="93"/>
      <c r="AQ1695" s="93"/>
    </row>
    <row r="1696" spans="5:43" ht="32.25" customHeight="1" x14ac:dyDescent="0.25">
      <c r="AM1696" s="93"/>
      <c r="AN1696" s="93"/>
      <c r="AO1696" s="129"/>
      <c r="AP1696" s="93"/>
      <c r="AQ1696" s="93"/>
    </row>
    <row r="1697" spans="39:43" ht="32.25" customHeight="1" x14ac:dyDescent="0.25">
      <c r="AM1697" s="93"/>
      <c r="AN1697" s="93"/>
      <c r="AO1697" s="129"/>
      <c r="AP1697" s="93"/>
      <c r="AQ1697" s="93"/>
    </row>
    <row r="1698" spans="39:43" ht="32.25" customHeight="1" x14ac:dyDescent="0.25">
      <c r="AM1698" s="93"/>
      <c r="AN1698" s="93"/>
      <c r="AO1698" s="129"/>
      <c r="AP1698" s="93"/>
      <c r="AQ1698" s="93"/>
    </row>
    <row r="1699" spans="39:43" ht="32.25" customHeight="1" x14ac:dyDescent="0.25">
      <c r="AM1699" s="93"/>
      <c r="AN1699" s="93"/>
      <c r="AO1699" s="129"/>
      <c r="AP1699" s="93"/>
      <c r="AQ1699" s="93"/>
    </row>
    <row r="1700" spans="39:43" ht="32.25" customHeight="1" x14ac:dyDescent="0.25">
      <c r="AM1700" s="93"/>
      <c r="AN1700" s="93"/>
      <c r="AO1700" s="129"/>
      <c r="AP1700" s="93"/>
      <c r="AQ1700" s="93"/>
    </row>
    <row r="1701" spans="39:43" ht="32.25" customHeight="1" x14ac:dyDescent="0.25">
      <c r="AM1701" s="93"/>
      <c r="AN1701" s="93"/>
      <c r="AO1701" s="129"/>
      <c r="AP1701" s="93"/>
      <c r="AQ1701" s="93"/>
    </row>
    <row r="1702" spans="39:43" ht="32.25" customHeight="1" x14ac:dyDescent="0.25">
      <c r="AM1702" s="93"/>
      <c r="AN1702" s="93"/>
      <c r="AO1702" s="129"/>
      <c r="AP1702" s="93"/>
      <c r="AQ1702" s="93"/>
    </row>
    <row r="1703" spans="39:43" ht="32.25" customHeight="1" x14ac:dyDescent="0.25">
      <c r="AM1703" s="93"/>
      <c r="AN1703" s="93"/>
      <c r="AO1703" s="129"/>
      <c r="AP1703" s="93"/>
      <c r="AQ1703" s="93"/>
    </row>
    <row r="1704" spans="39:43" ht="32.25" customHeight="1" x14ac:dyDescent="0.25">
      <c r="AM1704" s="93"/>
      <c r="AN1704" s="93"/>
      <c r="AO1704" s="129"/>
      <c r="AP1704" s="93"/>
      <c r="AQ1704" s="93"/>
    </row>
    <row r="1705" spans="39:43" ht="32.25" customHeight="1" x14ac:dyDescent="0.25">
      <c r="AM1705" s="93"/>
      <c r="AN1705" s="93"/>
      <c r="AO1705" s="129"/>
      <c r="AP1705" s="93"/>
      <c r="AQ1705" s="93"/>
    </row>
    <row r="1706" spans="39:43" ht="32.25" customHeight="1" x14ac:dyDescent="0.25">
      <c r="AM1706" s="93"/>
      <c r="AN1706" s="93"/>
      <c r="AO1706" s="129"/>
      <c r="AP1706" s="93"/>
      <c r="AQ1706" s="93"/>
    </row>
    <row r="1707" spans="39:43" ht="32.25" customHeight="1" x14ac:dyDescent="0.25">
      <c r="AM1707" s="93"/>
      <c r="AN1707" s="93"/>
      <c r="AO1707" s="129"/>
      <c r="AP1707" s="93"/>
      <c r="AQ1707" s="93"/>
    </row>
    <row r="1708" spans="39:43" ht="32.25" customHeight="1" x14ac:dyDescent="0.25">
      <c r="AM1708" s="93"/>
      <c r="AN1708" s="93"/>
      <c r="AO1708" s="129"/>
      <c r="AP1708" s="93"/>
      <c r="AQ1708" s="93"/>
    </row>
    <row r="1709" spans="39:43" ht="32.25" customHeight="1" x14ac:dyDescent="0.25">
      <c r="AM1709" s="93"/>
      <c r="AN1709" s="93"/>
      <c r="AO1709" s="129"/>
      <c r="AP1709" s="93"/>
      <c r="AQ1709" s="93"/>
    </row>
    <row r="1710" spans="39:43" ht="32.25" customHeight="1" x14ac:dyDescent="0.25">
      <c r="AM1710" s="93"/>
      <c r="AN1710" s="93"/>
      <c r="AO1710" s="129"/>
      <c r="AP1710" s="93"/>
      <c r="AQ1710" s="93"/>
    </row>
    <row r="1711" spans="39:43" ht="32.25" customHeight="1" x14ac:dyDescent="0.25">
      <c r="AM1711" s="93"/>
      <c r="AN1711" s="93"/>
      <c r="AO1711" s="129"/>
      <c r="AP1711" s="93"/>
      <c r="AQ1711" s="93"/>
    </row>
    <row r="1712" spans="39:43" ht="32.25" customHeight="1" x14ac:dyDescent="0.25">
      <c r="AM1712" s="93"/>
      <c r="AN1712" s="93"/>
      <c r="AO1712" s="129"/>
      <c r="AP1712" s="93"/>
      <c r="AQ1712" s="93"/>
    </row>
    <row r="1713" spans="39:43" ht="32.25" customHeight="1" x14ac:dyDescent="0.25">
      <c r="AM1713" s="93"/>
      <c r="AN1713" s="93"/>
      <c r="AO1713" s="129"/>
      <c r="AP1713" s="93"/>
      <c r="AQ1713" s="93"/>
    </row>
    <row r="1714" spans="39:43" ht="32.25" customHeight="1" x14ac:dyDescent="0.25">
      <c r="AM1714" s="93"/>
      <c r="AN1714" s="93"/>
      <c r="AO1714" s="129"/>
      <c r="AP1714" s="93"/>
      <c r="AQ1714" s="93"/>
    </row>
    <row r="1715" spans="39:43" ht="32.25" customHeight="1" x14ac:dyDescent="0.25">
      <c r="AM1715" s="93"/>
      <c r="AN1715" s="93"/>
      <c r="AO1715" s="129"/>
      <c r="AP1715" s="93"/>
      <c r="AQ1715" s="93"/>
    </row>
    <row r="1716" spans="39:43" ht="32.25" customHeight="1" x14ac:dyDescent="0.25">
      <c r="AM1716" s="93"/>
      <c r="AN1716" s="93"/>
      <c r="AO1716" s="129"/>
      <c r="AP1716" s="93"/>
      <c r="AQ1716" s="93"/>
    </row>
    <row r="1717" spans="39:43" ht="32.25" customHeight="1" x14ac:dyDescent="0.25">
      <c r="AM1717" s="93"/>
      <c r="AN1717" s="93"/>
      <c r="AO1717" s="129"/>
      <c r="AP1717" s="93"/>
      <c r="AQ1717" s="93"/>
    </row>
    <row r="1718" spans="39:43" ht="32.25" customHeight="1" x14ac:dyDescent="0.25">
      <c r="AM1718" s="93"/>
      <c r="AN1718" s="93"/>
      <c r="AO1718" s="129"/>
      <c r="AP1718" s="93"/>
      <c r="AQ1718" s="93"/>
    </row>
    <row r="1719" spans="39:43" ht="32.25" customHeight="1" x14ac:dyDescent="0.25">
      <c r="AM1719" s="93"/>
      <c r="AN1719" s="93"/>
      <c r="AO1719" s="129"/>
      <c r="AP1719" s="93"/>
      <c r="AQ1719" s="93"/>
    </row>
    <row r="1720" spans="39:43" ht="32.25" customHeight="1" x14ac:dyDescent="0.25">
      <c r="AM1720" s="93"/>
      <c r="AN1720" s="93"/>
      <c r="AO1720" s="129"/>
      <c r="AP1720" s="93"/>
      <c r="AQ1720" s="93"/>
    </row>
    <row r="1721" spans="39:43" ht="32.25" customHeight="1" x14ac:dyDescent="0.25">
      <c r="AM1721" s="93"/>
      <c r="AN1721" s="93"/>
      <c r="AO1721" s="129"/>
      <c r="AP1721" s="93"/>
      <c r="AQ1721" s="93"/>
    </row>
    <row r="1722" spans="39:43" ht="32.25" customHeight="1" x14ac:dyDescent="0.25">
      <c r="AM1722" s="93"/>
      <c r="AN1722" s="93"/>
      <c r="AO1722" s="129"/>
      <c r="AP1722" s="93"/>
      <c r="AQ1722" s="93"/>
    </row>
    <row r="1723" spans="39:43" ht="32.25" customHeight="1" x14ac:dyDescent="0.25">
      <c r="AM1723" s="93"/>
      <c r="AN1723" s="93"/>
      <c r="AO1723" s="129"/>
      <c r="AP1723" s="93"/>
      <c r="AQ1723" s="93"/>
    </row>
    <row r="1724" spans="39:43" ht="32.25" customHeight="1" x14ac:dyDescent="0.25">
      <c r="AM1724" s="93"/>
      <c r="AN1724" s="93"/>
      <c r="AO1724" s="129"/>
      <c r="AP1724" s="93"/>
      <c r="AQ1724" s="93"/>
    </row>
    <row r="1725" spans="39:43" ht="32.25" customHeight="1" x14ac:dyDescent="0.25">
      <c r="AM1725" s="93"/>
      <c r="AN1725" s="93"/>
      <c r="AO1725" s="129"/>
      <c r="AP1725" s="93"/>
      <c r="AQ1725" s="93"/>
    </row>
    <row r="1726" spans="39:43" ht="32.25" customHeight="1" x14ac:dyDescent="0.25">
      <c r="AM1726" s="93"/>
      <c r="AN1726" s="93"/>
      <c r="AO1726" s="129"/>
      <c r="AP1726" s="93"/>
      <c r="AQ1726" s="93"/>
    </row>
    <row r="1727" spans="39:43" ht="32.25" customHeight="1" x14ac:dyDescent="0.25">
      <c r="AM1727" s="93"/>
      <c r="AN1727" s="93"/>
      <c r="AO1727" s="129"/>
      <c r="AP1727" s="93"/>
      <c r="AQ1727" s="93"/>
    </row>
    <row r="1728" spans="39:43" ht="32.25" customHeight="1" x14ac:dyDescent="0.25">
      <c r="AM1728" s="93"/>
      <c r="AN1728" s="93"/>
      <c r="AO1728" s="129"/>
      <c r="AP1728" s="93"/>
      <c r="AQ1728" s="93"/>
    </row>
    <row r="1729" spans="39:43" ht="32.25" customHeight="1" x14ac:dyDescent="0.25">
      <c r="AM1729" s="93"/>
      <c r="AN1729" s="93"/>
      <c r="AO1729" s="129"/>
      <c r="AP1729" s="93"/>
      <c r="AQ1729" s="93"/>
    </row>
    <row r="1730" spans="39:43" ht="32.25" customHeight="1" x14ac:dyDescent="0.25">
      <c r="AM1730" s="93"/>
      <c r="AN1730" s="93"/>
      <c r="AO1730" s="129"/>
      <c r="AP1730" s="93"/>
      <c r="AQ1730" s="93"/>
    </row>
    <row r="1731" spans="39:43" ht="32.25" customHeight="1" x14ac:dyDescent="0.25">
      <c r="AM1731" s="93"/>
      <c r="AN1731" s="93"/>
      <c r="AO1731" s="129"/>
      <c r="AP1731" s="93"/>
      <c r="AQ1731" s="93"/>
    </row>
    <row r="1732" spans="39:43" ht="32.25" customHeight="1" x14ac:dyDescent="0.25">
      <c r="AM1732" s="93"/>
      <c r="AN1732" s="93"/>
      <c r="AO1732" s="129"/>
      <c r="AP1732" s="93"/>
      <c r="AQ1732" s="93"/>
    </row>
    <row r="1733" spans="39:43" ht="32.25" customHeight="1" x14ac:dyDescent="0.25">
      <c r="AM1733" s="93"/>
      <c r="AN1733" s="93"/>
      <c r="AO1733" s="129"/>
      <c r="AP1733" s="93"/>
      <c r="AQ1733" s="93"/>
    </row>
    <row r="1734" spans="39:43" ht="32.25" customHeight="1" x14ac:dyDescent="0.25">
      <c r="AM1734" s="93"/>
      <c r="AN1734" s="93"/>
      <c r="AO1734" s="129"/>
      <c r="AP1734" s="93"/>
      <c r="AQ1734" s="93"/>
    </row>
    <row r="1735" spans="39:43" ht="32.25" customHeight="1" x14ac:dyDescent="0.25">
      <c r="AM1735" s="93"/>
      <c r="AN1735" s="93"/>
      <c r="AO1735" s="129"/>
      <c r="AP1735" s="93"/>
      <c r="AQ1735" s="93"/>
    </row>
    <row r="1736" spans="39:43" ht="32.25" customHeight="1" x14ac:dyDescent="0.25">
      <c r="AM1736" s="93"/>
      <c r="AN1736" s="93"/>
      <c r="AO1736" s="129"/>
      <c r="AP1736" s="93"/>
      <c r="AQ1736" s="93"/>
    </row>
    <row r="1737" spans="39:43" ht="32.25" customHeight="1" x14ac:dyDescent="0.25">
      <c r="AM1737" s="93"/>
      <c r="AN1737" s="93"/>
      <c r="AO1737" s="129"/>
      <c r="AP1737" s="93"/>
      <c r="AQ1737" s="93"/>
    </row>
    <row r="1738" spans="39:43" ht="32.25" customHeight="1" x14ac:dyDescent="0.25">
      <c r="AM1738" s="93"/>
      <c r="AN1738" s="93"/>
      <c r="AO1738" s="129"/>
      <c r="AP1738" s="93"/>
      <c r="AQ1738" s="93"/>
    </row>
  </sheetData>
  <mergeCells count="1050">
    <mergeCell ref="B2:AG2"/>
    <mergeCell ref="AJ2:BU2"/>
    <mergeCell ref="B4:B5"/>
    <mergeCell ref="C4:C5"/>
    <mergeCell ref="D4:D5"/>
    <mergeCell ref="E4:E5"/>
    <mergeCell ref="G4:Q4"/>
    <mergeCell ref="R4:W4"/>
    <mergeCell ref="X4:AE4"/>
    <mergeCell ref="AF4:AF5"/>
    <mergeCell ref="AG4:AG5"/>
    <mergeCell ref="AJ4:AJ5"/>
    <mergeCell ref="AK4:AK5"/>
    <mergeCell ref="AL4:AL5"/>
    <mergeCell ref="AM4:AM5"/>
    <mergeCell ref="AN4:AN5"/>
    <mergeCell ref="AP4:AP5"/>
    <mergeCell ref="AQ4:AQ5"/>
    <mergeCell ref="AR4:AR5"/>
    <mergeCell ref="AS4:AS5"/>
    <mergeCell ref="AT4:AT5"/>
    <mergeCell ref="AU4:AU5"/>
    <mergeCell ref="AV4:BD4"/>
    <mergeCell ref="BE4:BK4"/>
    <mergeCell ref="BL4:BS4"/>
    <mergeCell ref="BT4:BT5"/>
    <mergeCell ref="BU4:BU5"/>
    <mergeCell ref="B6:B19"/>
    <mergeCell ref="C6:C19"/>
    <mergeCell ref="AJ6:AJ26"/>
    <mergeCell ref="AK6:AK26"/>
    <mergeCell ref="AL6:AL8"/>
    <mergeCell ref="AM6:AM8"/>
    <mergeCell ref="AN6:AN8"/>
    <mergeCell ref="AO6:AO8"/>
    <mergeCell ref="AP6:AP8"/>
    <mergeCell ref="AQ6:AQ8"/>
    <mergeCell ref="AR6:AR8"/>
    <mergeCell ref="AS6:AS8"/>
    <mergeCell ref="AT6:AT8"/>
    <mergeCell ref="AU6:AU8"/>
    <mergeCell ref="BT6:BT8"/>
    <mergeCell ref="BU6:BU8"/>
    <mergeCell ref="BX6:BX7"/>
    <mergeCell ref="AV8:BD8"/>
    <mergeCell ref="BE8:BK8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1"/>
    <mergeCell ref="AU9:AU11"/>
    <mergeCell ref="BT9:BT11"/>
    <mergeCell ref="BU9:BU11"/>
    <mergeCell ref="BX9:BX10"/>
    <mergeCell ref="AV11:BD11"/>
    <mergeCell ref="BE11:BK11"/>
    <mergeCell ref="AL12:AL14"/>
    <mergeCell ref="AM12:AM14"/>
    <mergeCell ref="AN12:AN14"/>
    <mergeCell ref="AO12:AO14"/>
    <mergeCell ref="AP12:AP14"/>
    <mergeCell ref="AQ12:AQ14"/>
    <mergeCell ref="AR12:AR14"/>
    <mergeCell ref="AS12:AS14"/>
    <mergeCell ref="AT12:AT14"/>
    <mergeCell ref="AU12:AU14"/>
    <mergeCell ref="BT12:BT14"/>
    <mergeCell ref="BU12:BU14"/>
    <mergeCell ref="BX12:BX13"/>
    <mergeCell ref="AV14:BD14"/>
    <mergeCell ref="BE14:BK14"/>
    <mergeCell ref="AL15:AL17"/>
    <mergeCell ref="AM15:AM17"/>
    <mergeCell ref="AN15:AN17"/>
    <mergeCell ref="AO15:AO17"/>
    <mergeCell ref="AP15:AP17"/>
    <mergeCell ref="AQ15:AQ17"/>
    <mergeCell ref="AR15:AR17"/>
    <mergeCell ref="AS15:AS17"/>
    <mergeCell ref="AT15:AT17"/>
    <mergeCell ref="AU15:AU17"/>
    <mergeCell ref="BT15:BT17"/>
    <mergeCell ref="BU15:BU17"/>
    <mergeCell ref="BX15:BX16"/>
    <mergeCell ref="AV17:BD17"/>
    <mergeCell ref="BE17:BK17"/>
    <mergeCell ref="AL18:AL20"/>
    <mergeCell ref="AM18:AM20"/>
    <mergeCell ref="AN18:AN20"/>
    <mergeCell ref="AO18:AO20"/>
    <mergeCell ref="AP18:AP20"/>
    <mergeCell ref="AQ18:AQ20"/>
    <mergeCell ref="AR18:AR20"/>
    <mergeCell ref="AS18:AS20"/>
    <mergeCell ref="AT18:AT20"/>
    <mergeCell ref="AU18:AU20"/>
    <mergeCell ref="BT18:BT20"/>
    <mergeCell ref="BU18:BU20"/>
    <mergeCell ref="BX18:BX19"/>
    <mergeCell ref="AV20:BD20"/>
    <mergeCell ref="BE20:BK20"/>
    <mergeCell ref="AL21:AL23"/>
    <mergeCell ref="AM21:AM23"/>
    <mergeCell ref="AN21:AN23"/>
    <mergeCell ref="AO21:AO23"/>
    <mergeCell ref="AP21:AP23"/>
    <mergeCell ref="AQ21:AQ23"/>
    <mergeCell ref="AR21:AR23"/>
    <mergeCell ref="AS21:AS23"/>
    <mergeCell ref="AT21:AT23"/>
    <mergeCell ref="AU21:AU23"/>
    <mergeCell ref="BT21:BT23"/>
    <mergeCell ref="BU21:BU23"/>
    <mergeCell ref="BX21:BX22"/>
    <mergeCell ref="AV23:BD23"/>
    <mergeCell ref="BE23:BK23"/>
    <mergeCell ref="AL24:AL26"/>
    <mergeCell ref="AM24:AM26"/>
    <mergeCell ref="AN24:AN26"/>
    <mergeCell ref="AO24:AO26"/>
    <mergeCell ref="AP24:AP26"/>
    <mergeCell ref="AQ24:AQ26"/>
    <mergeCell ref="AR24:AR26"/>
    <mergeCell ref="AS24:AS26"/>
    <mergeCell ref="AT24:AT26"/>
    <mergeCell ref="AU24:AU26"/>
    <mergeCell ref="BT24:BT26"/>
    <mergeCell ref="BU24:BU26"/>
    <mergeCell ref="BX24:BX25"/>
    <mergeCell ref="AV26:BD26"/>
    <mergeCell ref="BE26:BK26"/>
    <mergeCell ref="AJ28:BU28"/>
    <mergeCell ref="AJ30:AJ31"/>
    <mergeCell ref="AK30:AK31"/>
    <mergeCell ref="AL30:AL31"/>
    <mergeCell ref="AM30:AM31"/>
    <mergeCell ref="AN30:AN31"/>
    <mergeCell ref="AP30:AP31"/>
    <mergeCell ref="AQ30:AQ31"/>
    <mergeCell ref="AR30:AR31"/>
    <mergeCell ref="AS30:AS31"/>
    <mergeCell ref="AT30:AT31"/>
    <mergeCell ref="AU30:AU31"/>
    <mergeCell ref="AV30:BD30"/>
    <mergeCell ref="BE30:BK30"/>
    <mergeCell ref="BL30:BS30"/>
    <mergeCell ref="BT30:BT31"/>
    <mergeCell ref="BU30:BU31"/>
    <mergeCell ref="AJ32:AJ49"/>
    <mergeCell ref="AK32:AK49"/>
    <mergeCell ref="AL32:AL34"/>
    <mergeCell ref="AM32:AM34"/>
    <mergeCell ref="AN32:AN34"/>
    <mergeCell ref="AO32:AO34"/>
    <mergeCell ref="AP32:AP34"/>
    <mergeCell ref="AQ32:AQ34"/>
    <mergeCell ref="AR32:AR34"/>
    <mergeCell ref="AS32:AS34"/>
    <mergeCell ref="AT32:AT34"/>
    <mergeCell ref="AU32:AU34"/>
    <mergeCell ref="BT32:BT34"/>
    <mergeCell ref="BU32:BU34"/>
    <mergeCell ref="BX32:BX33"/>
    <mergeCell ref="AV34:BD34"/>
    <mergeCell ref="BE34:BK34"/>
    <mergeCell ref="AL35:AL37"/>
    <mergeCell ref="AM35:AM37"/>
    <mergeCell ref="AN35:AN37"/>
    <mergeCell ref="AO35:AO37"/>
    <mergeCell ref="AP35:AP37"/>
    <mergeCell ref="AQ35:AQ37"/>
    <mergeCell ref="AR35:AR37"/>
    <mergeCell ref="AS35:AS37"/>
    <mergeCell ref="AT35:AT37"/>
    <mergeCell ref="AU35:AU37"/>
    <mergeCell ref="BT35:BT37"/>
    <mergeCell ref="BU35:BU37"/>
    <mergeCell ref="BX35:BX36"/>
    <mergeCell ref="AV37:BD37"/>
    <mergeCell ref="BE37:BK37"/>
    <mergeCell ref="AL38:AL40"/>
    <mergeCell ref="AM38:AM40"/>
    <mergeCell ref="AN38:AN40"/>
    <mergeCell ref="AO38:AO40"/>
    <mergeCell ref="AP38:AP40"/>
    <mergeCell ref="AQ38:AQ40"/>
    <mergeCell ref="AR38:AR40"/>
    <mergeCell ref="AS38:AS40"/>
    <mergeCell ref="AT38:AT40"/>
    <mergeCell ref="AU38:AU40"/>
    <mergeCell ref="BT38:BT40"/>
    <mergeCell ref="BU38:BU40"/>
    <mergeCell ref="BX38:BX39"/>
    <mergeCell ref="AV40:BD40"/>
    <mergeCell ref="BE40:BK40"/>
    <mergeCell ref="AL41:AL43"/>
    <mergeCell ref="AM41:AM43"/>
    <mergeCell ref="AN41:AN43"/>
    <mergeCell ref="AO41:AO43"/>
    <mergeCell ref="AP41:AP43"/>
    <mergeCell ref="AQ41:AQ43"/>
    <mergeCell ref="AR41:AR43"/>
    <mergeCell ref="AS41:AS43"/>
    <mergeCell ref="AT41:AT43"/>
    <mergeCell ref="AU41:AU43"/>
    <mergeCell ref="BT41:BT43"/>
    <mergeCell ref="BU41:BU43"/>
    <mergeCell ref="BX41:BX42"/>
    <mergeCell ref="AV43:BD43"/>
    <mergeCell ref="BE43:BK43"/>
    <mergeCell ref="AL44:AL46"/>
    <mergeCell ref="AM44:AM46"/>
    <mergeCell ref="AN44:AN46"/>
    <mergeCell ref="AO44:AO46"/>
    <mergeCell ref="AP44:AP46"/>
    <mergeCell ref="AQ44:AQ46"/>
    <mergeCell ref="AR44:AR46"/>
    <mergeCell ref="AS44:AS46"/>
    <mergeCell ref="AT44:AT46"/>
    <mergeCell ref="AU44:AU46"/>
    <mergeCell ref="BT44:BT46"/>
    <mergeCell ref="BU44:BU46"/>
    <mergeCell ref="BX44:BX45"/>
    <mergeCell ref="AV46:BD46"/>
    <mergeCell ref="BE46:BK46"/>
    <mergeCell ref="AL47:AL49"/>
    <mergeCell ref="AM47:AM49"/>
    <mergeCell ref="AN47:AN49"/>
    <mergeCell ref="AO47:AO49"/>
    <mergeCell ref="AP47:AP49"/>
    <mergeCell ref="AQ47:AQ49"/>
    <mergeCell ref="AR47:AR49"/>
    <mergeCell ref="AS47:AS49"/>
    <mergeCell ref="AT47:AT49"/>
    <mergeCell ref="AU47:AU49"/>
    <mergeCell ref="BT47:BT49"/>
    <mergeCell ref="BU47:BU49"/>
    <mergeCell ref="BX47:BX48"/>
    <mergeCell ref="AV49:BD49"/>
    <mergeCell ref="BE49:BK49"/>
    <mergeCell ref="AJ51:BU51"/>
    <mergeCell ref="AJ53:AJ54"/>
    <mergeCell ref="AK53:AK54"/>
    <mergeCell ref="AL53:AL54"/>
    <mergeCell ref="AM53:AM54"/>
    <mergeCell ref="AN53:AN54"/>
    <mergeCell ref="AP53:AP54"/>
    <mergeCell ref="AQ53:AQ54"/>
    <mergeCell ref="AR53:AR54"/>
    <mergeCell ref="AS53:AS54"/>
    <mergeCell ref="AT53:AT54"/>
    <mergeCell ref="AU53:AU54"/>
    <mergeCell ref="AV53:BD53"/>
    <mergeCell ref="BE53:BK53"/>
    <mergeCell ref="BL53:BS53"/>
    <mergeCell ref="BT53:BT54"/>
    <mergeCell ref="BU53:BU54"/>
    <mergeCell ref="AJ55:AJ72"/>
    <mergeCell ref="AK55:AK72"/>
    <mergeCell ref="AL55:AL57"/>
    <mergeCell ref="AM55:AM57"/>
    <mergeCell ref="AN55:AN57"/>
    <mergeCell ref="AO55:AO57"/>
    <mergeCell ref="AP55:AP57"/>
    <mergeCell ref="AQ55:AQ57"/>
    <mergeCell ref="AR55:AR57"/>
    <mergeCell ref="AS55:AS57"/>
    <mergeCell ref="AT55:AT57"/>
    <mergeCell ref="AU55:AU57"/>
    <mergeCell ref="BT55:BT57"/>
    <mergeCell ref="BU55:BU57"/>
    <mergeCell ref="BX55:BX56"/>
    <mergeCell ref="AV57:BD57"/>
    <mergeCell ref="BE57:BK57"/>
    <mergeCell ref="AL58:AL60"/>
    <mergeCell ref="AM58:AM60"/>
    <mergeCell ref="AN58:AN60"/>
    <mergeCell ref="AO58:AO60"/>
    <mergeCell ref="AP58:AP60"/>
    <mergeCell ref="AQ58:AQ60"/>
    <mergeCell ref="AR58:AR60"/>
    <mergeCell ref="AS58:AS60"/>
    <mergeCell ref="AT58:AT60"/>
    <mergeCell ref="AU58:AU60"/>
    <mergeCell ref="BT58:BT60"/>
    <mergeCell ref="BU58:BU60"/>
    <mergeCell ref="BX58:BX59"/>
    <mergeCell ref="AV60:BD60"/>
    <mergeCell ref="BE60:BK60"/>
    <mergeCell ref="AL61:AL63"/>
    <mergeCell ref="AM61:AM63"/>
    <mergeCell ref="AN61:AN63"/>
    <mergeCell ref="AO61:AO63"/>
    <mergeCell ref="AP61:AP63"/>
    <mergeCell ref="AQ61:AQ63"/>
    <mergeCell ref="AR61:AR63"/>
    <mergeCell ref="AS61:AS63"/>
    <mergeCell ref="AT61:AT63"/>
    <mergeCell ref="AU61:AU63"/>
    <mergeCell ref="BT61:BT63"/>
    <mergeCell ref="BU61:BU63"/>
    <mergeCell ref="BX61:BX62"/>
    <mergeCell ref="AV63:BD63"/>
    <mergeCell ref="BE63:BK63"/>
    <mergeCell ref="AL64:AL66"/>
    <mergeCell ref="AM64:AM66"/>
    <mergeCell ref="AN64:AN66"/>
    <mergeCell ref="AO64:AO66"/>
    <mergeCell ref="AP64:AP66"/>
    <mergeCell ref="AQ64:AQ66"/>
    <mergeCell ref="AR64:AR66"/>
    <mergeCell ref="AS64:AS66"/>
    <mergeCell ref="AT64:AT66"/>
    <mergeCell ref="AU64:AU66"/>
    <mergeCell ref="BT64:BT66"/>
    <mergeCell ref="BU64:BU66"/>
    <mergeCell ref="BX64:BX65"/>
    <mergeCell ref="AV66:BD66"/>
    <mergeCell ref="BE66:BK66"/>
    <mergeCell ref="AL67:AL69"/>
    <mergeCell ref="AM67:AM69"/>
    <mergeCell ref="AN67:AN69"/>
    <mergeCell ref="AO67:AO69"/>
    <mergeCell ref="AP67:AP69"/>
    <mergeCell ref="AQ67:AQ69"/>
    <mergeCell ref="AR67:AR69"/>
    <mergeCell ref="AS67:AS69"/>
    <mergeCell ref="AT67:AT69"/>
    <mergeCell ref="AU67:AU69"/>
    <mergeCell ref="BT67:BT69"/>
    <mergeCell ref="BU67:BU69"/>
    <mergeCell ref="BX67:BX68"/>
    <mergeCell ref="AV69:BD69"/>
    <mergeCell ref="BE69:BK69"/>
    <mergeCell ref="AL70:AL72"/>
    <mergeCell ref="AM70:AM72"/>
    <mergeCell ref="AN70:AN72"/>
    <mergeCell ref="AO70:AO72"/>
    <mergeCell ref="AP70:AP72"/>
    <mergeCell ref="AQ70:AQ72"/>
    <mergeCell ref="AR70:AR72"/>
    <mergeCell ref="AS70:AS72"/>
    <mergeCell ref="AT70:AT72"/>
    <mergeCell ref="AU70:AU72"/>
    <mergeCell ref="BT70:BT72"/>
    <mergeCell ref="BU70:BU72"/>
    <mergeCell ref="BX70:BX71"/>
    <mergeCell ref="AV72:BD72"/>
    <mergeCell ref="BE72:BK72"/>
    <mergeCell ref="AJ74:CC74"/>
    <mergeCell ref="AJ76:AJ77"/>
    <mergeCell ref="AK76:AK77"/>
    <mergeCell ref="AL76:AL77"/>
    <mergeCell ref="AM76:AM77"/>
    <mergeCell ref="AN76:AN77"/>
    <mergeCell ref="AP76:AP77"/>
    <mergeCell ref="AQ76:AQ77"/>
    <mergeCell ref="AR76:AR77"/>
    <mergeCell ref="AS76:AS77"/>
    <mergeCell ref="AT76:AT77"/>
    <mergeCell ref="AU76:AU77"/>
    <mergeCell ref="AV76:BD76"/>
    <mergeCell ref="BE76:BK76"/>
    <mergeCell ref="BL76:BS76"/>
    <mergeCell ref="BT76:CA76"/>
    <mergeCell ref="CB76:CB77"/>
    <mergeCell ref="CC76:CC77"/>
    <mergeCell ref="AJ78:AJ95"/>
    <mergeCell ref="AK78:AK95"/>
    <mergeCell ref="AL78:AL80"/>
    <mergeCell ref="AM78:AM80"/>
    <mergeCell ref="AN78:AN80"/>
    <mergeCell ref="AO78:AO80"/>
    <mergeCell ref="AP78:AP80"/>
    <mergeCell ref="AQ78:AQ80"/>
    <mergeCell ref="AR78:AR80"/>
    <mergeCell ref="AS78:AS80"/>
    <mergeCell ref="AT78:AT80"/>
    <mergeCell ref="AU78:AU80"/>
    <mergeCell ref="BV78:BV79"/>
    <mergeCell ref="CB78:CB80"/>
    <mergeCell ref="CC78:CC80"/>
    <mergeCell ref="AV80:BD80"/>
    <mergeCell ref="BE80:BK80"/>
    <mergeCell ref="BT80:CA80"/>
    <mergeCell ref="AL81:AL83"/>
    <mergeCell ref="AM81:AM83"/>
    <mergeCell ref="AN81:AN83"/>
    <mergeCell ref="AO81:AO83"/>
    <mergeCell ref="AP81:AP83"/>
    <mergeCell ref="AQ81:AQ83"/>
    <mergeCell ref="AR81:AR83"/>
    <mergeCell ref="AS81:AS83"/>
    <mergeCell ref="AT81:AT83"/>
    <mergeCell ref="AU81:AU83"/>
    <mergeCell ref="BV81:BV82"/>
    <mergeCell ref="CB81:CB83"/>
    <mergeCell ref="CC81:CC83"/>
    <mergeCell ref="AV83:BD83"/>
    <mergeCell ref="BE83:BK83"/>
    <mergeCell ref="BT83:CA83"/>
    <mergeCell ref="AL84:AL86"/>
    <mergeCell ref="AM84:AM86"/>
    <mergeCell ref="AN84:AN86"/>
    <mergeCell ref="AO84:AO86"/>
    <mergeCell ref="AP84:AP86"/>
    <mergeCell ref="AQ84:AQ86"/>
    <mergeCell ref="AR84:AR86"/>
    <mergeCell ref="AS84:AS86"/>
    <mergeCell ref="AT84:AT86"/>
    <mergeCell ref="AU84:AU86"/>
    <mergeCell ref="BV84:BV85"/>
    <mergeCell ref="CB84:CB86"/>
    <mergeCell ref="CC84:CC86"/>
    <mergeCell ref="AV86:BD86"/>
    <mergeCell ref="BE86:BK86"/>
    <mergeCell ref="BT86:CA86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AT87:AT89"/>
    <mergeCell ref="AU87:AU89"/>
    <mergeCell ref="BV87:BV88"/>
    <mergeCell ref="CB87:CB89"/>
    <mergeCell ref="CC87:CC89"/>
    <mergeCell ref="AV89:BD89"/>
    <mergeCell ref="BE89:BK89"/>
    <mergeCell ref="BT89:CA89"/>
    <mergeCell ref="AL90:AL92"/>
    <mergeCell ref="AM90:AM92"/>
    <mergeCell ref="AN90:AN92"/>
    <mergeCell ref="AO90:AO92"/>
    <mergeCell ref="AP90:AP92"/>
    <mergeCell ref="AQ90:AQ92"/>
    <mergeCell ref="AR90:AR92"/>
    <mergeCell ref="AS90:AS92"/>
    <mergeCell ref="AT90:AT92"/>
    <mergeCell ref="AU90:AU92"/>
    <mergeCell ref="BV90:BV91"/>
    <mergeCell ref="CB90:CB92"/>
    <mergeCell ref="CC90:CC92"/>
    <mergeCell ref="AV92:BD92"/>
    <mergeCell ref="BE92:BK92"/>
    <mergeCell ref="BT92:CA92"/>
    <mergeCell ref="AL93:AL95"/>
    <mergeCell ref="AM93:AM95"/>
    <mergeCell ref="AN93:AN95"/>
    <mergeCell ref="AO93:AO95"/>
    <mergeCell ref="AP93:AP95"/>
    <mergeCell ref="AQ93:AQ95"/>
    <mergeCell ref="AR93:AR95"/>
    <mergeCell ref="AS93:AS95"/>
    <mergeCell ref="AT93:AT95"/>
    <mergeCell ref="AU93:AU95"/>
    <mergeCell ref="BV93:BV94"/>
    <mergeCell ref="CB93:CB95"/>
    <mergeCell ref="CC93:CC95"/>
    <mergeCell ref="AV95:BD95"/>
    <mergeCell ref="BE95:BK95"/>
    <mergeCell ref="BT95:CA95"/>
    <mergeCell ref="AJ97:CC97"/>
    <mergeCell ref="AJ99:AJ100"/>
    <mergeCell ref="AK99:AK100"/>
    <mergeCell ref="AL99:AL100"/>
    <mergeCell ref="AM99:AM100"/>
    <mergeCell ref="AN99:AN100"/>
    <mergeCell ref="AP99:AP100"/>
    <mergeCell ref="AQ99:AQ100"/>
    <mergeCell ref="AR99:AR100"/>
    <mergeCell ref="AS99:AS100"/>
    <mergeCell ref="AT99:AT100"/>
    <mergeCell ref="AU99:AU100"/>
    <mergeCell ref="AV99:BD99"/>
    <mergeCell ref="BE99:BK99"/>
    <mergeCell ref="BL99:BS99"/>
    <mergeCell ref="BT99:CA99"/>
    <mergeCell ref="CB99:CB100"/>
    <mergeCell ref="CC99:CC100"/>
    <mergeCell ref="AJ101:AJ118"/>
    <mergeCell ref="AK101:AK118"/>
    <mergeCell ref="AL101:AL103"/>
    <mergeCell ref="AM101:AM103"/>
    <mergeCell ref="AN101:AN103"/>
    <mergeCell ref="AO101:AO103"/>
    <mergeCell ref="AL104:AL106"/>
    <mergeCell ref="AM104:AM106"/>
    <mergeCell ref="AN104:AN106"/>
    <mergeCell ref="AO104:AO106"/>
    <mergeCell ref="AP101:AP103"/>
    <mergeCell ref="AQ101:AQ103"/>
    <mergeCell ref="AR101:AR103"/>
    <mergeCell ref="AS101:AS103"/>
    <mergeCell ref="AT101:AT103"/>
    <mergeCell ref="AU101:AU103"/>
    <mergeCell ref="BV101:BV102"/>
    <mergeCell ref="CB101:CB103"/>
    <mergeCell ref="CC101:CC103"/>
    <mergeCell ref="AV103:BD103"/>
    <mergeCell ref="BE103:BK103"/>
    <mergeCell ref="BT103:CA103"/>
    <mergeCell ref="AP104:AP106"/>
    <mergeCell ref="AQ104:AQ106"/>
    <mergeCell ref="AR104:AR106"/>
    <mergeCell ref="AS104:AS106"/>
    <mergeCell ref="AT104:AT106"/>
    <mergeCell ref="AU104:AU106"/>
    <mergeCell ref="BV104:BV105"/>
    <mergeCell ref="CB104:CB106"/>
    <mergeCell ref="CC104:CC106"/>
    <mergeCell ref="AV106:BD106"/>
    <mergeCell ref="BE106:BK106"/>
    <mergeCell ref="BT106:CA106"/>
    <mergeCell ref="AL107:AL109"/>
    <mergeCell ref="AM107:AM109"/>
    <mergeCell ref="AN107:AN109"/>
    <mergeCell ref="AO107:AO109"/>
    <mergeCell ref="AP107:AP109"/>
    <mergeCell ref="AQ107:AQ109"/>
    <mergeCell ref="AR107:AR109"/>
    <mergeCell ref="AS107:AS109"/>
    <mergeCell ref="AT107:AT109"/>
    <mergeCell ref="AU107:AU109"/>
    <mergeCell ref="BV107:BV108"/>
    <mergeCell ref="CB107:CB109"/>
    <mergeCell ref="CC107:CC109"/>
    <mergeCell ref="AV109:BD109"/>
    <mergeCell ref="BE109:BK109"/>
    <mergeCell ref="BT109:CA109"/>
    <mergeCell ref="AL110:AL112"/>
    <mergeCell ref="AM110:AM112"/>
    <mergeCell ref="AN110:AN112"/>
    <mergeCell ref="AO110:AO112"/>
    <mergeCell ref="AP110:AP112"/>
    <mergeCell ref="AQ110:AQ112"/>
    <mergeCell ref="AR110:AR112"/>
    <mergeCell ref="AS110:AS112"/>
    <mergeCell ref="AT110:AT112"/>
    <mergeCell ref="AU110:AU112"/>
    <mergeCell ref="BV110:BV111"/>
    <mergeCell ref="CB110:CB112"/>
    <mergeCell ref="CC110:CC112"/>
    <mergeCell ref="AV112:BD112"/>
    <mergeCell ref="BE112:BK112"/>
    <mergeCell ref="BT112:CA112"/>
    <mergeCell ref="AL113:AL115"/>
    <mergeCell ref="AM113:AM115"/>
    <mergeCell ref="AN113:AN115"/>
    <mergeCell ref="AO113:AO115"/>
    <mergeCell ref="AP113:AP115"/>
    <mergeCell ref="AQ113:AQ115"/>
    <mergeCell ref="AR113:AR115"/>
    <mergeCell ref="AS113:AS115"/>
    <mergeCell ref="AT113:AT115"/>
    <mergeCell ref="AU113:AU115"/>
    <mergeCell ref="BV113:BV114"/>
    <mergeCell ref="CB113:CB115"/>
    <mergeCell ref="CC113:CC115"/>
    <mergeCell ref="AV115:BD115"/>
    <mergeCell ref="BE115:BK115"/>
    <mergeCell ref="BT115:CA115"/>
    <mergeCell ref="AL116:AL118"/>
    <mergeCell ref="AM116:AM118"/>
    <mergeCell ref="AN116:AN118"/>
    <mergeCell ref="AO116:AO118"/>
    <mergeCell ref="AP116:AP118"/>
    <mergeCell ref="AQ116:AQ118"/>
    <mergeCell ref="AR116:AR118"/>
    <mergeCell ref="AS116:AS118"/>
    <mergeCell ref="AT116:AT118"/>
    <mergeCell ref="AU116:AU118"/>
    <mergeCell ref="BV116:BV117"/>
    <mergeCell ref="CB116:CB118"/>
    <mergeCell ref="CC116:CC118"/>
    <mergeCell ref="AV118:BD118"/>
    <mergeCell ref="BE118:BK118"/>
    <mergeCell ref="BT118:CA118"/>
    <mergeCell ref="AJ120:CC120"/>
    <mergeCell ref="AJ122:AJ123"/>
    <mergeCell ref="AK122:AK123"/>
    <mergeCell ref="AL122:AL123"/>
    <mergeCell ref="AM122:AM123"/>
    <mergeCell ref="AN122:AN123"/>
    <mergeCell ref="AP122:AP123"/>
    <mergeCell ref="AQ122:AQ123"/>
    <mergeCell ref="AR122:AR123"/>
    <mergeCell ref="AS122:AS123"/>
    <mergeCell ref="AT122:AT123"/>
    <mergeCell ref="AU122:AU123"/>
    <mergeCell ref="AV122:BD122"/>
    <mergeCell ref="BE122:BK122"/>
    <mergeCell ref="BL122:BS122"/>
    <mergeCell ref="BT122:CA122"/>
    <mergeCell ref="CB122:CB123"/>
    <mergeCell ref="CC122:CC123"/>
    <mergeCell ref="AJ124:AJ141"/>
    <mergeCell ref="AK124:AK141"/>
    <mergeCell ref="AL124:AL126"/>
    <mergeCell ref="AM124:AM126"/>
    <mergeCell ref="AN124:AN126"/>
    <mergeCell ref="AO124:AO126"/>
    <mergeCell ref="AL127:AL129"/>
    <mergeCell ref="AM127:AM129"/>
    <mergeCell ref="AN127:AN129"/>
    <mergeCell ref="AO127:AO129"/>
    <mergeCell ref="AP124:AP126"/>
    <mergeCell ref="AQ124:AQ126"/>
    <mergeCell ref="AR124:AR126"/>
    <mergeCell ref="AS124:AS126"/>
    <mergeCell ref="AT124:AT126"/>
    <mergeCell ref="AU124:AU126"/>
    <mergeCell ref="BV124:BV125"/>
    <mergeCell ref="CB124:CB126"/>
    <mergeCell ref="CC124:CC126"/>
    <mergeCell ref="AV126:BD126"/>
    <mergeCell ref="BE126:BK126"/>
    <mergeCell ref="BT126:CA126"/>
    <mergeCell ref="AP127:AP129"/>
    <mergeCell ref="AQ127:AQ129"/>
    <mergeCell ref="AR127:AR129"/>
    <mergeCell ref="AS127:AS129"/>
    <mergeCell ref="AT127:AT129"/>
    <mergeCell ref="AU127:AU129"/>
    <mergeCell ref="BV127:BV128"/>
    <mergeCell ref="CB127:CB129"/>
    <mergeCell ref="CC127:CC129"/>
    <mergeCell ref="AV129:BD129"/>
    <mergeCell ref="BE129:BK129"/>
    <mergeCell ref="BT129:CA129"/>
    <mergeCell ref="AL130:AL132"/>
    <mergeCell ref="AM130:AM132"/>
    <mergeCell ref="AN130:AN132"/>
    <mergeCell ref="AO130:AO132"/>
    <mergeCell ref="AP130:AP132"/>
    <mergeCell ref="AQ130:AQ132"/>
    <mergeCell ref="AR130:AR132"/>
    <mergeCell ref="AS130:AS132"/>
    <mergeCell ref="AT130:AT132"/>
    <mergeCell ref="AU130:AU132"/>
    <mergeCell ref="BV130:BV131"/>
    <mergeCell ref="CB130:CB132"/>
    <mergeCell ref="CC130:CC132"/>
    <mergeCell ref="AV132:BD132"/>
    <mergeCell ref="BE132:BK132"/>
    <mergeCell ref="BT132:CA132"/>
    <mergeCell ref="AL133:AL135"/>
    <mergeCell ref="AM133:AM135"/>
    <mergeCell ref="AN133:AN135"/>
    <mergeCell ref="AO133:AO135"/>
    <mergeCell ref="AP133:AP135"/>
    <mergeCell ref="AQ133:AQ135"/>
    <mergeCell ref="AR133:AR135"/>
    <mergeCell ref="AS133:AS135"/>
    <mergeCell ref="AT133:AT135"/>
    <mergeCell ref="AU133:AU135"/>
    <mergeCell ref="BV133:BV134"/>
    <mergeCell ref="CB133:CB135"/>
    <mergeCell ref="CC133:CC135"/>
    <mergeCell ref="AV135:BD135"/>
    <mergeCell ref="BE135:BK135"/>
    <mergeCell ref="BT135:CA135"/>
    <mergeCell ref="AL136:AL138"/>
    <mergeCell ref="AM136:AM138"/>
    <mergeCell ref="AN136:AN138"/>
    <mergeCell ref="AO136:AO138"/>
    <mergeCell ref="AP136:AP138"/>
    <mergeCell ref="AQ136:AQ138"/>
    <mergeCell ref="AR136:AR138"/>
    <mergeCell ref="AS136:AS138"/>
    <mergeCell ref="AT136:AT138"/>
    <mergeCell ref="AU136:AU138"/>
    <mergeCell ref="BV136:BV137"/>
    <mergeCell ref="CB136:CB138"/>
    <mergeCell ref="CC136:CC138"/>
    <mergeCell ref="AV138:BD138"/>
    <mergeCell ref="BE138:BK138"/>
    <mergeCell ref="BT138:CA138"/>
    <mergeCell ref="AL139:AL141"/>
    <mergeCell ref="AM139:AM141"/>
    <mergeCell ref="AN139:AN141"/>
    <mergeCell ref="AO139:AO141"/>
    <mergeCell ref="AP139:AP141"/>
    <mergeCell ref="AQ139:AQ141"/>
    <mergeCell ref="AR139:AR141"/>
    <mergeCell ref="AS139:AS141"/>
    <mergeCell ref="AT139:AT141"/>
    <mergeCell ref="AU139:AU141"/>
    <mergeCell ref="BV139:BV140"/>
    <mergeCell ref="CB139:CB141"/>
    <mergeCell ref="CC139:CC141"/>
    <mergeCell ref="AV141:BD141"/>
    <mergeCell ref="BE141:BK141"/>
    <mergeCell ref="BT141:CA141"/>
    <mergeCell ref="AJ143:CC143"/>
    <mergeCell ref="AJ145:AJ146"/>
    <mergeCell ref="AK145:AK146"/>
    <mergeCell ref="AL145:AL146"/>
    <mergeCell ref="AM145:AM146"/>
    <mergeCell ref="AN145:AN146"/>
    <mergeCell ref="AP145:AP146"/>
    <mergeCell ref="AQ145:AQ146"/>
    <mergeCell ref="AR145:AR146"/>
    <mergeCell ref="AS145:AS146"/>
    <mergeCell ref="AT145:AT146"/>
    <mergeCell ref="AU145:AU146"/>
    <mergeCell ref="AV145:BD145"/>
    <mergeCell ref="BE145:BK145"/>
    <mergeCell ref="BL145:BS145"/>
    <mergeCell ref="BT145:CA145"/>
    <mergeCell ref="CB145:CB146"/>
    <mergeCell ref="CC145:CC146"/>
    <mergeCell ref="AJ147:AJ164"/>
    <mergeCell ref="AK147:AK164"/>
    <mergeCell ref="AL147:AL149"/>
    <mergeCell ref="AM147:AM149"/>
    <mergeCell ref="AN147:AN149"/>
    <mergeCell ref="AO147:AO149"/>
    <mergeCell ref="AL150:AL152"/>
    <mergeCell ref="AM150:AM152"/>
    <mergeCell ref="AN150:AN152"/>
    <mergeCell ref="AO150:AO152"/>
    <mergeCell ref="AP147:AP149"/>
    <mergeCell ref="AQ147:AQ149"/>
    <mergeCell ref="AR147:AR149"/>
    <mergeCell ref="AS147:AS149"/>
    <mergeCell ref="AT147:AT149"/>
    <mergeCell ref="AU147:AU149"/>
    <mergeCell ref="BV147:BV148"/>
    <mergeCell ref="CB147:CB149"/>
    <mergeCell ref="CC147:CC149"/>
    <mergeCell ref="AV149:BD149"/>
    <mergeCell ref="BE149:BK149"/>
    <mergeCell ref="BT149:CA149"/>
    <mergeCell ref="AP150:AP152"/>
    <mergeCell ref="AQ150:AQ152"/>
    <mergeCell ref="AR150:AR152"/>
    <mergeCell ref="AS150:AS152"/>
    <mergeCell ref="AT150:AT152"/>
    <mergeCell ref="AU150:AU152"/>
    <mergeCell ref="BV150:BV151"/>
    <mergeCell ref="CB150:CB152"/>
    <mergeCell ref="CC150:CC152"/>
    <mergeCell ref="AV152:BD152"/>
    <mergeCell ref="BE152:BK152"/>
    <mergeCell ref="BT152:CA152"/>
    <mergeCell ref="AL153:AL155"/>
    <mergeCell ref="AM153:AM155"/>
    <mergeCell ref="AN153:AN155"/>
    <mergeCell ref="AO153:AO155"/>
    <mergeCell ref="AP153:AP155"/>
    <mergeCell ref="AQ153:AQ155"/>
    <mergeCell ref="AR153:AR155"/>
    <mergeCell ref="AS153:AS155"/>
    <mergeCell ref="AT153:AT155"/>
    <mergeCell ref="AU153:AU155"/>
    <mergeCell ref="BV153:BV154"/>
    <mergeCell ref="CB153:CB155"/>
    <mergeCell ref="CC153:CC155"/>
    <mergeCell ref="AV155:BD155"/>
    <mergeCell ref="BE155:BK155"/>
    <mergeCell ref="BT155:CA155"/>
    <mergeCell ref="AL156:AL158"/>
    <mergeCell ref="AM156:AM158"/>
    <mergeCell ref="AN156:AN158"/>
    <mergeCell ref="AO156:AO158"/>
    <mergeCell ref="AP156:AP158"/>
    <mergeCell ref="AQ156:AQ158"/>
    <mergeCell ref="AR156:AR158"/>
    <mergeCell ref="AS156:AS158"/>
    <mergeCell ref="AT156:AT158"/>
    <mergeCell ref="AU156:AU158"/>
    <mergeCell ref="BV156:BV157"/>
    <mergeCell ref="CB156:CB158"/>
    <mergeCell ref="CC156:CC158"/>
    <mergeCell ref="AV158:BD158"/>
    <mergeCell ref="BE158:BK158"/>
    <mergeCell ref="BT158:CA158"/>
    <mergeCell ref="AL159:AL161"/>
    <mergeCell ref="AM159:AM161"/>
    <mergeCell ref="AN159:AN161"/>
    <mergeCell ref="AO159:AO161"/>
    <mergeCell ref="AP159:AP161"/>
    <mergeCell ref="AQ159:AQ161"/>
    <mergeCell ref="AR159:AR161"/>
    <mergeCell ref="AS159:AS161"/>
    <mergeCell ref="AT159:AT161"/>
    <mergeCell ref="AU159:AU161"/>
    <mergeCell ref="BV159:BV160"/>
    <mergeCell ref="CB159:CB161"/>
    <mergeCell ref="CC159:CC161"/>
    <mergeCell ref="AV161:BD161"/>
    <mergeCell ref="BE161:BK161"/>
    <mergeCell ref="BT161:CA161"/>
    <mergeCell ref="AL162:AL164"/>
    <mergeCell ref="AM162:AM164"/>
    <mergeCell ref="AN162:AN164"/>
    <mergeCell ref="AO162:AO164"/>
    <mergeCell ref="AP162:AP164"/>
    <mergeCell ref="AQ162:AQ164"/>
    <mergeCell ref="AR162:AR164"/>
    <mergeCell ref="AS162:AS164"/>
    <mergeCell ref="AT162:AT164"/>
    <mergeCell ref="AU162:AU164"/>
    <mergeCell ref="BV162:BV163"/>
    <mergeCell ref="CB162:CB164"/>
    <mergeCell ref="CC162:CC164"/>
    <mergeCell ref="AV164:BD164"/>
    <mergeCell ref="BE164:BK164"/>
    <mergeCell ref="BT164:CA164"/>
    <mergeCell ref="AJ166:CC166"/>
    <mergeCell ref="AJ168:AJ169"/>
    <mergeCell ref="AK168:AK169"/>
    <mergeCell ref="AL168:AL169"/>
    <mergeCell ref="AM168:AM169"/>
    <mergeCell ref="AN168:AN169"/>
    <mergeCell ref="AP168:AP169"/>
    <mergeCell ref="AQ168:AQ169"/>
    <mergeCell ref="AR168:AR169"/>
    <mergeCell ref="AS168:AS169"/>
    <mergeCell ref="AT168:AT169"/>
    <mergeCell ref="AU168:AU169"/>
    <mergeCell ref="AV168:BD168"/>
    <mergeCell ref="BE168:BK168"/>
    <mergeCell ref="BL168:BS168"/>
    <mergeCell ref="BT168:CA168"/>
    <mergeCell ref="CB168:CB169"/>
    <mergeCell ref="CC168:CC169"/>
    <mergeCell ref="AJ170:AJ187"/>
    <mergeCell ref="AK170:AK187"/>
    <mergeCell ref="AL170:AL172"/>
    <mergeCell ref="AM170:AM172"/>
    <mergeCell ref="AN170:AN172"/>
    <mergeCell ref="AO170:AO172"/>
    <mergeCell ref="AL173:AL175"/>
    <mergeCell ref="AM173:AM175"/>
    <mergeCell ref="AN173:AN175"/>
    <mergeCell ref="AO173:AO175"/>
    <mergeCell ref="AP170:AP172"/>
    <mergeCell ref="AQ170:AQ172"/>
    <mergeCell ref="AR170:AR172"/>
    <mergeCell ref="AS170:AS172"/>
    <mergeCell ref="AT170:AT172"/>
    <mergeCell ref="AU170:AU172"/>
    <mergeCell ref="BV170:BV171"/>
    <mergeCell ref="CB170:CB172"/>
    <mergeCell ref="CC170:CC172"/>
    <mergeCell ref="AV172:BD172"/>
    <mergeCell ref="BE172:BK172"/>
    <mergeCell ref="BT172:CA172"/>
    <mergeCell ref="AP173:AP175"/>
    <mergeCell ref="AQ173:AQ175"/>
    <mergeCell ref="AR173:AR175"/>
    <mergeCell ref="AS173:AS175"/>
    <mergeCell ref="AT173:AT175"/>
    <mergeCell ref="AU173:AU175"/>
    <mergeCell ref="BV173:BV174"/>
    <mergeCell ref="CB173:CB175"/>
    <mergeCell ref="CC173:CC175"/>
    <mergeCell ref="AV175:BD175"/>
    <mergeCell ref="BE175:BK175"/>
    <mergeCell ref="BT175:CA175"/>
    <mergeCell ref="AL176:AL178"/>
    <mergeCell ref="AM176:AM178"/>
    <mergeCell ref="AN176:AN178"/>
    <mergeCell ref="AO176:AO178"/>
    <mergeCell ref="AP176:AP178"/>
    <mergeCell ref="AQ176:AQ178"/>
    <mergeCell ref="AR176:AR178"/>
    <mergeCell ref="AS176:AS178"/>
    <mergeCell ref="AT176:AT178"/>
    <mergeCell ref="AU176:AU178"/>
    <mergeCell ref="BV176:BV177"/>
    <mergeCell ref="CB176:CB178"/>
    <mergeCell ref="CC176:CC178"/>
    <mergeCell ref="AV178:BD178"/>
    <mergeCell ref="BE178:BK178"/>
    <mergeCell ref="BT178:CA178"/>
    <mergeCell ref="AL179:AL181"/>
    <mergeCell ref="AM179:AM181"/>
    <mergeCell ref="AN179:AN181"/>
    <mergeCell ref="AO179:AO181"/>
    <mergeCell ref="AP179:AP181"/>
    <mergeCell ref="AQ179:AQ181"/>
    <mergeCell ref="AR179:AR181"/>
    <mergeCell ref="AS179:AS181"/>
    <mergeCell ref="AT179:AT181"/>
    <mergeCell ref="AU179:AU181"/>
    <mergeCell ref="BV179:BV180"/>
    <mergeCell ref="CB179:CB181"/>
    <mergeCell ref="CC179:CC181"/>
    <mergeCell ref="AV181:BD181"/>
    <mergeCell ref="BE181:BK181"/>
    <mergeCell ref="BT181:CA181"/>
    <mergeCell ref="AL182:AL184"/>
    <mergeCell ref="AM182:AM184"/>
    <mergeCell ref="AN182:AN184"/>
    <mergeCell ref="AO182:AO184"/>
    <mergeCell ref="AP182:AP184"/>
    <mergeCell ref="AQ182:AQ184"/>
    <mergeCell ref="AR182:AR184"/>
    <mergeCell ref="AS182:AS184"/>
    <mergeCell ref="AT182:AT184"/>
    <mergeCell ref="AU182:AU184"/>
    <mergeCell ref="BV182:BV183"/>
    <mergeCell ref="CB182:CB184"/>
    <mergeCell ref="CC182:CC184"/>
    <mergeCell ref="AV184:BD184"/>
    <mergeCell ref="BE184:BK184"/>
    <mergeCell ref="BT184:CA184"/>
    <mergeCell ref="AL185:AL187"/>
    <mergeCell ref="AM185:AM187"/>
    <mergeCell ref="AN185:AN187"/>
    <mergeCell ref="AO185:AO187"/>
    <mergeCell ref="AP185:AP187"/>
    <mergeCell ref="AQ185:AQ187"/>
    <mergeCell ref="AR185:AR187"/>
    <mergeCell ref="AS185:AS187"/>
    <mergeCell ref="AT185:AT187"/>
    <mergeCell ref="AU185:AU187"/>
    <mergeCell ref="BV185:BV186"/>
    <mergeCell ref="CB185:CB187"/>
    <mergeCell ref="CC185:CC187"/>
    <mergeCell ref="AV187:BD187"/>
    <mergeCell ref="BE187:BK187"/>
    <mergeCell ref="BT187:CA187"/>
    <mergeCell ref="AJ189:CC189"/>
    <mergeCell ref="AJ191:AJ192"/>
    <mergeCell ref="AK191:AK192"/>
    <mergeCell ref="AL191:AL192"/>
    <mergeCell ref="AM191:AM192"/>
    <mergeCell ref="AN191:AN192"/>
    <mergeCell ref="AP191:AP192"/>
    <mergeCell ref="AQ191:AQ192"/>
    <mergeCell ref="AR191:AR192"/>
    <mergeCell ref="AS191:AS192"/>
    <mergeCell ref="AT191:AT192"/>
    <mergeCell ref="AU191:AU192"/>
    <mergeCell ref="AV191:BD191"/>
    <mergeCell ref="BE191:BK191"/>
    <mergeCell ref="BL191:BS191"/>
    <mergeCell ref="BT191:CA191"/>
    <mergeCell ref="CB191:CB192"/>
    <mergeCell ref="CC191:CC192"/>
    <mergeCell ref="AJ193:AJ210"/>
    <mergeCell ref="AK193:AK210"/>
    <mergeCell ref="AL193:AL195"/>
    <mergeCell ref="AM193:AM195"/>
    <mergeCell ref="AN193:AN195"/>
    <mergeCell ref="AO193:AO195"/>
    <mergeCell ref="AL196:AL198"/>
    <mergeCell ref="AM196:AM198"/>
    <mergeCell ref="AN196:AN198"/>
    <mergeCell ref="AO196:AO198"/>
    <mergeCell ref="AP193:AP195"/>
    <mergeCell ref="AQ193:AQ195"/>
    <mergeCell ref="AR193:AR195"/>
    <mergeCell ref="AS193:AS195"/>
    <mergeCell ref="AT193:AT195"/>
    <mergeCell ref="AU193:AU195"/>
    <mergeCell ref="BV193:BV194"/>
    <mergeCell ref="CB193:CB195"/>
    <mergeCell ref="CC193:CC195"/>
    <mergeCell ref="AV195:BD195"/>
    <mergeCell ref="BE195:BK195"/>
    <mergeCell ref="BT195:CA195"/>
    <mergeCell ref="AP196:AP198"/>
    <mergeCell ref="AQ196:AQ198"/>
    <mergeCell ref="AR196:AR198"/>
    <mergeCell ref="AS196:AS198"/>
    <mergeCell ref="AT196:AT198"/>
    <mergeCell ref="AU196:AU198"/>
    <mergeCell ref="BV196:BV197"/>
    <mergeCell ref="CB196:CB198"/>
    <mergeCell ref="CC196:CC198"/>
    <mergeCell ref="AV198:BD198"/>
    <mergeCell ref="BE198:BK198"/>
    <mergeCell ref="BT198:CA198"/>
    <mergeCell ref="AL199:AL201"/>
    <mergeCell ref="AM199:AM201"/>
    <mergeCell ref="AN199:AN201"/>
    <mergeCell ref="AO199:AO201"/>
    <mergeCell ref="AP199:AP201"/>
    <mergeCell ref="AQ199:AQ201"/>
    <mergeCell ref="AR199:AR201"/>
    <mergeCell ref="AS199:AS201"/>
    <mergeCell ref="AT199:AT201"/>
    <mergeCell ref="AU199:AU201"/>
    <mergeCell ref="BV199:BV200"/>
    <mergeCell ref="CB199:CB201"/>
    <mergeCell ref="CC199:CC201"/>
    <mergeCell ref="AV201:BD201"/>
    <mergeCell ref="BE201:BK201"/>
    <mergeCell ref="BT201:CA201"/>
    <mergeCell ref="AL202:AL204"/>
    <mergeCell ref="AM202:AM204"/>
    <mergeCell ref="AN202:AN204"/>
    <mergeCell ref="AO202:AO204"/>
    <mergeCell ref="AP202:AP204"/>
    <mergeCell ref="AQ202:AQ204"/>
    <mergeCell ref="AR202:AR204"/>
    <mergeCell ref="AS202:AS204"/>
    <mergeCell ref="AT202:AT204"/>
    <mergeCell ref="AU202:AU204"/>
    <mergeCell ref="BV202:BV203"/>
    <mergeCell ref="CB202:CB204"/>
    <mergeCell ref="CC202:CC204"/>
    <mergeCell ref="AV204:BD204"/>
    <mergeCell ref="BE204:BK204"/>
    <mergeCell ref="BT204:CA204"/>
    <mergeCell ref="AL205:AL207"/>
    <mergeCell ref="AM205:AM207"/>
    <mergeCell ref="AN205:AN207"/>
    <mergeCell ref="AO205:AO207"/>
    <mergeCell ref="AP205:AP207"/>
    <mergeCell ref="AQ205:AQ207"/>
    <mergeCell ref="AR205:AR207"/>
    <mergeCell ref="AS205:AS207"/>
    <mergeCell ref="AT205:AT207"/>
    <mergeCell ref="AU205:AU207"/>
    <mergeCell ref="BV205:BV206"/>
    <mergeCell ref="CB205:CB207"/>
    <mergeCell ref="CC205:CC207"/>
    <mergeCell ref="AV207:BD207"/>
    <mergeCell ref="BE207:BK207"/>
    <mergeCell ref="BT207:CA207"/>
    <mergeCell ref="AL208:AL210"/>
    <mergeCell ref="AM208:AM210"/>
    <mergeCell ref="AN208:AN210"/>
    <mergeCell ref="AO208:AO210"/>
    <mergeCell ref="AP208:AP210"/>
    <mergeCell ref="AQ208:AQ210"/>
    <mergeCell ref="CC208:CC210"/>
    <mergeCell ref="AV210:BD210"/>
    <mergeCell ref="BE210:BK210"/>
    <mergeCell ref="BT210:CA210"/>
    <mergeCell ref="AR208:AR210"/>
    <mergeCell ref="AS208:AS210"/>
    <mergeCell ref="AT208:AT210"/>
    <mergeCell ref="AU208:AU210"/>
    <mergeCell ref="BV208:BV209"/>
    <mergeCell ref="CB208:CB2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CE1735"/>
  <sheetViews>
    <sheetView showGridLines="0" topLeftCell="AI184" zoomScale="50" workbookViewId="0">
      <selection activeCell="BI209" sqref="BI209"/>
    </sheetView>
  </sheetViews>
  <sheetFormatPr defaultColWidth="8.75" defaultRowHeight="32.25" customHeight="1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6" width="9.875" style="42" customWidth="1"/>
    <col min="37" max="37" width="11" style="42" customWidth="1"/>
    <col min="38" max="38" width="11.125" style="42" customWidth="1"/>
    <col min="39" max="39" width="18" style="71" customWidth="1"/>
    <col min="40" max="40" width="10.875" style="71" customWidth="1"/>
    <col min="41" max="41" width="10.25" style="127" hidden="1" customWidth="1"/>
    <col min="42" max="42" width="11.625" style="71" customWidth="1"/>
    <col min="43" max="43" width="12" style="71" customWidth="1"/>
    <col min="44" max="44" width="9.5" style="220" customWidth="1"/>
    <col min="45" max="45" width="10.25" style="225" customWidth="1"/>
    <col min="46" max="46" width="6.5" style="228" customWidth="1"/>
    <col min="47" max="47" width="7" style="228" customWidth="1"/>
    <col min="48" max="48" width="6.875" style="42" customWidth="1"/>
    <col min="49" max="49" width="10.125" style="220" customWidth="1"/>
    <col min="50" max="50" width="11.625" style="42" customWidth="1"/>
    <col min="51" max="51" width="9.75" style="132" customWidth="1"/>
    <col min="52" max="52" width="11.25" style="42" customWidth="1"/>
    <col min="53" max="53" width="11.375" style="42" customWidth="1"/>
    <col min="54" max="54" width="0.25" style="42" customWidth="1"/>
    <col min="55" max="55" width="10" style="42" customWidth="1"/>
    <col min="56" max="56" width="10.75" style="42" customWidth="1"/>
    <col min="57" max="57" width="7.125" style="42" customWidth="1"/>
    <col min="58" max="58" width="10.375" style="42" customWidth="1"/>
    <col min="59" max="59" width="10" style="42" customWidth="1"/>
    <col min="60" max="60" width="9.125" style="42" customWidth="1"/>
    <col min="61" max="61" width="11.375" style="42" customWidth="1"/>
    <col min="62" max="62" width="7.5" style="42" customWidth="1"/>
    <col min="63" max="63" width="10.125" style="42" customWidth="1"/>
    <col min="64" max="64" width="6.25" style="42" customWidth="1"/>
    <col min="65" max="65" width="14.625" style="42" customWidth="1"/>
    <col min="66" max="66" width="9.5" style="42" customWidth="1"/>
    <col min="67" max="67" width="10.375" style="42" customWidth="1"/>
    <col min="68" max="68" width="7.875" style="42" hidden="1" customWidth="1"/>
    <col min="69" max="69" width="11.25" style="42" customWidth="1"/>
    <col min="70" max="70" width="9.75" style="42" customWidth="1"/>
    <col min="71" max="71" width="11.625" style="42" customWidth="1"/>
    <col min="72" max="72" width="14" style="42" customWidth="1"/>
    <col min="73" max="73" width="14.375" style="42" customWidth="1"/>
    <col min="74" max="74" width="9.875" style="42" customWidth="1"/>
    <col min="75" max="75" width="8.625" style="42" customWidth="1"/>
    <col min="76" max="76" width="9.375" style="42" customWidth="1"/>
    <col min="77" max="77" width="14.75" style="42" customWidth="1"/>
    <col min="78" max="78" width="8.5" style="42" customWidth="1"/>
    <col min="79" max="79" width="10" style="42" customWidth="1"/>
    <col min="80" max="80" width="14" style="42" customWidth="1"/>
    <col min="81" max="81" width="12.7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32.25" customHeight="1" x14ac:dyDescent="0.25">
      <c r="A1" s="42" t="e">
        <f>#REF!</f>
        <v>#REF!</v>
      </c>
    </row>
    <row r="2" spans="1:80" ht="32.25" customHeight="1" x14ac:dyDescent="0.25">
      <c r="B2" s="271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414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13.5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221"/>
      <c r="AS3" s="226"/>
      <c r="AT3" s="229"/>
      <c r="AU3" s="229"/>
      <c r="AV3" s="43"/>
      <c r="AW3" s="221"/>
      <c r="AX3" s="43"/>
      <c r="AY3" s="13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</row>
    <row r="4" spans="1:80" ht="47.25" customHeight="1" x14ac:dyDescent="0.25">
      <c r="A4" s="43"/>
      <c r="B4" s="299" t="s">
        <v>139</v>
      </c>
      <c r="C4" s="299" t="s">
        <v>140</v>
      </c>
      <c r="D4" s="299" t="s">
        <v>141</v>
      </c>
      <c r="E4" s="299" t="s">
        <v>142</v>
      </c>
      <c r="F4" s="78" t="s">
        <v>21</v>
      </c>
      <c r="G4" s="300" t="s">
        <v>143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144</v>
      </c>
      <c r="S4" s="301"/>
      <c r="T4" s="301"/>
      <c r="U4" s="301"/>
      <c r="V4" s="301"/>
      <c r="W4" s="302"/>
      <c r="X4" s="300" t="s">
        <v>145</v>
      </c>
      <c r="Y4" s="301"/>
      <c r="Z4" s="301"/>
      <c r="AA4" s="301"/>
      <c r="AB4" s="301"/>
      <c r="AC4" s="301"/>
      <c r="AD4" s="301"/>
      <c r="AE4" s="302"/>
      <c r="AF4" s="297" t="s">
        <v>146</v>
      </c>
      <c r="AG4" s="297" t="s">
        <v>147</v>
      </c>
      <c r="AH4" s="79"/>
      <c r="AI4" s="43"/>
      <c r="AJ4" s="272" t="s">
        <v>441</v>
      </c>
      <c r="AK4" s="274" t="s">
        <v>148</v>
      </c>
      <c r="AL4" s="274" t="s">
        <v>149</v>
      </c>
      <c r="AM4" s="274" t="s">
        <v>150</v>
      </c>
      <c r="AN4" s="262" t="s">
        <v>450</v>
      </c>
      <c r="AO4" s="200" t="s">
        <v>23</v>
      </c>
      <c r="AP4" s="262" t="s">
        <v>442</v>
      </c>
      <c r="AQ4" s="262" t="s">
        <v>443</v>
      </c>
      <c r="AR4" s="318" t="s">
        <v>444</v>
      </c>
      <c r="AS4" s="305" t="s">
        <v>201</v>
      </c>
      <c r="AT4" s="320" t="s">
        <v>407</v>
      </c>
      <c r="AU4" s="320" t="s">
        <v>408</v>
      </c>
      <c r="AV4" s="257" t="s">
        <v>437</v>
      </c>
      <c r="AW4" s="257"/>
      <c r="AX4" s="257"/>
      <c r="AY4" s="257"/>
      <c r="AZ4" s="257"/>
      <c r="BA4" s="257"/>
      <c r="BB4" s="257"/>
      <c r="BC4" s="257"/>
      <c r="BD4" s="257"/>
      <c r="BE4" s="257" t="s">
        <v>438</v>
      </c>
      <c r="BF4" s="257"/>
      <c r="BG4" s="257"/>
      <c r="BH4" s="257"/>
      <c r="BI4" s="257"/>
      <c r="BJ4" s="257"/>
      <c r="BK4" s="257"/>
      <c r="BL4" s="257" t="s">
        <v>445</v>
      </c>
      <c r="BM4" s="257"/>
      <c r="BN4" s="257"/>
      <c r="BO4" s="257"/>
      <c r="BP4" s="257"/>
      <c r="BQ4" s="257"/>
      <c r="BR4" s="257"/>
      <c r="BS4" s="257"/>
      <c r="BT4" s="258" t="s">
        <v>454</v>
      </c>
      <c r="BU4" s="260" t="s">
        <v>452</v>
      </c>
      <c r="BV4" s="43"/>
      <c r="BW4" s="43"/>
    </row>
    <row r="5" spans="1:80" ht="91.5" customHeight="1" x14ac:dyDescent="0.25">
      <c r="A5" s="43"/>
      <c r="B5" s="298"/>
      <c r="C5" s="298"/>
      <c r="D5" s="298"/>
      <c r="E5" s="298"/>
      <c r="F5" s="2" t="s">
        <v>38</v>
      </c>
      <c r="G5" s="2" t="s">
        <v>25</v>
      </c>
      <c r="H5" s="2" t="s">
        <v>26</v>
      </c>
      <c r="I5" s="80" t="s">
        <v>152</v>
      </c>
      <c r="J5" s="80" t="s">
        <v>153</v>
      </c>
      <c r="K5" s="80" t="s">
        <v>27</v>
      </c>
      <c r="L5" s="80" t="s">
        <v>154</v>
      </c>
      <c r="M5" s="80" t="s">
        <v>14</v>
      </c>
      <c r="N5" s="80" t="s">
        <v>155</v>
      </c>
      <c r="O5" s="80" t="s">
        <v>156</v>
      </c>
      <c r="P5" s="80" t="s">
        <v>157</v>
      </c>
      <c r="Q5" s="80" t="s">
        <v>13</v>
      </c>
      <c r="R5" s="2" t="s">
        <v>25</v>
      </c>
      <c r="S5" s="2" t="s">
        <v>26</v>
      </c>
      <c r="T5" s="80" t="s">
        <v>153</v>
      </c>
      <c r="U5" s="80" t="s">
        <v>154</v>
      </c>
      <c r="V5" s="80" t="s">
        <v>20</v>
      </c>
      <c r="W5" s="80" t="s">
        <v>157</v>
      </c>
      <c r="X5" s="2" t="s">
        <v>25</v>
      </c>
      <c r="Y5" s="2" t="s">
        <v>26</v>
      </c>
      <c r="Z5" s="80" t="s">
        <v>153</v>
      </c>
      <c r="AA5" s="80" t="s">
        <v>27</v>
      </c>
      <c r="AB5" s="80" t="s">
        <v>154</v>
      </c>
      <c r="AC5" s="80" t="s">
        <v>20</v>
      </c>
      <c r="AD5" s="80" t="s">
        <v>157</v>
      </c>
      <c r="AE5" s="80" t="s">
        <v>13</v>
      </c>
      <c r="AF5" s="298"/>
      <c r="AG5" s="298"/>
      <c r="AH5" s="79"/>
      <c r="AI5" s="43"/>
      <c r="AJ5" s="273"/>
      <c r="AK5" s="259"/>
      <c r="AL5" s="259"/>
      <c r="AM5" s="259"/>
      <c r="AN5" s="263"/>
      <c r="AO5" s="201" t="s">
        <v>202</v>
      </c>
      <c r="AP5" s="263"/>
      <c r="AQ5" s="263"/>
      <c r="AR5" s="319"/>
      <c r="AS5" s="306"/>
      <c r="AT5" s="321"/>
      <c r="AU5" s="321"/>
      <c r="AV5" s="25" t="s">
        <v>24</v>
      </c>
      <c r="AW5" s="222" t="s">
        <v>158</v>
      </c>
      <c r="AX5" s="81" t="s">
        <v>25</v>
      </c>
      <c r="AY5" s="187" t="s">
        <v>26</v>
      </c>
      <c r="AZ5" s="25" t="s">
        <v>440</v>
      </c>
      <c r="BA5" s="25" t="s">
        <v>409</v>
      </c>
      <c r="BB5" s="186" t="s">
        <v>27</v>
      </c>
      <c r="BC5" s="25" t="s">
        <v>159</v>
      </c>
      <c r="BD5" s="25" t="s">
        <v>160</v>
      </c>
      <c r="BE5" s="25" t="s">
        <v>24</v>
      </c>
      <c r="BF5" s="81" t="s">
        <v>25</v>
      </c>
      <c r="BG5" s="81" t="s">
        <v>26</v>
      </c>
      <c r="BH5" s="25" t="s">
        <v>158</v>
      </c>
      <c r="BI5" s="25" t="s">
        <v>159</v>
      </c>
      <c r="BJ5" s="25" t="s">
        <v>20</v>
      </c>
      <c r="BK5" s="25" t="s">
        <v>160</v>
      </c>
      <c r="BL5" s="25" t="s">
        <v>24</v>
      </c>
      <c r="BM5" s="81" t="s">
        <v>25</v>
      </c>
      <c r="BN5" s="81" t="s">
        <v>26</v>
      </c>
      <c r="BO5" s="25" t="s">
        <v>158</v>
      </c>
      <c r="BP5" s="186" t="s">
        <v>27</v>
      </c>
      <c r="BQ5" s="25" t="s">
        <v>159</v>
      </c>
      <c r="BR5" s="25" t="s">
        <v>20</v>
      </c>
      <c r="BS5" s="25" t="s">
        <v>160</v>
      </c>
      <c r="BT5" s="259"/>
      <c r="BU5" s="261"/>
      <c r="BV5" s="43"/>
      <c r="BW5" s="43"/>
      <c r="CB5" s="71"/>
    </row>
    <row r="6" spans="1:80" ht="32.25" customHeight="1" x14ac:dyDescent="0.25">
      <c r="A6" s="43"/>
      <c r="B6" s="202">
        <v>6.6</v>
      </c>
      <c r="C6" s="205">
        <v>6</v>
      </c>
      <c r="D6" s="46">
        <v>456</v>
      </c>
      <c r="E6" s="17" t="s">
        <v>56</v>
      </c>
      <c r="F6" s="9">
        <v>45</v>
      </c>
      <c r="G6" s="46"/>
      <c r="H6" s="83"/>
      <c r="I6" s="17"/>
      <c r="J6" s="99">
        <v>25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/>
      <c r="AA6" s="102"/>
      <c r="AB6" s="17"/>
      <c r="AC6" s="46"/>
      <c r="AD6" s="17"/>
      <c r="AE6" s="100"/>
      <c r="AF6" s="17"/>
      <c r="AG6" s="85"/>
      <c r="AH6" s="86"/>
      <c r="AI6" s="43"/>
      <c r="AJ6" s="278">
        <v>4.5999999999999996</v>
      </c>
      <c r="AK6" s="242">
        <v>4</v>
      </c>
      <c r="AL6" s="238">
        <v>460</v>
      </c>
      <c r="AM6" s="248" t="s">
        <v>203</v>
      </c>
      <c r="AN6" s="238">
        <v>5</v>
      </c>
      <c r="AO6" s="250">
        <f>INT(AL6*TAN(RADIANS(AN6)))</f>
        <v>40</v>
      </c>
      <c r="AP6" s="242">
        <f>(INT((AO6-13)/AS6+1)*AS6+13)</f>
        <v>43</v>
      </c>
      <c r="AQ6" s="242">
        <f>AP6+INT(AL6*(TAN(AN6/180*PI())))</f>
        <v>83</v>
      </c>
      <c r="AR6" s="324">
        <f>F$6</f>
        <v>45</v>
      </c>
      <c r="AS6" s="304">
        <v>10</v>
      </c>
      <c r="AT6" s="322">
        <v>14</v>
      </c>
      <c r="AU6" s="322">
        <v>8</v>
      </c>
      <c r="AV6" s="88">
        <v>1</v>
      </c>
      <c r="AW6" s="230">
        <f>J$6</f>
        <v>25</v>
      </c>
      <c r="AX6" s="87">
        <f>AL6-11</f>
        <v>449</v>
      </c>
      <c r="AY6" s="184">
        <f>(AR6-7-BP6-BP7-1.16/2-BB6/2)</f>
        <v>33.450000000000003</v>
      </c>
      <c r="AZ6" s="130">
        <f>INT((AP6-13)/AS6)+1</f>
        <v>4</v>
      </c>
      <c r="BA6" s="103" t="s">
        <v>31</v>
      </c>
      <c r="BB6" s="105">
        <f>IF(AW6=16,1.84,IF(AW6=20,2.27,IF(AW6=22,2.51,IF(AW6=25,2.84,IF(AW6=28,3.16)))))</f>
        <v>2.84</v>
      </c>
      <c r="BC6" s="88">
        <f>AX6+2*AY6</f>
        <v>515.9</v>
      </c>
      <c r="BD6" s="87">
        <f>BC6*AZ6/100*((AW6/100)^2/4*PI()*7850/100)</f>
        <v>79.517931577485925</v>
      </c>
      <c r="BE6" s="88">
        <v>2</v>
      </c>
      <c r="BF6" s="87">
        <f>AL6-11</f>
        <v>449</v>
      </c>
      <c r="BG6" s="87">
        <v>10</v>
      </c>
      <c r="BH6" s="218">
        <v>10</v>
      </c>
      <c r="BI6" s="88">
        <f>BF6+2*BG6</f>
        <v>469</v>
      </c>
      <c r="BJ6" s="88">
        <f>AZ6</f>
        <v>4</v>
      </c>
      <c r="BK6" s="87">
        <f>BI6*BJ6/100*((BH6/100)^2/4*PI()*7850/100)</f>
        <v>11.566244593088864</v>
      </c>
      <c r="BL6" s="88">
        <v>3</v>
      </c>
      <c r="BM6" s="110">
        <f>(AP6+AQ6)/2-2*4.5</f>
        <v>54</v>
      </c>
      <c r="BN6" s="87">
        <f>10</f>
        <v>10</v>
      </c>
      <c r="BO6" s="218">
        <v>10</v>
      </c>
      <c r="BP6" s="105">
        <f t="shared" ref="BP6:BP23" si="0">IF(BO6=10,1.16,IF(BO6=12,1.39,IF(BO6=14,1.62,IF(BO6=28,3.1))))</f>
        <v>1.1599999999999999</v>
      </c>
      <c r="BQ6" s="110">
        <f>BM6+2*BN6</f>
        <v>74</v>
      </c>
      <c r="BR6" s="88">
        <f>AT6*2+2*AU6+1</f>
        <v>45</v>
      </c>
      <c r="BS6" s="87">
        <f>BQ6*BR6/100*((BO6/100)^2/4*PI()*7850/100)</f>
        <v>20.530700690290999</v>
      </c>
      <c r="BT6" s="242">
        <f>BD6+BK6+BS6+BD7+BK7+BS7+BS8</f>
        <v>293.99747250668634</v>
      </c>
      <c r="BU6" s="284">
        <f>(AP6+AQ6)*AL6/2*AR6/1000000</f>
        <v>1.3041</v>
      </c>
      <c r="BV6" s="43"/>
      <c r="BW6" s="43"/>
      <c r="BX6" s="286">
        <f>BT6/BU6</f>
        <v>225.44089602537102</v>
      </c>
    </row>
    <row r="7" spans="1:80" ht="32.25" customHeight="1" x14ac:dyDescent="0.25">
      <c r="A7" s="43"/>
      <c r="B7" s="203"/>
      <c r="C7" s="206"/>
      <c r="D7" s="46">
        <v>456</v>
      </c>
      <c r="E7" s="17" t="s">
        <v>58</v>
      </c>
      <c r="F7" s="9">
        <v>45</v>
      </c>
      <c r="G7" s="46"/>
      <c r="H7" s="83"/>
      <c r="I7" s="17"/>
      <c r="J7" s="99">
        <v>25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/>
      <c r="AA7" s="102"/>
      <c r="AB7" s="17"/>
      <c r="AC7" s="46"/>
      <c r="AD7" s="17"/>
      <c r="AE7" s="100"/>
      <c r="AF7" s="17"/>
      <c r="AG7" s="85"/>
      <c r="AH7" s="86"/>
      <c r="AI7" s="43"/>
      <c r="AJ7" s="278"/>
      <c r="AK7" s="242"/>
      <c r="AL7" s="238"/>
      <c r="AM7" s="248"/>
      <c r="AN7" s="238"/>
      <c r="AO7" s="250"/>
      <c r="AP7" s="242"/>
      <c r="AQ7" s="242"/>
      <c r="AR7" s="324"/>
      <c r="AS7" s="304"/>
      <c r="AT7" s="322"/>
      <c r="AU7" s="322"/>
      <c r="AV7" s="88" t="s">
        <v>51</v>
      </c>
      <c r="AW7" s="230">
        <f>AW6</f>
        <v>25</v>
      </c>
      <c r="AX7" s="87">
        <f>AL6/COS(AN6/180*PI())-11</f>
        <v>450.75712526993982</v>
      </c>
      <c r="AY7" s="184">
        <f>AY6</f>
        <v>33.450000000000003</v>
      </c>
      <c r="AZ7" s="103" t="s">
        <v>31</v>
      </c>
      <c r="BA7" s="131">
        <f>INT((AQ6-AP6-3.5/COS(AN6*PI()/180))/AS6)+1</f>
        <v>4</v>
      </c>
      <c r="BB7" s="105">
        <f>IF(AW7=16,1.84,IF(AW7=20,2.27,IF(AW7=22,2.51,IF(AW7=25,2.84,IF(AW7=28,3.16)))))</f>
        <v>2.84</v>
      </c>
      <c r="BC7" s="88">
        <f>AX7+2*AY7</f>
        <v>517.6571252699398</v>
      </c>
      <c r="BD7" s="87">
        <f>BC7*BA7/100*((AW7/100)^2/4*PI()*7850/100)</f>
        <v>79.7887650083604</v>
      </c>
      <c r="BE7" s="88" t="s">
        <v>52</v>
      </c>
      <c r="BF7" s="87">
        <f>AL6/COS(AN6/180*PI())-11</f>
        <v>450.75712526993982</v>
      </c>
      <c r="BG7" s="87">
        <v>10</v>
      </c>
      <c r="BH7" s="218">
        <v>10</v>
      </c>
      <c r="BI7" s="88">
        <f>BF7+2*BG7</f>
        <v>470.75712526993982</v>
      </c>
      <c r="BJ7" s="88">
        <f>BA7</f>
        <v>4</v>
      </c>
      <c r="BK7" s="87">
        <f>BI7*BJ7/100*((BH7/100)^2/4*PI()*7850/100)</f>
        <v>11.60957794202878</v>
      </c>
      <c r="BL7" s="88">
        <v>4</v>
      </c>
      <c r="BM7" s="110">
        <f>BM6</f>
        <v>54</v>
      </c>
      <c r="BN7" s="214">
        <f>AR6-7-BP6-BP7+BP7</f>
        <v>36.840000000000003</v>
      </c>
      <c r="BO7" s="218">
        <v>12</v>
      </c>
      <c r="BP7" s="105">
        <f t="shared" si="0"/>
        <v>1.39</v>
      </c>
      <c r="BQ7" s="215">
        <f>BM7+2*BN7+32</f>
        <v>159.68</v>
      </c>
      <c r="BR7" s="88">
        <f>BR6</f>
        <v>45</v>
      </c>
      <c r="BS7" s="87">
        <f t="shared" ref="BS7:BS23" si="1">BQ7*BR7/100*((BO7/100)^2/4*PI()*7850/100)</f>
        <v>63.794768813039994</v>
      </c>
      <c r="BT7" s="242"/>
      <c r="BU7" s="284"/>
      <c r="BV7" s="43"/>
      <c r="BW7" s="43"/>
      <c r="BX7" s="286"/>
    </row>
    <row r="8" spans="1:80" ht="32.25" customHeight="1" x14ac:dyDescent="0.25">
      <c r="A8" s="43"/>
      <c r="B8" s="203"/>
      <c r="C8" s="206"/>
      <c r="D8" s="46">
        <v>456</v>
      </c>
      <c r="E8" s="17" t="s">
        <v>59</v>
      </c>
      <c r="F8" s="9">
        <v>55</v>
      </c>
      <c r="G8" s="46"/>
      <c r="H8" s="83"/>
      <c r="I8" s="17"/>
      <c r="J8" s="99">
        <v>28</v>
      </c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/>
      <c r="AA8" s="102"/>
      <c r="AB8" s="17"/>
      <c r="AC8" s="46"/>
      <c r="AD8" s="17"/>
      <c r="AE8" s="100"/>
      <c r="AF8" s="17"/>
      <c r="AG8" s="85"/>
      <c r="AH8" s="86"/>
      <c r="AI8" s="43"/>
      <c r="AJ8" s="278"/>
      <c r="AK8" s="242"/>
      <c r="AL8" s="238"/>
      <c r="AM8" s="248"/>
      <c r="AN8" s="238"/>
      <c r="AO8" s="250"/>
      <c r="AP8" s="242"/>
      <c r="AQ8" s="242"/>
      <c r="AR8" s="324"/>
      <c r="AS8" s="304"/>
      <c r="AT8" s="322"/>
      <c r="AU8" s="322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88">
        <v>5</v>
      </c>
      <c r="BM8" s="210">
        <f>(3*AS6+BB6+BP8)</f>
        <v>34.230000000000004</v>
      </c>
      <c r="BN8" s="214">
        <f>AR6-7-BP6-BP7+BP8</f>
        <v>36.840000000000003</v>
      </c>
      <c r="BO8" s="218">
        <v>12</v>
      </c>
      <c r="BP8" s="211">
        <f t="shared" si="0"/>
        <v>1.39</v>
      </c>
      <c r="BQ8" s="214">
        <f>2*BM8+2*BN8+28</f>
        <v>170.14000000000001</v>
      </c>
      <c r="BR8" s="212">
        <f>INT((2*AT6+AU6+1)*(INT(AZ6/3/2)+INT(BJ6/3/2+BJ7/3/2))/2)</f>
        <v>18</v>
      </c>
      <c r="BS8" s="87">
        <f>BQ8*BR8/100*((BO8/100)^2/4*PI()*7850/100)</f>
        <v>27.189483882391343</v>
      </c>
      <c r="BT8" s="242"/>
      <c r="BU8" s="284"/>
      <c r="BV8" s="43"/>
      <c r="BW8" s="43"/>
      <c r="BX8" s="71"/>
    </row>
    <row r="9" spans="1:80" ht="32.25" customHeight="1" thickBot="1" x14ac:dyDescent="0.3">
      <c r="A9" s="43"/>
      <c r="B9" s="203"/>
      <c r="C9" s="206"/>
      <c r="D9" s="46">
        <v>456</v>
      </c>
      <c r="E9" s="17" t="s">
        <v>60</v>
      </c>
      <c r="F9" s="10">
        <v>55</v>
      </c>
      <c r="G9" s="46"/>
      <c r="H9" s="83"/>
      <c r="I9" s="17"/>
      <c r="J9" s="99">
        <v>28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/>
      <c r="AA9" s="102"/>
      <c r="AB9" s="17"/>
      <c r="AC9" s="46"/>
      <c r="AD9" s="17"/>
      <c r="AE9" s="100"/>
      <c r="AF9" s="17"/>
      <c r="AG9" s="85"/>
      <c r="AH9" s="86"/>
      <c r="AI9" s="43"/>
      <c r="AJ9" s="278"/>
      <c r="AK9" s="242"/>
      <c r="AL9" s="238">
        <v>460</v>
      </c>
      <c r="AM9" s="248" t="s">
        <v>205</v>
      </c>
      <c r="AN9" s="238">
        <f>AN6</f>
        <v>5</v>
      </c>
      <c r="AO9" s="250">
        <f>INT(AL9*TAN(RADIANS(AN9)))</f>
        <v>40</v>
      </c>
      <c r="AP9" s="242">
        <f>INT((AO9-13)/AS9+1)*AS9+13</f>
        <v>43</v>
      </c>
      <c r="AQ9" s="242">
        <f>AP9+INT(AL9*(TAN(AN9/180*PI())))</f>
        <v>83</v>
      </c>
      <c r="AR9" s="324">
        <f>F$8</f>
        <v>55</v>
      </c>
      <c r="AS9" s="304">
        <f>AS6</f>
        <v>10</v>
      </c>
      <c r="AT9" s="322">
        <f>AT6</f>
        <v>14</v>
      </c>
      <c r="AU9" s="322">
        <v>8</v>
      </c>
      <c r="AV9" s="88">
        <v>1</v>
      </c>
      <c r="AW9" s="231">
        <f>J$8</f>
        <v>28</v>
      </c>
      <c r="AX9" s="87">
        <f>AL9-11</f>
        <v>449</v>
      </c>
      <c r="AY9" s="184">
        <f>(AR9-7-BP9-BP10-1.16/2-BB9/2)</f>
        <v>43.290000000000006</v>
      </c>
      <c r="AZ9" s="130">
        <f>INT((AP9-13)/AS9)+1</f>
        <v>4</v>
      </c>
      <c r="BA9" s="103" t="s">
        <v>31</v>
      </c>
      <c r="BB9" s="105">
        <f>IF(AW9=16,1.84,IF(AW9=20,2.27,IF(AW9=22,2.51,IF(AW9=25,2.84,IF(AW9=28,3.16)))))</f>
        <v>3.16</v>
      </c>
      <c r="BC9" s="88">
        <f>AX9+2*AY9</f>
        <v>535.58000000000004</v>
      </c>
      <c r="BD9" s="87">
        <f>BC9*AZ9/100*((AW9/100)^2/4*PI()*7850/100)</f>
        <v>103.55234615920176</v>
      </c>
      <c r="BE9" s="88">
        <v>2</v>
      </c>
      <c r="BF9" s="87">
        <f>AL9-11</f>
        <v>449</v>
      </c>
      <c r="BG9" s="87">
        <v>10</v>
      </c>
      <c r="BH9" s="218">
        <v>10</v>
      </c>
      <c r="BI9" s="88">
        <f>BF9+2*BG9</f>
        <v>469</v>
      </c>
      <c r="BJ9" s="88">
        <f>AZ9</f>
        <v>4</v>
      </c>
      <c r="BK9" s="87">
        <f>BI9*BJ9/100*((BH9/100)^2/4*PI()*7850/100)</f>
        <v>11.566244593088864</v>
      </c>
      <c r="BL9" s="88">
        <v>3</v>
      </c>
      <c r="BM9" s="110">
        <f>(AP9+AQ9)/2-2*4.5</f>
        <v>54</v>
      </c>
      <c r="BN9" s="87">
        <f>10</f>
        <v>10</v>
      </c>
      <c r="BO9" s="218">
        <v>10</v>
      </c>
      <c r="BP9" s="105">
        <f t="shared" si="0"/>
        <v>1.1599999999999999</v>
      </c>
      <c r="BQ9" s="110">
        <f>BM9+2*BN9</f>
        <v>74</v>
      </c>
      <c r="BR9" s="88">
        <f>AT9*2+2*AU9+1</f>
        <v>45</v>
      </c>
      <c r="BS9" s="87">
        <f t="shared" si="1"/>
        <v>20.530700690290999</v>
      </c>
      <c r="BT9" s="242">
        <f>BD9+BK9+BS9+BD10+BK10+BS10+BS11</f>
        <v>353.42393533459466</v>
      </c>
      <c r="BU9" s="284">
        <f>(AP9+AQ9)*AL9/2*AR9/1000000</f>
        <v>1.5939000000000001</v>
      </c>
      <c r="BV9" s="43"/>
      <c r="BW9" s="43"/>
      <c r="BX9" s="286">
        <f>BT9/BU9</f>
        <v>221.73532551263858</v>
      </c>
    </row>
    <row r="10" spans="1:80" ht="32.25" customHeight="1" x14ac:dyDescent="0.25">
      <c r="A10" s="43"/>
      <c r="B10" s="203"/>
      <c r="C10" s="206"/>
      <c r="D10" s="46">
        <v>456</v>
      </c>
      <c r="E10" s="17" t="s">
        <v>61</v>
      </c>
      <c r="F10" s="61">
        <v>70</v>
      </c>
      <c r="G10" s="46"/>
      <c r="H10" s="83"/>
      <c r="I10" s="17"/>
      <c r="J10" s="99">
        <v>28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/>
      <c r="AA10" s="102"/>
      <c r="AB10" s="17"/>
      <c r="AC10" s="46"/>
      <c r="AD10" s="17"/>
      <c r="AE10" s="100"/>
      <c r="AF10" s="17"/>
      <c r="AG10" s="85"/>
      <c r="AH10" s="86"/>
      <c r="AI10" s="43"/>
      <c r="AJ10" s="278"/>
      <c r="AK10" s="242"/>
      <c r="AL10" s="238"/>
      <c r="AM10" s="248"/>
      <c r="AN10" s="238"/>
      <c r="AO10" s="250"/>
      <c r="AP10" s="242"/>
      <c r="AQ10" s="242"/>
      <c r="AR10" s="324"/>
      <c r="AS10" s="304"/>
      <c r="AT10" s="322"/>
      <c r="AU10" s="322"/>
      <c r="AV10" s="88" t="s">
        <v>51</v>
      </c>
      <c r="AW10" s="231">
        <f>AW9</f>
        <v>28</v>
      </c>
      <c r="AX10" s="87">
        <f>AL9/COS(AN9/180*PI())-11</f>
        <v>450.75712526993982</v>
      </c>
      <c r="AY10" s="184">
        <f>AY9</f>
        <v>43.290000000000006</v>
      </c>
      <c r="AZ10" s="103" t="s">
        <v>31</v>
      </c>
      <c r="BA10" s="131">
        <f>INT((AQ9-AP9-3.5/COS(AN9*PI()/180))/AS9)+1</f>
        <v>4</v>
      </c>
      <c r="BB10" s="105">
        <f>IF(AW10=16,1.84,IF(AW10=20,2.27,IF(AW10=22,2.51,IF(AW10=25,2.84,IF(AW10=28,3.16)))))</f>
        <v>3.16</v>
      </c>
      <c r="BC10" s="88">
        <f>AX10+2*AY10</f>
        <v>537.33712526993986</v>
      </c>
      <c r="BD10" s="87">
        <f>BC10*BA10/100*((AW10/100)^2/4*PI()*7850/100)</f>
        <v>103.89207961489072</v>
      </c>
      <c r="BE10" s="88" t="s">
        <v>52</v>
      </c>
      <c r="BF10" s="87">
        <f>AL9/COS(AN9/180*PI())-11</f>
        <v>450.75712526993982</v>
      </c>
      <c r="BG10" s="87">
        <v>10</v>
      </c>
      <c r="BH10" s="218">
        <v>10</v>
      </c>
      <c r="BI10" s="88">
        <f>BF10+2*BG10</f>
        <v>470.75712526993982</v>
      </c>
      <c r="BJ10" s="88">
        <f>BA10</f>
        <v>4</v>
      </c>
      <c r="BK10" s="87">
        <f>BI10*BJ10/100*((BH10/100)^2/4*PI()*7850/100)</f>
        <v>11.60957794202878</v>
      </c>
      <c r="BL10" s="88">
        <v>4</v>
      </c>
      <c r="BM10" s="110">
        <f>BM9</f>
        <v>54</v>
      </c>
      <c r="BN10" s="214">
        <f>AR9-7-BP9-BP10+BP10</f>
        <v>46.84</v>
      </c>
      <c r="BO10" s="218">
        <v>12</v>
      </c>
      <c r="BP10" s="105">
        <f t="shared" si="0"/>
        <v>1.39</v>
      </c>
      <c r="BQ10" s="215">
        <f>BM10+2*BN10+32</f>
        <v>179.68</v>
      </c>
      <c r="BR10" s="88">
        <f>BR9</f>
        <v>45</v>
      </c>
      <c r="BS10" s="87">
        <f t="shared" si="1"/>
        <v>71.785095568180282</v>
      </c>
      <c r="BT10" s="242"/>
      <c r="BU10" s="284"/>
      <c r="BV10" s="43"/>
      <c r="BW10" s="43"/>
      <c r="BX10" s="286"/>
    </row>
    <row r="11" spans="1:80" ht="32.25" customHeight="1" x14ac:dyDescent="0.25">
      <c r="A11" s="43"/>
      <c r="B11" s="203"/>
      <c r="C11" s="206"/>
      <c r="D11" s="46">
        <v>456</v>
      </c>
      <c r="E11" s="17" t="s">
        <v>62</v>
      </c>
      <c r="F11" s="61">
        <v>70</v>
      </c>
      <c r="G11" s="46"/>
      <c r="H11" s="83"/>
      <c r="I11" s="17"/>
      <c r="J11" s="99">
        <v>28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/>
      <c r="AA11" s="102"/>
      <c r="AB11" s="17"/>
      <c r="AC11" s="46"/>
      <c r="AD11" s="17"/>
      <c r="AE11" s="100"/>
      <c r="AF11" s="17"/>
      <c r="AG11" s="85"/>
      <c r="AH11" s="86"/>
      <c r="AI11" s="43"/>
      <c r="AJ11" s="278"/>
      <c r="AK11" s="242"/>
      <c r="AL11" s="238"/>
      <c r="AM11" s="248"/>
      <c r="AN11" s="238"/>
      <c r="AO11" s="250"/>
      <c r="AP11" s="242"/>
      <c r="AQ11" s="242"/>
      <c r="AR11" s="324"/>
      <c r="AS11" s="304"/>
      <c r="AT11" s="322"/>
      <c r="AU11" s="322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88">
        <v>5</v>
      </c>
      <c r="BM11" s="210">
        <f>(3*AS9+BB9+BP11)</f>
        <v>34.549999999999997</v>
      </c>
      <c r="BN11" s="214">
        <f>AR9-7-BP9-BP10+BP11</f>
        <v>46.84</v>
      </c>
      <c r="BO11" s="218">
        <v>12</v>
      </c>
      <c r="BP11" s="211">
        <f t="shared" si="0"/>
        <v>1.39</v>
      </c>
      <c r="BQ11" s="214">
        <f>2*BM11+2*BN11+28</f>
        <v>190.78</v>
      </c>
      <c r="BR11" s="212">
        <f>INT((2*AT9+AU9+1)*(INT(AZ9/3/2)+INT(BJ9/3/2+BJ10/3/2))/2)</f>
        <v>18</v>
      </c>
      <c r="BS11" s="87">
        <f t="shared" si="1"/>
        <v>30.487890766913253</v>
      </c>
      <c r="BT11" s="242"/>
      <c r="BU11" s="284"/>
      <c r="BV11" s="43"/>
      <c r="BW11" s="43"/>
      <c r="BX11" s="71"/>
    </row>
    <row r="12" spans="1:80" ht="32.25" customHeight="1" x14ac:dyDescent="0.25">
      <c r="A12" s="43"/>
      <c r="B12" s="203"/>
      <c r="C12" s="206"/>
      <c r="D12" s="46">
        <v>456</v>
      </c>
      <c r="E12" s="17" t="s">
        <v>63</v>
      </c>
      <c r="F12" s="61">
        <v>80</v>
      </c>
      <c r="G12" s="46"/>
      <c r="H12" s="83"/>
      <c r="I12" s="17"/>
      <c r="J12" s="99">
        <v>28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/>
      <c r="AA12" s="102"/>
      <c r="AB12" s="17"/>
      <c r="AC12" s="46"/>
      <c r="AD12" s="17"/>
      <c r="AE12" s="100"/>
      <c r="AF12" s="17"/>
      <c r="AG12" s="85"/>
      <c r="AH12" s="86"/>
      <c r="AI12" s="43"/>
      <c r="AJ12" s="278"/>
      <c r="AK12" s="242"/>
      <c r="AL12" s="238">
        <v>460</v>
      </c>
      <c r="AM12" s="248" t="s">
        <v>206</v>
      </c>
      <c r="AN12" s="238">
        <f>AN9</f>
        <v>5</v>
      </c>
      <c r="AO12" s="250">
        <f>INT(AL12*TAN(RADIANS(AN12)))</f>
        <v>40</v>
      </c>
      <c r="AP12" s="242">
        <f>INT((AO12-13)/AS12+1)*AS12+13</f>
        <v>43</v>
      </c>
      <c r="AQ12" s="242">
        <f>AP12+INT(AL12*(TAN(AN12/180*PI())))</f>
        <v>83</v>
      </c>
      <c r="AR12" s="324">
        <f>F$9</f>
        <v>55</v>
      </c>
      <c r="AS12" s="304">
        <f>AS9</f>
        <v>10</v>
      </c>
      <c r="AT12" s="322">
        <f>AT9</f>
        <v>14</v>
      </c>
      <c r="AU12" s="322">
        <v>8</v>
      </c>
      <c r="AV12" s="88">
        <v>1</v>
      </c>
      <c r="AW12" s="231">
        <f>J$9</f>
        <v>28</v>
      </c>
      <c r="AX12" s="87">
        <f>AL12-11</f>
        <v>449</v>
      </c>
      <c r="AY12" s="184">
        <f>(AR12-7-BP12-BP13-1.16/2-BB12/2)</f>
        <v>43.290000000000006</v>
      </c>
      <c r="AZ12" s="130">
        <f>INT((AP12-13)/AS12)+1</f>
        <v>4</v>
      </c>
      <c r="BA12" s="103" t="s">
        <v>31</v>
      </c>
      <c r="BB12" s="105">
        <f>IF(AW12=16,1.84,IF(AW12=20,2.27,IF(AW12=22,2.51,IF(AW12=25,2.84,IF(AW12=28,3.16)))))</f>
        <v>3.16</v>
      </c>
      <c r="BC12" s="88">
        <f>AX12+2*AY12</f>
        <v>535.58000000000004</v>
      </c>
      <c r="BD12" s="87">
        <f>BC12*AZ12/100*((AW12/100)^2/4*PI()*7850/100)</f>
        <v>103.55234615920176</v>
      </c>
      <c r="BE12" s="88">
        <v>2</v>
      </c>
      <c r="BF12" s="87">
        <f>AL12-11</f>
        <v>449</v>
      </c>
      <c r="BG12" s="87">
        <v>10</v>
      </c>
      <c r="BH12" s="218">
        <v>10</v>
      </c>
      <c r="BI12" s="88">
        <f>BF12+2*BG12</f>
        <v>469</v>
      </c>
      <c r="BJ12" s="88">
        <f>AZ12</f>
        <v>4</v>
      </c>
      <c r="BK12" s="87">
        <f>BI12*BJ12/100*((BH12/100)^2/4*PI()*7850/100)</f>
        <v>11.566244593088864</v>
      </c>
      <c r="BL12" s="88">
        <v>3</v>
      </c>
      <c r="BM12" s="110">
        <f>(AP12+AQ12)/2-2*4.5</f>
        <v>54</v>
      </c>
      <c r="BN12" s="87">
        <f>10</f>
        <v>10</v>
      </c>
      <c r="BO12" s="218">
        <v>10</v>
      </c>
      <c r="BP12" s="105">
        <f t="shared" si="0"/>
        <v>1.1599999999999999</v>
      </c>
      <c r="BQ12" s="110">
        <f>BM12+2*BN12</f>
        <v>74</v>
      </c>
      <c r="BR12" s="88">
        <f>AT12*2+2*AU12+1</f>
        <v>45</v>
      </c>
      <c r="BS12" s="87">
        <f t="shared" si="1"/>
        <v>20.530700690290999</v>
      </c>
      <c r="BT12" s="242">
        <f>BD12+BK12+BS12+BD13+BK13+BS13+BS14</f>
        <v>353.42393533459466</v>
      </c>
      <c r="BU12" s="284">
        <f>(AP12+AQ12)*AL12/2*AR12/1000000</f>
        <v>1.5939000000000001</v>
      </c>
      <c r="BV12" s="43"/>
      <c r="BW12" s="43"/>
      <c r="BX12" s="286">
        <f>BT12/BU12</f>
        <v>221.73532551263858</v>
      </c>
    </row>
    <row r="13" spans="1:80" ht="32.25" customHeight="1" thickBot="1" x14ac:dyDescent="0.3">
      <c r="A13" s="43"/>
      <c r="B13" s="204"/>
      <c r="C13" s="207"/>
      <c r="D13" s="46">
        <v>456</v>
      </c>
      <c r="E13" s="17" t="s">
        <v>65</v>
      </c>
      <c r="F13" s="61">
        <v>80</v>
      </c>
      <c r="G13" s="46"/>
      <c r="H13" s="83"/>
      <c r="I13" s="17"/>
      <c r="J13" s="99">
        <v>28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/>
      <c r="AA13" s="102"/>
      <c r="AB13" s="17"/>
      <c r="AC13" s="46"/>
      <c r="AD13" s="17"/>
      <c r="AE13" s="100"/>
      <c r="AF13" s="17"/>
      <c r="AG13" s="85"/>
      <c r="AH13" s="86"/>
      <c r="AI13" s="43"/>
      <c r="AJ13" s="278"/>
      <c r="AK13" s="242"/>
      <c r="AL13" s="238"/>
      <c r="AM13" s="248"/>
      <c r="AN13" s="238"/>
      <c r="AO13" s="250"/>
      <c r="AP13" s="242"/>
      <c r="AQ13" s="242"/>
      <c r="AR13" s="324"/>
      <c r="AS13" s="304"/>
      <c r="AT13" s="322"/>
      <c r="AU13" s="322"/>
      <c r="AV13" s="88" t="s">
        <v>51</v>
      </c>
      <c r="AW13" s="231">
        <f>AW12</f>
        <v>28</v>
      </c>
      <c r="AX13" s="87">
        <f>AL12/COS(AN12/180*PI())-11</f>
        <v>450.75712526993982</v>
      </c>
      <c r="AY13" s="184">
        <f>AY12</f>
        <v>43.290000000000006</v>
      </c>
      <c r="AZ13" s="103" t="s">
        <v>31</v>
      </c>
      <c r="BA13" s="131">
        <f>INT((AQ12-AP12-3.5/COS(AN12*PI()/180))/AS12)+1</f>
        <v>4</v>
      </c>
      <c r="BB13" s="105">
        <f>IF(AW13=16,1.84,IF(AW13=20,2.27,IF(AW13=22,2.51,IF(AW13=25,2.84,IF(AW13=28,3.16)))))</f>
        <v>3.16</v>
      </c>
      <c r="BC13" s="88">
        <f>AX13+2*AY13</f>
        <v>537.33712526993986</v>
      </c>
      <c r="BD13" s="87">
        <f>BC13*BA13/100*((AW13/100)^2/4*PI()*7850/100)</f>
        <v>103.89207961489072</v>
      </c>
      <c r="BE13" s="88" t="s">
        <v>52</v>
      </c>
      <c r="BF13" s="87">
        <f>AL12/COS(AN12/180*PI())-11</f>
        <v>450.75712526993982</v>
      </c>
      <c r="BG13" s="87">
        <v>10</v>
      </c>
      <c r="BH13" s="218">
        <v>10</v>
      </c>
      <c r="BI13" s="88">
        <f>BF13+2*BG13</f>
        <v>470.75712526993982</v>
      </c>
      <c r="BJ13" s="88">
        <f>BA13</f>
        <v>4</v>
      </c>
      <c r="BK13" s="87">
        <f>BI13*BJ13/100*((BH13/100)^2/4*PI()*7850/100)</f>
        <v>11.60957794202878</v>
      </c>
      <c r="BL13" s="88">
        <v>4</v>
      </c>
      <c r="BM13" s="110">
        <f>BM12</f>
        <v>54</v>
      </c>
      <c r="BN13" s="214">
        <f>AR12-7-BP12-BP13+BP13</f>
        <v>46.84</v>
      </c>
      <c r="BO13" s="218">
        <v>12</v>
      </c>
      <c r="BP13" s="105">
        <f t="shared" si="0"/>
        <v>1.39</v>
      </c>
      <c r="BQ13" s="215">
        <f>BM13+2*BN13+32</f>
        <v>179.68</v>
      </c>
      <c r="BR13" s="88">
        <f>BR12</f>
        <v>45</v>
      </c>
      <c r="BS13" s="87">
        <f t="shared" si="1"/>
        <v>71.785095568180282</v>
      </c>
      <c r="BT13" s="242"/>
      <c r="BU13" s="284"/>
      <c r="BV13" s="43"/>
      <c r="BW13" s="43"/>
      <c r="BX13" s="286"/>
    </row>
    <row r="14" spans="1:80" ht="32.25" customHeight="1" thickBot="1" x14ac:dyDescent="0.3">
      <c r="A14" s="43"/>
      <c r="B14" s="14"/>
      <c r="C14" s="14"/>
      <c r="D14" s="46">
        <v>456</v>
      </c>
      <c r="E14" s="17" t="s">
        <v>66</v>
      </c>
      <c r="F14" s="61">
        <v>90</v>
      </c>
      <c r="G14" s="46"/>
      <c r="H14" s="83"/>
      <c r="I14" s="17"/>
      <c r="J14" s="99">
        <v>28</v>
      </c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8"/>
      <c r="AA14" s="102"/>
      <c r="AB14" s="17"/>
      <c r="AC14" s="46"/>
      <c r="AD14" s="17"/>
      <c r="AE14" s="100"/>
      <c r="AF14" s="17"/>
      <c r="AG14" s="85"/>
      <c r="AH14" s="86"/>
      <c r="AI14" s="43"/>
      <c r="AJ14" s="278"/>
      <c r="AK14" s="242"/>
      <c r="AL14" s="238"/>
      <c r="AM14" s="248"/>
      <c r="AN14" s="238"/>
      <c r="AO14" s="250"/>
      <c r="AP14" s="242"/>
      <c r="AQ14" s="242"/>
      <c r="AR14" s="324"/>
      <c r="AS14" s="304"/>
      <c r="AT14" s="322"/>
      <c r="AU14" s="322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88">
        <v>5</v>
      </c>
      <c r="BM14" s="210">
        <f>(3*AS12+BB12+BP14)</f>
        <v>34.549999999999997</v>
      </c>
      <c r="BN14" s="214">
        <f>AR12-7-BP12-BP13+BP14</f>
        <v>46.84</v>
      </c>
      <c r="BO14" s="218">
        <v>12</v>
      </c>
      <c r="BP14" s="211">
        <f t="shared" si="0"/>
        <v>1.39</v>
      </c>
      <c r="BQ14" s="214">
        <f>2*BM14+2*BN14+28</f>
        <v>190.78</v>
      </c>
      <c r="BR14" s="212">
        <f>INT((2*AT12+AU12+1)*(INT(AZ12/3/2)+INT(BJ12/3/2+BJ13/3/2))/2)</f>
        <v>18</v>
      </c>
      <c r="BS14" s="87">
        <f t="shared" si="1"/>
        <v>30.487890766913253</v>
      </c>
      <c r="BT14" s="242"/>
      <c r="BU14" s="284"/>
      <c r="BV14" s="43"/>
      <c r="BW14" s="43"/>
      <c r="BX14" s="71"/>
    </row>
    <row r="15" spans="1:80" ht="32.25" customHeight="1" thickBot="1" x14ac:dyDescent="0.3">
      <c r="A15" s="43"/>
      <c r="D15" s="51">
        <v>456</v>
      </c>
      <c r="E15" s="18" t="s">
        <v>67</v>
      </c>
      <c r="F15" s="63">
        <v>90</v>
      </c>
      <c r="G15" s="51"/>
      <c r="H15" s="89"/>
      <c r="I15" s="18"/>
      <c r="J15" s="99">
        <v>28</v>
      </c>
      <c r="K15" s="106"/>
      <c r="L15" s="51"/>
      <c r="M15" s="51"/>
      <c r="N15" s="51"/>
      <c r="O15" s="51"/>
      <c r="P15" s="18"/>
      <c r="Q15" s="90"/>
      <c r="R15" s="18"/>
      <c r="S15" s="18"/>
      <c r="T15" s="54"/>
      <c r="U15" s="51"/>
      <c r="V15" s="51"/>
      <c r="W15" s="18"/>
      <c r="X15" s="18"/>
      <c r="Y15" s="18"/>
      <c r="Z15" s="98"/>
      <c r="AA15" s="106"/>
      <c r="AB15" s="18"/>
      <c r="AC15" s="51"/>
      <c r="AD15" s="18"/>
      <c r="AE15" s="101"/>
      <c r="AF15" s="18"/>
      <c r="AG15" s="91"/>
      <c r="AH15" s="86"/>
      <c r="AI15" s="43"/>
      <c r="AJ15" s="278"/>
      <c r="AK15" s="242"/>
      <c r="AL15" s="238">
        <v>460</v>
      </c>
      <c r="AM15" s="248" t="s">
        <v>405</v>
      </c>
      <c r="AN15" s="238">
        <f>AN12</f>
        <v>5</v>
      </c>
      <c r="AO15" s="250">
        <f>INT(AL15*TAN(RADIANS(AN15)))</f>
        <v>40</v>
      </c>
      <c r="AP15" s="242">
        <f>INT((AO15-13)/AS15+1)*AS15+13</f>
        <v>43</v>
      </c>
      <c r="AQ15" s="242">
        <f>AP15+INT(AL15*(TAN(AN15/180*PI())))</f>
        <v>83</v>
      </c>
      <c r="AR15" s="324">
        <f>F$10</f>
        <v>70</v>
      </c>
      <c r="AS15" s="304">
        <f>AS12</f>
        <v>10</v>
      </c>
      <c r="AT15" s="322">
        <f>AT12</f>
        <v>14</v>
      </c>
      <c r="AU15" s="322">
        <v>8</v>
      </c>
      <c r="AV15" s="88">
        <v>1</v>
      </c>
      <c r="AW15" s="231">
        <f>J$11</f>
        <v>28</v>
      </c>
      <c r="AX15" s="87">
        <f>AL15-11</f>
        <v>449</v>
      </c>
      <c r="AY15" s="184">
        <f>(AR15-7-BP15-BP16-1.16/2-BB15/2)</f>
        <v>58.290000000000006</v>
      </c>
      <c r="AZ15" s="130">
        <f>INT((AP15-13)/AS15)+1</f>
        <v>4</v>
      </c>
      <c r="BA15" s="103" t="s">
        <v>31</v>
      </c>
      <c r="BB15" s="105">
        <f>IF(AW15=16,1.84,IF(AW15=20,2.27,IF(AW15=22,2.51,IF(AW15=25,2.84,IF(AW15=28,3.16)))))</f>
        <v>3.16</v>
      </c>
      <c r="BC15" s="88">
        <f>AX15+2*AY15</f>
        <v>565.58000000000004</v>
      </c>
      <c r="BD15" s="87">
        <f>BC15*AZ15/100*((AW15/100)^2/4*PI()*7850/100)</f>
        <v>109.35273150737767</v>
      </c>
      <c r="BE15" s="88">
        <v>2</v>
      </c>
      <c r="BF15" s="87">
        <f>AL15-11</f>
        <v>449</v>
      </c>
      <c r="BG15" s="87">
        <v>10</v>
      </c>
      <c r="BH15" s="218">
        <v>10</v>
      </c>
      <c r="BI15" s="88">
        <f>BF15+2*BG15</f>
        <v>469</v>
      </c>
      <c r="BJ15" s="88">
        <f>AZ15</f>
        <v>4</v>
      </c>
      <c r="BK15" s="87">
        <f>BI15*BJ15/100*((BH15/100)^2/4*PI()*7850/100)</f>
        <v>11.566244593088864</v>
      </c>
      <c r="BL15" s="88">
        <v>3</v>
      </c>
      <c r="BM15" s="110">
        <f>(AP15+AQ15)/2-2*4.5</f>
        <v>54</v>
      </c>
      <c r="BN15" s="87">
        <f>10</f>
        <v>10</v>
      </c>
      <c r="BO15" s="218">
        <v>10</v>
      </c>
      <c r="BP15" s="105">
        <f t="shared" si="0"/>
        <v>1.1599999999999999</v>
      </c>
      <c r="BQ15" s="110">
        <f>BM15+2*BN15</f>
        <v>74</v>
      </c>
      <c r="BR15" s="88">
        <f>AT15*2+2*AU15+1</f>
        <v>45</v>
      </c>
      <c r="BS15" s="87">
        <f t="shared" si="1"/>
        <v>20.530700690290999</v>
      </c>
      <c r="BT15" s="242">
        <f>BD15+BK15+BS15+BD16+BK16+BS16+BS17</f>
        <v>381.80439221674106</v>
      </c>
      <c r="BU15" s="284">
        <f>(AP15+AQ15)*AL15/2*AR15/1000000</f>
        <v>2.0286</v>
      </c>
      <c r="BV15" s="43"/>
      <c r="BW15" s="43"/>
      <c r="BX15" s="286">
        <f>BT15/BU15</f>
        <v>188.21078192681705</v>
      </c>
      <c r="BY15" s="42" t="s">
        <v>465</v>
      </c>
    </row>
    <row r="16" spans="1:80" ht="32.25" customHeight="1" x14ac:dyDescent="0.25">
      <c r="A16" s="43"/>
      <c r="D16" s="73"/>
      <c r="E16" s="93"/>
      <c r="F16" s="73"/>
      <c r="G16" s="73"/>
      <c r="H16" s="73"/>
      <c r="I16" s="72"/>
      <c r="J16" s="73"/>
      <c r="K16" s="73"/>
      <c r="L16" s="73"/>
      <c r="M16" s="73"/>
      <c r="N16" s="73"/>
      <c r="O16" s="73"/>
      <c r="P16" s="72"/>
      <c r="Q16" s="72"/>
      <c r="R16" s="72"/>
      <c r="S16" s="72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86"/>
      <c r="AI16" s="43"/>
      <c r="AJ16" s="278"/>
      <c r="AK16" s="242"/>
      <c r="AL16" s="238"/>
      <c r="AM16" s="248"/>
      <c r="AN16" s="238"/>
      <c r="AO16" s="250"/>
      <c r="AP16" s="242"/>
      <c r="AQ16" s="242"/>
      <c r="AR16" s="324"/>
      <c r="AS16" s="304"/>
      <c r="AT16" s="322"/>
      <c r="AU16" s="322"/>
      <c r="AV16" s="88" t="s">
        <v>51</v>
      </c>
      <c r="AW16" s="231">
        <f>AW15</f>
        <v>28</v>
      </c>
      <c r="AX16" s="87">
        <f>AL15/COS(AN15/180*PI())-11</f>
        <v>450.75712526993982</v>
      </c>
      <c r="AY16" s="184">
        <f>AY15</f>
        <v>58.290000000000006</v>
      </c>
      <c r="AZ16" s="103" t="s">
        <v>31</v>
      </c>
      <c r="BA16" s="131">
        <f>INT((AQ15-AP15-3.5/COS(AN15*PI()/180))/AS15)+1</f>
        <v>4</v>
      </c>
      <c r="BB16" s="105">
        <f>IF(AW16=16,1.84,IF(AW16=20,2.27,IF(AW16=22,2.51,IF(AW16=25,2.84,IF(AW16=28,3.16)))))</f>
        <v>3.16</v>
      </c>
      <c r="BC16" s="88">
        <f>AX16+2*AY16</f>
        <v>567.33712526993986</v>
      </c>
      <c r="BD16" s="87">
        <f>BC16*BA16/100*((AW16/100)^2/4*PI()*7850/100)</f>
        <v>109.69246496306663</v>
      </c>
      <c r="BE16" s="88" t="s">
        <v>52</v>
      </c>
      <c r="BF16" s="87">
        <f>AL15/COS(AN15/180*PI())-11</f>
        <v>450.75712526993982</v>
      </c>
      <c r="BG16" s="87">
        <v>10</v>
      </c>
      <c r="BH16" s="218">
        <v>10</v>
      </c>
      <c r="BI16" s="88">
        <f>BF16+2*BG16</f>
        <v>470.75712526993982</v>
      </c>
      <c r="BJ16" s="88">
        <f>BA16</f>
        <v>4</v>
      </c>
      <c r="BK16" s="87">
        <f>BI16*BJ16/100*((BH16/100)^2/4*PI()*7850/100)</f>
        <v>11.60957794202878</v>
      </c>
      <c r="BL16" s="88">
        <v>4</v>
      </c>
      <c r="BM16" s="110">
        <f>BM15</f>
        <v>54</v>
      </c>
      <c r="BN16" s="214">
        <f>AR15-7-BP15-BP16+BP16</f>
        <v>61.84</v>
      </c>
      <c r="BO16" s="218">
        <v>12</v>
      </c>
      <c r="BP16" s="105">
        <f t="shared" si="0"/>
        <v>1.39</v>
      </c>
      <c r="BQ16" s="215">
        <f>BM16+2*BN16+32</f>
        <v>209.68</v>
      </c>
      <c r="BR16" s="88">
        <f>BR15</f>
        <v>45</v>
      </c>
      <c r="BS16" s="87">
        <f t="shared" si="1"/>
        <v>83.770585700890692</v>
      </c>
      <c r="BT16" s="242"/>
      <c r="BU16" s="284"/>
      <c r="BV16" s="43"/>
      <c r="BW16" s="43"/>
      <c r="BX16" s="286"/>
    </row>
    <row r="17" spans="1:76" ht="32.25" customHeight="1" x14ac:dyDescent="0.25">
      <c r="A17" s="43"/>
      <c r="D17" s="73"/>
      <c r="E17" s="93"/>
      <c r="F17" s="73"/>
      <c r="G17" s="73"/>
      <c r="H17" s="73"/>
      <c r="I17" s="72"/>
      <c r="J17" s="73"/>
      <c r="K17" s="73"/>
      <c r="L17" s="73"/>
      <c r="M17" s="73"/>
      <c r="N17" s="73"/>
      <c r="O17" s="73"/>
      <c r="P17" s="72"/>
      <c r="Q17" s="72"/>
      <c r="R17" s="72"/>
      <c r="S17" s="72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86"/>
      <c r="AI17" s="43"/>
      <c r="AJ17" s="278"/>
      <c r="AK17" s="242"/>
      <c r="AL17" s="238"/>
      <c r="AM17" s="248"/>
      <c r="AN17" s="238"/>
      <c r="AO17" s="250"/>
      <c r="AP17" s="242"/>
      <c r="AQ17" s="242"/>
      <c r="AR17" s="324"/>
      <c r="AS17" s="304"/>
      <c r="AT17" s="322"/>
      <c r="AU17" s="322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88">
        <v>5</v>
      </c>
      <c r="BM17" s="210">
        <f>(3*AS15+BB15+BP17)</f>
        <v>34.549999999999997</v>
      </c>
      <c r="BN17" s="214">
        <f>AR15-7-BP15-BP16+BP17</f>
        <v>61.84</v>
      </c>
      <c r="BO17" s="218">
        <v>12</v>
      </c>
      <c r="BP17" s="211">
        <f t="shared" si="0"/>
        <v>1.39</v>
      </c>
      <c r="BQ17" s="214">
        <f>2*BM17+2*BN17+28</f>
        <v>220.78</v>
      </c>
      <c r="BR17" s="212">
        <f>INT((2*AT15+AU15+1)*(INT(AZ15/3/2)+INT(BJ15/3/2+BJ16/3/2))/2)</f>
        <v>18</v>
      </c>
      <c r="BS17" s="87">
        <f t="shared" si="1"/>
        <v>35.282086819997417</v>
      </c>
      <c r="BT17" s="242"/>
      <c r="BU17" s="284"/>
      <c r="BV17" s="43"/>
      <c r="BW17" s="43"/>
      <c r="BX17" s="71"/>
    </row>
    <row r="18" spans="1:76" ht="32.25" customHeight="1" x14ac:dyDescent="0.25">
      <c r="D18" s="73"/>
      <c r="E18" s="93"/>
      <c r="F18" s="73"/>
      <c r="G18" s="73"/>
      <c r="H18" s="73"/>
      <c r="I18" s="72"/>
      <c r="J18" s="73"/>
      <c r="K18" s="73"/>
      <c r="L18" s="73"/>
      <c r="M18" s="73"/>
      <c r="N18" s="73"/>
      <c r="O18" s="73"/>
      <c r="P18" s="72"/>
      <c r="Q18" s="72"/>
      <c r="R18" s="72"/>
      <c r="S18" s="72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J18" s="278"/>
      <c r="AK18" s="242"/>
      <c r="AL18" s="238">
        <v>460</v>
      </c>
      <c r="AM18" s="248" t="s">
        <v>404</v>
      </c>
      <c r="AN18" s="238">
        <f>AN15</f>
        <v>5</v>
      </c>
      <c r="AO18" s="250">
        <f>INT(AL18*TAN(RADIANS(AN18)))</f>
        <v>40</v>
      </c>
      <c r="AP18" s="242">
        <f>INT((AO18-13)/AS18+1)*AS18+13</f>
        <v>43</v>
      </c>
      <c r="AQ18" s="242">
        <f>AP18+INT(AL18*(TAN(AN18/180*PI())))</f>
        <v>83</v>
      </c>
      <c r="AR18" s="324">
        <f>F$12</f>
        <v>80</v>
      </c>
      <c r="AS18" s="304">
        <f>AS15</f>
        <v>10</v>
      </c>
      <c r="AT18" s="322">
        <f>AT15</f>
        <v>14</v>
      </c>
      <c r="AU18" s="322">
        <v>8</v>
      </c>
      <c r="AV18" s="88">
        <v>1</v>
      </c>
      <c r="AW18" s="231">
        <f>J$13</f>
        <v>28</v>
      </c>
      <c r="AX18" s="87">
        <f>AL18-11</f>
        <v>449</v>
      </c>
      <c r="AY18" s="184">
        <f>(AR18-7-BP18-BP19-1.16/2-BB18/2)</f>
        <v>68.290000000000006</v>
      </c>
      <c r="AZ18" s="130">
        <f>INT((AP18-13)/AS18)+1</f>
        <v>4</v>
      </c>
      <c r="BA18" s="103" t="s">
        <v>31</v>
      </c>
      <c r="BB18" s="105">
        <f>IF(AW18=16,1.84,IF(AW18=20,2.27,IF(AW18=22,2.51,IF(AW18=25,2.84,IF(AW18=28,3.16)))))</f>
        <v>3.16</v>
      </c>
      <c r="BC18" s="88">
        <f>AX18+2*AY18</f>
        <v>585.58000000000004</v>
      </c>
      <c r="BD18" s="87">
        <f>BC18*AZ18/100*((AW18/100)^2/4*PI()*7850/100)</f>
        <v>113.21965507282827</v>
      </c>
      <c r="BE18" s="88">
        <v>2</v>
      </c>
      <c r="BF18" s="87">
        <f>AL18-11</f>
        <v>449</v>
      </c>
      <c r="BG18" s="87">
        <v>10</v>
      </c>
      <c r="BH18" s="218">
        <v>10</v>
      </c>
      <c r="BI18" s="88">
        <f>BF18+2*BG18</f>
        <v>469</v>
      </c>
      <c r="BJ18" s="88">
        <f>AZ18</f>
        <v>4</v>
      </c>
      <c r="BK18" s="87">
        <f>BI18*BJ18/100*((BH18/100)^2/4*PI()*7850/100)</f>
        <v>11.566244593088864</v>
      </c>
      <c r="BL18" s="88">
        <v>3</v>
      </c>
      <c r="BM18" s="110">
        <f>(AP18+AQ18)/2-2*4.5</f>
        <v>54</v>
      </c>
      <c r="BN18" s="87">
        <f>10</f>
        <v>10</v>
      </c>
      <c r="BO18" s="218">
        <v>10</v>
      </c>
      <c r="BP18" s="105">
        <f t="shared" si="0"/>
        <v>1.1599999999999999</v>
      </c>
      <c r="BQ18" s="110">
        <f>BM18+2*BN18</f>
        <v>74</v>
      </c>
      <c r="BR18" s="88">
        <f>AT18*2+2*AU18+1</f>
        <v>45</v>
      </c>
      <c r="BS18" s="87">
        <f t="shared" si="1"/>
        <v>20.530700690290999</v>
      </c>
      <c r="BT18" s="242">
        <f>BD18+BK18+BS18+BD19+BK19+BS19+BS20</f>
        <v>400.72469680483863</v>
      </c>
      <c r="BU18" s="284">
        <f>(AP18+AQ18)*AL18/2*AR18/1000000</f>
        <v>2.3184</v>
      </c>
      <c r="BX18" s="286">
        <f>BT18/BU18</f>
        <v>172.84536611664882</v>
      </c>
    </row>
    <row r="19" spans="1:76" ht="32.25" customHeight="1" x14ac:dyDescent="0.25">
      <c r="D19" s="73"/>
      <c r="E19" s="93"/>
      <c r="F19" s="73"/>
      <c r="G19" s="73"/>
      <c r="H19" s="73"/>
      <c r="I19" s="72"/>
      <c r="J19" s="73"/>
      <c r="K19" s="73"/>
      <c r="L19" s="73"/>
      <c r="M19" s="73"/>
      <c r="N19" s="73"/>
      <c r="O19" s="73"/>
      <c r="P19" s="72"/>
      <c r="Q19" s="72"/>
      <c r="R19" s="72"/>
      <c r="S19" s="72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J19" s="278"/>
      <c r="AK19" s="242"/>
      <c r="AL19" s="238"/>
      <c r="AM19" s="248"/>
      <c r="AN19" s="238"/>
      <c r="AO19" s="250"/>
      <c r="AP19" s="242"/>
      <c r="AQ19" s="242"/>
      <c r="AR19" s="324"/>
      <c r="AS19" s="304"/>
      <c r="AT19" s="322"/>
      <c r="AU19" s="322"/>
      <c r="AV19" s="88" t="s">
        <v>51</v>
      </c>
      <c r="AW19" s="231">
        <f>AW18</f>
        <v>28</v>
      </c>
      <c r="AX19" s="87">
        <f>AL18/COS(AN18/180*PI())-11</f>
        <v>450.75712526993982</v>
      </c>
      <c r="AY19" s="184">
        <f>AY18</f>
        <v>68.290000000000006</v>
      </c>
      <c r="AZ19" s="103" t="s">
        <v>31</v>
      </c>
      <c r="BA19" s="131">
        <f>INT((AQ18-AP18-3.5/COS(AN18*PI()/180))/AS18)+1</f>
        <v>4</v>
      </c>
      <c r="BB19" s="105">
        <f>IF(AW19=16,1.84,IF(AW19=20,2.27,IF(AW19=22,2.51,IF(AW19=25,2.84,IF(AW19=28,3.16)))))</f>
        <v>3.16</v>
      </c>
      <c r="BC19" s="88">
        <f>AX19+2*AY19</f>
        <v>587.33712526993986</v>
      </c>
      <c r="BD19" s="87">
        <f>BC19*BA19/100*((AW19/100)^2/4*PI()*7850/100)</f>
        <v>113.55938852851723</v>
      </c>
      <c r="BE19" s="88" t="s">
        <v>52</v>
      </c>
      <c r="BF19" s="87">
        <f>AL18/COS(AN18/180*PI())-11</f>
        <v>450.75712526993982</v>
      </c>
      <c r="BG19" s="87">
        <v>10</v>
      </c>
      <c r="BH19" s="218">
        <v>10</v>
      </c>
      <c r="BI19" s="88">
        <f>BF19+2*BG19</f>
        <v>470.75712526993982</v>
      </c>
      <c r="BJ19" s="88">
        <f>BA19</f>
        <v>4</v>
      </c>
      <c r="BK19" s="87">
        <f>BI19*BJ19/100*((BH19/100)^2/4*PI()*7850/100)</f>
        <v>11.60957794202878</v>
      </c>
      <c r="BL19" s="88">
        <v>4</v>
      </c>
      <c r="BM19" s="110">
        <f>BM18</f>
        <v>54</v>
      </c>
      <c r="BN19" s="214">
        <f>AR18-7-BP18-BP19+BP19</f>
        <v>71.84</v>
      </c>
      <c r="BO19" s="218">
        <v>12</v>
      </c>
      <c r="BP19" s="105">
        <f t="shared" si="0"/>
        <v>1.39</v>
      </c>
      <c r="BQ19" s="215">
        <f>BM19+2*BN19+32</f>
        <v>229.68</v>
      </c>
      <c r="BR19" s="88">
        <f>BR18</f>
        <v>45</v>
      </c>
      <c r="BS19" s="87">
        <f t="shared" si="1"/>
        <v>91.760912456030979</v>
      </c>
      <c r="BT19" s="242"/>
      <c r="BU19" s="284"/>
      <c r="BX19" s="286"/>
    </row>
    <row r="20" spans="1:76" ht="32.25" customHeight="1" x14ac:dyDescent="0.25">
      <c r="D20" s="73"/>
      <c r="E20" s="93"/>
      <c r="F20" s="73"/>
      <c r="G20" s="73"/>
      <c r="H20" s="73"/>
      <c r="I20" s="72"/>
      <c r="J20" s="73"/>
      <c r="K20" s="73"/>
      <c r="L20" s="73"/>
      <c r="M20" s="73"/>
      <c r="N20" s="73"/>
      <c r="O20" s="73"/>
      <c r="P20" s="72"/>
      <c r="Q20" s="72"/>
      <c r="R20" s="72"/>
      <c r="S20" s="72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J20" s="278"/>
      <c r="AK20" s="242"/>
      <c r="AL20" s="238"/>
      <c r="AM20" s="248"/>
      <c r="AN20" s="238"/>
      <c r="AO20" s="250"/>
      <c r="AP20" s="242"/>
      <c r="AQ20" s="242"/>
      <c r="AR20" s="324"/>
      <c r="AS20" s="304"/>
      <c r="AT20" s="322"/>
      <c r="AU20" s="322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88">
        <v>5</v>
      </c>
      <c r="BM20" s="210">
        <f>(3*AS18+BB18+BP20)</f>
        <v>34.549999999999997</v>
      </c>
      <c r="BN20" s="214">
        <f>AR18-7-BP18-BP19+BP20</f>
        <v>71.84</v>
      </c>
      <c r="BO20" s="218">
        <v>12</v>
      </c>
      <c r="BP20" s="211">
        <f t="shared" si="0"/>
        <v>1.39</v>
      </c>
      <c r="BQ20" s="214">
        <f>2*BM20+2*BN20+28</f>
        <v>240.78</v>
      </c>
      <c r="BR20" s="212">
        <f>INT((2*AT18+AU18+1)*(INT(AZ18/3/2)+INT(BJ18/3/2+BJ19/3/2))/2)</f>
        <v>18</v>
      </c>
      <c r="BS20" s="87">
        <f t="shared" si="1"/>
        <v>38.478217522053534</v>
      </c>
      <c r="BT20" s="242"/>
      <c r="BU20" s="284"/>
      <c r="BX20" s="71"/>
    </row>
    <row r="21" spans="1:76" ht="32.25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238">
        <v>460</v>
      </c>
      <c r="AM21" s="248" t="s">
        <v>406</v>
      </c>
      <c r="AN21" s="238">
        <f>AN18</f>
        <v>5</v>
      </c>
      <c r="AO21" s="250">
        <f>INT(AL21*TAN(RADIANS(AN21)))</f>
        <v>40</v>
      </c>
      <c r="AP21" s="242">
        <f>INT((AO21-13)/AS21+1)*AS21+13</f>
        <v>43</v>
      </c>
      <c r="AQ21" s="242">
        <f>AP21+INT(AL21*(TAN(AN21/180*PI())))</f>
        <v>83</v>
      </c>
      <c r="AR21" s="324">
        <f>F$15</f>
        <v>90</v>
      </c>
      <c r="AS21" s="304">
        <f>AS18</f>
        <v>10</v>
      </c>
      <c r="AT21" s="322">
        <f>AT18</f>
        <v>14</v>
      </c>
      <c r="AU21" s="322">
        <v>8</v>
      </c>
      <c r="AV21" s="88">
        <v>1</v>
      </c>
      <c r="AW21" s="231">
        <f>J$15</f>
        <v>28</v>
      </c>
      <c r="AX21" s="87">
        <f>AL21-11</f>
        <v>449</v>
      </c>
      <c r="AY21" s="184">
        <f>(AR21-7-BP21-BP22-1.16/2-BB21/2)</f>
        <v>78.290000000000006</v>
      </c>
      <c r="AZ21" s="130">
        <f>INT((AP21-13)/AS21)+1</f>
        <v>4</v>
      </c>
      <c r="BA21" s="103" t="s">
        <v>31</v>
      </c>
      <c r="BB21" s="105">
        <f>IF(AW21=16,1.84,IF(AW21=20,2.27,IF(AW21=22,2.51,IF(AW21=25,2.84,IF(AW21=28,3.16)))))</f>
        <v>3.16</v>
      </c>
      <c r="BC21" s="88">
        <f>AX21+2*AY21</f>
        <v>605.58000000000004</v>
      </c>
      <c r="BD21" s="87">
        <f>BC21*AZ21/100*((AW21/100)^2/4*PI()*7850/100)</f>
        <v>117.08657863827889</v>
      </c>
      <c r="BE21" s="88">
        <v>2</v>
      </c>
      <c r="BF21" s="87">
        <f>AL21-11</f>
        <v>449</v>
      </c>
      <c r="BG21" s="87">
        <v>10</v>
      </c>
      <c r="BH21" s="218">
        <v>10</v>
      </c>
      <c r="BI21" s="88">
        <f>BF21+2*BG21</f>
        <v>469</v>
      </c>
      <c r="BJ21" s="88">
        <f>AZ21</f>
        <v>4</v>
      </c>
      <c r="BK21" s="87">
        <f>BI21*BJ21/100*((BH21/100)^2/4*PI()*7850/100)</f>
        <v>11.566244593088864</v>
      </c>
      <c r="BL21" s="88">
        <v>3</v>
      </c>
      <c r="BM21" s="110">
        <f>(AP21+AQ21)/2-2*4.5</f>
        <v>54</v>
      </c>
      <c r="BN21" s="87">
        <f>10</f>
        <v>10</v>
      </c>
      <c r="BO21" s="218">
        <v>10</v>
      </c>
      <c r="BP21" s="105">
        <f t="shared" si="0"/>
        <v>1.1599999999999999</v>
      </c>
      <c r="BQ21" s="110">
        <f>BM21+2*BN21</f>
        <v>74</v>
      </c>
      <c r="BR21" s="88">
        <f>AT21*2+2*AU21+1</f>
        <v>45</v>
      </c>
      <c r="BS21" s="87">
        <f t="shared" si="1"/>
        <v>20.530700690290999</v>
      </c>
      <c r="BT21" s="242">
        <f>BD21+BK21+BS21+BD22+BK22+BS22+BS23</f>
        <v>419.64500139293631</v>
      </c>
      <c r="BU21" s="284">
        <f>(AP21+AQ21)*AL21/2*AR21/1000000</f>
        <v>2.6082000000000001</v>
      </c>
      <c r="BX21" s="286">
        <f>BT21/BU21</f>
        <v>160.89448715318468</v>
      </c>
    </row>
    <row r="22" spans="1:76" ht="32.25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/>
      <c r="AM22" s="248"/>
      <c r="AN22" s="238"/>
      <c r="AO22" s="250"/>
      <c r="AP22" s="242"/>
      <c r="AQ22" s="242"/>
      <c r="AR22" s="324"/>
      <c r="AS22" s="304"/>
      <c r="AT22" s="322"/>
      <c r="AU22" s="322"/>
      <c r="AV22" s="88" t="s">
        <v>51</v>
      </c>
      <c r="AW22" s="231">
        <f>AW21</f>
        <v>28</v>
      </c>
      <c r="AX22" s="87">
        <f>AL21/COS(AN21/180*PI())-11</f>
        <v>450.75712526993982</v>
      </c>
      <c r="AY22" s="184">
        <f>AY21</f>
        <v>78.290000000000006</v>
      </c>
      <c r="AZ22" s="103" t="s">
        <v>31</v>
      </c>
      <c r="BA22" s="131">
        <f>INT((AQ21-AP21-3.5/COS(AN21*PI()/180))/AS21)+1</f>
        <v>4</v>
      </c>
      <c r="BB22" s="105">
        <f>IF(AW22=16,1.84,IF(AW22=20,2.27,IF(AW22=22,2.51,IF(AW22=25,2.84,IF(AW22=28,3.16)))))</f>
        <v>3.16</v>
      </c>
      <c r="BC22" s="88">
        <f>AX22+2*AY22</f>
        <v>607.33712526993986</v>
      </c>
      <c r="BD22" s="87">
        <f>BC22*BA22/100*((AW22/100)^2/4*PI()*7850/100)</f>
        <v>117.42631209396785</v>
      </c>
      <c r="BE22" s="88" t="s">
        <v>52</v>
      </c>
      <c r="BF22" s="87">
        <f>AL21/COS(AN21/180*PI())-11</f>
        <v>450.75712526993982</v>
      </c>
      <c r="BG22" s="87">
        <v>10</v>
      </c>
      <c r="BH22" s="218">
        <v>10</v>
      </c>
      <c r="BI22" s="88">
        <f>BF22+2*BG22</f>
        <v>470.75712526993982</v>
      </c>
      <c r="BJ22" s="88">
        <f>BA22</f>
        <v>4</v>
      </c>
      <c r="BK22" s="87">
        <f>BI22*BJ22/100*((BH22/100)^2/4*PI()*7850/100)</f>
        <v>11.60957794202878</v>
      </c>
      <c r="BL22" s="88">
        <v>4</v>
      </c>
      <c r="BM22" s="110">
        <f>BM21</f>
        <v>54</v>
      </c>
      <c r="BN22" s="214">
        <f>AR21-7-BP21-BP22+BP22</f>
        <v>81.84</v>
      </c>
      <c r="BO22" s="218">
        <v>12</v>
      </c>
      <c r="BP22" s="105">
        <f t="shared" si="0"/>
        <v>1.39</v>
      </c>
      <c r="BQ22" s="215">
        <f>BM22+2*BN22+32</f>
        <v>249.68</v>
      </c>
      <c r="BR22" s="88">
        <f>BR21</f>
        <v>45</v>
      </c>
      <c r="BS22" s="87">
        <f t="shared" si="1"/>
        <v>99.751239211171253</v>
      </c>
      <c r="BT22" s="242"/>
      <c r="BU22" s="284"/>
      <c r="BX22" s="286"/>
    </row>
    <row r="23" spans="1:76" ht="32.25" customHeight="1" thickBot="1" x14ac:dyDescent="0.3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9"/>
      <c r="AK23" s="252"/>
      <c r="AL23" s="236"/>
      <c r="AM23" s="249"/>
      <c r="AN23" s="236"/>
      <c r="AO23" s="251"/>
      <c r="AP23" s="252"/>
      <c r="AQ23" s="252"/>
      <c r="AR23" s="325"/>
      <c r="AS23" s="304"/>
      <c r="AT23" s="322"/>
      <c r="AU23" s="338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95">
        <v>5</v>
      </c>
      <c r="BM23" s="210">
        <f>(3*AS21+BB21+BP23)</f>
        <v>34.549999999999997</v>
      </c>
      <c r="BN23" s="214">
        <f>AR21-7-BP21-BP22+BP23</f>
        <v>81.84</v>
      </c>
      <c r="BO23" s="218">
        <v>12</v>
      </c>
      <c r="BP23" s="211">
        <f t="shared" si="0"/>
        <v>1.39</v>
      </c>
      <c r="BQ23" s="214">
        <f>2*BM23+2*BN23+28</f>
        <v>260.77999999999997</v>
      </c>
      <c r="BR23" s="212">
        <f>INT((2*AT21+AU21+1)*(INT(AZ21/3/2)+INT(BJ21/3/2+BJ22/3/2))/2)</f>
        <v>18</v>
      </c>
      <c r="BS23" s="94">
        <f t="shared" si="1"/>
        <v>41.674348224109629</v>
      </c>
      <c r="BT23" s="252"/>
      <c r="BU23" s="285"/>
      <c r="BX23" s="71"/>
    </row>
    <row r="24" spans="1:76" ht="40.5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L24" s="73"/>
      <c r="AM24" s="93"/>
      <c r="AN24" s="93"/>
      <c r="AO24" s="129"/>
      <c r="AP24" s="93"/>
      <c r="AQ24" s="93"/>
      <c r="AR24" s="224"/>
      <c r="AV24" s="73"/>
      <c r="AW24" s="224"/>
      <c r="AX24" s="73"/>
      <c r="AZ24" s="73"/>
      <c r="BA24" s="73"/>
      <c r="BB24" s="73"/>
      <c r="BC24" s="73"/>
      <c r="BD24" s="72"/>
      <c r="BE24" s="72"/>
      <c r="BF24" s="72"/>
      <c r="BG24" s="72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</row>
    <row r="25" spans="1:76" ht="32.25" customHeight="1" x14ac:dyDescent="0.25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1" t="s">
        <v>415</v>
      </c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</row>
    <row r="26" spans="1:76" ht="12" customHeight="1" thickBot="1" x14ac:dyDescent="0.3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J26" s="43"/>
      <c r="AK26" s="43"/>
      <c r="AL26" s="43"/>
      <c r="AM26" s="43"/>
      <c r="AN26" s="43"/>
      <c r="AO26" s="128"/>
      <c r="AP26" s="43"/>
      <c r="AQ26" s="43"/>
      <c r="AR26" s="221"/>
      <c r="AS26" s="226"/>
      <c r="AT26" s="229"/>
      <c r="AU26" s="229"/>
      <c r="AV26" s="43"/>
      <c r="AW26" s="221"/>
      <c r="AX26" s="43"/>
      <c r="AY26" s="13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</row>
    <row r="27" spans="1:76" ht="45.75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J27" s="272" t="s">
        <v>441</v>
      </c>
      <c r="AK27" s="274" t="s">
        <v>148</v>
      </c>
      <c r="AL27" s="274" t="s">
        <v>149</v>
      </c>
      <c r="AM27" s="274" t="s">
        <v>150</v>
      </c>
      <c r="AN27" s="262" t="s">
        <v>450</v>
      </c>
      <c r="AO27" s="200" t="s">
        <v>23</v>
      </c>
      <c r="AP27" s="262" t="s">
        <v>442</v>
      </c>
      <c r="AQ27" s="262" t="s">
        <v>443</v>
      </c>
      <c r="AR27" s="318" t="s">
        <v>444</v>
      </c>
      <c r="AS27" s="305" t="s">
        <v>201</v>
      </c>
      <c r="AT27" s="320" t="s">
        <v>407</v>
      </c>
      <c r="AU27" s="320" t="s">
        <v>408</v>
      </c>
      <c r="AV27" s="257" t="s">
        <v>437</v>
      </c>
      <c r="AW27" s="257"/>
      <c r="AX27" s="257"/>
      <c r="AY27" s="257"/>
      <c r="AZ27" s="257"/>
      <c r="BA27" s="257"/>
      <c r="BB27" s="257"/>
      <c r="BC27" s="257"/>
      <c r="BD27" s="257"/>
      <c r="BE27" s="257" t="s">
        <v>438</v>
      </c>
      <c r="BF27" s="257"/>
      <c r="BG27" s="257"/>
      <c r="BH27" s="257"/>
      <c r="BI27" s="257"/>
      <c r="BJ27" s="257"/>
      <c r="BK27" s="257"/>
      <c r="BL27" s="257" t="s">
        <v>445</v>
      </c>
      <c r="BM27" s="257"/>
      <c r="BN27" s="257"/>
      <c r="BO27" s="257"/>
      <c r="BP27" s="257"/>
      <c r="BQ27" s="257"/>
      <c r="BR27" s="257"/>
      <c r="BS27" s="257"/>
      <c r="BT27" s="258" t="s">
        <v>454</v>
      </c>
      <c r="BU27" s="260" t="s">
        <v>452</v>
      </c>
      <c r="BV27" s="43"/>
      <c r="BW27" s="43"/>
    </row>
    <row r="28" spans="1:76" ht="107.25" customHeight="1" x14ac:dyDescent="0.25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273"/>
      <c r="AK28" s="259"/>
      <c r="AL28" s="259"/>
      <c r="AM28" s="259"/>
      <c r="AN28" s="263"/>
      <c r="AO28" s="201" t="s">
        <v>202</v>
      </c>
      <c r="AP28" s="263"/>
      <c r="AQ28" s="263"/>
      <c r="AR28" s="319"/>
      <c r="AS28" s="306"/>
      <c r="AT28" s="321"/>
      <c r="AU28" s="321"/>
      <c r="AV28" s="25" t="s">
        <v>24</v>
      </c>
      <c r="AW28" s="222" t="s">
        <v>158</v>
      </c>
      <c r="AX28" s="81" t="s">
        <v>25</v>
      </c>
      <c r="AY28" s="187" t="s">
        <v>26</v>
      </c>
      <c r="AZ28" s="25" t="s">
        <v>440</v>
      </c>
      <c r="BA28" s="25" t="s">
        <v>409</v>
      </c>
      <c r="BB28" s="186" t="s">
        <v>27</v>
      </c>
      <c r="BC28" s="25" t="s">
        <v>159</v>
      </c>
      <c r="BD28" s="25" t="s">
        <v>160</v>
      </c>
      <c r="BE28" s="25" t="s">
        <v>24</v>
      </c>
      <c r="BF28" s="81" t="s">
        <v>25</v>
      </c>
      <c r="BG28" s="81" t="s">
        <v>26</v>
      </c>
      <c r="BH28" s="25" t="s">
        <v>158</v>
      </c>
      <c r="BI28" s="25" t="s">
        <v>159</v>
      </c>
      <c r="BJ28" s="25" t="s">
        <v>20</v>
      </c>
      <c r="BK28" s="25" t="s">
        <v>160</v>
      </c>
      <c r="BL28" s="25" t="s">
        <v>24</v>
      </c>
      <c r="BM28" s="81" t="s">
        <v>25</v>
      </c>
      <c r="BN28" s="81" t="s">
        <v>26</v>
      </c>
      <c r="BO28" s="25" t="s">
        <v>158</v>
      </c>
      <c r="BP28" s="186" t="s">
        <v>27</v>
      </c>
      <c r="BQ28" s="25" t="s">
        <v>159</v>
      </c>
      <c r="BR28" s="25" t="s">
        <v>20</v>
      </c>
      <c r="BS28" s="25" t="s">
        <v>160</v>
      </c>
      <c r="BT28" s="259"/>
      <c r="BU28" s="261"/>
      <c r="BV28" s="43"/>
      <c r="BW28" s="43"/>
    </row>
    <row r="29" spans="1:76" ht="32.25" customHeight="1" x14ac:dyDescent="0.25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278">
        <v>4.5999999999999996</v>
      </c>
      <c r="AK29" s="242">
        <v>4</v>
      </c>
      <c r="AL29" s="238">
        <v>460</v>
      </c>
      <c r="AM29" s="248" t="s">
        <v>203</v>
      </c>
      <c r="AN29" s="238">
        <v>10</v>
      </c>
      <c r="AO29" s="250">
        <f>INT(AL29*TAN(RADIANS(AN29)))</f>
        <v>81</v>
      </c>
      <c r="AP29" s="242">
        <f>(INT((AO29-13)/AS29+1)*AS29+13)</f>
        <v>83</v>
      </c>
      <c r="AQ29" s="242">
        <f>AP29+INT(AL29*(TAN(AN29/180*PI())))</f>
        <v>164</v>
      </c>
      <c r="AR29" s="324">
        <f>F$6</f>
        <v>45</v>
      </c>
      <c r="AS29" s="304">
        <f>AS21</f>
        <v>10</v>
      </c>
      <c r="AT29" s="322">
        <f>AT21</f>
        <v>14</v>
      </c>
      <c r="AU29" s="322">
        <v>8</v>
      </c>
      <c r="AV29" s="88">
        <v>1</v>
      </c>
      <c r="AW29" s="231">
        <f>J$6</f>
        <v>25</v>
      </c>
      <c r="AX29" s="87">
        <f>AL29-11</f>
        <v>449</v>
      </c>
      <c r="AY29" s="184">
        <f>(AR29-7-BP29-BP30-1.16/2-BB29/2)</f>
        <v>33.450000000000003</v>
      </c>
      <c r="AZ29" s="130">
        <f>INT((AP29-13)/AS29)+1</f>
        <v>8</v>
      </c>
      <c r="BA29" s="103" t="s">
        <v>31</v>
      </c>
      <c r="BB29" s="105">
        <f>IF(AW29=16,1.84,IF(AW29=20,2.27,IF(AW29=22,2.51,IF(AW29=25,2.84,IF(AW29=28,3.16)))))</f>
        <v>2.84</v>
      </c>
      <c r="BC29" s="88">
        <f>AX29+2*AY29</f>
        <v>515.9</v>
      </c>
      <c r="BD29" s="87">
        <f>BC29*AZ29/100*((AW29/100)^2/4*PI()*7850/100)</f>
        <v>159.03586315497185</v>
      </c>
      <c r="BE29" s="88">
        <v>2</v>
      </c>
      <c r="BF29" s="87">
        <f>AL29-11</f>
        <v>449</v>
      </c>
      <c r="BG29" s="87">
        <v>10</v>
      </c>
      <c r="BH29" s="218">
        <v>10</v>
      </c>
      <c r="BI29" s="88">
        <f>BF29+2*BG29</f>
        <v>469</v>
      </c>
      <c r="BJ29" s="88">
        <f>AZ29</f>
        <v>8</v>
      </c>
      <c r="BK29" s="87">
        <f>BI29*BJ29/100*((BH29/100)^2/4*PI()*7850/100)</f>
        <v>23.132489186177729</v>
      </c>
      <c r="BL29" s="88">
        <v>3</v>
      </c>
      <c r="BM29" s="110">
        <f>(AP29+AQ29)/2-2*4.5</f>
        <v>114.5</v>
      </c>
      <c r="BN29" s="87">
        <f>10</f>
        <v>10</v>
      </c>
      <c r="BO29" s="218">
        <v>10</v>
      </c>
      <c r="BP29" s="105">
        <f t="shared" ref="BP29:BP46" si="2">IF(BO29=10,1.16,IF(BO29=12,1.39,IF(BO29=14,1.62,IF(BO29=28,3.1))))</f>
        <v>1.1599999999999999</v>
      </c>
      <c r="BQ29" s="110">
        <f>BM29+2*BN29</f>
        <v>134.5</v>
      </c>
      <c r="BR29" s="88">
        <f>AT29*2+2*AU29+1</f>
        <v>45</v>
      </c>
      <c r="BS29" s="87">
        <f t="shared" ref="BS29:BS46" si="3">BQ29*BR29/100*((BO29/100)^2/4*PI()*7850/100)</f>
        <v>37.31593571410999</v>
      </c>
      <c r="BT29" s="242">
        <f>BD29+BK29+BS29+BD30+BK30+BS30+BS31</f>
        <v>575.23468381785949</v>
      </c>
      <c r="BU29" s="284">
        <f>(AP29+AQ29)*AL29/2*AR29/1000000</f>
        <v>2.5564499999999999</v>
      </c>
      <c r="BV29" s="43"/>
      <c r="BW29" s="43"/>
      <c r="BX29" s="286">
        <f>BT29/BU29</f>
        <v>225.01307822091553</v>
      </c>
    </row>
    <row r="30" spans="1:76" ht="32.25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8"/>
      <c r="AK30" s="242"/>
      <c r="AL30" s="238"/>
      <c r="AM30" s="248"/>
      <c r="AN30" s="238"/>
      <c r="AO30" s="250"/>
      <c r="AP30" s="242"/>
      <c r="AQ30" s="242"/>
      <c r="AR30" s="324"/>
      <c r="AS30" s="304"/>
      <c r="AT30" s="322"/>
      <c r="AU30" s="322"/>
      <c r="AV30" s="88" t="s">
        <v>51</v>
      </c>
      <c r="AW30" s="231">
        <f>AW29</f>
        <v>25</v>
      </c>
      <c r="AX30" s="87">
        <f>AL29/COS(AN29/180*PI())-11</f>
        <v>456.09624146744272</v>
      </c>
      <c r="AY30" s="184">
        <f>AY29</f>
        <v>33.450000000000003</v>
      </c>
      <c r="AZ30" s="103" t="s">
        <v>31</v>
      </c>
      <c r="BA30" s="131">
        <f>INT((AQ29-AP29-3.5/COS(AN29*PI()/180))/AS29)+1</f>
        <v>8</v>
      </c>
      <c r="BB30" s="105">
        <f>IF(AW30=16,1.84,IF(AW30=20,2.27,IF(AW30=22,2.51,IF(AW30=25,2.84,IF(AW30=28,3.16)))))</f>
        <v>2.84</v>
      </c>
      <c r="BC30" s="88">
        <f>AX30+2*AY30</f>
        <v>522.9962414674427</v>
      </c>
      <c r="BD30" s="87">
        <f>BC30*BA30/100*((AW30/100)^2/4*PI()*7850/100)</f>
        <v>161.22341284857691</v>
      </c>
      <c r="BE30" s="88" t="s">
        <v>52</v>
      </c>
      <c r="BF30" s="87">
        <f>AL29/COS(AN29/180*PI())-11</f>
        <v>456.09624146744272</v>
      </c>
      <c r="BG30" s="87">
        <v>10</v>
      </c>
      <c r="BH30" s="218">
        <v>10</v>
      </c>
      <c r="BI30" s="88">
        <f>BF30+2*BG30</f>
        <v>476.09624146744272</v>
      </c>
      <c r="BJ30" s="88">
        <f>BA30</f>
        <v>8</v>
      </c>
      <c r="BK30" s="87">
        <f>BI30*BJ30/100*((BH30/100)^2/4*PI()*7850/100)</f>
        <v>23.482497137154539</v>
      </c>
      <c r="BL30" s="88">
        <v>4</v>
      </c>
      <c r="BM30" s="110">
        <f>BM29</f>
        <v>114.5</v>
      </c>
      <c r="BN30" s="214">
        <f>AR29-7-BP29-BP30+BP30</f>
        <v>36.840000000000003</v>
      </c>
      <c r="BO30" s="218">
        <v>12</v>
      </c>
      <c r="BP30" s="105">
        <f t="shared" si="2"/>
        <v>1.39</v>
      </c>
      <c r="BQ30" s="215">
        <f>BM30+2*BN30+32</f>
        <v>220.18</v>
      </c>
      <c r="BR30" s="88">
        <f>BR29</f>
        <v>45</v>
      </c>
      <c r="BS30" s="87">
        <f t="shared" si="3"/>
        <v>87.965507247339332</v>
      </c>
      <c r="BT30" s="242"/>
      <c r="BU30" s="284"/>
      <c r="BV30" s="43"/>
      <c r="BW30" s="43"/>
      <c r="BX30" s="286"/>
    </row>
    <row r="31" spans="1:76" ht="32.25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8"/>
      <c r="AK31" s="242"/>
      <c r="AL31" s="238"/>
      <c r="AM31" s="248"/>
      <c r="AN31" s="238"/>
      <c r="AO31" s="250"/>
      <c r="AP31" s="242"/>
      <c r="AQ31" s="242"/>
      <c r="AR31" s="324"/>
      <c r="AS31" s="304"/>
      <c r="AT31" s="322"/>
      <c r="AU31" s="322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88">
        <v>5</v>
      </c>
      <c r="BM31" s="210">
        <f>(3*AS29+BB29+BP31)</f>
        <v>34.230000000000004</v>
      </c>
      <c r="BN31" s="214">
        <f>AR29-7-BP29-BP30+BP31</f>
        <v>36.840000000000003</v>
      </c>
      <c r="BO31" s="218">
        <v>12</v>
      </c>
      <c r="BP31" s="211">
        <f t="shared" si="2"/>
        <v>1.39</v>
      </c>
      <c r="BQ31" s="214">
        <f>2*BM31+2*BN31+28</f>
        <v>170.14000000000001</v>
      </c>
      <c r="BR31" s="212">
        <f>INT((2*AT29+AU29+1)*(INT(AZ29/3/2)+INT(BJ29/3/2+BJ30/3/2))/2)</f>
        <v>55</v>
      </c>
      <c r="BS31" s="87">
        <f t="shared" si="3"/>
        <v>83.07897852952911</v>
      </c>
      <c r="BT31" s="242"/>
      <c r="BU31" s="284"/>
      <c r="BV31" s="43"/>
      <c r="BW31" s="43"/>
      <c r="BX31" s="71"/>
    </row>
    <row r="32" spans="1:76" ht="32.25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/>
      <c r="AK32" s="242"/>
      <c r="AL32" s="238">
        <v>460</v>
      </c>
      <c r="AM32" s="248" t="s">
        <v>205</v>
      </c>
      <c r="AN32" s="238">
        <f>AN29</f>
        <v>10</v>
      </c>
      <c r="AO32" s="250">
        <f>INT(AL32*TAN(RADIANS(AN32)))</f>
        <v>81</v>
      </c>
      <c r="AP32" s="242">
        <f>INT((AO32-13)/AS32+1)*AS32+13</f>
        <v>83</v>
      </c>
      <c r="AQ32" s="242">
        <f>AP32+INT(AL32*(TAN(AN32/180*PI())))</f>
        <v>164</v>
      </c>
      <c r="AR32" s="324">
        <f>F$8</f>
        <v>55</v>
      </c>
      <c r="AS32" s="304">
        <f>AS29</f>
        <v>10</v>
      </c>
      <c r="AT32" s="322">
        <f>AT29</f>
        <v>14</v>
      </c>
      <c r="AU32" s="322">
        <v>8</v>
      </c>
      <c r="AV32" s="88">
        <v>1</v>
      </c>
      <c r="AW32" s="231">
        <f>J$8</f>
        <v>28</v>
      </c>
      <c r="AX32" s="87">
        <f>AL32-11</f>
        <v>449</v>
      </c>
      <c r="AY32" s="184">
        <f>(AR32-7-BP32-BP33-1.16/2-BB32/2)</f>
        <v>43.290000000000006</v>
      </c>
      <c r="AZ32" s="130">
        <f>INT((AP32-13)/AS32)+1</f>
        <v>8</v>
      </c>
      <c r="BA32" s="103" t="s">
        <v>31</v>
      </c>
      <c r="BB32" s="105">
        <f>IF(AW32=16,1.84,IF(AW32=20,2.27,IF(AW32=22,2.51,IF(AW32=25,2.84,IF(AW32=28,3.16)))))</f>
        <v>3.16</v>
      </c>
      <c r="BC32" s="88">
        <f>AX32+2*AY32</f>
        <v>535.58000000000004</v>
      </c>
      <c r="BD32" s="87">
        <f>BC32*AZ32/100*((AW32/100)^2/4*PI()*7850/100)</f>
        <v>207.10469231840352</v>
      </c>
      <c r="BE32" s="88">
        <v>2</v>
      </c>
      <c r="BF32" s="87">
        <f>AL32-11</f>
        <v>449</v>
      </c>
      <c r="BG32" s="87">
        <v>10</v>
      </c>
      <c r="BH32" s="218">
        <v>10</v>
      </c>
      <c r="BI32" s="88">
        <f>BF32+2*BG32</f>
        <v>469</v>
      </c>
      <c r="BJ32" s="88">
        <f>AZ32</f>
        <v>8</v>
      </c>
      <c r="BK32" s="87">
        <f>BI32*BJ32/100*((BH32/100)^2/4*PI()*7850/100)</f>
        <v>23.132489186177729</v>
      </c>
      <c r="BL32" s="88">
        <v>3</v>
      </c>
      <c r="BM32" s="110">
        <f>(AP32+AQ32)/2-2*4.5</f>
        <v>114.5</v>
      </c>
      <c r="BN32" s="87">
        <f>10</f>
        <v>10</v>
      </c>
      <c r="BO32" s="218">
        <v>10</v>
      </c>
      <c r="BP32" s="105">
        <f t="shared" si="2"/>
        <v>1.1599999999999999</v>
      </c>
      <c r="BQ32" s="110">
        <f>BM32+2*BN32</f>
        <v>134.5</v>
      </c>
      <c r="BR32" s="88">
        <f>AT32*2+2*AU32+1</f>
        <v>45</v>
      </c>
      <c r="BS32" s="87">
        <f t="shared" si="3"/>
        <v>37.31593571410999</v>
      </c>
      <c r="BT32" s="242">
        <f>BD32+BK32+BS32+BD33+BK33+BS33+BS34</f>
        <v>689.99764702239986</v>
      </c>
      <c r="BU32" s="284">
        <f>(AP32+AQ32)*AL32/2*AR32/1000000</f>
        <v>3.1245500000000002</v>
      </c>
      <c r="BV32" s="43"/>
      <c r="BW32" s="43"/>
      <c r="BX32" s="286">
        <f>BT32/BU32</f>
        <v>220.83104671789533</v>
      </c>
    </row>
    <row r="33" spans="4:76" ht="32.25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/>
      <c r="AM33" s="248"/>
      <c r="AN33" s="238"/>
      <c r="AO33" s="250"/>
      <c r="AP33" s="242"/>
      <c r="AQ33" s="242"/>
      <c r="AR33" s="324"/>
      <c r="AS33" s="304"/>
      <c r="AT33" s="322"/>
      <c r="AU33" s="322"/>
      <c r="AV33" s="88" t="s">
        <v>51</v>
      </c>
      <c r="AW33" s="231">
        <f>AW32</f>
        <v>28</v>
      </c>
      <c r="AX33" s="87">
        <f>AL32/COS(AN32/180*PI())-11</f>
        <v>456.09624146744272</v>
      </c>
      <c r="AY33" s="184">
        <f>AY32</f>
        <v>43.290000000000006</v>
      </c>
      <c r="AZ33" s="103" t="s">
        <v>31</v>
      </c>
      <c r="BA33" s="131">
        <f>INT((AQ32-AP32-3.5/COS(AN32*PI()/180))/AS32)+1</f>
        <v>8</v>
      </c>
      <c r="BB33" s="105">
        <f>IF(AW33=16,1.84,IF(AW33=20,2.27,IF(AW33=22,2.51,IF(AW33=25,2.84,IF(AW33=28,3.16)))))</f>
        <v>3.16</v>
      </c>
      <c r="BC33" s="88">
        <f>AX33+2*AY33</f>
        <v>542.67624146744276</v>
      </c>
      <c r="BD33" s="87">
        <f>BC33*BA33/100*((AW33/100)^2/4*PI()*7850/100)</f>
        <v>209.84875465406174</v>
      </c>
      <c r="BE33" s="88" t="s">
        <v>52</v>
      </c>
      <c r="BF33" s="87">
        <f>AL32/COS(AN32/180*PI())-11</f>
        <v>456.09624146744272</v>
      </c>
      <c r="BG33" s="87">
        <v>10</v>
      </c>
      <c r="BH33" s="218">
        <v>10</v>
      </c>
      <c r="BI33" s="88">
        <f>BF33+2*BG33</f>
        <v>476.09624146744272</v>
      </c>
      <c r="BJ33" s="88">
        <f>BA33</f>
        <v>8</v>
      </c>
      <c r="BK33" s="87">
        <f>BI33*BJ33/100*((BH33/100)^2/4*PI()*7850/100)</f>
        <v>23.482497137154539</v>
      </c>
      <c r="BL33" s="88">
        <v>4</v>
      </c>
      <c r="BM33" s="110">
        <f>BM32</f>
        <v>114.5</v>
      </c>
      <c r="BN33" s="214">
        <f>AR32-7-BP32-BP33+BP33</f>
        <v>46.84</v>
      </c>
      <c r="BO33" s="218">
        <v>12</v>
      </c>
      <c r="BP33" s="105">
        <f t="shared" si="2"/>
        <v>1.39</v>
      </c>
      <c r="BQ33" s="215">
        <f>BM33+2*BN33+32</f>
        <v>240.18</v>
      </c>
      <c r="BR33" s="88">
        <f>BR32</f>
        <v>45</v>
      </c>
      <c r="BS33" s="87">
        <f t="shared" si="3"/>
        <v>95.955834002479619</v>
      </c>
      <c r="BT33" s="242"/>
      <c r="BU33" s="284"/>
      <c r="BV33" s="43"/>
      <c r="BW33" s="43"/>
      <c r="BX33" s="286"/>
    </row>
    <row r="34" spans="4:76" ht="32.25" customHeight="1" x14ac:dyDescent="0.25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8"/>
      <c r="AN34" s="238"/>
      <c r="AO34" s="250"/>
      <c r="AP34" s="242"/>
      <c r="AQ34" s="242"/>
      <c r="AR34" s="324"/>
      <c r="AS34" s="304"/>
      <c r="AT34" s="322"/>
      <c r="AU34" s="322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88">
        <v>5</v>
      </c>
      <c r="BM34" s="210">
        <f>(3*AS32+BB32+BP34)</f>
        <v>34.549999999999997</v>
      </c>
      <c r="BN34" s="214">
        <f>AR32-7-BP32-BP33+BP34</f>
        <v>46.84</v>
      </c>
      <c r="BO34" s="218">
        <v>12</v>
      </c>
      <c r="BP34" s="211">
        <f t="shared" si="2"/>
        <v>1.39</v>
      </c>
      <c r="BQ34" s="214">
        <f>2*BM34+2*BN34+28</f>
        <v>190.78</v>
      </c>
      <c r="BR34" s="212">
        <f>INT((2*AT32+AU32+1)*(INT(AZ32/3/2)+INT(BJ32/3/2+BJ33/3/2))/2)</f>
        <v>55</v>
      </c>
      <c r="BS34" s="87">
        <f t="shared" si="3"/>
        <v>93.157444010012711</v>
      </c>
      <c r="BT34" s="242"/>
      <c r="BU34" s="284"/>
      <c r="BV34" s="43"/>
      <c r="BW34" s="43"/>
      <c r="BX34" s="71"/>
    </row>
    <row r="35" spans="4:76" ht="32.25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v>460</v>
      </c>
      <c r="AM35" s="248" t="s">
        <v>206</v>
      </c>
      <c r="AN35" s="238">
        <f>AN32</f>
        <v>10</v>
      </c>
      <c r="AO35" s="250">
        <f>INT(AL35*TAN(RADIANS(AN35)))</f>
        <v>81</v>
      </c>
      <c r="AP35" s="242">
        <f>INT((AO35-13)/AS35+1)*AS35+13</f>
        <v>83</v>
      </c>
      <c r="AQ35" s="242">
        <f>AP35+INT(AL35*(TAN(AN35/180*PI())))</f>
        <v>164</v>
      </c>
      <c r="AR35" s="324">
        <f>F$9</f>
        <v>55</v>
      </c>
      <c r="AS35" s="304">
        <f>AS32</f>
        <v>10</v>
      </c>
      <c r="AT35" s="322">
        <f>AT32</f>
        <v>14</v>
      </c>
      <c r="AU35" s="322">
        <v>8</v>
      </c>
      <c r="AV35" s="88">
        <v>1</v>
      </c>
      <c r="AW35" s="231">
        <f>J$9</f>
        <v>28</v>
      </c>
      <c r="AX35" s="87">
        <f>AL35-11</f>
        <v>449</v>
      </c>
      <c r="AY35" s="184">
        <f>(AR35-7-BP35-BP36-1.16/2-BB35/2)</f>
        <v>43.290000000000006</v>
      </c>
      <c r="AZ35" s="130">
        <f>INT((AP35-13)/AS35)+1</f>
        <v>8</v>
      </c>
      <c r="BA35" s="103" t="s">
        <v>31</v>
      </c>
      <c r="BB35" s="105">
        <f>IF(AW35=16,1.84,IF(AW35=20,2.27,IF(AW35=22,2.51,IF(AW35=25,2.84,IF(AW35=28,3.16)))))</f>
        <v>3.16</v>
      </c>
      <c r="BC35" s="88">
        <f>AX35+2*AY35</f>
        <v>535.58000000000004</v>
      </c>
      <c r="BD35" s="87">
        <f>BC35*AZ35/100*((AW35/100)^2/4*PI()*7850/100)</f>
        <v>207.10469231840352</v>
      </c>
      <c r="BE35" s="88">
        <v>2</v>
      </c>
      <c r="BF35" s="87">
        <f>AL35-11</f>
        <v>449</v>
      </c>
      <c r="BG35" s="87">
        <v>10</v>
      </c>
      <c r="BH35" s="218">
        <v>10</v>
      </c>
      <c r="BI35" s="88">
        <f>BF35+2*BG35</f>
        <v>469</v>
      </c>
      <c r="BJ35" s="88">
        <f>AZ35</f>
        <v>8</v>
      </c>
      <c r="BK35" s="87">
        <f>BI35*BJ35/100*((BH35/100)^2/4*PI()*7850/100)</f>
        <v>23.132489186177729</v>
      </c>
      <c r="BL35" s="88">
        <v>3</v>
      </c>
      <c r="BM35" s="110">
        <f>(AP35+AQ35)/2-2*4.5</f>
        <v>114.5</v>
      </c>
      <c r="BN35" s="87">
        <f>10</f>
        <v>10</v>
      </c>
      <c r="BO35" s="218">
        <v>10</v>
      </c>
      <c r="BP35" s="105">
        <f t="shared" si="2"/>
        <v>1.1599999999999999</v>
      </c>
      <c r="BQ35" s="110">
        <f>BM35+2*BN35</f>
        <v>134.5</v>
      </c>
      <c r="BR35" s="88">
        <f>AT35*2+2*AU35+1</f>
        <v>45</v>
      </c>
      <c r="BS35" s="87">
        <f t="shared" si="3"/>
        <v>37.31593571410999</v>
      </c>
      <c r="BT35" s="242">
        <f>BD35+BK35+BS35+BD36+BK36+BS36+BS37</f>
        <v>689.99764702239986</v>
      </c>
      <c r="BU35" s="284">
        <f>(AP35+AQ35)*AL35/2*AR35/1000000</f>
        <v>3.1245500000000002</v>
      </c>
      <c r="BV35" s="43"/>
      <c r="BW35" s="43"/>
      <c r="BX35" s="286">
        <f>BT35/BU35</f>
        <v>220.83104671789533</v>
      </c>
    </row>
    <row r="36" spans="4:76" ht="32.25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8"/>
      <c r="AN36" s="238"/>
      <c r="AO36" s="250"/>
      <c r="AP36" s="242"/>
      <c r="AQ36" s="242"/>
      <c r="AR36" s="324"/>
      <c r="AS36" s="304"/>
      <c r="AT36" s="322"/>
      <c r="AU36" s="322"/>
      <c r="AV36" s="88" t="s">
        <v>51</v>
      </c>
      <c r="AW36" s="231">
        <f>AW35</f>
        <v>28</v>
      </c>
      <c r="AX36" s="87">
        <f>AL35/COS(AN35/180*PI())-11</f>
        <v>456.09624146744272</v>
      </c>
      <c r="AY36" s="184">
        <f>AY35</f>
        <v>43.290000000000006</v>
      </c>
      <c r="AZ36" s="103" t="s">
        <v>31</v>
      </c>
      <c r="BA36" s="131">
        <f>INT((AQ35-AP35-3.5/COS(AN35*PI()/180))/AS35)+1</f>
        <v>8</v>
      </c>
      <c r="BB36" s="105">
        <f>IF(AW36=16,1.84,IF(AW36=20,2.27,IF(AW36=22,2.51,IF(AW36=25,2.84,IF(AW36=28,3.16)))))</f>
        <v>3.16</v>
      </c>
      <c r="BC36" s="88">
        <f>AX36+2*AY36</f>
        <v>542.67624146744276</v>
      </c>
      <c r="BD36" s="87">
        <f>BC36*BA36/100*((AW36/100)^2/4*PI()*7850/100)</f>
        <v>209.84875465406174</v>
      </c>
      <c r="BE36" s="88" t="s">
        <v>52</v>
      </c>
      <c r="BF36" s="87">
        <f>AL35/COS(AN35/180*PI())-11</f>
        <v>456.09624146744272</v>
      </c>
      <c r="BG36" s="87">
        <v>10</v>
      </c>
      <c r="BH36" s="218">
        <v>10</v>
      </c>
      <c r="BI36" s="88">
        <f>BF36+2*BG36</f>
        <v>476.09624146744272</v>
      </c>
      <c r="BJ36" s="88">
        <f>BA36</f>
        <v>8</v>
      </c>
      <c r="BK36" s="87">
        <f>BI36*BJ36/100*((BH36/100)^2/4*PI()*7850/100)</f>
        <v>23.482497137154539</v>
      </c>
      <c r="BL36" s="88">
        <v>4</v>
      </c>
      <c r="BM36" s="110">
        <f>BM35</f>
        <v>114.5</v>
      </c>
      <c r="BN36" s="214">
        <f>AR35-7-BP35-BP36+BP36</f>
        <v>46.84</v>
      </c>
      <c r="BO36" s="218">
        <v>12</v>
      </c>
      <c r="BP36" s="105">
        <f t="shared" si="2"/>
        <v>1.39</v>
      </c>
      <c r="BQ36" s="215">
        <f>BM36+2*BN36+32</f>
        <v>240.18</v>
      </c>
      <c r="BR36" s="88">
        <f>BR35</f>
        <v>45</v>
      </c>
      <c r="BS36" s="87">
        <f t="shared" si="3"/>
        <v>95.955834002479619</v>
      </c>
      <c r="BT36" s="242"/>
      <c r="BU36" s="284"/>
      <c r="BV36" s="43"/>
      <c r="BW36" s="43"/>
      <c r="BX36" s="286"/>
    </row>
    <row r="37" spans="4:76" ht="32.25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/>
      <c r="AM37" s="248"/>
      <c r="AN37" s="238"/>
      <c r="AO37" s="250"/>
      <c r="AP37" s="242"/>
      <c r="AQ37" s="242"/>
      <c r="AR37" s="324"/>
      <c r="AS37" s="304"/>
      <c r="AT37" s="322"/>
      <c r="AU37" s="322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88">
        <v>5</v>
      </c>
      <c r="BM37" s="210">
        <f>(3*AS35+BB35+BP37)</f>
        <v>34.549999999999997</v>
      </c>
      <c r="BN37" s="214">
        <f>AR35-7-BP35-BP36+BP37</f>
        <v>46.84</v>
      </c>
      <c r="BO37" s="218">
        <v>12</v>
      </c>
      <c r="BP37" s="211">
        <f t="shared" si="2"/>
        <v>1.39</v>
      </c>
      <c r="BQ37" s="214">
        <f>2*BM37+2*BN37+28</f>
        <v>190.78</v>
      </c>
      <c r="BR37" s="212">
        <f>INT((2*AT35+AU35+1)*(INT(AZ35/3/2)+INT(BJ35/3/2+BJ36/3/2))/2)</f>
        <v>55</v>
      </c>
      <c r="BS37" s="87">
        <f t="shared" si="3"/>
        <v>93.157444010012711</v>
      </c>
      <c r="BT37" s="242"/>
      <c r="BU37" s="284"/>
      <c r="BV37" s="43"/>
      <c r="BW37" s="43"/>
      <c r="BX37" s="71"/>
    </row>
    <row r="38" spans="4:76" ht="32.25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238">
        <v>460</v>
      </c>
      <c r="AM38" s="248" t="s">
        <v>405</v>
      </c>
      <c r="AN38" s="238">
        <f>AN35</f>
        <v>10</v>
      </c>
      <c r="AO38" s="250">
        <f>INT(AL38*TAN(RADIANS(AN38)))</f>
        <v>81</v>
      </c>
      <c r="AP38" s="242">
        <f>INT((AO38-13)/AS38+1)*AS38+13</f>
        <v>83</v>
      </c>
      <c r="AQ38" s="242">
        <f>AP38+INT(AL38*(TAN(AN38/180*PI())))</f>
        <v>164</v>
      </c>
      <c r="AR38" s="324">
        <f>F$10</f>
        <v>70</v>
      </c>
      <c r="AS38" s="304">
        <f>AS35</f>
        <v>10</v>
      </c>
      <c r="AT38" s="322">
        <f>AT35</f>
        <v>14</v>
      </c>
      <c r="AU38" s="322">
        <v>8</v>
      </c>
      <c r="AV38" s="88">
        <v>1</v>
      </c>
      <c r="AW38" s="231">
        <f>J$11</f>
        <v>28</v>
      </c>
      <c r="AX38" s="87">
        <f>AL38-11</f>
        <v>449</v>
      </c>
      <c r="AY38" s="184">
        <f>(AR38-7-BP38-BP39-1.16/2-BB38/2)</f>
        <v>58.290000000000006</v>
      </c>
      <c r="AZ38" s="130">
        <f>INT((AP38-13)/AS38)+1</f>
        <v>8</v>
      </c>
      <c r="BA38" s="103" t="s">
        <v>31</v>
      </c>
      <c r="BB38" s="105">
        <f>IF(AW38=16,1.84,IF(AW38=20,2.27,IF(AW38=22,2.51,IF(AW38=25,2.84,IF(AW38=28,3.16)))))</f>
        <v>3.16</v>
      </c>
      <c r="BC38" s="88">
        <f>AX38+2*AY38</f>
        <v>565.58000000000004</v>
      </c>
      <c r="BD38" s="87">
        <f>BC38*AZ38/100*((AW38/100)^2/4*PI()*7850/100)</f>
        <v>218.70546301475534</v>
      </c>
      <c r="BE38" s="88">
        <v>2</v>
      </c>
      <c r="BF38" s="87">
        <f>AL38-11</f>
        <v>449</v>
      </c>
      <c r="BG38" s="87">
        <v>10</v>
      </c>
      <c r="BH38" s="218">
        <v>10</v>
      </c>
      <c r="BI38" s="88">
        <f>BF38+2*BG38</f>
        <v>469</v>
      </c>
      <c r="BJ38" s="88">
        <f>AZ38</f>
        <v>8</v>
      </c>
      <c r="BK38" s="87">
        <f>BI38*BJ38/100*((BH38/100)^2/4*PI()*7850/100)</f>
        <v>23.132489186177729</v>
      </c>
      <c r="BL38" s="88">
        <v>3</v>
      </c>
      <c r="BM38" s="110">
        <f>(AP38+AQ38)/2-2*4.5</f>
        <v>114.5</v>
      </c>
      <c r="BN38" s="87">
        <f>10</f>
        <v>10</v>
      </c>
      <c r="BO38" s="218">
        <v>10</v>
      </c>
      <c r="BP38" s="105">
        <f t="shared" si="2"/>
        <v>1.1599999999999999</v>
      </c>
      <c r="BQ38" s="110">
        <f>BM38+2*BN38</f>
        <v>134.5</v>
      </c>
      <c r="BR38" s="88">
        <f>AT38*2+2*AU38+1</f>
        <v>45</v>
      </c>
      <c r="BS38" s="87">
        <f t="shared" si="3"/>
        <v>37.31593571410999</v>
      </c>
      <c r="BT38" s="242">
        <f>BD38+BK38+BS38+BD39+BK39+BS39+BS40</f>
        <v>739.83361093223778</v>
      </c>
      <c r="BU38" s="284">
        <f>(AP38+AQ38)*AL38/2*AR38/1000000</f>
        <v>3.9767000000000001</v>
      </c>
      <c r="BV38" s="43"/>
      <c r="BW38" s="43"/>
      <c r="BX38" s="286">
        <f>BT38/BU38</f>
        <v>186.0420979536394</v>
      </c>
    </row>
    <row r="39" spans="4:76" ht="32.25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/>
      <c r="AM39" s="248"/>
      <c r="AN39" s="238"/>
      <c r="AO39" s="250"/>
      <c r="AP39" s="242"/>
      <c r="AQ39" s="242"/>
      <c r="AR39" s="324"/>
      <c r="AS39" s="304"/>
      <c r="AT39" s="322"/>
      <c r="AU39" s="322"/>
      <c r="AV39" s="88" t="s">
        <v>51</v>
      </c>
      <c r="AW39" s="231">
        <f>AW38</f>
        <v>28</v>
      </c>
      <c r="AX39" s="87">
        <f>AL38/COS(AN38/180*PI())-11</f>
        <v>456.09624146744272</v>
      </c>
      <c r="AY39" s="184">
        <f>AY38</f>
        <v>58.290000000000006</v>
      </c>
      <c r="AZ39" s="103" t="s">
        <v>31</v>
      </c>
      <c r="BA39" s="131">
        <f>INT((AQ38-AP38-3.5/COS(AN38*PI()/180))/AS38)+1</f>
        <v>8</v>
      </c>
      <c r="BB39" s="105">
        <f>IF(AW39=16,1.84,IF(AW39=20,2.27,IF(AW39=22,2.51,IF(AW39=25,2.84,IF(AW39=28,3.16)))))</f>
        <v>3.16</v>
      </c>
      <c r="BC39" s="88">
        <f>AX39+2*AY39</f>
        <v>572.67624146744276</v>
      </c>
      <c r="BD39" s="87">
        <f>BC39*BA39/100*((AW39/100)^2/4*PI()*7850/100)</f>
        <v>221.44952535041358</v>
      </c>
      <c r="BE39" s="88" t="s">
        <v>52</v>
      </c>
      <c r="BF39" s="87">
        <f>AL38/COS(AN38/180*PI())-11</f>
        <v>456.09624146744272</v>
      </c>
      <c r="BG39" s="87">
        <v>10</v>
      </c>
      <c r="BH39" s="218">
        <v>10</v>
      </c>
      <c r="BI39" s="88">
        <f>BF39+2*BG39</f>
        <v>476.09624146744272</v>
      </c>
      <c r="BJ39" s="88">
        <f>BA39</f>
        <v>8</v>
      </c>
      <c r="BK39" s="87">
        <f>BI39*BJ39/100*((BH39/100)^2/4*PI()*7850/100)</f>
        <v>23.482497137154539</v>
      </c>
      <c r="BL39" s="88">
        <v>4</v>
      </c>
      <c r="BM39" s="110">
        <f>BM38</f>
        <v>114.5</v>
      </c>
      <c r="BN39" s="214">
        <f>AR38-7-BP38-BP39+BP39</f>
        <v>61.84</v>
      </c>
      <c r="BO39" s="218">
        <v>12</v>
      </c>
      <c r="BP39" s="105">
        <f t="shared" si="2"/>
        <v>1.39</v>
      </c>
      <c r="BQ39" s="215">
        <f>BM39+2*BN39+32</f>
        <v>270.18</v>
      </c>
      <c r="BR39" s="88">
        <f>BR38</f>
        <v>45</v>
      </c>
      <c r="BS39" s="87">
        <f t="shared" si="3"/>
        <v>107.94132413519003</v>
      </c>
      <c r="BT39" s="242"/>
      <c r="BU39" s="284"/>
      <c r="BV39" s="43"/>
      <c r="BW39" s="43"/>
      <c r="BX39" s="286"/>
    </row>
    <row r="40" spans="4:76" ht="32.25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238"/>
      <c r="AM40" s="248"/>
      <c r="AN40" s="238"/>
      <c r="AO40" s="250"/>
      <c r="AP40" s="242"/>
      <c r="AQ40" s="242"/>
      <c r="AR40" s="324"/>
      <c r="AS40" s="304"/>
      <c r="AT40" s="322"/>
      <c r="AU40" s="322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88">
        <v>5</v>
      </c>
      <c r="BM40" s="210">
        <f>(3*AS38+BB38+BP40)</f>
        <v>34.549999999999997</v>
      </c>
      <c r="BN40" s="214">
        <f>AR38-7-BP38-BP39+BP40</f>
        <v>61.84</v>
      </c>
      <c r="BO40" s="218">
        <v>12</v>
      </c>
      <c r="BP40" s="211">
        <f t="shared" si="2"/>
        <v>1.39</v>
      </c>
      <c r="BQ40" s="214">
        <f>2*BM40+2*BN40+28</f>
        <v>220.78</v>
      </c>
      <c r="BR40" s="212">
        <f>INT((2*AT38+AU38+1)*(INT(AZ38/3/2)+INT(BJ38/3/2+BJ39/3/2))/2)</f>
        <v>55</v>
      </c>
      <c r="BS40" s="87">
        <f t="shared" si="3"/>
        <v>107.80637639443655</v>
      </c>
      <c r="BT40" s="242"/>
      <c r="BU40" s="284"/>
      <c r="BV40" s="43"/>
      <c r="BW40" s="43"/>
      <c r="BX40" s="71"/>
    </row>
    <row r="41" spans="4:76" ht="32.25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v>460</v>
      </c>
      <c r="AM41" s="248" t="s">
        <v>404</v>
      </c>
      <c r="AN41" s="238">
        <f>AN38</f>
        <v>10</v>
      </c>
      <c r="AO41" s="250">
        <f>INT(AL41*TAN(RADIANS(AN41)))</f>
        <v>81</v>
      </c>
      <c r="AP41" s="242">
        <f>INT((AO41-13)/AS41+1)*AS41+13</f>
        <v>83</v>
      </c>
      <c r="AQ41" s="242">
        <f>AP41+INT(AL41*(TAN(AN41/180*PI())))</f>
        <v>164</v>
      </c>
      <c r="AR41" s="324">
        <f>F$12</f>
        <v>80</v>
      </c>
      <c r="AS41" s="304">
        <f>AS38</f>
        <v>10</v>
      </c>
      <c r="AT41" s="322">
        <f>AT38</f>
        <v>14</v>
      </c>
      <c r="AU41" s="322">
        <v>8</v>
      </c>
      <c r="AV41" s="88">
        <v>1</v>
      </c>
      <c r="AW41" s="231">
        <f>J$13</f>
        <v>28</v>
      </c>
      <c r="AX41" s="87">
        <f>AL41-11</f>
        <v>449</v>
      </c>
      <c r="AY41" s="184">
        <f>(AR41-7-BP41-BP42-1.16/2-BB41/2)</f>
        <v>68.290000000000006</v>
      </c>
      <c r="AZ41" s="130">
        <f>INT((AP41-13)/AS41)+1</f>
        <v>8</v>
      </c>
      <c r="BA41" s="103" t="s">
        <v>31</v>
      </c>
      <c r="BB41" s="105">
        <f>IF(AW41=16,1.84,IF(AW41=20,2.27,IF(AW41=22,2.51,IF(AW41=25,2.84,IF(AW41=28,3.16)))))</f>
        <v>3.16</v>
      </c>
      <c r="BC41" s="88">
        <f>AX41+2*AY41</f>
        <v>585.58000000000004</v>
      </c>
      <c r="BD41" s="87">
        <f>BC41*AZ41/100*((AW41/100)^2/4*PI()*7850/100)</f>
        <v>226.43931014565655</v>
      </c>
      <c r="BE41" s="88">
        <v>2</v>
      </c>
      <c r="BF41" s="87">
        <f>AL41-11</f>
        <v>449</v>
      </c>
      <c r="BG41" s="87">
        <v>10</v>
      </c>
      <c r="BH41" s="218">
        <v>10</v>
      </c>
      <c r="BI41" s="88">
        <f>BF41+2*BG41</f>
        <v>469</v>
      </c>
      <c r="BJ41" s="88">
        <f>AZ41</f>
        <v>8</v>
      </c>
      <c r="BK41" s="87">
        <f>BI41*BJ41/100*((BH41/100)^2/4*PI()*7850/100)</f>
        <v>23.132489186177729</v>
      </c>
      <c r="BL41" s="88">
        <v>3</v>
      </c>
      <c r="BM41" s="110">
        <f>(AP41+AQ41)/2-2*4.5</f>
        <v>114.5</v>
      </c>
      <c r="BN41" s="87">
        <f>10</f>
        <v>10</v>
      </c>
      <c r="BO41" s="218">
        <v>10</v>
      </c>
      <c r="BP41" s="105">
        <f t="shared" si="2"/>
        <v>1.1599999999999999</v>
      </c>
      <c r="BQ41" s="110">
        <f>BM41+2*BN41</f>
        <v>134.5</v>
      </c>
      <c r="BR41" s="88">
        <f>AT41*2+2*AU41+1</f>
        <v>45</v>
      </c>
      <c r="BS41" s="87">
        <f t="shared" si="3"/>
        <v>37.31593571410999</v>
      </c>
      <c r="BT41" s="242">
        <f>BD41+BK41+BS41+BD42+BK42+BS42+BS43</f>
        <v>773.0575868721296</v>
      </c>
      <c r="BU41" s="284">
        <f>(AP41+AQ41)*AL41/2*AR41/1000000</f>
        <v>4.5448000000000004</v>
      </c>
      <c r="BX41" s="286">
        <f>BT41/BU41</f>
        <v>170.09716310335537</v>
      </c>
    </row>
    <row r="42" spans="4:76" ht="32.25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238"/>
      <c r="AM42" s="248"/>
      <c r="AN42" s="238"/>
      <c r="AO42" s="250"/>
      <c r="AP42" s="242"/>
      <c r="AQ42" s="242"/>
      <c r="AR42" s="324"/>
      <c r="AS42" s="304"/>
      <c r="AT42" s="322"/>
      <c r="AU42" s="322"/>
      <c r="AV42" s="88" t="s">
        <v>51</v>
      </c>
      <c r="AW42" s="231">
        <f>AW41</f>
        <v>28</v>
      </c>
      <c r="AX42" s="87">
        <f>AL41/COS(AN41/180*PI())-11</f>
        <v>456.09624146744272</v>
      </c>
      <c r="AY42" s="184">
        <f>AY41</f>
        <v>68.290000000000006</v>
      </c>
      <c r="AZ42" s="103" t="s">
        <v>31</v>
      </c>
      <c r="BA42" s="131">
        <f>INT((AQ41-AP41-3.5/COS(AN41*PI()/180))/AS41)+1</f>
        <v>8</v>
      </c>
      <c r="BB42" s="105">
        <f>IF(AW42=16,1.84,IF(AW42=20,2.27,IF(AW42=22,2.51,IF(AW42=25,2.84,IF(AW42=28,3.16)))))</f>
        <v>3.16</v>
      </c>
      <c r="BC42" s="88">
        <f>AX42+2*AY42</f>
        <v>592.67624146744276</v>
      </c>
      <c r="BD42" s="87">
        <f>BC42*BA42/100*((AW42/100)^2/4*PI()*7850/100)</f>
        <v>229.18337248131476</v>
      </c>
      <c r="BE42" s="88" t="s">
        <v>52</v>
      </c>
      <c r="BF42" s="87">
        <f>AL41/COS(AN41/180*PI())-11</f>
        <v>456.09624146744272</v>
      </c>
      <c r="BG42" s="87">
        <v>10</v>
      </c>
      <c r="BH42" s="218">
        <v>10</v>
      </c>
      <c r="BI42" s="88">
        <f>BF42+2*BG42</f>
        <v>476.09624146744272</v>
      </c>
      <c r="BJ42" s="88">
        <f>BA42</f>
        <v>8</v>
      </c>
      <c r="BK42" s="87">
        <f>BI42*BJ42/100*((BH42/100)^2/4*PI()*7850/100)</f>
        <v>23.482497137154539</v>
      </c>
      <c r="BL42" s="88">
        <v>4</v>
      </c>
      <c r="BM42" s="110">
        <f>BM41</f>
        <v>114.5</v>
      </c>
      <c r="BN42" s="214">
        <f>AR41-7-BP41-BP42+BP42</f>
        <v>71.84</v>
      </c>
      <c r="BO42" s="218">
        <v>12</v>
      </c>
      <c r="BP42" s="105">
        <f t="shared" si="2"/>
        <v>1.39</v>
      </c>
      <c r="BQ42" s="215">
        <f>BM42+2*BN42+32</f>
        <v>290.18</v>
      </c>
      <c r="BR42" s="88">
        <f>BR41</f>
        <v>45</v>
      </c>
      <c r="BS42" s="87">
        <f t="shared" si="3"/>
        <v>115.93165089033033</v>
      </c>
      <c r="BT42" s="242"/>
      <c r="BU42" s="284"/>
      <c r="BX42" s="286"/>
    </row>
    <row r="43" spans="4:76" ht="32.25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/>
      <c r="AM43" s="248"/>
      <c r="AN43" s="238"/>
      <c r="AO43" s="250"/>
      <c r="AP43" s="242"/>
      <c r="AQ43" s="242"/>
      <c r="AR43" s="324"/>
      <c r="AS43" s="304"/>
      <c r="AT43" s="322"/>
      <c r="AU43" s="322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88">
        <v>5</v>
      </c>
      <c r="BM43" s="210">
        <f>(3*AS41+BB41+BP43)</f>
        <v>34.549999999999997</v>
      </c>
      <c r="BN43" s="214">
        <f>AR41-7-BP41-BP42+BP43</f>
        <v>71.84</v>
      </c>
      <c r="BO43" s="218">
        <v>12</v>
      </c>
      <c r="BP43" s="211">
        <f t="shared" si="2"/>
        <v>1.39</v>
      </c>
      <c r="BQ43" s="214">
        <f>2*BM43+2*BN43+28</f>
        <v>240.78</v>
      </c>
      <c r="BR43" s="212">
        <f>INT((2*AT41+AU41+1)*(INT(AZ41/3/2)+INT(BJ41/3/2+BJ42/3/2))/2)</f>
        <v>55</v>
      </c>
      <c r="BS43" s="87">
        <f t="shared" si="3"/>
        <v>117.57233131738579</v>
      </c>
      <c r="BT43" s="242"/>
      <c r="BU43" s="284"/>
      <c r="BX43" s="71"/>
    </row>
    <row r="44" spans="4:76" ht="32.25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238">
        <v>460</v>
      </c>
      <c r="AM44" s="248" t="s">
        <v>406</v>
      </c>
      <c r="AN44" s="238">
        <f>AN41</f>
        <v>10</v>
      </c>
      <c r="AO44" s="250">
        <f>INT(AL44*TAN(RADIANS(AN44)))</f>
        <v>81</v>
      </c>
      <c r="AP44" s="242">
        <f>INT((AO44-13)/AS44+1)*AS44+13</f>
        <v>83</v>
      </c>
      <c r="AQ44" s="242">
        <f>AP44+INT(AL44*(TAN(AN44/180*PI())))</f>
        <v>164</v>
      </c>
      <c r="AR44" s="324">
        <f>F$15</f>
        <v>90</v>
      </c>
      <c r="AS44" s="304">
        <f>AS41</f>
        <v>10</v>
      </c>
      <c r="AT44" s="322">
        <f>AT41</f>
        <v>14</v>
      </c>
      <c r="AU44" s="322">
        <v>8</v>
      </c>
      <c r="AV44" s="88">
        <v>1</v>
      </c>
      <c r="AW44" s="231">
        <f>J$15</f>
        <v>28</v>
      </c>
      <c r="AX44" s="87">
        <f>AL44-11</f>
        <v>449</v>
      </c>
      <c r="AY44" s="184">
        <f>(AR44-7-BP44-BP45-1.16/2-BB44/2)</f>
        <v>78.290000000000006</v>
      </c>
      <c r="AZ44" s="130">
        <f>INT((AP44-13)/AS44)+1</f>
        <v>8</v>
      </c>
      <c r="BA44" s="103" t="s">
        <v>31</v>
      </c>
      <c r="BB44" s="105">
        <f>IF(AW44=16,1.84,IF(AW44=20,2.27,IF(AW44=22,2.51,IF(AW44=25,2.84,IF(AW44=28,3.16)))))</f>
        <v>3.16</v>
      </c>
      <c r="BC44" s="88">
        <f>AX44+2*AY44</f>
        <v>605.58000000000004</v>
      </c>
      <c r="BD44" s="87">
        <f>BC44*AZ44/100*((AW44/100)^2/4*PI()*7850/100)</f>
        <v>234.17315727655779</v>
      </c>
      <c r="BE44" s="88">
        <v>2</v>
      </c>
      <c r="BF44" s="87">
        <f>AL44-11</f>
        <v>449</v>
      </c>
      <c r="BG44" s="87">
        <v>10</v>
      </c>
      <c r="BH44" s="218">
        <v>10</v>
      </c>
      <c r="BI44" s="88">
        <f>BF44+2*BG44</f>
        <v>469</v>
      </c>
      <c r="BJ44" s="88">
        <f>AZ44</f>
        <v>8</v>
      </c>
      <c r="BK44" s="87">
        <f>BI44*BJ44/100*((BH44/100)^2/4*PI()*7850/100)</f>
        <v>23.132489186177729</v>
      </c>
      <c r="BL44" s="88">
        <v>3</v>
      </c>
      <c r="BM44" s="110">
        <f>(AP44+AQ44)/2-2*4.5</f>
        <v>114.5</v>
      </c>
      <c r="BN44" s="87">
        <f>10</f>
        <v>10</v>
      </c>
      <c r="BO44" s="218">
        <v>10</v>
      </c>
      <c r="BP44" s="105">
        <f t="shared" si="2"/>
        <v>1.1599999999999999</v>
      </c>
      <c r="BQ44" s="110">
        <f>BM44+2*BN44</f>
        <v>134.5</v>
      </c>
      <c r="BR44" s="88">
        <f>AT44*2+2*AU44+1</f>
        <v>45</v>
      </c>
      <c r="BS44" s="87">
        <f t="shared" si="3"/>
        <v>37.31593571410999</v>
      </c>
      <c r="BT44" s="242">
        <f>BD44+BK44+BS44+BD45+BK45+BS45+BS46</f>
        <v>806.28156281202166</v>
      </c>
      <c r="BU44" s="284">
        <f>(AP44+AQ44)*AL44/2*AR44/1000000</f>
        <v>5.1128999999999998</v>
      </c>
      <c r="BX44" s="286">
        <f>BT44/BU44</f>
        <v>157.69554710869011</v>
      </c>
    </row>
    <row r="45" spans="4:76" ht="32.25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/>
      <c r="AM45" s="248"/>
      <c r="AN45" s="238"/>
      <c r="AO45" s="250"/>
      <c r="AP45" s="242"/>
      <c r="AQ45" s="242"/>
      <c r="AR45" s="324"/>
      <c r="AS45" s="304"/>
      <c r="AT45" s="322"/>
      <c r="AU45" s="322"/>
      <c r="AV45" s="88" t="s">
        <v>51</v>
      </c>
      <c r="AW45" s="231">
        <f>AW44</f>
        <v>28</v>
      </c>
      <c r="AX45" s="87">
        <f>AL44/COS(AN44/180*PI())-11</f>
        <v>456.09624146744272</v>
      </c>
      <c r="AY45" s="184">
        <f>AY44</f>
        <v>78.290000000000006</v>
      </c>
      <c r="AZ45" s="103" t="s">
        <v>31</v>
      </c>
      <c r="BA45" s="131">
        <f>INT((AQ44-AP44-3.5/COS(AN44*PI()/180))/AS44)+1</f>
        <v>8</v>
      </c>
      <c r="BB45" s="105">
        <f>IF(AW45=16,1.84,IF(AW45=20,2.27,IF(AW45=22,2.51,IF(AW45=25,2.84,IF(AW45=28,3.16)))))</f>
        <v>3.16</v>
      </c>
      <c r="BC45" s="88">
        <f>AX45+2*AY45</f>
        <v>612.67624146744276</v>
      </c>
      <c r="BD45" s="87">
        <f>BC45*BA45/100*((AW45/100)^2/4*PI()*7850/100)</f>
        <v>236.91721961221597</v>
      </c>
      <c r="BE45" s="88" t="s">
        <v>52</v>
      </c>
      <c r="BF45" s="87">
        <f>AL44/COS(AN44/180*PI())-11</f>
        <v>456.09624146744272</v>
      </c>
      <c r="BG45" s="87">
        <v>10</v>
      </c>
      <c r="BH45" s="218">
        <v>10</v>
      </c>
      <c r="BI45" s="88">
        <f>BF45+2*BG45</f>
        <v>476.09624146744272</v>
      </c>
      <c r="BJ45" s="88">
        <f>BA45</f>
        <v>8</v>
      </c>
      <c r="BK45" s="87">
        <f>BI45*BJ45/100*((BH45/100)^2/4*PI()*7850/100)</f>
        <v>23.482497137154539</v>
      </c>
      <c r="BL45" s="88">
        <v>4</v>
      </c>
      <c r="BM45" s="110">
        <f>BM44</f>
        <v>114.5</v>
      </c>
      <c r="BN45" s="214">
        <f>AR44-7-BP44-BP45+BP45</f>
        <v>81.84</v>
      </c>
      <c r="BO45" s="218">
        <v>12</v>
      </c>
      <c r="BP45" s="105">
        <f t="shared" si="2"/>
        <v>1.39</v>
      </c>
      <c r="BQ45" s="215">
        <f>BM45+2*BN45+32</f>
        <v>310.18</v>
      </c>
      <c r="BR45" s="88">
        <f>BR44</f>
        <v>45</v>
      </c>
      <c r="BS45" s="87">
        <f t="shared" si="3"/>
        <v>123.92197764547061</v>
      </c>
      <c r="BT45" s="242"/>
      <c r="BU45" s="284"/>
      <c r="BX45" s="286"/>
    </row>
    <row r="46" spans="4:76" ht="32.25" customHeight="1" thickBot="1" x14ac:dyDescent="0.3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9"/>
      <c r="AK46" s="252"/>
      <c r="AL46" s="236"/>
      <c r="AM46" s="249"/>
      <c r="AN46" s="236"/>
      <c r="AO46" s="251"/>
      <c r="AP46" s="252"/>
      <c r="AQ46" s="252"/>
      <c r="AR46" s="325"/>
      <c r="AS46" s="304"/>
      <c r="AT46" s="322"/>
      <c r="AU46" s="338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236"/>
      <c r="BH46" s="236"/>
      <c r="BI46" s="236"/>
      <c r="BJ46" s="236"/>
      <c r="BK46" s="236"/>
      <c r="BL46" s="95">
        <v>5</v>
      </c>
      <c r="BM46" s="210">
        <f>(3*AS44+BB44+BP46)</f>
        <v>34.549999999999997</v>
      </c>
      <c r="BN46" s="214">
        <f>AR44-7-BP44-BP45+BP46</f>
        <v>81.84</v>
      </c>
      <c r="BO46" s="218">
        <v>12</v>
      </c>
      <c r="BP46" s="211">
        <f t="shared" si="2"/>
        <v>1.39</v>
      </c>
      <c r="BQ46" s="214">
        <f>2*BM46+2*BN46+28</f>
        <v>260.77999999999997</v>
      </c>
      <c r="BR46" s="212">
        <f>INT((2*AT44+AU44+1)*(INT(AZ44/3/2)+INT(BJ44/3/2+BJ45/3/2))/2)</f>
        <v>55</v>
      </c>
      <c r="BS46" s="94">
        <f t="shared" si="3"/>
        <v>127.33828624033499</v>
      </c>
      <c r="BT46" s="252"/>
      <c r="BU46" s="285"/>
      <c r="BX46" s="71"/>
    </row>
    <row r="47" spans="4:76" ht="32.25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L47" s="73"/>
      <c r="AM47" s="93"/>
      <c r="AN47" s="93"/>
      <c r="AO47" s="129"/>
      <c r="AP47" s="93"/>
      <c r="AQ47" s="93"/>
      <c r="AR47" s="224"/>
      <c r="AV47" s="73"/>
      <c r="AW47" s="224"/>
      <c r="AX47" s="73"/>
      <c r="AZ47" s="73"/>
      <c r="BA47" s="73"/>
      <c r="BB47" s="73"/>
      <c r="BC47" s="73"/>
      <c r="BD47" s="72"/>
      <c r="BE47" s="72"/>
      <c r="BF47" s="72"/>
      <c r="BG47" s="72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</row>
    <row r="48" spans="4:76" ht="32.25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1" t="s">
        <v>446</v>
      </c>
      <c r="AK48" s="271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1"/>
      <c r="AX48" s="271"/>
      <c r="AY48" s="271"/>
      <c r="AZ48" s="271"/>
      <c r="BA48" s="271"/>
      <c r="BB48" s="271"/>
      <c r="BC48" s="271"/>
      <c r="BD48" s="271"/>
      <c r="BE48" s="271"/>
      <c r="BF48" s="271"/>
      <c r="BG48" s="271"/>
      <c r="BH48" s="271"/>
      <c r="BI48" s="271"/>
      <c r="BJ48" s="271"/>
      <c r="BK48" s="271"/>
      <c r="BL48" s="271"/>
      <c r="BM48" s="271"/>
      <c r="BN48" s="271"/>
      <c r="BO48" s="271"/>
      <c r="BP48" s="271"/>
      <c r="BQ48" s="271"/>
      <c r="BR48" s="271"/>
      <c r="BS48" s="271"/>
      <c r="BT48" s="271"/>
      <c r="BU48" s="271"/>
    </row>
    <row r="49" spans="4:76" ht="28.5" customHeight="1" thickBot="1" x14ac:dyDescent="0.3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43"/>
      <c r="AK49" s="43"/>
      <c r="AL49" s="43"/>
      <c r="AM49" s="43"/>
      <c r="AN49" s="43"/>
      <c r="AO49" s="128"/>
      <c r="AP49" s="43"/>
      <c r="AQ49" s="43"/>
      <c r="AR49" s="221"/>
      <c r="AS49" s="226"/>
      <c r="AT49" s="229"/>
      <c r="AU49" s="229"/>
      <c r="AV49" s="43"/>
      <c r="AW49" s="221"/>
      <c r="AX49" s="43"/>
      <c r="AY49" s="13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</row>
    <row r="50" spans="4:76" ht="55.5" customHeight="1" x14ac:dyDescent="0.25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J50" s="272" t="s">
        <v>441</v>
      </c>
      <c r="AK50" s="274" t="s">
        <v>148</v>
      </c>
      <c r="AL50" s="274" t="s">
        <v>149</v>
      </c>
      <c r="AM50" s="274" t="s">
        <v>150</v>
      </c>
      <c r="AN50" s="262" t="s">
        <v>450</v>
      </c>
      <c r="AO50" s="200" t="s">
        <v>23</v>
      </c>
      <c r="AP50" s="262" t="s">
        <v>442</v>
      </c>
      <c r="AQ50" s="262" t="s">
        <v>443</v>
      </c>
      <c r="AR50" s="318" t="s">
        <v>444</v>
      </c>
      <c r="AS50" s="305" t="s">
        <v>201</v>
      </c>
      <c r="AT50" s="320" t="s">
        <v>407</v>
      </c>
      <c r="AU50" s="320" t="s">
        <v>408</v>
      </c>
      <c r="AV50" s="257" t="s">
        <v>437</v>
      </c>
      <c r="AW50" s="257"/>
      <c r="AX50" s="257"/>
      <c r="AY50" s="257"/>
      <c r="AZ50" s="257"/>
      <c r="BA50" s="257"/>
      <c r="BB50" s="257"/>
      <c r="BC50" s="257"/>
      <c r="BD50" s="257"/>
      <c r="BE50" s="257" t="s">
        <v>438</v>
      </c>
      <c r="BF50" s="257"/>
      <c r="BG50" s="257"/>
      <c r="BH50" s="257"/>
      <c r="BI50" s="257"/>
      <c r="BJ50" s="257"/>
      <c r="BK50" s="257"/>
      <c r="BL50" s="257" t="s">
        <v>445</v>
      </c>
      <c r="BM50" s="257"/>
      <c r="BN50" s="257"/>
      <c r="BO50" s="257"/>
      <c r="BP50" s="257"/>
      <c r="BQ50" s="257"/>
      <c r="BR50" s="257"/>
      <c r="BS50" s="257"/>
      <c r="BT50" s="258" t="s">
        <v>454</v>
      </c>
      <c r="BU50" s="260" t="s">
        <v>452</v>
      </c>
      <c r="BV50" s="43"/>
      <c r="BW50" s="43"/>
    </row>
    <row r="51" spans="4:76" ht="63.75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J51" s="273"/>
      <c r="AK51" s="259"/>
      <c r="AL51" s="259"/>
      <c r="AM51" s="259"/>
      <c r="AN51" s="263"/>
      <c r="AO51" s="201" t="s">
        <v>202</v>
      </c>
      <c r="AP51" s="263"/>
      <c r="AQ51" s="263"/>
      <c r="AR51" s="319"/>
      <c r="AS51" s="306"/>
      <c r="AT51" s="321"/>
      <c r="AU51" s="321"/>
      <c r="AV51" s="25" t="s">
        <v>24</v>
      </c>
      <c r="AW51" s="222" t="s">
        <v>158</v>
      </c>
      <c r="AX51" s="81" t="s">
        <v>25</v>
      </c>
      <c r="AY51" s="187" t="s">
        <v>26</v>
      </c>
      <c r="AZ51" s="25" t="s">
        <v>440</v>
      </c>
      <c r="BA51" s="25" t="s">
        <v>409</v>
      </c>
      <c r="BB51" s="186" t="s">
        <v>27</v>
      </c>
      <c r="BC51" s="25" t="s">
        <v>159</v>
      </c>
      <c r="BD51" s="25" t="s">
        <v>160</v>
      </c>
      <c r="BE51" s="25" t="s">
        <v>24</v>
      </c>
      <c r="BF51" s="81" t="s">
        <v>25</v>
      </c>
      <c r="BG51" s="81" t="s">
        <v>26</v>
      </c>
      <c r="BH51" s="25" t="s">
        <v>158</v>
      </c>
      <c r="BI51" s="25" t="s">
        <v>159</v>
      </c>
      <c r="BJ51" s="25" t="s">
        <v>20</v>
      </c>
      <c r="BK51" s="25" t="s">
        <v>160</v>
      </c>
      <c r="BL51" s="25" t="s">
        <v>24</v>
      </c>
      <c r="BM51" s="81" t="s">
        <v>25</v>
      </c>
      <c r="BN51" s="81" t="s">
        <v>26</v>
      </c>
      <c r="BO51" s="25" t="s">
        <v>158</v>
      </c>
      <c r="BP51" s="186" t="s">
        <v>27</v>
      </c>
      <c r="BQ51" s="25" t="s">
        <v>159</v>
      </c>
      <c r="BR51" s="25" t="s">
        <v>20</v>
      </c>
      <c r="BS51" s="25" t="s">
        <v>160</v>
      </c>
      <c r="BT51" s="259"/>
      <c r="BU51" s="261"/>
      <c r="BV51" s="43"/>
      <c r="BW51" s="43"/>
    </row>
    <row r="52" spans="4:76" ht="33.75" customHeight="1" x14ac:dyDescent="0.25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278">
        <v>4.5999999999999996</v>
      </c>
      <c r="AK52" s="242">
        <v>4</v>
      </c>
      <c r="AL52" s="238">
        <v>460</v>
      </c>
      <c r="AM52" s="248" t="s">
        <v>203</v>
      </c>
      <c r="AN52" s="238">
        <v>15</v>
      </c>
      <c r="AO52" s="250">
        <f>INT(AL52*TAN(RADIANS(AN52)))</f>
        <v>123</v>
      </c>
      <c r="AP52" s="242">
        <f>INT((AO52-13)/AS52+1)*AS52+13</f>
        <v>133</v>
      </c>
      <c r="AQ52" s="242">
        <f>AP52+INT(AL52*(TAN(AN52/180*PI())))</f>
        <v>256</v>
      </c>
      <c r="AR52" s="324">
        <f>F$6</f>
        <v>45</v>
      </c>
      <c r="AS52" s="304">
        <f>AS44</f>
        <v>10</v>
      </c>
      <c r="AT52" s="322">
        <f>AT44</f>
        <v>14</v>
      </c>
      <c r="AU52" s="322">
        <v>8</v>
      </c>
      <c r="AV52" s="88">
        <v>1</v>
      </c>
      <c r="AW52" s="231">
        <f>J$6</f>
        <v>25</v>
      </c>
      <c r="AX52" s="87">
        <f>AL52-11</f>
        <v>449</v>
      </c>
      <c r="AY52" s="184">
        <f>(AR52-7-BP52-BP53-1.16/2-BB52/2)</f>
        <v>33.450000000000003</v>
      </c>
      <c r="AZ52" s="130">
        <f>INT((AP52-13)/AS52)+1</f>
        <v>13</v>
      </c>
      <c r="BA52" s="103" t="s">
        <v>31</v>
      </c>
      <c r="BB52" s="105">
        <f>IF(AW52=16,1.84,IF(AW52=20,2.27,IF(AW52=22,2.51,IF(AW52=25,2.84,IF(AW52=28,3.16)))))</f>
        <v>2.84</v>
      </c>
      <c r="BC52" s="88">
        <f>AX52+2*AY52</f>
        <v>515.9</v>
      </c>
      <c r="BD52" s="87">
        <f>BC52*AZ52/100*((AW52/100)^2/4*PI()*7850/100)</f>
        <v>258.43327762682924</v>
      </c>
      <c r="BE52" s="88">
        <v>2</v>
      </c>
      <c r="BF52" s="87">
        <f>AL52-11</f>
        <v>449</v>
      </c>
      <c r="BG52" s="87">
        <v>10</v>
      </c>
      <c r="BH52" s="218">
        <v>10</v>
      </c>
      <c r="BI52" s="88">
        <f>BF52+2*BG52</f>
        <v>469</v>
      </c>
      <c r="BJ52" s="88">
        <f>AZ52</f>
        <v>13</v>
      </c>
      <c r="BK52" s="87">
        <f>BI52*BJ52/100*((BH52/100)^2/4*PI()*7850/100)</f>
        <v>37.590294927538807</v>
      </c>
      <c r="BL52" s="88">
        <v>3</v>
      </c>
      <c r="BM52" s="110">
        <f>(AP52+AQ52)/2-2*4.5</f>
        <v>185.5</v>
      </c>
      <c r="BN52" s="87">
        <f>10</f>
        <v>10</v>
      </c>
      <c r="BO52" s="218">
        <v>10</v>
      </c>
      <c r="BP52" s="105">
        <f t="shared" ref="BP52:BP69" si="4">IF(BO52=10,1.16,IF(BO52=12,1.39,IF(BO52=14,1.62,IF(BO52=28,3.1))))</f>
        <v>1.1599999999999999</v>
      </c>
      <c r="BQ52" s="110">
        <f>BM52+2*BN52</f>
        <v>205.5</v>
      </c>
      <c r="BR52" s="88">
        <f>AT52*2+2*AU52+1</f>
        <v>45</v>
      </c>
      <c r="BS52" s="87">
        <f t="shared" ref="BS52:BS69" si="5">BQ52*BR52/100*((BO52/100)^2/4*PI()*7850/100)</f>
        <v>57.014310700740538</v>
      </c>
      <c r="BT52" s="242">
        <f>BD52+BK52+BS52+BD53+BK53+BS53+BS54</f>
        <v>918.99404880836801</v>
      </c>
      <c r="BU52" s="284">
        <f>(AP52+AQ52)*AL52/2*AR52/1000000</f>
        <v>4.0261500000000003</v>
      </c>
      <c r="BV52" s="43"/>
      <c r="BW52" s="43"/>
      <c r="BX52" s="286">
        <f>BT52/BU52</f>
        <v>228.25628672761022</v>
      </c>
    </row>
    <row r="53" spans="4:76" ht="33.75" customHeight="1" x14ac:dyDescent="0.25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278"/>
      <c r="AK53" s="242"/>
      <c r="AL53" s="238"/>
      <c r="AM53" s="248"/>
      <c r="AN53" s="238"/>
      <c r="AO53" s="250"/>
      <c r="AP53" s="242"/>
      <c r="AQ53" s="242"/>
      <c r="AR53" s="324"/>
      <c r="AS53" s="304"/>
      <c r="AT53" s="322"/>
      <c r="AU53" s="322"/>
      <c r="AV53" s="88" t="s">
        <v>51</v>
      </c>
      <c r="AW53" s="231">
        <f>AW52</f>
        <v>25</v>
      </c>
      <c r="AX53" s="87">
        <f>AL52/COS(AN52/180*PI())-11</f>
        <v>465.22704298863817</v>
      </c>
      <c r="AY53" s="184">
        <f>AY52</f>
        <v>33.450000000000003</v>
      </c>
      <c r="AZ53" s="103" t="s">
        <v>31</v>
      </c>
      <c r="BA53" s="131">
        <f>INT((AQ52-AP52-3.5/COS(AN52*PI()/180))/AS52)+1</f>
        <v>12</v>
      </c>
      <c r="BB53" s="105">
        <f>IF(AW53=16,1.84,IF(AW53=20,2.27,IF(AW53=22,2.51,IF(AW53=25,2.84,IF(AW53=28,3.16)))))</f>
        <v>2.84</v>
      </c>
      <c r="BC53" s="88">
        <f>AX53+2*AY53</f>
        <v>532.12704298863821</v>
      </c>
      <c r="BD53" s="87">
        <f>BC53*BA53/100*((AW53/100)^2/4*PI()*7850/100)</f>
        <v>246.05723082903924</v>
      </c>
      <c r="BE53" s="88" t="s">
        <v>52</v>
      </c>
      <c r="BF53" s="87">
        <f>AL52/COS(AN52/180*PI())-11</f>
        <v>465.22704298863817</v>
      </c>
      <c r="BG53" s="87">
        <v>10</v>
      </c>
      <c r="BH53" s="218">
        <v>10</v>
      </c>
      <c r="BI53" s="88">
        <f>BF53+2*BG53</f>
        <v>485.22704298863817</v>
      </c>
      <c r="BJ53" s="88">
        <f>BA53</f>
        <v>12</v>
      </c>
      <c r="BK53" s="87">
        <f>BI53*BJ53/100*((BH53/100)^2/4*PI()*7850/100)</f>
        <v>35.899283554719617</v>
      </c>
      <c r="BL53" s="88">
        <v>4</v>
      </c>
      <c r="BM53" s="110">
        <f>BM52</f>
        <v>185.5</v>
      </c>
      <c r="BN53" s="214">
        <f>AR52-7-BP52-BP53+BP53</f>
        <v>36.840000000000003</v>
      </c>
      <c r="BO53" s="218">
        <v>12</v>
      </c>
      <c r="BP53" s="105">
        <f t="shared" si="4"/>
        <v>1.39</v>
      </c>
      <c r="BQ53" s="215">
        <f>BM53+2*BN53+32</f>
        <v>291.18</v>
      </c>
      <c r="BR53" s="88">
        <f>BR52</f>
        <v>45</v>
      </c>
      <c r="BS53" s="87">
        <f t="shared" si="5"/>
        <v>116.33116722808732</v>
      </c>
      <c r="BT53" s="242"/>
      <c r="BU53" s="284"/>
      <c r="BV53" s="43"/>
      <c r="BW53" s="43"/>
      <c r="BX53" s="286"/>
    </row>
    <row r="54" spans="4:76" ht="33.75" customHeight="1" thickBot="1" x14ac:dyDescent="0.3"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J54" s="278"/>
      <c r="AK54" s="242"/>
      <c r="AL54" s="238"/>
      <c r="AM54" s="248"/>
      <c r="AN54" s="238"/>
      <c r="AO54" s="250"/>
      <c r="AP54" s="252"/>
      <c r="AQ54" s="242"/>
      <c r="AR54" s="324"/>
      <c r="AS54" s="304"/>
      <c r="AT54" s="322"/>
      <c r="AU54" s="322"/>
      <c r="AV54" s="238"/>
      <c r="AW54" s="238"/>
      <c r="AX54" s="238"/>
      <c r="AY54" s="238"/>
      <c r="AZ54" s="238"/>
      <c r="BA54" s="238"/>
      <c r="BB54" s="238"/>
      <c r="BC54" s="238"/>
      <c r="BD54" s="238"/>
      <c r="BE54" s="238"/>
      <c r="BF54" s="238"/>
      <c r="BG54" s="238"/>
      <c r="BH54" s="238"/>
      <c r="BI54" s="238"/>
      <c r="BJ54" s="238"/>
      <c r="BK54" s="238"/>
      <c r="BL54" s="88">
        <v>5</v>
      </c>
      <c r="BM54" s="210">
        <f>(3*AS52+BB52+BP54)</f>
        <v>34.230000000000004</v>
      </c>
      <c r="BN54" s="214">
        <f>AR52-7-BP52-BP53+BP54</f>
        <v>36.840000000000003</v>
      </c>
      <c r="BO54" s="218">
        <v>12</v>
      </c>
      <c r="BP54" s="211">
        <f t="shared" si="4"/>
        <v>1.39</v>
      </c>
      <c r="BQ54" s="214">
        <f>2*BM54+2*BN54+28</f>
        <v>170.14000000000001</v>
      </c>
      <c r="BR54" s="212">
        <f>INT((2*AT52+AU52+1)*(INT(AZ52/3/2)+INT(BJ52/3/2+BJ53/3/2))/2)</f>
        <v>111</v>
      </c>
      <c r="BS54" s="87">
        <f t="shared" si="5"/>
        <v>167.66848394141329</v>
      </c>
      <c r="BT54" s="242"/>
      <c r="BU54" s="284"/>
      <c r="BV54" s="43"/>
      <c r="BW54" s="43"/>
      <c r="BX54" s="71"/>
    </row>
    <row r="55" spans="4:76" ht="33.75" customHeight="1" x14ac:dyDescent="0.25"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J55" s="278"/>
      <c r="AK55" s="242"/>
      <c r="AL55" s="238">
        <v>460</v>
      </c>
      <c r="AM55" s="248" t="s">
        <v>205</v>
      </c>
      <c r="AN55" s="238">
        <f>AN52</f>
        <v>15</v>
      </c>
      <c r="AO55" s="250">
        <f>INT(AL55*TAN(RADIANS(AN55)))</f>
        <v>123</v>
      </c>
      <c r="AP55" s="242">
        <f>INT((AO55-13)/AS55+1)*AS55+13</f>
        <v>133</v>
      </c>
      <c r="AQ55" s="242">
        <f>AP55+INT(AL55*(TAN(AN55/180*PI())))</f>
        <v>256</v>
      </c>
      <c r="AR55" s="324">
        <f>F$8</f>
        <v>55</v>
      </c>
      <c r="AS55" s="304">
        <f>AS52</f>
        <v>10</v>
      </c>
      <c r="AT55" s="322">
        <f>AT52</f>
        <v>14</v>
      </c>
      <c r="AU55" s="322">
        <v>8</v>
      </c>
      <c r="AV55" s="88">
        <v>1</v>
      </c>
      <c r="AW55" s="231">
        <f>J$8</f>
        <v>28</v>
      </c>
      <c r="AX55" s="87">
        <f>AL55-11</f>
        <v>449</v>
      </c>
      <c r="AY55" s="184">
        <f>(AR55-7-BP55-BP56-1.16/2-BB55/2)</f>
        <v>43.290000000000006</v>
      </c>
      <c r="AZ55" s="130">
        <f>INT((AP55-13)/AS55)+1</f>
        <v>13</v>
      </c>
      <c r="BA55" s="103" t="s">
        <v>31</v>
      </c>
      <c r="BB55" s="105">
        <f>IF(AW55=16,1.84,IF(AW55=20,2.27,IF(AW55=22,2.51,IF(AW55=25,2.84,IF(AW55=28,3.16)))))</f>
        <v>3.16</v>
      </c>
      <c r="BC55" s="88">
        <f>AX55+2*AY55</f>
        <v>535.58000000000004</v>
      </c>
      <c r="BD55" s="87">
        <f>BC55*AZ55/100*((AW55/100)^2/4*PI()*7850/100)</f>
        <v>336.54512501740578</v>
      </c>
      <c r="BE55" s="88">
        <v>2</v>
      </c>
      <c r="BF55" s="87">
        <f>AL55-11</f>
        <v>449</v>
      </c>
      <c r="BG55" s="87">
        <v>10</v>
      </c>
      <c r="BH55" s="218">
        <v>10</v>
      </c>
      <c r="BI55" s="88">
        <f>BF55+2*BG55</f>
        <v>469</v>
      </c>
      <c r="BJ55" s="88">
        <f>AZ55</f>
        <v>13</v>
      </c>
      <c r="BK55" s="87">
        <f>BI55*BJ55/100*((BH55/100)^2/4*PI()*7850/100)</f>
        <v>37.590294927538807</v>
      </c>
      <c r="BL55" s="88">
        <v>3</v>
      </c>
      <c r="BM55" s="110">
        <f>(AP55+AQ55)/2-2*4.5</f>
        <v>185.5</v>
      </c>
      <c r="BN55" s="87">
        <f>10</f>
        <v>10</v>
      </c>
      <c r="BO55" s="218">
        <v>10</v>
      </c>
      <c r="BP55" s="105">
        <f t="shared" si="4"/>
        <v>1.1599999999999999</v>
      </c>
      <c r="BQ55" s="110">
        <f>BM55+2*BN55</f>
        <v>205.5</v>
      </c>
      <c r="BR55" s="88">
        <f>AT55*2+2*AU55+1</f>
        <v>45</v>
      </c>
      <c r="BS55" s="87">
        <f t="shared" si="5"/>
        <v>57.014310700740538</v>
      </c>
      <c r="BT55" s="242">
        <f>BD55+BK55+BS55+BD56+BK56+BS56+BS57</f>
        <v>1099.4485166300879</v>
      </c>
      <c r="BU55" s="284">
        <f>(AP55+AQ55)*AL55/2*AR55/1000000</f>
        <v>4.9208499999999997</v>
      </c>
      <c r="BV55" s="43"/>
      <c r="BW55" s="43"/>
      <c r="BX55" s="286">
        <f>BT55/BU55</f>
        <v>223.42654554194661</v>
      </c>
    </row>
    <row r="56" spans="4:76" ht="33.75" customHeight="1" x14ac:dyDescent="0.25"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J56" s="278"/>
      <c r="AK56" s="242"/>
      <c r="AL56" s="238"/>
      <c r="AM56" s="248"/>
      <c r="AN56" s="238"/>
      <c r="AO56" s="250"/>
      <c r="AP56" s="242"/>
      <c r="AQ56" s="242"/>
      <c r="AR56" s="324"/>
      <c r="AS56" s="304"/>
      <c r="AT56" s="322"/>
      <c r="AU56" s="322"/>
      <c r="AV56" s="88" t="s">
        <v>51</v>
      </c>
      <c r="AW56" s="231">
        <f>AW55</f>
        <v>28</v>
      </c>
      <c r="AX56" s="87">
        <f>AL55/COS(AN55/180*PI())-11</f>
        <v>465.22704298863817</v>
      </c>
      <c r="AY56" s="184">
        <f>AY55</f>
        <v>43.290000000000006</v>
      </c>
      <c r="AZ56" s="103" t="s">
        <v>31</v>
      </c>
      <c r="BA56" s="131">
        <f>INT((AQ55-AP55-3.5/COS(AN55*PI()/180))/AS55)+1</f>
        <v>12</v>
      </c>
      <c r="BB56" s="105">
        <f>IF(AW56=16,1.84,IF(AW56=20,2.27,IF(AW56=22,2.51,IF(AW56=25,2.84,IF(AW56=28,3.16)))))</f>
        <v>3.16</v>
      </c>
      <c r="BC56" s="88">
        <f>AX56+2*AY56</f>
        <v>551.80704298863816</v>
      </c>
      <c r="BD56" s="87">
        <f>BC56*BA56/100*((AW56/100)^2/4*PI()*7850/100)</f>
        <v>320.06934871715697</v>
      </c>
      <c r="BE56" s="88" t="s">
        <v>52</v>
      </c>
      <c r="BF56" s="87">
        <f>AL55/COS(AN55/180*PI())-11</f>
        <v>465.22704298863817</v>
      </c>
      <c r="BG56" s="87">
        <v>10</v>
      </c>
      <c r="BH56" s="218">
        <v>10</v>
      </c>
      <c r="BI56" s="88">
        <f>BF56+2*BG56</f>
        <v>485.22704298863817</v>
      </c>
      <c r="BJ56" s="88">
        <f>BA56</f>
        <v>12</v>
      </c>
      <c r="BK56" s="87">
        <f>BI56*BJ56/100*((BH56/100)^2/4*PI()*7850/100)</f>
        <v>35.899283554719617</v>
      </c>
      <c r="BL56" s="88">
        <v>4</v>
      </c>
      <c r="BM56" s="110">
        <f>BM55</f>
        <v>185.5</v>
      </c>
      <c r="BN56" s="214">
        <f>AR55-7-BP55-BP56+BP56</f>
        <v>46.84</v>
      </c>
      <c r="BO56" s="218">
        <v>12</v>
      </c>
      <c r="BP56" s="105">
        <f t="shared" si="4"/>
        <v>1.39</v>
      </c>
      <c r="BQ56" s="215">
        <f>BM56+2*BN56+32</f>
        <v>311.18</v>
      </c>
      <c r="BR56" s="88">
        <f>BR55</f>
        <v>45</v>
      </c>
      <c r="BS56" s="87">
        <f t="shared" si="5"/>
        <v>124.32149398322761</v>
      </c>
      <c r="BT56" s="242"/>
      <c r="BU56" s="284"/>
      <c r="BV56" s="43"/>
      <c r="BW56" s="43"/>
      <c r="BX56" s="286"/>
    </row>
    <row r="57" spans="4:76" ht="33.75" customHeight="1" x14ac:dyDescent="0.25"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J57" s="278"/>
      <c r="AK57" s="242"/>
      <c r="AL57" s="238"/>
      <c r="AM57" s="248"/>
      <c r="AN57" s="238"/>
      <c r="AO57" s="250"/>
      <c r="AP57" s="242"/>
      <c r="AQ57" s="242"/>
      <c r="AR57" s="324"/>
      <c r="AS57" s="304"/>
      <c r="AT57" s="322"/>
      <c r="AU57" s="322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88">
        <v>5</v>
      </c>
      <c r="BM57" s="210">
        <f>(3*AS55+BB55+BP57)</f>
        <v>34.549999999999997</v>
      </c>
      <c r="BN57" s="214">
        <f>AR55-7-BP55-BP56+BP57</f>
        <v>46.84</v>
      </c>
      <c r="BO57" s="218">
        <v>12</v>
      </c>
      <c r="BP57" s="211">
        <f t="shared" si="4"/>
        <v>1.39</v>
      </c>
      <c r="BQ57" s="214">
        <f>2*BM57+2*BN57+28</f>
        <v>190.78</v>
      </c>
      <c r="BR57" s="212">
        <f>INT((2*AT55+AU55+1)*(INT(AZ55/3/2)+INT(BJ55/3/2+BJ56/3/2))/2)</f>
        <v>111</v>
      </c>
      <c r="BS57" s="87">
        <f t="shared" si="5"/>
        <v>188.00865972929839</v>
      </c>
      <c r="BT57" s="242"/>
      <c r="BU57" s="284"/>
      <c r="BV57" s="43"/>
      <c r="BW57" s="43"/>
      <c r="BX57" s="71"/>
    </row>
    <row r="58" spans="4:76" ht="33.75" customHeight="1" x14ac:dyDescent="0.25"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J58" s="278"/>
      <c r="AK58" s="242"/>
      <c r="AL58" s="238">
        <v>460</v>
      </c>
      <c r="AM58" s="248" t="s">
        <v>206</v>
      </c>
      <c r="AN58" s="238">
        <f>AN55</f>
        <v>15</v>
      </c>
      <c r="AO58" s="250">
        <f>INT(AL58*TAN(RADIANS(AN58)))</f>
        <v>123</v>
      </c>
      <c r="AP58" s="242">
        <f>INT((AO58-13)/AS58+1)*AS58+13</f>
        <v>133</v>
      </c>
      <c r="AQ58" s="242">
        <f>AP58+INT(AL58*(TAN(AN58/180*PI())))</f>
        <v>256</v>
      </c>
      <c r="AR58" s="324">
        <f>F$9</f>
        <v>55</v>
      </c>
      <c r="AS58" s="304">
        <f>AS55</f>
        <v>10</v>
      </c>
      <c r="AT58" s="322">
        <f>AT55</f>
        <v>14</v>
      </c>
      <c r="AU58" s="322">
        <v>8</v>
      </c>
      <c r="AV58" s="88">
        <v>1</v>
      </c>
      <c r="AW58" s="231">
        <f>J$9</f>
        <v>28</v>
      </c>
      <c r="AX58" s="87">
        <f>AL58-11</f>
        <v>449</v>
      </c>
      <c r="AY58" s="184">
        <f>(AR58-7-BP58-BP59-1.16/2-BB58/2)</f>
        <v>43.290000000000006</v>
      </c>
      <c r="AZ58" s="130">
        <f>INT((AP58-13)/AS58)+1</f>
        <v>13</v>
      </c>
      <c r="BA58" s="103" t="s">
        <v>31</v>
      </c>
      <c r="BB58" s="105">
        <f>IF(AW58=16,1.84,IF(AW58=20,2.27,IF(AW58=22,2.51,IF(AW58=25,2.84,IF(AW58=28,3.16)))))</f>
        <v>3.16</v>
      </c>
      <c r="BC58" s="88">
        <f>AX58+2*AY58</f>
        <v>535.58000000000004</v>
      </c>
      <c r="BD58" s="87">
        <f>BC58*AZ58/100*((AW58/100)^2/4*PI()*7850/100)</f>
        <v>336.54512501740578</v>
      </c>
      <c r="BE58" s="88">
        <v>2</v>
      </c>
      <c r="BF58" s="87">
        <f>AL58-11</f>
        <v>449</v>
      </c>
      <c r="BG58" s="87">
        <v>10</v>
      </c>
      <c r="BH58" s="218">
        <v>10</v>
      </c>
      <c r="BI58" s="88">
        <f>BF58+2*BG58</f>
        <v>469</v>
      </c>
      <c r="BJ58" s="88">
        <f>AZ58</f>
        <v>13</v>
      </c>
      <c r="BK58" s="87">
        <f>BI58*BJ58/100*((BH58/100)^2/4*PI()*7850/100)</f>
        <v>37.590294927538807</v>
      </c>
      <c r="BL58" s="88">
        <v>3</v>
      </c>
      <c r="BM58" s="110">
        <f>(AP58+AQ58)/2-2*4.5</f>
        <v>185.5</v>
      </c>
      <c r="BN58" s="87">
        <f>10</f>
        <v>10</v>
      </c>
      <c r="BO58" s="218">
        <v>10</v>
      </c>
      <c r="BP58" s="105">
        <f t="shared" si="4"/>
        <v>1.1599999999999999</v>
      </c>
      <c r="BQ58" s="110">
        <f>BM58+2*BN58</f>
        <v>205.5</v>
      </c>
      <c r="BR58" s="88">
        <f>AT58*2+2*AU58+1</f>
        <v>45</v>
      </c>
      <c r="BS58" s="87">
        <f t="shared" si="5"/>
        <v>57.014310700740538</v>
      </c>
      <c r="BT58" s="242">
        <f>BD58+BK58+BS58+BD59+BK59+BS59+BS60</f>
        <v>1099.4485166300879</v>
      </c>
      <c r="BU58" s="284">
        <f>(AP58+AQ58)*AL58/2*AR58/1000000</f>
        <v>4.9208499999999997</v>
      </c>
      <c r="BV58" s="43"/>
      <c r="BW58" s="43"/>
      <c r="BX58" s="286">
        <f>BT58/BU58</f>
        <v>223.42654554194661</v>
      </c>
    </row>
    <row r="59" spans="4:76" ht="33.75" customHeight="1" x14ac:dyDescent="0.25"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J59" s="278"/>
      <c r="AK59" s="242"/>
      <c r="AL59" s="238"/>
      <c r="AM59" s="248"/>
      <c r="AN59" s="238"/>
      <c r="AO59" s="250"/>
      <c r="AP59" s="242"/>
      <c r="AQ59" s="242"/>
      <c r="AR59" s="324"/>
      <c r="AS59" s="304"/>
      <c r="AT59" s="322"/>
      <c r="AU59" s="322"/>
      <c r="AV59" s="88" t="s">
        <v>51</v>
      </c>
      <c r="AW59" s="231">
        <f>AW58</f>
        <v>28</v>
      </c>
      <c r="AX59" s="87">
        <f>AL58/COS(AN58/180*PI())-11</f>
        <v>465.22704298863817</v>
      </c>
      <c r="AY59" s="184">
        <f>AY58</f>
        <v>43.290000000000006</v>
      </c>
      <c r="AZ59" s="103" t="s">
        <v>31</v>
      </c>
      <c r="BA59" s="131">
        <f>INT((AQ58-AP58-3.5/COS(AN58*PI()/180))/AS58)+1</f>
        <v>12</v>
      </c>
      <c r="BB59" s="105">
        <f>IF(AW59=16,1.84,IF(AW59=20,2.27,IF(AW59=22,2.51,IF(AW59=25,2.84,IF(AW59=28,3.16)))))</f>
        <v>3.16</v>
      </c>
      <c r="BC59" s="88">
        <f>AX59+2*AY59</f>
        <v>551.80704298863816</v>
      </c>
      <c r="BD59" s="87">
        <f>BC59*BA59/100*((AW59/100)^2/4*PI()*7850/100)</f>
        <v>320.06934871715697</v>
      </c>
      <c r="BE59" s="88" t="s">
        <v>52</v>
      </c>
      <c r="BF59" s="87">
        <f>AL58/COS(AN58/180*PI())-11</f>
        <v>465.22704298863817</v>
      </c>
      <c r="BG59" s="87">
        <v>10</v>
      </c>
      <c r="BH59" s="218">
        <v>10</v>
      </c>
      <c r="BI59" s="88">
        <f>BF59+2*BG59</f>
        <v>485.22704298863817</v>
      </c>
      <c r="BJ59" s="88">
        <f>BA59</f>
        <v>12</v>
      </c>
      <c r="BK59" s="87">
        <f>BI59*BJ59/100*((BH59/100)^2/4*PI()*7850/100)</f>
        <v>35.899283554719617</v>
      </c>
      <c r="BL59" s="88">
        <v>4</v>
      </c>
      <c r="BM59" s="110">
        <f>BM58</f>
        <v>185.5</v>
      </c>
      <c r="BN59" s="214">
        <f>AR58-7-BP58-BP59+BP59</f>
        <v>46.84</v>
      </c>
      <c r="BO59" s="218">
        <v>12</v>
      </c>
      <c r="BP59" s="105">
        <f t="shared" si="4"/>
        <v>1.39</v>
      </c>
      <c r="BQ59" s="215">
        <f>BM59+2*BN59+32</f>
        <v>311.18</v>
      </c>
      <c r="BR59" s="88">
        <f>BR58</f>
        <v>45</v>
      </c>
      <c r="BS59" s="87">
        <f t="shared" si="5"/>
        <v>124.32149398322761</v>
      </c>
      <c r="BT59" s="242"/>
      <c r="BU59" s="284"/>
      <c r="BV59" s="43"/>
      <c r="BW59" s="43"/>
      <c r="BX59" s="286"/>
    </row>
    <row r="60" spans="4:76" ht="33.75" customHeight="1" x14ac:dyDescent="0.25"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J60" s="278"/>
      <c r="AK60" s="242"/>
      <c r="AL60" s="238"/>
      <c r="AM60" s="248"/>
      <c r="AN60" s="238"/>
      <c r="AO60" s="250"/>
      <c r="AP60" s="242"/>
      <c r="AQ60" s="242"/>
      <c r="AR60" s="324"/>
      <c r="AS60" s="304"/>
      <c r="AT60" s="322"/>
      <c r="AU60" s="322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88">
        <v>5</v>
      </c>
      <c r="BM60" s="210">
        <f>(3*AS58+BB58+BP60)</f>
        <v>34.549999999999997</v>
      </c>
      <c r="BN60" s="214">
        <f>AR58-7-BP58-BP59+BP60</f>
        <v>46.84</v>
      </c>
      <c r="BO60" s="218">
        <v>12</v>
      </c>
      <c r="BP60" s="211">
        <f t="shared" si="4"/>
        <v>1.39</v>
      </c>
      <c r="BQ60" s="214">
        <f>2*BM60+2*BN60+28</f>
        <v>190.78</v>
      </c>
      <c r="BR60" s="212">
        <f>INT((2*AT58+AU58+1)*(INT(AZ58/3/2)+INT(BJ58/3/2+BJ59/3/2))/2)</f>
        <v>111</v>
      </c>
      <c r="BS60" s="87">
        <f t="shared" si="5"/>
        <v>188.00865972929839</v>
      </c>
      <c r="BT60" s="242"/>
      <c r="BU60" s="284"/>
      <c r="BV60" s="43"/>
      <c r="BW60" s="43"/>
      <c r="BX60" s="71"/>
    </row>
    <row r="61" spans="4:76" ht="33.75" customHeight="1" x14ac:dyDescent="0.25"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J61" s="278"/>
      <c r="AK61" s="242"/>
      <c r="AL61" s="238">
        <v>460</v>
      </c>
      <c r="AM61" s="248" t="s">
        <v>405</v>
      </c>
      <c r="AN61" s="238">
        <f>AN58</f>
        <v>15</v>
      </c>
      <c r="AO61" s="250">
        <f>INT(AL61*TAN(RADIANS(AN61)))</f>
        <v>123</v>
      </c>
      <c r="AP61" s="242">
        <f>INT((AO61-13)/AS61+1)*AS61+13</f>
        <v>133</v>
      </c>
      <c r="AQ61" s="242">
        <f>AP61+INT(AL61*(TAN(AN61/180*PI())))</f>
        <v>256</v>
      </c>
      <c r="AR61" s="324">
        <f>F$10</f>
        <v>70</v>
      </c>
      <c r="AS61" s="304">
        <f>AS58</f>
        <v>10</v>
      </c>
      <c r="AT61" s="322">
        <f>AT58</f>
        <v>14</v>
      </c>
      <c r="AU61" s="322">
        <v>8</v>
      </c>
      <c r="AV61" s="88">
        <v>1</v>
      </c>
      <c r="AW61" s="231">
        <f>J$11</f>
        <v>28</v>
      </c>
      <c r="AX61" s="87">
        <f>AL61-11</f>
        <v>449</v>
      </c>
      <c r="AY61" s="184">
        <f>(AR61-7-BP61-BP62-1.16/2-BB61/2)</f>
        <v>58.290000000000006</v>
      </c>
      <c r="AZ61" s="130">
        <f>INT((AP61-13)/AS61)+1</f>
        <v>13</v>
      </c>
      <c r="BA61" s="103" t="s">
        <v>31</v>
      </c>
      <c r="BB61" s="105">
        <f>IF(AW61=16,1.84,IF(AW61=20,2.27,IF(AW61=22,2.51,IF(AW61=25,2.84,IF(AW61=28,3.16)))))</f>
        <v>3.16</v>
      </c>
      <c r="BC61" s="88">
        <f>AX61+2*AY61</f>
        <v>565.58000000000004</v>
      </c>
      <c r="BD61" s="87">
        <f>BC61*AZ61/100*((AW61/100)^2/4*PI()*7850/100)</f>
        <v>355.39637739897745</v>
      </c>
      <c r="BE61" s="88">
        <v>2</v>
      </c>
      <c r="BF61" s="87">
        <f>AL61-11</f>
        <v>449</v>
      </c>
      <c r="BG61" s="87">
        <v>10</v>
      </c>
      <c r="BH61" s="218">
        <v>10</v>
      </c>
      <c r="BI61" s="88">
        <f>BF61+2*BG61</f>
        <v>469</v>
      </c>
      <c r="BJ61" s="88">
        <f>AZ61</f>
        <v>13</v>
      </c>
      <c r="BK61" s="87">
        <f>BI61*BJ61/100*((BH61/100)^2/4*PI()*7850/100)</f>
        <v>37.590294927538807</v>
      </c>
      <c r="BL61" s="88">
        <v>3</v>
      </c>
      <c r="BM61" s="110">
        <f>(AP61+AQ61)/2-2*4.5</f>
        <v>185.5</v>
      </c>
      <c r="BN61" s="87">
        <f>10</f>
        <v>10</v>
      </c>
      <c r="BO61" s="218">
        <v>10</v>
      </c>
      <c r="BP61" s="105">
        <f t="shared" si="4"/>
        <v>1.1599999999999999</v>
      </c>
      <c r="BQ61" s="110">
        <f>BM61+2*BN61</f>
        <v>205.5</v>
      </c>
      <c r="BR61" s="88">
        <f>AT61*2+2*AU61+1</f>
        <v>45</v>
      </c>
      <c r="BS61" s="87">
        <f t="shared" si="5"/>
        <v>57.014310700740538</v>
      </c>
      <c r="BT61" s="242">
        <f>BD61+BK61+BS61+BD62+BK62+BS62+BS63</f>
        <v>1177.2506241829167</v>
      </c>
      <c r="BU61" s="284">
        <f>(AP61+AQ61)*AL61/2*AR61/1000000</f>
        <v>6.2629000000000001</v>
      </c>
      <c r="BV61" s="43"/>
      <c r="BW61" s="43"/>
      <c r="BX61" s="286">
        <f>BT61/BU61</f>
        <v>187.97212540243603</v>
      </c>
    </row>
    <row r="62" spans="4:76" ht="33.75" customHeight="1" x14ac:dyDescent="0.25"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J62" s="278"/>
      <c r="AK62" s="242"/>
      <c r="AL62" s="238"/>
      <c r="AM62" s="248"/>
      <c r="AN62" s="238"/>
      <c r="AO62" s="250"/>
      <c r="AP62" s="242"/>
      <c r="AQ62" s="242"/>
      <c r="AR62" s="324"/>
      <c r="AS62" s="304"/>
      <c r="AT62" s="322"/>
      <c r="AU62" s="322"/>
      <c r="AV62" s="88" t="s">
        <v>51</v>
      </c>
      <c r="AW62" s="231">
        <f>AW61</f>
        <v>28</v>
      </c>
      <c r="AX62" s="87">
        <f>AL61/COS(AN61/180*PI())-11</f>
        <v>465.22704298863817</v>
      </c>
      <c r="AY62" s="184">
        <f>AY61</f>
        <v>58.290000000000006</v>
      </c>
      <c r="AZ62" s="103" t="s">
        <v>31</v>
      </c>
      <c r="BA62" s="131">
        <f>INT((AQ61-AP61-3.5/COS(AN61*PI()/180))/AS61)+1</f>
        <v>12</v>
      </c>
      <c r="BB62" s="105">
        <f>IF(AW62=16,1.84,IF(AW62=20,2.27,IF(AW62=22,2.51,IF(AW62=25,2.84,IF(AW62=28,3.16)))))</f>
        <v>3.16</v>
      </c>
      <c r="BC62" s="88">
        <f>AX62+2*AY62</f>
        <v>581.80704298863816</v>
      </c>
      <c r="BD62" s="87">
        <f>BC62*BA62/100*((AW62/100)^2/4*PI()*7850/100)</f>
        <v>337.47050476168477</v>
      </c>
      <c r="BE62" s="88" t="s">
        <v>52</v>
      </c>
      <c r="BF62" s="87">
        <f>AL61/COS(AN61/180*PI())-11</f>
        <v>465.22704298863817</v>
      </c>
      <c r="BG62" s="87">
        <v>10</v>
      </c>
      <c r="BH62" s="218">
        <v>10</v>
      </c>
      <c r="BI62" s="88">
        <f>BF62+2*BG62</f>
        <v>485.22704298863817</v>
      </c>
      <c r="BJ62" s="88">
        <f>BA62</f>
        <v>12</v>
      </c>
      <c r="BK62" s="87">
        <f>BI62*BJ62/100*((BH62/100)^2/4*PI()*7850/100)</f>
        <v>35.899283554719617</v>
      </c>
      <c r="BL62" s="88">
        <v>4</v>
      </c>
      <c r="BM62" s="110">
        <f>BM61</f>
        <v>185.5</v>
      </c>
      <c r="BN62" s="214">
        <f>AR61-7-BP61-BP62+BP62</f>
        <v>61.84</v>
      </c>
      <c r="BO62" s="218">
        <v>12</v>
      </c>
      <c r="BP62" s="105">
        <f t="shared" si="4"/>
        <v>1.39</v>
      </c>
      <c r="BQ62" s="215">
        <f>BM62+2*BN62+32</f>
        <v>341.18</v>
      </c>
      <c r="BR62" s="88">
        <f>BR61</f>
        <v>45</v>
      </c>
      <c r="BS62" s="87">
        <f t="shared" si="5"/>
        <v>136.30698411593804</v>
      </c>
      <c r="BT62" s="242"/>
      <c r="BU62" s="284"/>
      <c r="BV62" s="43"/>
      <c r="BW62" s="43"/>
      <c r="BX62" s="286"/>
    </row>
    <row r="63" spans="4:76" ht="33.75" customHeight="1" x14ac:dyDescent="0.25"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J63" s="278"/>
      <c r="AK63" s="242"/>
      <c r="AL63" s="238"/>
      <c r="AM63" s="248"/>
      <c r="AN63" s="238"/>
      <c r="AO63" s="250"/>
      <c r="AP63" s="242"/>
      <c r="AQ63" s="242"/>
      <c r="AR63" s="324"/>
      <c r="AS63" s="304"/>
      <c r="AT63" s="322"/>
      <c r="AU63" s="322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88">
        <v>5</v>
      </c>
      <c r="BM63" s="210">
        <f>(3*AS61+BB61+BP63)</f>
        <v>34.549999999999997</v>
      </c>
      <c r="BN63" s="214">
        <f>AR61-7-BP61-BP62+BP63</f>
        <v>61.84</v>
      </c>
      <c r="BO63" s="218">
        <v>12</v>
      </c>
      <c r="BP63" s="211">
        <f t="shared" si="4"/>
        <v>1.39</v>
      </c>
      <c r="BQ63" s="214">
        <f>2*BM63+2*BN63+28</f>
        <v>220.78</v>
      </c>
      <c r="BR63" s="212">
        <f>INT((2*AT61+AU61+1)*(INT(AZ61/3/2)+INT(BJ61/3/2+BJ62/3/2))/2)</f>
        <v>111</v>
      </c>
      <c r="BS63" s="87">
        <f t="shared" si="5"/>
        <v>217.57286872331741</v>
      </c>
      <c r="BT63" s="242"/>
      <c r="BU63" s="284"/>
      <c r="BV63" s="43"/>
      <c r="BW63" s="43"/>
      <c r="BX63" s="71"/>
    </row>
    <row r="64" spans="4:76" ht="33.75" customHeight="1" x14ac:dyDescent="0.25"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J64" s="278"/>
      <c r="AK64" s="242"/>
      <c r="AL64" s="238">
        <v>460</v>
      </c>
      <c r="AM64" s="248" t="s">
        <v>404</v>
      </c>
      <c r="AN64" s="238">
        <f>AN61</f>
        <v>15</v>
      </c>
      <c r="AO64" s="250">
        <f>INT(AL64*TAN(RADIANS(AN64)))</f>
        <v>123</v>
      </c>
      <c r="AP64" s="242">
        <f>INT((AO64-13)/AS64+1)*AS64+13</f>
        <v>133</v>
      </c>
      <c r="AQ64" s="242">
        <f>AP64+INT(AL64*(TAN(AN64/180*PI())))</f>
        <v>256</v>
      </c>
      <c r="AR64" s="324">
        <f>F$12</f>
        <v>80</v>
      </c>
      <c r="AS64" s="304">
        <f>AS61</f>
        <v>10</v>
      </c>
      <c r="AT64" s="322">
        <f>AT61</f>
        <v>14</v>
      </c>
      <c r="AU64" s="322">
        <v>8</v>
      </c>
      <c r="AV64" s="88">
        <v>1</v>
      </c>
      <c r="AW64" s="231">
        <f>J$13</f>
        <v>28</v>
      </c>
      <c r="AX64" s="87">
        <f>AL64-11</f>
        <v>449</v>
      </c>
      <c r="AY64" s="184">
        <f>(AR64-7-BP64-BP65-1.16/2-BB64/2)</f>
        <v>68.290000000000006</v>
      </c>
      <c r="AZ64" s="130">
        <f>INT((AP64-13)/AS64)+1</f>
        <v>13</v>
      </c>
      <c r="BA64" s="103" t="s">
        <v>31</v>
      </c>
      <c r="BB64" s="105">
        <f>IF(AW64=16,1.84,IF(AW64=20,2.27,IF(AW64=22,2.51,IF(AW64=25,2.84,IF(AW64=28,3.16)))))</f>
        <v>3.16</v>
      </c>
      <c r="BC64" s="88">
        <f>AX64+2*AY64</f>
        <v>585.58000000000004</v>
      </c>
      <c r="BD64" s="87">
        <f>BC64*AZ64/100*((AW64/100)^2/4*PI()*7850/100)</f>
        <v>367.96387898669195</v>
      </c>
      <c r="BE64" s="88">
        <v>2</v>
      </c>
      <c r="BF64" s="87">
        <f>AL64-11</f>
        <v>449</v>
      </c>
      <c r="BG64" s="87">
        <v>10</v>
      </c>
      <c r="BH64" s="218">
        <v>10</v>
      </c>
      <c r="BI64" s="88">
        <f>BF64+2*BG64</f>
        <v>469</v>
      </c>
      <c r="BJ64" s="88">
        <f>AZ64</f>
        <v>13</v>
      </c>
      <c r="BK64" s="87">
        <f>BI64*BJ64/100*((BH64/100)^2/4*PI()*7850/100)</f>
        <v>37.590294927538807</v>
      </c>
      <c r="BL64" s="88">
        <v>3</v>
      </c>
      <c r="BM64" s="110">
        <f>(AP64+AQ64)/2-2*4.5</f>
        <v>185.5</v>
      </c>
      <c r="BN64" s="87">
        <f>10</f>
        <v>10</v>
      </c>
      <c r="BO64" s="218">
        <v>10</v>
      </c>
      <c r="BP64" s="105">
        <f t="shared" si="4"/>
        <v>1.1599999999999999</v>
      </c>
      <c r="BQ64" s="110">
        <f>BM64+2*BN64</f>
        <v>205.5</v>
      </c>
      <c r="BR64" s="88">
        <f>AT64*2+2*AU64+1</f>
        <v>45</v>
      </c>
      <c r="BS64" s="87">
        <f t="shared" si="5"/>
        <v>57.014310700740538</v>
      </c>
      <c r="BT64" s="242">
        <f>BD64+BK64+BS64+BD65+BK65+BS65+BS66</f>
        <v>1229.1186958848025</v>
      </c>
      <c r="BU64" s="284">
        <f>(AP64+AQ64)*AL64/2*AR64/1000000</f>
        <v>7.1576000000000004</v>
      </c>
      <c r="BX64" s="286">
        <f>BT64/BU64</f>
        <v>171.72218283849369</v>
      </c>
    </row>
    <row r="65" spans="4:83" ht="33.75" customHeight="1" x14ac:dyDescent="0.25"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J65" s="278"/>
      <c r="AK65" s="242"/>
      <c r="AL65" s="238"/>
      <c r="AM65" s="248"/>
      <c r="AN65" s="238"/>
      <c r="AO65" s="250"/>
      <c r="AP65" s="242"/>
      <c r="AQ65" s="242"/>
      <c r="AR65" s="324"/>
      <c r="AS65" s="304"/>
      <c r="AT65" s="322"/>
      <c r="AU65" s="322"/>
      <c r="AV65" s="88" t="s">
        <v>51</v>
      </c>
      <c r="AW65" s="231">
        <f>AW64</f>
        <v>28</v>
      </c>
      <c r="AX65" s="87">
        <f>AL64/COS(AN64/180*PI())-11</f>
        <v>465.22704298863817</v>
      </c>
      <c r="AY65" s="184">
        <f>AY64</f>
        <v>68.290000000000006</v>
      </c>
      <c r="AZ65" s="103" t="s">
        <v>31</v>
      </c>
      <c r="BA65" s="131">
        <f>INT((AQ64-AP64-3.5/COS(AN64*PI()/180))/AS64)+1</f>
        <v>12</v>
      </c>
      <c r="BB65" s="105">
        <f>IF(AW65=16,1.84,IF(AW65=20,2.27,IF(AW65=22,2.51,IF(AW65=25,2.84,IF(AW65=28,3.16)))))</f>
        <v>3.16</v>
      </c>
      <c r="BC65" s="88">
        <f>AX65+2*AY65</f>
        <v>601.80704298863816</v>
      </c>
      <c r="BD65" s="87">
        <f>BC65*BA65/100*((AW65/100)^2/4*PI()*7850/100)</f>
        <v>349.07127545803655</v>
      </c>
      <c r="BE65" s="88" t="s">
        <v>52</v>
      </c>
      <c r="BF65" s="87">
        <f>AL64/COS(AN64/180*PI())-11</f>
        <v>465.22704298863817</v>
      </c>
      <c r="BG65" s="87">
        <v>10</v>
      </c>
      <c r="BH65" s="218">
        <v>10</v>
      </c>
      <c r="BI65" s="88">
        <f>BF65+2*BG65</f>
        <v>485.22704298863817</v>
      </c>
      <c r="BJ65" s="88">
        <f>BA65</f>
        <v>12</v>
      </c>
      <c r="BK65" s="87">
        <f>BI65*BJ65/100*((BH65/100)^2/4*PI()*7850/100)</f>
        <v>35.899283554719617</v>
      </c>
      <c r="BL65" s="88">
        <v>4</v>
      </c>
      <c r="BM65" s="110">
        <f>BM64</f>
        <v>185.5</v>
      </c>
      <c r="BN65" s="214">
        <f>AR64-7-BP64-BP65+BP65</f>
        <v>71.84</v>
      </c>
      <c r="BO65" s="218">
        <v>12</v>
      </c>
      <c r="BP65" s="105">
        <f t="shared" si="4"/>
        <v>1.39</v>
      </c>
      <c r="BQ65" s="215">
        <f>BM65+2*BN65+32</f>
        <v>361.18</v>
      </c>
      <c r="BR65" s="88">
        <f>BR64</f>
        <v>45</v>
      </c>
      <c r="BS65" s="87">
        <f t="shared" si="5"/>
        <v>144.29731087107831</v>
      </c>
      <c r="BT65" s="242"/>
      <c r="BU65" s="284"/>
      <c r="BX65" s="286"/>
    </row>
    <row r="66" spans="4:83" ht="33.75" customHeight="1" x14ac:dyDescent="0.25"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J66" s="278"/>
      <c r="AK66" s="242"/>
      <c r="AL66" s="238"/>
      <c r="AM66" s="248"/>
      <c r="AN66" s="238"/>
      <c r="AO66" s="250"/>
      <c r="AP66" s="242"/>
      <c r="AQ66" s="242"/>
      <c r="AR66" s="324"/>
      <c r="AS66" s="304"/>
      <c r="AT66" s="322"/>
      <c r="AU66" s="322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88">
        <v>5</v>
      </c>
      <c r="BM66" s="210">
        <f>(3*AS64+BB64+BP66)</f>
        <v>34.549999999999997</v>
      </c>
      <c r="BN66" s="214">
        <f>AR64-7-BP64-BP65+BP66</f>
        <v>71.84</v>
      </c>
      <c r="BO66" s="218">
        <v>12</v>
      </c>
      <c r="BP66" s="211">
        <f t="shared" si="4"/>
        <v>1.39</v>
      </c>
      <c r="BQ66" s="214">
        <f>2*BM66+2*BN66+28</f>
        <v>240.78</v>
      </c>
      <c r="BR66" s="212">
        <f>INT((2*AT64+AU64+1)*(INT(AZ64/3/2)+INT(BJ64/3/2+BJ65/3/2))/2)</f>
        <v>111</v>
      </c>
      <c r="BS66" s="87">
        <f t="shared" si="5"/>
        <v>237.28234138599677</v>
      </c>
      <c r="BT66" s="242"/>
      <c r="BU66" s="284"/>
      <c r="BX66" s="71"/>
    </row>
    <row r="67" spans="4:83" ht="33.75" customHeight="1" x14ac:dyDescent="0.25"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J67" s="278"/>
      <c r="AK67" s="242"/>
      <c r="AL67" s="238">
        <v>460</v>
      </c>
      <c r="AM67" s="248" t="s">
        <v>406</v>
      </c>
      <c r="AN67" s="238">
        <f>AN64</f>
        <v>15</v>
      </c>
      <c r="AO67" s="250">
        <f>INT(AL67*TAN(RADIANS(AN67)))</f>
        <v>123</v>
      </c>
      <c r="AP67" s="242">
        <f>INT((AO67-13)/AS67+1)*AS67+13</f>
        <v>133</v>
      </c>
      <c r="AQ67" s="242">
        <f>AP67+INT(AL67*(TAN(AN67/180*PI())))</f>
        <v>256</v>
      </c>
      <c r="AR67" s="324">
        <f>F$15</f>
        <v>90</v>
      </c>
      <c r="AS67" s="304">
        <f>AS64</f>
        <v>10</v>
      </c>
      <c r="AT67" s="322">
        <f>AT64</f>
        <v>14</v>
      </c>
      <c r="AU67" s="322">
        <v>8</v>
      </c>
      <c r="AV67" s="88">
        <v>1</v>
      </c>
      <c r="AW67" s="231">
        <f>J$15</f>
        <v>28</v>
      </c>
      <c r="AX67" s="87">
        <f>AL67-11</f>
        <v>449</v>
      </c>
      <c r="AY67" s="184">
        <f>(AR67-7-BP67-BP68-1.16/2-BB67/2)</f>
        <v>78.290000000000006</v>
      </c>
      <c r="AZ67" s="130">
        <f>INT((AP67-13)/AS67)+1</f>
        <v>13</v>
      </c>
      <c r="BA67" s="103" t="s">
        <v>31</v>
      </c>
      <c r="BB67" s="105">
        <f>IF(AW67=16,1.84,IF(AW67=20,2.27,IF(AW67=22,2.51,IF(AW67=25,2.84,IF(AW67=28,3.16)))))</f>
        <v>3.16</v>
      </c>
      <c r="BC67" s="88">
        <f>AX67+2*AY67</f>
        <v>605.58000000000004</v>
      </c>
      <c r="BD67" s="87">
        <f>BC67*AZ67/100*((AW67/100)^2/4*PI()*7850/100)</f>
        <v>380.5313805744064</v>
      </c>
      <c r="BE67" s="88">
        <v>2</v>
      </c>
      <c r="BF67" s="87">
        <f>AL67-11</f>
        <v>449</v>
      </c>
      <c r="BG67" s="87">
        <v>10</v>
      </c>
      <c r="BH67" s="218">
        <v>10</v>
      </c>
      <c r="BI67" s="88">
        <f>BF67+2*BG67</f>
        <v>469</v>
      </c>
      <c r="BJ67" s="88">
        <f>AZ67</f>
        <v>13</v>
      </c>
      <c r="BK67" s="87">
        <f>BI67*BJ67/100*((BH67/100)^2/4*PI()*7850/100)</f>
        <v>37.590294927538807</v>
      </c>
      <c r="BL67" s="88">
        <v>3</v>
      </c>
      <c r="BM67" s="110">
        <f>(AP67+AQ67)/2-2*4.5</f>
        <v>185.5</v>
      </c>
      <c r="BN67" s="87">
        <f>10</f>
        <v>10</v>
      </c>
      <c r="BO67" s="218">
        <v>10</v>
      </c>
      <c r="BP67" s="105">
        <f t="shared" si="4"/>
        <v>1.1599999999999999</v>
      </c>
      <c r="BQ67" s="110">
        <f>BM67+2*BN67</f>
        <v>205.5</v>
      </c>
      <c r="BR67" s="88">
        <f>AT67*2+2*AU67+1</f>
        <v>45</v>
      </c>
      <c r="BS67" s="87">
        <f t="shared" si="5"/>
        <v>57.014310700740538</v>
      </c>
      <c r="BT67" s="242">
        <f>BD67+BK67+BS67+BD68+BK68+BS68+BS69</f>
        <v>1280.9867675866885</v>
      </c>
      <c r="BU67" s="284">
        <f>(AP67+AQ67)*AL67/2*AR67/1000000</f>
        <v>8.0523000000000007</v>
      </c>
      <c r="BX67" s="286">
        <f>BT67/BU67</f>
        <v>159.08333862209412</v>
      </c>
    </row>
    <row r="68" spans="4:83" ht="33.75" customHeight="1" x14ac:dyDescent="0.25"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J68" s="278"/>
      <c r="AK68" s="242"/>
      <c r="AL68" s="238"/>
      <c r="AM68" s="248"/>
      <c r="AN68" s="238"/>
      <c r="AO68" s="250"/>
      <c r="AP68" s="242"/>
      <c r="AQ68" s="242"/>
      <c r="AR68" s="324"/>
      <c r="AS68" s="304"/>
      <c r="AT68" s="322"/>
      <c r="AU68" s="322"/>
      <c r="AV68" s="88" t="s">
        <v>51</v>
      </c>
      <c r="AW68" s="231">
        <f>AW67</f>
        <v>28</v>
      </c>
      <c r="AX68" s="87">
        <f>AL67/COS(AN67/180*PI())-11</f>
        <v>465.22704298863817</v>
      </c>
      <c r="AY68" s="184">
        <f>AY67</f>
        <v>78.290000000000006</v>
      </c>
      <c r="AZ68" s="103" t="s">
        <v>31</v>
      </c>
      <c r="BA68" s="131">
        <f>INT((AQ67-AP67-3.5/COS(AN67*PI()/180))/AS67)+1</f>
        <v>12</v>
      </c>
      <c r="BB68" s="105">
        <f>IF(AW68=16,1.84,IF(AW68=20,2.27,IF(AW68=22,2.51,IF(AW68=25,2.84,IF(AW68=28,3.16)))))</f>
        <v>3.16</v>
      </c>
      <c r="BC68" s="88">
        <f>AX68+2*AY68</f>
        <v>621.80704298863816</v>
      </c>
      <c r="BD68" s="87">
        <f>BC68*BA68/100*((AW68/100)^2/4*PI()*7850/100)</f>
        <v>360.6720461543884</v>
      </c>
      <c r="BE68" s="88" t="s">
        <v>52</v>
      </c>
      <c r="BF68" s="87">
        <f>AL67/COS(AN67/180*PI())-11</f>
        <v>465.22704298863817</v>
      </c>
      <c r="BG68" s="87">
        <v>10</v>
      </c>
      <c r="BH68" s="218">
        <v>10</v>
      </c>
      <c r="BI68" s="88">
        <f>BF68+2*BG68</f>
        <v>485.22704298863817</v>
      </c>
      <c r="BJ68" s="88">
        <f>BA68</f>
        <v>12</v>
      </c>
      <c r="BK68" s="87">
        <f>BI68*BJ68/100*((BH68/100)^2/4*PI()*7850/100)</f>
        <v>35.899283554719617</v>
      </c>
      <c r="BL68" s="88">
        <v>4</v>
      </c>
      <c r="BM68" s="110">
        <f>BM67</f>
        <v>185.5</v>
      </c>
      <c r="BN68" s="214">
        <f>AR67-7-BP67-BP68+BP68</f>
        <v>81.84</v>
      </c>
      <c r="BO68" s="218">
        <v>12</v>
      </c>
      <c r="BP68" s="105">
        <f t="shared" si="4"/>
        <v>1.39</v>
      </c>
      <c r="BQ68" s="215">
        <f>BM68+2*BN68+32</f>
        <v>381.18</v>
      </c>
      <c r="BR68" s="88">
        <f>BR67</f>
        <v>45</v>
      </c>
      <c r="BS68" s="87">
        <f t="shared" si="5"/>
        <v>152.28763762621855</v>
      </c>
      <c r="BT68" s="242"/>
      <c r="BU68" s="284"/>
      <c r="BX68" s="286"/>
    </row>
    <row r="69" spans="4:83" ht="33.75" customHeight="1" thickBot="1" x14ac:dyDescent="0.3"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J69" s="279"/>
      <c r="AK69" s="252"/>
      <c r="AL69" s="236"/>
      <c r="AM69" s="249"/>
      <c r="AN69" s="236"/>
      <c r="AO69" s="251"/>
      <c r="AP69" s="252"/>
      <c r="AQ69" s="252"/>
      <c r="AR69" s="325"/>
      <c r="AS69" s="304"/>
      <c r="AT69" s="322"/>
      <c r="AU69" s="338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  <c r="BJ69" s="236"/>
      <c r="BK69" s="236"/>
      <c r="BL69" s="95">
        <v>5</v>
      </c>
      <c r="BM69" s="210">
        <f>(3*AS67+BB67+BP69)</f>
        <v>34.549999999999997</v>
      </c>
      <c r="BN69" s="214">
        <f>AR67-7-BP67-BP68+BP69</f>
        <v>81.84</v>
      </c>
      <c r="BO69" s="218">
        <v>12</v>
      </c>
      <c r="BP69" s="211">
        <f t="shared" si="4"/>
        <v>1.39</v>
      </c>
      <c r="BQ69" s="214">
        <f>2*BM69+2*BN69+28</f>
        <v>260.77999999999997</v>
      </c>
      <c r="BR69" s="212">
        <f>INT((2*AT67+AU67+1)*(INT(AZ67/3/2)+INT(BJ67/3/2+BJ68/3/2))/2)</f>
        <v>111</v>
      </c>
      <c r="BS69" s="94">
        <f t="shared" si="5"/>
        <v>256.99181404867613</v>
      </c>
      <c r="BT69" s="252"/>
      <c r="BU69" s="285"/>
      <c r="BX69" s="71"/>
    </row>
    <row r="70" spans="4:83" ht="25.5" customHeight="1" x14ac:dyDescent="0.25"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L70" s="73"/>
      <c r="AM70" s="93"/>
      <c r="AN70" s="93"/>
      <c r="AO70" s="129"/>
      <c r="AP70" s="93"/>
      <c r="AQ70" s="93"/>
      <c r="AR70" s="224"/>
      <c r="AV70" s="73"/>
      <c r="AW70" s="224"/>
      <c r="AX70" s="73"/>
      <c r="AZ70" s="73"/>
      <c r="BA70" s="73"/>
      <c r="BB70" s="73"/>
      <c r="BC70" s="73"/>
      <c r="BD70" s="72"/>
      <c r="BE70" s="72"/>
      <c r="BF70" s="72"/>
      <c r="BG70" s="72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</row>
    <row r="71" spans="4:83" ht="32.25" customHeight="1" x14ac:dyDescent="0.25"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J71" s="271" t="s">
        <v>416</v>
      </c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1"/>
      <c r="BJ71" s="271"/>
      <c r="BK71" s="271"/>
      <c r="BL71" s="271"/>
      <c r="BM71" s="271"/>
      <c r="BN71" s="271"/>
      <c r="BO71" s="271"/>
      <c r="BP71" s="271"/>
      <c r="BQ71" s="271"/>
      <c r="BR71" s="271"/>
      <c r="BS71" s="271"/>
      <c r="BT71" s="271"/>
      <c r="BU71" s="271"/>
      <c r="BV71" s="271"/>
      <c r="BW71" s="271"/>
      <c r="BX71" s="271"/>
      <c r="BY71" s="271"/>
      <c r="BZ71" s="271"/>
      <c r="CA71" s="271"/>
      <c r="CB71" s="271"/>
      <c r="CC71" s="271"/>
    </row>
    <row r="72" spans="4:83" ht="22.5" customHeight="1" thickBot="1" x14ac:dyDescent="0.3"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J72" s="43"/>
      <c r="AK72" s="43"/>
      <c r="AL72" s="43"/>
      <c r="AM72" s="43"/>
      <c r="AN72" s="43"/>
      <c r="AO72" s="128"/>
      <c r="AP72" s="43"/>
      <c r="AQ72" s="43"/>
      <c r="AR72" s="221"/>
      <c r="AS72" s="226"/>
      <c r="AT72" s="229"/>
      <c r="AU72" s="229"/>
      <c r="AV72" s="43"/>
      <c r="AW72" s="221"/>
      <c r="AX72" s="43"/>
      <c r="AY72" s="13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</row>
    <row r="73" spans="4:83" ht="79.5" customHeight="1" x14ac:dyDescent="0.25"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J73" s="272" t="s">
        <v>441</v>
      </c>
      <c r="AK73" s="274" t="s">
        <v>148</v>
      </c>
      <c r="AL73" s="274" t="s">
        <v>149</v>
      </c>
      <c r="AM73" s="274" t="s">
        <v>150</v>
      </c>
      <c r="AN73" s="262" t="s">
        <v>450</v>
      </c>
      <c r="AO73" s="200" t="s">
        <v>23</v>
      </c>
      <c r="AP73" s="262" t="s">
        <v>442</v>
      </c>
      <c r="AQ73" s="262" t="s">
        <v>443</v>
      </c>
      <c r="AR73" s="318" t="s">
        <v>444</v>
      </c>
      <c r="AS73" s="305" t="s">
        <v>201</v>
      </c>
      <c r="AT73" s="320" t="s">
        <v>407</v>
      </c>
      <c r="AU73" s="320" t="s">
        <v>408</v>
      </c>
      <c r="AV73" s="257" t="s">
        <v>437</v>
      </c>
      <c r="AW73" s="257"/>
      <c r="AX73" s="257"/>
      <c r="AY73" s="257"/>
      <c r="AZ73" s="257"/>
      <c r="BA73" s="257"/>
      <c r="BB73" s="257"/>
      <c r="BC73" s="257"/>
      <c r="BD73" s="257"/>
      <c r="BE73" s="257" t="s">
        <v>438</v>
      </c>
      <c r="BF73" s="257"/>
      <c r="BG73" s="257"/>
      <c r="BH73" s="257"/>
      <c r="BI73" s="257"/>
      <c r="BJ73" s="257"/>
      <c r="BK73" s="257"/>
      <c r="BL73" s="257" t="s">
        <v>445</v>
      </c>
      <c r="BM73" s="257"/>
      <c r="BN73" s="257"/>
      <c r="BO73" s="257"/>
      <c r="BP73" s="257"/>
      <c r="BQ73" s="257"/>
      <c r="BR73" s="257"/>
      <c r="BS73" s="257"/>
      <c r="BT73" s="257" t="s">
        <v>417</v>
      </c>
      <c r="BU73" s="257"/>
      <c r="BV73" s="257"/>
      <c r="BW73" s="257"/>
      <c r="BX73" s="257"/>
      <c r="BY73" s="257"/>
      <c r="BZ73" s="257"/>
      <c r="CA73" s="257"/>
      <c r="CB73" s="258" t="s">
        <v>454</v>
      </c>
      <c r="CC73" s="260" t="s">
        <v>452</v>
      </c>
      <c r="CE73" s="42"/>
    </row>
    <row r="74" spans="4:83" ht="121.5" customHeight="1" x14ac:dyDescent="0.25"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J74" s="273"/>
      <c r="AK74" s="259"/>
      <c r="AL74" s="259"/>
      <c r="AM74" s="259"/>
      <c r="AN74" s="263"/>
      <c r="AO74" s="201" t="s">
        <v>202</v>
      </c>
      <c r="AP74" s="263"/>
      <c r="AQ74" s="263"/>
      <c r="AR74" s="319"/>
      <c r="AS74" s="306"/>
      <c r="AT74" s="321"/>
      <c r="AU74" s="321"/>
      <c r="AV74" s="25" t="s">
        <v>24</v>
      </c>
      <c r="AW74" s="222" t="s">
        <v>158</v>
      </c>
      <c r="AX74" s="81" t="s">
        <v>25</v>
      </c>
      <c r="AY74" s="187" t="s">
        <v>26</v>
      </c>
      <c r="AZ74" s="25" t="s">
        <v>440</v>
      </c>
      <c r="BA74" s="25" t="s">
        <v>409</v>
      </c>
      <c r="BB74" s="186" t="s">
        <v>27</v>
      </c>
      <c r="BC74" s="25" t="s">
        <v>159</v>
      </c>
      <c r="BD74" s="25" t="s">
        <v>160</v>
      </c>
      <c r="BE74" s="25" t="s">
        <v>24</v>
      </c>
      <c r="BF74" s="81" t="s">
        <v>25</v>
      </c>
      <c r="BG74" s="81" t="s">
        <v>26</v>
      </c>
      <c r="BH74" s="25" t="s">
        <v>158</v>
      </c>
      <c r="BI74" s="25" t="s">
        <v>159</v>
      </c>
      <c r="BJ74" s="25" t="s">
        <v>20</v>
      </c>
      <c r="BK74" s="25" t="s">
        <v>160</v>
      </c>
      <c r="BL74" s="25" t="s">
        <v>24</v>
      </c>
      <c r="BM74" s="81" t="s">
        <v>25</v>
      </c>
      <c r="BN74" s="81" t="s">
        <v>26</v>
      </c>
      <c r="BO74" s="25" t="s">
        <v>158</v>
      </c>
      <c r="BP74" s="186" t="s">
        <v>27</v>
      </c>
      <c r="BQ74" s="25" t="s">
        <v>159</v>
      </c>
      <c r="BR74" s="25" t="s">
        <v>20</v>
      </c>
      <c r="BS74" s="25" t="s">
        <v>160</v>
      </c>
      <c r="BT74" s="25" t="s">
        <v>24</v>
      </c>
      <c r="BU74" s="81" t="s">
        <v>25</v>
      </c>
      <c r="BV74" s="81" t="s">
        <v>448</v>
      </c>
      <c r="BW74" s="81" t="s">
        <v>207</v>
      </c>
      <c r="BX74" s="25" t="s">
        <v>158</v>
      </c>
      <c r="BY74" s="25" t="s">
        <v>447</v>
      </c>
      <c r="BZ74" s="25" t="s">
        <v>20</v>
      </c>
      <c r="CA74" s="25" t="s">
        <v>160</v>
      </c>
      <c r="CB74" s="259"/>
      <c r="CC74" s="261"/>
      <c r="CE74" s="42"/>
    </row>
    <row r="75" spans="4:83" ht="35.25" customHeight="1" x14ac:dyDescent="0.25"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J75" s="278">
        <v>4.5999999999999996</v>
      </c>
      <c r="AK75" s="242">
        <v>4</v>
      </c>
      <c r="AL75" s="238">
        <v>460</v>
      </c>
      <c r="AM75" s="248" t="s">
        <v>203</v>
      </c>
      <c r="AN75" s="238">
        <v>20</v>
      </c>
      <c r="AO75" s="250">
        <f>INT(AL75*TAN(RADIANS(AN75)))</f>
        <v>167</v>
      </c>
      <c r="AP75" s="242">
        <f>(INT((AO75-13)/AS75+1)*AS75+13)</f>
        <v>173</v>
      </c>
      <c r="AQ75" s="242">
        <f>AP75+INT(AL75*(TAN(AN75/180*PI())))</f>
        <v>340</v>
      </c>
      <c r="AR75" s="324">
        <f>F$6</f>
        <v>45</v>
      </c>
      <c r="AS75" s="304">
        <f>AS67</f>
        <v>10</v>
      </c>
      <c r="AT75" s="322">
        <f>AT67</f>
        <v>14</v>
      </c>
      <c r="AU75" s="322">
        <v>8</v>
      </c>
      <c r="AV75" s="88">
        <v>1</v>
      </c>
      <c r="AW75" s="231">
        <f>J$6</f>
        <v>25</v>
      </c>
      <c r="AX75" s="87">
        <f>AL75-11</f>
        <v>449</v>
      </c>
      <c r="AY75" s="184">
        <f>(AR75-7-BP75-BP76-1.16/2-BB75/2)</f>
        <v>33.450000000000003</v>
      </c>
      <c r="AZ75" s="130">
        <f>INT((AP75-13)/AS75)+1</f>
        <v>17</v>
      </c>
      <c r="BA75" s="103" t="s">
        <v>31</v>
      </c>
      <c r="BB75" s="105">
        <f>IF(AW75=16,1.84,IF(AW75=20,2.27,IF(AW75=22,2.51,IF(AW75=25,2.84,IF(AW75=28,3.16)))))</f>
        <v>2.84</v>
      </c>
      <c r="BC75" s="88">
        <f>AX75+2*AY75</f>
        <v>515.9</v>
      </c>
      <c r="BD75" s="87">
        <f>BC75*AZ75/100*((AW75/100)^2/4*PI()*7850/100)</f>
        <v>337.95120920431515</v>
      </c>
      <c r="BE75" s="88">
        <v>2</v>
      </c>
      <c r="BF75" s="87">
        <f>AL75-11</f>
        <v>449</v>
      </c>
      <c r="BG75" s="87">
        <v>10</v>
      </c>
      <c r="BH75" s="218">
        <v>10</v>
      </c>
      <c r="BI75" s="88">
        <f>BF75+2*BG75</f>
        <v>469</v>
      </c>
      <c r="BJ75" s="88">
        <f>AZ75</f>
        <v>17</v>
      </c>
      <c r="BK75" s="87">
        <f>BI75*BJ75/100*((BH75/100)^2/4*PI()*7850/100)</f>
        <v>49.156539520627668</v>
      </c>
      <c r="BL75" s="88">
        <v>3</v>
      </c>
      <c r="BM75" s="110">
        <f>(AP75+AQ75)/2-2*4.5</f>
        <v>247.5</v>
      </c>
      <c r="BN75" s="87">
        <f>10</f>
        <v>10</v>
      </c>
      <c r="BO75" s="218">
        <v>10</v>
      </c>
      <c r="BP75" s="105">
        <f t="shared" ref="BP75:BP92" si="6">IF(BO75=10,1.16,IF(BO75=12,1.39,IF(BO75=14,1.62,IF(BO75=28,3.1))))</f>
        <v>1.1599999999999999</v>
      </c>
      <c r="BQ75" s="110">
        <f>BM75+2*BN75</f>
        <v>267.5</v>
      </c>
      <c r="BR75" s="88">
        <f>AT75*2+2*AU75+1</f>
        <v>45</v>
      </c>
      <c r="BS75" s="87">
        <f t="shared" ref="BS75:BS92" si="7">BQ75*BR75/100*((BO75/100)^2/4*PI()*7850/100)</f>
        <v>74.215708576389758</v>
      </c>
      <c r="BT75" s="88">
        <v>6</v>
      </c>
      <c r="BU75" s="110">
        <f>(20+10*BW75)*TAN(BV75/180*PI())</f>
        <v>128.53332060679028</v>
      </c>
      <c r="BV75" s="242">
        <f>45+AN75/2</f>
        <v>55</v>
      </c>
      <c r="BW75" s="88">
        <f>INT((150*COS(BV75/180*PI())-10)/10)</f>
        <v>7</v>
      </c>
      <c r="BX75" s="218">
        <v>12</v>
      </c>
      <c r="BY75" s="215">
        <f>BU75+34</f>
        <v>162.53332060679028</v>
      </c>
      <c r="BZ75" s="88">
        <f>BW75+1</f>
        <v>8</v>
      </c>
      <c r="CA75" s="87">
        <f>BY75*BZ75/100*((BX75/100)^2/4*PI()*7850/100)</f>
        <v>11.543949691077595</v>
      </c>
      <c r="CB75" s="243">
        <f>BD75+BK75+BS75+BD76+BK76+BS76+CA75+CA76+BS77</f>
        <v>1230.5989498308247</v>
      </c>
      <c r="CC75" s="233">
        <f>(AP75+AQ75)*AL75/2*AR75/1000000</f>
        <v>5.3095499999999998</v>
      </c>
      <c r="CE75" s="42">
        <f>CB75/CC75</f>
        <v>231.77085625539354</v>
      </c>
    </row>
    <row r="76" spans="4:83" ht="35.25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J76" s="278"/>
      <c r="AK76" s="242"/>
      <c r="AL76" s="238"/>
      <c r="AM76" s="248"/>
      <c r="AN76" s="238"/>
      <c r="AO76" s="250"/>
      <c r="AP76" s="242"/>
      <c r="AQ76" s="242"/>
      <c r="AR76" s="324"/>
      <c r="AS76" s="304"/>
      <c r="AT76" s="322"/>
      <c r="AU76" s="322"/>
      <c r="AV76" s="88" t="s">
        <v>51</v>
      </c>
      <c r="AW76" s="231">
        <f>AW75</f>
        <v>25</v>
      </c>
      <c r="AX76" s="87">
        <f>AL75/COS(AN75/180*PI())-11</f>
        <v>478.52177533891955</v>
      </c>
      <c r="AY76" s="184">
        <f>AY75</f>
        <v>33.450000000000003</v>
      </c>
      <c r="AZ76" s="103" t="s">
        <v>31</v>
      </c>
      <c r="BA76" s="131">
        <f>INT((AQ75-AP75-3.5/COS(AN75*PI()/180))/AS75)+1</f>
        <v>17</v>
      </c>
      <c r="BB76" s="105">
        <f>IF(AW76=16,1.84,IF(AW76=20,2.27,IF(AW76=22,2.51,IF(AW76=25,2.84,IF(AW76=28,3.16)))))</f>
        <v>2.84</v>
      </c>
      <c r="BC76" s="88">
        <f>AX76+2*AY76</f>
        <v>545.42177533891959</v>
      </c>
      <c r="BD76" s="87">
        <f>BC76*BA76/100*((AW76/100)^2/4*PI()*7850/100)</f>
        <v>357.29007269267731</v>
      </c>
      <c r="BE76" s="88" t="s">
        <v>52</v>
      </c>
      <c r="BF76" s="87">
        <f>AL75/COS(AN75/180*PI())-11</f>
        <v>478.52177533891955</v>
      </c>
      <c r="BG76" s="87">
        <v>10</v>
      </c>
      <c r="BH76" s="218">
        <v>10</v>
      </c>
      <c r="BI76" s="88">
        <f>BF76+2*BG76</f>
        <v>498.52177533891955</v>
      </c>
      <c r="BJ76" s="88">
        <f>BA76</f>
        <v>17</v>
      </c>
      <c r="BK76" s="87">
        <f>BI76*BJ76/100*((BH76/100)^2/4*PI()*7850/100)</f>
        <v>52.250757678765602</v>
      </c>
      <c r="BL76" s="88">
        <v>4</v>
      </c>
      <c r="BM76" s="110">
        <f>BM75</f>
        <v>247.5</v>
      </c>
      <c r="BN76" s="214">
        <f>AR75-7-BP75-BP76+BP76</f>
        <v>36.840000000000003</v>
      </c>
      <c r="BO76" s="218">
        <v>12</v>
      </c>
      <c r="BP76" s="105">
        <f t="shared" si="6"/>
        <v>1.39</v>
      </c>
      <c r="BQ76" s="215">
        <f>BM76+2*BN76+32</f>
        <v>353.18</v>
      </c>
      <c r="BR76" s="88">
        <f>BR75</f>
        <v>45</v>
      </c>
      <c r="BS76" s="87">
        <f t="shared" si="7"/>
        <v>141.1011801690222</v>
      </c>
      <c r="BT76" s="88">
        <v>7</v>
      </c>
      <c r="BU76" s="110">
        <f>(10+2.5*BW76)*1/TAN(BV75/180*PI())</f>
        <v>38.511414601534042</v>
      </c>
      <c r="BV76" s="242"/>
      <c r="BW76" s="88">
        <f>INT((120*SIN(BV75/180*PI()))/10)*2</f>
        <v>18</v>
      </c>
      <c r="BX76" s="218">
        <v>12</v>
      </c>
      <c r="BY76" s="215">
        <f>BU76+34</f>
        <v>72.511414601534042</v>
      </c>
      <c r="BZ76" s="88">
        <f>BW76+1</f>
        <v>19</v>
      </c>
      <c r="CA76" s="87">
        <f>BY76*BZ76/100*((BX76/100)^2/4*PI()*7850/100)</f>
        <v>12.231564474144925</v>
      </c>
      <c r="CB76" s="244"/>
      <c r="CC76" s="234"/>
      <c r="CE76" s="42"/>
    </row>
    <row r="77" spans="4:83" ht="35.25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8"/>
      <c r="AK77" s="242"/>
      <c r="AL77" s="238"/>
      <c r="AM77" s="248"/>
      <c r="AN77" s="238"/>
      <c r="AO77" s="250"/>
      <c r="AP77" s="242"/>
      <c r="AQ77" s="242"/>
      <c r="AR77" s="324"/>
      <c r="AS77" s="304"/>
      <c r="AT77" s="322"/>
      <c r="AU77" s="322"/>
      <c r="AV77" s="238"/>
      <c r="AW77" s="238"/>
      <c r="AX77" s="238"/>
      <c r="AY77" s="238"/>
      <c r="AZ77" s="238"/>
      <c r="BA77" s="238"/>
      <c r="BB77" s="238"/>
      <c r="BC77" s="238"/>
      <c r="BD77" s="238"/>
      <c r="BE77" s="238"/>
      <c r="BF77" s="238"/>
      <c r="BG77" s="238"/>
      <c r="BH77" s="238"/>
      <c r="BI77" s="238"/>
      <c r="BJ77" s="238"/>
      <c r="BK77" s="238"/>
      <c r="BL77" s="88">
        <v>5</v>
      </c>
      <c r="BM77" s="210">
        <f>(3*AS75+BB75+BP77)</f>
        <v>34.230000000000004</v>
      </c>
      <c r="BN77" s="214">
        <f>AR75-7-BP75-BP76+BP77</f>
        <v>36.840000000000003</v>
      </c>
      <c r="BO77" s="218">
        <v>12</v>
      </c>
      <c r="BP77" s="211">
        <f t="shared" si="6"/>
        <v>1.39</v>
      </c>
      <c r="BQ77" s="214">
        <f>2*BM77+2*BN77+28</f>
        <v>170.14000000000001</v>
      </c>
      <c r="BR77" s="212">
        <f>INT((2*AT75+AU75+1)*(INT(AZ75/3/2)+INT(BJ75/3/2+BJ76/3/2))/2)</f>
        <v>129</v>
      </c>
      <c r="BS77" s="87">
        <f t="shared" si="7"/>
        <v>194.85796782380461</v>
      </c>
      <c r="BT77" s="247"/>
      <c r="BU77" s="247"/>
      <c r="BV77" s="247"/>
      <c r="BW77" s="247"/>
      <c r="BX77" s="247"/>
      <c r="BY77" s="247"/>
      <c r="BZ77" s="247"/>
      <c r="CA77" s="247"/>
      <c r="CB77" s="253"/>
      <c r="CC77" s="246"/>
      <c r="CE77" s="42"/>
    </row>
    <row r="78" spans="4:83" ht="35.25" customHeight="1" x14ac:dyDescent="0.25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278"/>
      <c r="AK78" s="242"/>
      <c r="AL78" s="238">
        <v>460</v>
      </c>
      <c r="AM78" s="248" t="s">
        <v>205</v>
      </c>
      <c r="AN78" s="238">
        <f>AN75</f>
        <v>20</v>
      </c>
      <c r="AO78" s="250">
        <f>INT(AL78*TAN(RADIANS(AN78)))</f>
        <v>167</v>
      </c>
      <c r="AP78" s="242">
        <f>INT((AO78-13)/AS78+1)*AS78+13</f>
        <v>173</v>
      </c>
      <c r="AQ78" s="242">
        <f>AP78+INT(AL78*(TAN(AN78/180*PI())))</f>
        <v>340</v>
      </c>
      <c r="AR78" s="324">
        <f>F$8</f>
        <v>55</v>
      </c>
      <c r="AS78" s="304">
        <f>AS75</f>
        <v>10</v>
      </c>
      <c r="AT78" s="322">
        <f>AT75</f>
        <v>14</v>
      </c>
      <c r="AU78" s="322">
        <v>8</v>
      </c>
      <c r="AV78" s="88">
        <v>1</v>
      </c>
      <c r="AW78" s="231">
        <f>J$8</f>
        <v>28</v>
      </c>
      <c r="AX78" s="87">
        <f>AL78-11</f>
        <v>449</v>
      </c>
      <c r="AY78" s="184">
        <f>(AR78-7-BP78-BP79-1.16/2-BB78/2)</f>
        <v>43.290000000000006</v>
      </c>
      <c r="AZ78" s="130">
        <f>INT((AP78-13)/AS78)+1</f>
        <v>17</v>
      </c>
      <c r="BA78" s="103" t="s">
        <v>31</v>
      </c>
      <c r="BB78" s="105">
        <f>IF(AW78=16,1.84,IF(AW78=20,2.27,IF(AW78=22,2.51,IF(AW78=25,2.84,IF(AW78=28,3.16)))))</f>
        <v>3.16</v>
      </c>
      <c r="BC78" s="88">
        <f>AX78+2*AY78</f>
        <v>535.58000000000004</v>
      </c>
      <c r="BD78" s="87">
        <f>BC78*AZ78/100*((AW78/100)^2/4*PI()*7850/100)</f>
        <v>440.09747117660754</v>
      </c>
      <c r="BE78" s="88">
        <v>2</v>
      </c>
      <c r="BF78" s="87">
        <f>AL78-11</f>
        <v>449</v>
      </c>
      <c r="BG78" s="87">
        <v>10</v>
      </c>
      <c r="BH78" s="218">
        <v>10</v>
      </c>
      <c r="BI78" s="88">
        <f>BF78+2*BG78</f>
        <v>469</v>
      </c>
      <c r="BJ78" s="88">
        <f>AZ78</f>
        <v>17</v>
      </c>
      <c r="BK78" s="87">
        <f>BI78*BJ78/100*((BH78/100)^2/4*PI()*7850/100)</f>
        <v>49.156539520627668</v>
      </c>
      <c r="BL78" s="88">
        <v>3</v>
      </c>
      <c r="BM78" s="110">
        <f>(AP78+AQ78)/2-2*4.5</f>
        <v>247.5</v>
      </c>
      <c r="BN78" s="87">
        <f>10</f>
        <v>10</v>
      </c>
      <c r="BO78" s="218">
        <v>10</v>
      </c>
      <c r="BP78" s="105">
        <f t="shared" si="6"/>
        <v>1.1599999999999999</v>
      </c>
      <c r="BQ78" s="110">
        <f>BM78+2*BN78</f>
        <v>267.5</v>
      </c>
      <c r="BR78" s="88">
        <f>AT78*2+2*AU78+1</f>
        <v>45</v>
      </c>
      <c r="BS78" s="87">
        <f t="shared" si="7"/>
        <v>74.215708576389758</v>
      </c>
      <c r="BT78" s="88">
        <v>6</v>
      </c>
      <c r="BU78" s="110">
        <f>(20+10*BW78)*TAN(BV78/180*PI())</f>
        <v>128.53332060679028</v>
      </c>
      <c r="BV78" s="242">
        <f>45+AN78/2</f>
        <v>55</v>
      </c>
      <c r="BW78" s="88">
        <f>INT((150*COS(BV78/180*PI())-10)/10)</f>
        <v>7</v>
      </c>
      <c r="BX78" s="218">
        <v>12</v>
      </c>
      <c r="BY78" s="215">
        <f>BU78+34</f>
        <v>162.53332060679028</v>
      </c>
      <c r="BZ78" s="88">
        <f>BW78+1</f>
        <v>8</v>
      </c>
      <c r="CA78" s="87">
        <f>BY78*BZ78/100*((BX78/100)^2/4*PI()*7850/100)</f>
        <v>11.543949691077595</v>
      </c>
      <c r="CB78" s="243">
        <f>BD78+BK78+BS78+BD79+BK79+BS79+CA78+CA79+BS80</f>
        <v>1471.440190074396</v>
      </c>
      <c r="CC78" s="233">
        <f>(AP78+AQ78)*AL78/2*AR78/1000000</f>
        <v>6.4894499999999997</v>
      </c>
      <c r="CE78" s="42">
        <f>CB78/CC78</f>
        <v>226.74343589586115</v>
      </c>
    </row>
    <row r="79" spans="4:83" ht="35.25" customHeight="1" x14ac:dyDescent="0.25"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J79" s="278"/>
      <c r="AK79" s="242"/>
      <c r="AL79" s="238"/>
      <c r="AM79" s="248"/>
      <c r="AN79" s="238"/>
      <c r="AO79" s="250"/>
      <c r="AP79" s="242"/>
      <c r="AQ79" s="242"/>
      <c r="AR79" s="324"/>
      <c r="AS79" s="304"/>
      <c r="AT79" s="322"/>
      <c r="AU79" s="322"/>
      <c r="AV79" s="88" t="s">
        <v>51</v>
      </c>
      <c r="AW79" s="231">
        <f>AW78</f>
        <v>28</v>
      </c>
      <c r="AX79" s="87">
        <f>AL78/COS(AN78/180*PI())-11</f>
        <v>478.52177533891955</v>
      </c>
      <c r="AY79" s="184">
        <f>AY78</f>
        <v>43.290000000000006</v>
      </c>
      <c r="AZ79" s="103" t="s">
        <v>31</v>
      </c>
      <c r="BA79" s="131">
        <f>INT((AQ78-AP78-3.5/COS(AN78*PI()/180))/AS78)+1</f>
        <v>17</v>
      </c>
      <c r="BB79" s="105">
        <f>IF(AW79=16,1.84,IF(AW79=20,2.27,IF(AW79=22,2.51,IF(AW79=25,2.84,IF(AW79=28,3.16)))))</f>
        <v>3.16</v>
      </c>
      <c r="BC79" s="88">
        <f>AX79+2*AY79</f>
        <v>565.10177533891954</v>
      </c>
      <c r="BD79" s="87">
        <f>BC79*BA79/100*((AW79/100)^2/4*PI()*7850/100)</f>
        <v>464.35614153640881</v>
      </c>
      <c r="BE79" s="88" t="s">
        <v>52</v>
      </c>
      <c r="BF79" s="87">
        <f>AL78/COS(AN78/180*PI())-11</f>
        <v>478.52177533891955</v>
      </c>
      <c r="BG79" s="87">
        <v>10</v>
      </c>
      <c r="BH79" s="218">
        <v>10</v>
      </c>
      <c r="BI79" s="88">
        <f>BF79+2*BG79</f>
        <v>498.52177533891955</v>
      </c>
      <c r="BJ79" s="88">
        <f>BA79</f>
        <v>17</v>
      </c>
      <c r="BK79" s="87">
        <f>BI79*BJ79/100*((BH79/100)^2/4*PI()*7850/100)</f>
        <v>52.250757678765602</v>
      </c>
      <c r="BL79" s="88">
        <v>4</v>
      </c>
      <c r="BM79" s="110">
        <f>BM78</f>
        <v>247.5</v>
      </c>
      <c r="BN79" s="214">
        <f>AR78-7-BP78-BP79+BP79</f>
        <v>46.84</v>
      </c>
      <c r="BO79" s="218">
        <v>12</v>
      </c>
      <c r="BP79" s="105">
        <f t="shared" si="6"/>
        <v>1.39</v>
      </c>
      <c r="BQ79" s="215">
        <f>BM79+2*BN79+32</f>
        <v>373.18</v>
      </c>
      <c r="BR79" s="88">
        <f>BR78</f>
        <v>45</v>
      </c>
      <c r="BS79" s="87">
        <f t="shared" si="7"/>
        <v>149.09150692416245</v>
      </c>
      <c r="BT79" s="88">
        <v>7</v>
      </c>
      <c r="BU79" s="110">
        <f>(10+2.5*BW79)*1/TAN(BV78/180*PI())</f>
        <v>38.511414601534042</v>
      </c>
      <c r="BV79" s="242"/>
      <c r="BW79" s="88">
        <f>INT((120*SIN(BV78/180*PI()))/10)*2</f>
        <v>18</v>
      </c>
      <c r="BX79" s="218">
        <v>12</v>
      </c>
      <c r="BY79" s="215">
        <f>BU79+34</f>
        <v>72.511414601534042</v>
      </c>
      <c r="BZ79" s="88">
        <f>BW79+1</f>
        <v>19</v>
      </c>
      <c r="CA79" s="87">
        <f>BY79*BZ79/100*((BX79/100)^2/4*PI()*7850/100)</f>
        <v>12.231564474144925</v>
      </c>
      <c r="CB79" s="244"/>
      <c r="CC79" s="234"/>
      <c r="CE79" s="42"/>
    </row>
    <row r="80" spans="4:83" ht="35.25" customHeight="1" x14ac:dyDescent="0.25"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J80" s="278"/>
      <c r="AK80" s="242"/>
      <c r="AL80" s="238"/>
      <c r="AM80" s="248"/>
      <c r="AN80" s="238"/>
      <c r="AO80" s="250"/>
      <c r="AP80" s="242"/>
      <c r="AQ80" s="242"/>
      <c r="AR80" s="324"/>
      <c r="AS80" s="304"/>
      <c r="AT80" s="322"/>
      <c r="AU80" s="322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88">
        <v>5</v>
      </c>
      <c r="BM80" s="210">
        <f>(3*AS78+BB78+BP80)</f>
        <v>34.549999999999997</v>
      </c>
      <c r="BN80" s="214">
        <f>AR78-7-BP78-BP79+BP80</f>
        <v>46.84</v>
      </c>
      <c r="BO80" s="218">
        <v>12</v>
      </c>
      <c r="BP80" s="211">
        <f t="shared" si="6"/>
        <v>1.39</v>
      </c>
      <c r="BQ80" s="214">
        <f>2*BM80+2*BN80+28</f>
        <v>190.78</v>
      </c>
      <c r="BR80" s="212">
        <f>INT((2*AT78+AU78+1)*(INT(AZ78/3/2)+INT(BJ78/3/2+BJ79/3/2))/2)</f>
        <v>129</v>
      </c>
      <c r="BS80" s="87">
        <f t="shared" si="7"/>
        <v>218.49655049621163</v>
      </c>
      <c r="BT80" s="247"/>
      <c r="BU80" s="247"/>
      <c r="BV80" s="247"/>
      <c r="BW80" s="247"/>
      <c r="BX80" s="247"/>
      <c r="BY80" s="247"/>
      <c r="BZ80" s="247"/>
      <c r="CA80" s="247"/>
      <c r="CB80" s="253"/>
      <c r="CC80" s="246"/>
      <c r="CE80" s="42"/>
    </row>
    <row r="81" spans="4:83" ht="35.25" customHeight="1" x14ac:dyDescent="0.25"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J81" s="278"/>
      <c r="AK81" s="242"/>
      <c r="AL81" s="238">
        <v>460</v>
      </c>
      <c r="AM81" s="248" t="s">
        <v>206</v>
      </c>
      <c r="AN81" s="238">
        <f>AN78</f>
        <v>20</v>
      </c>
      <c r="AO81" s="250">
        <f>INT(AL81*TAN(RADIANS(AN81)))</f>
        <v>167</v>
      </c>
      <c r="AP81" s="242">
        <f>INT((AO81-13)/AS81+1)*AS81+13</f>
        <v>173</v>
      </c>
      <c r="AQ81" s="242">
        <f>AP81+INT(AL81*(TAN(AN81/180*PI())))</f>
        <v>340</v>
      </c>
      <c r="AR81" s="324">
        <f>F$9</f>
        <v>55</v>
      </c>
      <c r="AS81" s="304">
        <f>AS78</f>
        <v>10</v>
      </c>
      <c r="AT81" s="322">
        <f>AT78</f>
        <v>14</v>
      </c>
      <c r="AU81" s="322">
        <v>8</v>
      </c>
      <c r="AV81" s="88">
        <v>1</v>
      </c>
      <c r="AW81" s="231">
        <f>J$9</f>
        <v>28</v>
      </c>
      <c r="AX81" s="87">
        <f>AL81-11</f>
        <v>449</v>
      </c>
      <c r="AY81" s="184">
        <f>(AR81-7-BP81-BP82-1.16/2-BB81/2)</f>
        <v>43.290000000000006</v>
      </c>
      <c r="AZ81" s="130">
        <f>INT((AP81-13)/AS81)+1</f>
        <v>17</v>
      </c>
      <c r="BA81" s="103" t="s">
        <v>31</v>
      </c>
      <c r="BB81" s="105">
        <f>IF(AW81=16,1.84,IF(AW81=20,2.27,IF(AW81=22,2.51,IF(AW81=25,2.84,IF(AW81=28,3.16)))))</f>
        <v>3.16</v>
      </c>
      <c r="BC81" s="88">
        <f>AX81+2*AY81</f>
        <v>535.58000000000004</v>
      </c>
      <c r="BD81" s="87">
        <f>BC81*AZ81/100*((AW81/100)^2/4*PI()*7850/100)</f>
        <v>440.09747117660754</v>
      </c>
      <c r="BE81" s="88">
        <v>2</v>
      </c>
      <c r="BF81" s="87">
        <f>AL81-11</f>
        <v>449</v>
      </c>
      <c r="BG81" s="87">
        <v>10</v>
      </c>
      <c r="BH81" s="218">
        <v>10</v>
      </c>
      <c r="BI81" s="88">
        <f>BF81+2*BG81</f>
        <v>469</v>
      </c>
      <c r="BJ81" s="88">
        <f>AZ81</f>
        <v>17</v>
      </c>
      <c r="BK81" s="87">
        <f>BI81*BJ81/100*((BH81/100)^2/4*PI()*7850/100)</f>
        <v>49.156539520627668</v>
      </c>
      <c r="BL81" s="88">
        <v>3</v>
      </c>
      <c r="BM81" s="110">
        <f>(AP81+AQ81)/2-2*4.5</f>
        <v>247.5</v>
      </c>
      <c r="BN81" s="87">
        <f>10</f>
        <v>10</v>
      </c>
      <c r="BO81" s="218">
        <v>10</v>
      </c>
      <c r="BP81" s="105">
        <f t="shared" si="6"/>
        <v>1.1599999999999999</v>
      </c>
      <c r="BQ81" s="110">
        <f>BM81+2*BN81</f>
        <v>267.5</v>
      </c>
      <c r="BR81" s="88">
        <f>AT81*2+2*AU81+1</f>
        <v>45</v>
      </c>
      <c r="BS81" s="87">
        <f t="shared" si="7"/>
        <v>74.215708576389758</v>
      </c>
      <c r="BT81" s="88">
        <v>6</v>
      </c>
      <c r="BU81" s="110">
        <f>(20+10*BW81)*TAN(BV81/180*PI())</f>
        <v>128.53332060679028</v>
      </c>
      <c r="BV81" s="242">
        <f>45+AN81/2</f>
        <v>55</v>
      </c>
      <c r="BW81" s="88">
        <f>INT((150*COS(BV81/180*PI())-10)/10)</f>
        <v>7</v>
      </c>
      <c r="BX81" s="218">
        <v>12</v>
      </c>
      <c r="BY81" s="215">
        <f>BU81+34</f>
        <v>162.53332060679028</v>
      </c>
      <c r="BZ81" s="88">
        <f>BW81+1</f>
        <v>8</v>
      </c>
      <c r="CA81" s="87">
        <f>BY81*BZ81/100*((BX81/100)^2/4*PI()*7850/100)</f>
        <v>11.543949691077595</v>
      </c>
      <c r="CB81" s="243">
        <f>BD81+BK81+BS81+BD82+BK82+BS82+CA81+CA82+BS83</f>
        <v>1471.440190074396</v>
      </c>
      <c r="CC81" s="233">
        <f>(AP81+AQ81)*AL81/2*AR81/1000000</f>
        <v>6.4894499999999997</v>
      </c>
      <c r="CE81" s="42">
        <f>CB81/CC81</f>
        <v>226.74343589586115</v>
      </c>
    </row>
    <row r="82" spans="4:83" ht="35.25" customHeight="1" x14ac:dyDescent="0.25"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J82" s="278"/>
      <c r="AK82" s="242"/>
      <c r="AL82" s="238"/>
      <c r="AM82" s="248"/>
      <c r="AN82" s="238"/>
      <c r="AO82" s="250"/>
      <c r="AP82" s="242"/>
      <c r="AQ82" s="242"/>
      <c r="AR82" s="324"/>
      <c r="AS82" s="304"/>
      <c r="AT82" s="322"/>
      <c r="AU82" s="322"/>
      <c r="AV82" s="88" t="s">
        <v>51</v>
      </c>
      <c r="AW82" s="231">
        <f>AW81</f>
        <v>28</v>
      </c>
      <c r="AX82" s="87">
        <f>AL81/COS(AN81/180*PI())-11</f>
        <v>478.52177533891955</v>
      </c>
      <c r="AY82" s="184">
        <f>AY81</f>
        <v>43.290000000000006</v>
      </c>
      <c r="AZ82" s="103" t="s">
        <v>31</v>
      </c>
      <c r="BA82" s="131">
        <f>INT((AQ81-AP81-3.5/COS(AN81*PI()/180))/AS81)+1</f>
        <v>17</v>
      </c>
      <c r="BB82" s="105">
        <f>IF(AW82=16,1.84,IF(AW82=20,2.27,IF(AW82=22,2.51,IF(AW82=25,2.84,IF(AW82=28,3.16)))))</f>
        <v>3.16</v>
      </c>
      <c r="BC82" s="88">
        <f>AX82+2*AY82</f>
        <v>565.10177533891954</v>
      </c>
      <c r="BD82" s="87">
        <f>BC82*BA82/100*((AW82/100)^2/4*PI()*7850/100)</f>
        <v>464.35614153640881</v>
      </c>
      <c r="BE82" s="88" t="s">
        <v>52</v>
      </c>
      <c r="BF82" s="87">
        <f>AL81/COS(AN81/180*PI())-11</f>
        <v>478.52177533891955</v>
      </c>
      <c r="BG82" s="87">
        <v>10</v>
      </c>
      <c r="BH82" s="218">
        <v>10</v>
      </c>
      <c r="BI82" s="88">
        <f>BF82+2*BG82</f>
        <v>498.52177533891955</v>
      </c>
      <c r="BJ82" s="88">
        <f>BA82</f>
        <v>17</v>
      </c>
      <c r="BK82" s="87">
        <f>BI82*BJ82/100*((BH82/100)^2/4*PI()*7850/100)</f>
        <v>52.250757678765602</v>
      </c>
      <c r="BL82" s="88">
        <v>4</v>
      </c>
      <c r="BM82" s="110">
        <f>BM81</f>
        <v>247.5</v>
      </c>
      <c r="BN82" s="214">
        <f>AR81-7-BP81-BP82+BP82</f>
        <v>46.84</v>
      </c>
      <c r="BO82" s="218">
        <v>12</v>
      </c>
      <c r="BP82" s="105">
        <f t="shared" si="6"/>
        <v>1.39</v>
      </c>
      <c r="BQ82" s="215">
        <f>BM82+2*BN82+32</f>
        <v>373.18</v>
      </c>
      <c r="BR82" s="88">
        <f>BR81</f>
        <v>45</v>
      </c>
      <c r="BS82" s="87">
        <f t="shared" si="7"/>
        <v>149.09150692416245</v>
      </c>
      <c r="BT82" s="88">
        <v>7</v>
      </c>
      <c r="BU82" s="110">
        <f>(10+2.5*BW82)*1/TAN(BV81/180*PI())</f>
        <v>38.511414601534042</v>
      </c>
      <c r="BV82" s="242"/>
      <c r="BW82" s="88">
        <f>INT((120*SIN(BV81/180*PI()))/10)*2</f>
        <v>18</v>
      </c>
      <c r="BX82" s="218">
        <v>12</v>
      </c>
      <c r="BY82" s="215">
        <f>BU82+34</f>
        <v>72.511414601534042</v>
      </c>
      <c r="BZ82" s="88">
        <f>BW82+1</f>
        <v>19</v>
      </c>
      <c r="CA82" s="87">
        <f>BY82*BZ82/100*((BX82/100)^2/4*PI()*7850/100)</f>
        <v>12.231564474144925</v>
      </c>
      <c r="CB82" s="244"/>
      <c r="CC82" s="234"/>
      <c r="CE82" s="42"/>
    </row>
    <row r="83" spans="4:83" ht="35.25" customHeight="1" x14ac:dyDescent="0.25"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J83" s="278"/>
      <c r="AK83" s="242"/>
      <c r="AL83" s="238"/>
      <c r="AM83" s="248"/>
      <c r="AN83" s="238"/>
      <c r="AO83" s="250"/>
      <c r="AP83" s="242"/>
      <c r="AQ83" s="242"/>
      <c r="AR83" s="324"/>
      <c r="AS83" s="304"/>
      <c r="AT83" s="322"/>
      <c r="AU83" s="322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88">
        <v>5</v>
      </c>
      <c r="BM83" s="210">
        <f>(3*AS81+BB81+BP83)</f>
        <v>34.549999999999997</v>
      </c>
      <c r="BN83" s="214">
        <f>AR81-7-BP81-BP82+BP83</f>
        <v>46.84</v>
      </c>
      <c r="BO83" s="218">
        <v>12</v>
      </c>
      <c r="BP83" s="211">
        <f t="shared" si="6"/>
        <v>1.39</v>
      </c>
      <c r="BQ83" s="214">
        <f>2*BM83+2*BN83+28</f>
        <v>190.78</v>
      </c>
      <c r="BR83" s="212">
        <f>INT((2*AT81+AU81+1)*(INT(AZ81/3/2)+INT(BJ81/3/2+BJ82/3/2))/2)</f>
        <v>129</v>
      </c>
      <c r="BS83" s="87">
        <f t="shared" si="7"/>
        <v>218.49655049621163</v>
      </c>
      <c r="BT83" s="247"/>
      <c r="BU83" s="247"/>
      <c r="BV83" s="247"/>
      <c r="BW83" s="247"/>
      <c r="BX83" s="247"/>
      <c r="BY83" s="247"/>
      <c r="BZ83" s="247"/>
      <c r="CA83" s="247"/>
      <c r="CB83" s="253"/>
      <c r="CC83" s="246"/>
      <c r="CE83" s="42"/>
    </row>
    <row r="84" spans="4:83" ht="35.25" customHeight="1" x14ac:dyDescent="0.25"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J84" s="278"/>
      <c r="AK84" s="242"/>
      <c r="AL84" s="238">
        <v>460</v>
      </c>
      <c r="AM84" s="248" t="s">
        <v>405</v>
      </c>
      <c r="AN84" s="238">
        <f>AN81</f>
        <v>20</v>
      </c>
      <c r="AO84" s="250">
        <f>INT(AL84*TAN(RADIANS(AN84)))</f>
        <v>167</v>
      </c>
      <c r="AP84" s="242">
        <f>INT((AO84-13)/AS84+1)*AS84+13</f>
        <v>173</v>
      </c>
      <c r="AQ84" s="242">
        <f>AP84+INT(AL84*(TAN(AN84/180*PI())))</f>
        <v>340</v>
      </c>
      <c r="AR84" s="324">
        <f>F$10</f>
        <v>70</v>
      </c>
      <c r="AS84" s="304">
        <f>AS81</f>
        <v>10</v>
      </c>
      <c r="AT84" s="322">
        <f>AT81</f>
        <v>14</v>
      </c>
      <c r="AU84" s="322">
        <v>8</v>
      </c>
      <c r="AV84" s="88">
        <v>1</v>
      </c>
      <c r="AW84" s="231">
        <f>J$11</f>
        <v>28</v>
      </c>
      <c r="AX84" s="87">
        <f>AL84-11</f>
        <v>449</v>
      </c>
      <c r="AY84" s="184">
        <f>(AR84-7-BP84-BP85-1.16/2-BB84/2)</f>
        <v>58.290000000000006</v>
      </c>
      <c r="AZ84" s="130">
        <f>INT((AP84-13)/AS84)+1</f>
        <v>17</v>
      </c>
      <c r="BA84" s="103" t="s">
        <v>31</v>
      </c>
      <c r="BB84" s="105">
        <f>IF(AW84=16,1.84,IF(AW84=20,2.27,IF(AW84=22,2.51,IF(AW84=25,2.84,IF(AW84=28,3.16)))))</f>
        <v>3.16</v>
      </c>
      <c r="BC84" s="88">
        <f>AX84+2*AY84</f>
        <v>565.58000000000004</v>
      </c>
      <c r="BD84" s="87">
        <f>BC84*AZ84/100*((AW84/100)^2/4*PI()*7850/100)</f>
        <v>464.7491089063551</v>
      </c>
      <c r="BE84" s="88">
        <v>2</v>
      </c>
      <c r="BF84" s="87">
        <f>AL84-11</f>
        <v>449</v>
      </c>
      <c r="BG84" s="87">
        <v>10</v>
      </c>
      <c r="BH84" s="218">
        <v>10</v>
      </c>
      <c r="BI84" s="88">
        <f>BF84+2*BG84</f>
        <v>469</v>
      </c>
      <c r="BJ84" s="88">
        <f>AZ84</f>
        <v>17</v>
      </c>
      <c r="BK84" s="87">
        <f>BI84*BJ84/100*((BH84/100)^2/4*PI()*7850/100)</f>
        <v>49.156539520627668</v>
      </c>
      <c r="BL84" s="88">
        <v>3</v>
      </c>
      <c r="BM84" s="110">
        <f>(AP84+AQ84)/2-2*4.5</f>
        <v>247.5</v>
      </c>
      <c r="BN84" s="87">
        <f>10</f>
        <v>10</v>
      </c>
      <c r="BO84" s="218">
        <v>10</v>
      </c>
      <c r="BP84" s="105">
        <f t="shared" si="6"/>
        <v>1.1599999999999999</v>
      </c>
      <c r="BQ84" s="110">
        <f>BM84+2*BN84</f>
        <v>267.5</v>
      </c>
      <c r="BR84" s="88">
        <f>AT84*2+2*AU84+1</f>
        <v>45</v>
      </c>
      <c r="BS84" s="87">
        <f t="shared" si="7"/>
        <v>74.215708576389758</v>
      </c>
      <c r="BT84" s="88">
        <v>6</v>
      </c>
      <c r="BU84" s="110">
        <f>(20+10*BW84)*TAN(BV84/180*PI())</f>
        <v>128.53332060679028</v>
      </c>
      <c r="BV84" s="242">
        <f>45+AN84/2</f>
        <v>55</v>
      </c>
      <c r="BW84" s="88">
        <f>INT((150*COS(BV84/180*PI())-10)/10)</f>
        <v>7</v>
      </c>
      <c r="BX84" s="218">
        <v>12</v>
      </c>
      <c r="BY84" s="215">
        <f>BU84+34</f>
        <v>162.53332060679028</v>
      </c>
      <c r="BZ84" s="88">
        <f>BW84+1</f>
        <v>8</v>
      </c>
      <c r="CA84" s="87">
        <f>BY84*BZ84/100*((BX84/100)^2/4*PI()*7850/100)</f>
        <v>11.543949691077595</v>
      </c>
      <c r="CB84" s="243">
        <f>BD84+BK84+BS84+BD85+BK85+BS85+CA84+CA85+BS86</f>
        <v>1567.087360713705</v>
      </c>
      <c r="CC84" s="233">
        <f>(AP84+AQ84)*AL84/2*AR84/1000000</f>
        <v>8.2592999999999996</v>
      </c>
      <c r="CE84" s="42">
        <f>CB84/CC84</f>
        <v>189.73609878727072</v>
      </c>
    </row>
    <row r="85" spans="4:83" ht="35.25" customHeight="1" x14ac:dyDescent="0.25"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J85" s="278"/>
      <c r="AK85" s="242"/>
      <c r="AL85" s="238"/>
      <c r="AM85" s="248"/>
      <c r="AN85" s="238"/>
      <c r="AO85" s="250"/>
      <c r="AP85" s="242"/>
      <c r="AQ85" s="242"/>
      <c r="AR85" s="324"/>
      <c r="AS85" s="304"/>
      <c r="AT85" s="322"/>
      <c r="AU85" s="322"/>
      <c r="AV85" s="88" t="s">
        <v>51</v>
      </c>
      <c r="AW85" s="231">
        <f>AW84</f>
        <v>28</v>
      </c>
      <c r="AX85" s="87">
        <f>AL84/COS(AN84/180*PI())-11</f>
        <v>478.52177533891955</v>
      </c>
      <c r="AY85" s="184">
        <f>AY84</f>
        <v>58.290000000000006</v>
      </c>
      <c r="AZ85" s="103" t="s">
        <v>31</v>
      </c>
      <c r="BA85" s="131">
        <f>INT((AQ84-AP84-3.5/COS(AN84*PI()/180))/AS84)+1</f>
        <v>17</v>
      </c>
      <c r="BB85" s="105">
        <f>IF(AW85=16,1.84,IF(AW85=20,2.27,IF(AW85=22,2.51,IF(AW85=25,2.84,IF(AW85=28,3.16)))))</f>
        <v>3.16</v>
      </c>
      <c r="BC85" s="88">
        <f>AX85+2*AY85</f>
        <v>595.10177533891954</v>
      </c>
      <c r="BD85" s="87">
        <f>BC85*BA85/100*((AW85/100)^2/4*PI()*7850/100)</f>
        <v>489.00777926615643</v>
      </c>
      <c r="BE85" s="88" t="s">
        <v>52</v>
      </c>
      <c r="BF85" s="87">
        <f>AL84/COS(AN84/180*PI())-11</f>
        <v>478.52177533891955</v>
      </c>
      <c r="BG85" s="87">
        <v>10</v>
      </c>
      <c r="BH85" s="218">
        <v>10</v>
      </c>
      <c r="BI85" s="88">
        <f>BF85+2*BG85</f>
        <v>498.52177533891955</v>
      </c>
      <c r="BJ85" s="88">
        <f>BA85</f>
        <v>17</v>
      </c>
      <c r="BK85" s="87">
        <f>BI85*BJ85/100*((BH85/100)^2/4*PI()*7850/100)</f>
        <v>52.250757678765602</v>
      </c>
      <c r="BL85" s="88">
        <v>4</v>
      </c>
      <c r="BM85" s="110">
        <f>BM84</f>
        <v>247.5</v>
      </c>
      <c r="BN85" s="214">
        <f>AR84-7-BP84-BP85+BP85</f>
        <v>61.84</v>
      </c>
      <c r="BO85" s="218">
        <v>12</v>
      </c>
      <c r="BP85" s="105">
        <f t="shared" si="6"/>
        <v>1.39</v>
      </c>
      <c r="BQ85" s="215">
        <f>BM85+2*BN85+32</f>
        <v>403.18</v>
      </c>
      <c r="BR85" s="88">
        <f>BR84</f>
        <v>45</v>
      </c>
      <c r="BS85" s="87">
        <f t="shared" si="7"/>
        <v>161.07699705687287</v>
      </c>
      <c r="BT85" s="88">
        <v>7</v>
      </c>
      <c r="BU85" s="110">
        <f>(10+2.5*BW85)*1/TAN(BV84/180*PI())</f>
        <v>38.511414601534042</v>
      </c>
      <c r="BV85" s="242"/>
      <c r="BW85" s="88">
        <f>INT((120*SIN(BV84/180*PI()))/10)*2</f>
        <v>18</v>
      </c>
      <c r="BX85" s="218">
        <v>12</v>
      </c>
      <c r="BY85" s="215">
        <f>BU85+34</f>
        <v>72.511414601534042</v>
      </c>
      <c r="BZ85" s="88">
        <f>BW85+1</f>
        <v>19</v>
      </c>
      <c r="CA85" s="87">
        <f>BY85*BZ85/100*((BX85/100)^2/4*PI()*7850/100)</f>
        <v>12.231564474144925</v>
      </c>
      <c r="CB85" s="244"/>
      <c r="CC85" s="234"/>
      <c r="CE85" s="42"/>
    </row>
    <row r="86" spans="4:83" ht="35.25" customHeight="1" x14ac:dyDescent="0.25"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J86" s="278"/>
      <c r="AK86" s="242"/>
      <c r="AL86" s="238"/>
      <c r="AM86" s="248"/>
      <c r="AN86" s="238"/>
      <c r="AO86" s="250"/>
      <c r="AP86" s="242"/>
      <c r="AQ86" s="242"/>
      <c r="AR86" s="324"/>
      <c r="AS86" s="304"/>
      <c r="AT86" s="322"/>
      <c r="AU86" s="322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88">
        <v>5</v>
      </c>
      <c r="BM86" s="210">
        <f>(3*AS84+BB84+BP86)</f>
        <v>34.549999999999997</v>
      </c>
      <c r="BN86" s="214">
        <f>AR84-7-BP84-BP85+BP86</f>
        <v>61.84</v>
      </c>
      <c r="BO86" s="218">
        <v>12</v>
      </c>
      <c r="BP86" s="211">
        <f t="shared" si="6"/>
        <v>1.39</v>
      </c>
      <c r="BQ86" s="214">
        <f>2*BM86+2*BN86+28</f>
        <v>220.78</v>
      </c>
      <c r="BR86" s="212">
        <f>INT((2*AT84+AU84+1)*(INT(AZ84/3/2)+INT(BJ84/3/2+BJ85/3/2))/2)</f>
        <v>129</v>
      </c>
      <c r="BS86" s="87">
        <f t="shared" si="7"/>
        <v>252.85495554331482</v>
      </c>
      <c r="BT86" s="247"/>
      <c r="BU86" s="247"/>
      <c r="BV86" s="247"/>
      <c r="BW86" s="247"/>
      <c r="BX86" s="247"/>
      <c r="BY86" s="247"/>
      <c r="BZ86" s="247"/>
      <c r="CA86" s="247"/>
      <c r="CB86" s="253"/>
      <c r="CC86" s="246"/>
      <c r="CE86" s="42"/>
    </row>
    <row r="87" spans="4:83" ht="35.25" customHeight="1" x14ac:dyDescent="0.25"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J87" s="278"/>
      <c r="AK87" s="242"/>
      <c r="AL87" s="238">
        <v>460</v>
      </c>
      <c r="AM87" s="248" t="s">
        <v>404</v>
      </c>
      <c r="AN87" s="238">
        <f>AN84</f>
        <v>20</v>
      </c>
      <c r="AO87" s="250">
        <f>INT(AL87*TAN(RADIANS(AN87)))</f>
        <v>167</v>
      </c>
      <c r="AP87" s="242">
        <f>INT((AO87-13)/AS87+1)*AS87+13</f>
        <v>173</v>
      </c>
      <c r="AQ87" s="242">
        <f>AP87+INT(AL87*(TAN(AN87/180*PI())))</f>
        <v>340</v>
      </c>
      <c r="AR87" s="324">
        <f>F$12</f>
        <v>80</v>
      </c>
      <c r="AS87" s="304">
        <f>AS84</f>
        <v>10</v>
      </c>
      <c r="AT87" s="322">
        <f>AT84</f>
        <v>14</v>
      </c>
      <c r="AU87" s="322">
        <v>8</v>
      </c>
      <c r="AV87" s="88">
        <v>1</v>
      </c>
      <c r="AW87" s="231">
        <f>J$13</f>
        <v>28</v>
      </c>
      <c r="AX87" s="87">
        <f>AL87-11</f>
        <v>449</v>
      </c>
      <c r="AY87" s="184">
        <f>(AR87-7-BP87-BP88-1.16/2-BB87/2)</f>
        <v>68.290000000000006</v>
      </c>
      <c r="AZ87" s="130">
        <f>INT((AP87-13)/AS87)+1</f>
        <v>17</v>
      </c>
      <c r="BA87" s="103" t="s">
        <v>31</v>
      </c>
      <c r="BB87" s="105">
        <f>IF(AW87=16,1.84,IF(AW87=20,2.27,IF(AW87=22,2.51,IF(AW87=25,2.84,IF(AW87=28,3.16)))))</f>
        <v>3.16</v>
      </c>
      <c r="BC87" s="88">
        <f>AX87+2*AY87</f>
        <v>585.58000000000004</v>
      </c>
      <c r="BD87" s="87">
        <f>BC87*AZ87/100*((AW87/100)^2/4*PI()*7850/100)</f>
        <v>481.18353405952018</v>
      </c>
      <c r="BE87" s="88">
        <v>2</v>
      </c>
      <c r="BF87" s="87">
        <f>AL87-11</f>
        <v>449</v>
      </c>
      <c r="BG87" s="87">
        <v>10</v>
      </c>
      <c r="BH87" s="218">
        <v>10</v>
      </c>
      <c r="BI87" s="88">
        <f>BF87+2*BG87</f>
        <v>469</v>
      </c>
      <c r="BJ87" s="88">
        <f>AZ87</f>
        <v>17</v>
      </c>
      <c r="BK87" s="87">
        <f>BI87*BJ87/100*((BH87/100)^2/4*PI()*7850/100)</f>
        <v>49.156539520627668</v>
      </c>
      <c r="BL87" s="88">
        <v>3</v>
      </c>
      <c r="BM87" s="110">
        <f>(AP87+AQ87)/2-2*4.5</f>
        <v>247.5</v>
      </c>
      <c r="BN87" s="87">
        <f>10</f>
        <v>10</v>
      </c>
      <c r="BO87" s="218">
        <v>10</v>
      </c>
      <c r="BP87" s="105">
        <f t="shared" si="6"/>
        <v>1.1599999999999999</v>
      </c>
      <c r="BQ87" s="110">
        <f>BM87+2*BN87</f>
        <v>267.5</v>
      </c>
      <c r="BR87" s="88">
        <f>AT87*2+2*AU87+1</f>
        <v>45</v>
      </c>
      <c r="BS87" s="87">
        <f t="shared" si="7"/>
        <v>74.215708576389758</v>
      </c>
      <c r="BT87" s="88">
        <v>6</v>
      </c>
      <c r="BU87" s="110">
        <f>(20+10*BW87)*TAN(BV87/180*PI())</f>
        <v>128.53332060679028</v>
      </c>
      <c r="BV87" s="242">
        <f>45+AN87/2</f>
        <v>55</v>
      </c>
      <c r="BW87" s="88">
        <f>INT((150*COS(BV87/180*PI())-10)/10)</f>
        <v>7</v>
      </c>
      <c r="BX87" s="218">
        <v>12</v>
      </c>
      <c r="BY87" s="215">
        <f>BU87+34</f>
        <v>162.53332060679028</v>
      </c>
      <c r="BZ87" s="88">
        <f>BW87+1</f>
        <v>8</v>
      </c>
      <c r="CA87" s="87">
        <f>BY87*BZ87/100*((BX87/100)^2/4*PI()*7850/100)</f>
        <v>11.543949691077595</v>
      </c>
      <c r="CB87" s="243">
        <f>BD87+BK87+BS87+BD88+BK88+BS88+CA87+CA88+BS89</f>
        <v>1630.8521411399111</v>
      </c>
      <c r="CC87" s="233">
        <f>(AP87+AQ87)*AL87/2*AR87/1000000</f>
        <v>9.4391999999999996</v>
      </c>
      <c r="CE87" s="42">
        <f>CB87/CC87</f>
        <v>172.77440261250013</v>
      </c>
    </row>
    <row r="88" spans="4:83" ht="35.25" customHeight="1" x14ac:dyDescent="0.25"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J88" s="278"/>
      <c r="AK88" s="242"/>
      <c r="AL88" s="238"/>
      <c r="AM88" s="248"/>
      <c r="AN88" s="238"/>
      <c r="AO88" s="250"/>
      <c r="AP88" s="242"/>
      <c r="AQ88" s="242"/>
      <c r="AR88" s="324"/>
      <c r="AS88" s="304"/>
      <c r="AT88" s="322"/>
      <c r="AU88" s="322"/>
      <c r="AV88" s="88" t="s">
        <v>51</v>
      </c>
      <c r="AW88" s="231">
        <f>AW87</f>
        <v>28</v>
      </c>
      <c r="AX88" s="87">
        <f>AL87/COS(AN87/180*PI())-11</f>
        <v>478.52177533891955</v>
      </c>
      <c r="AY88" s="184">
        <f>AY87</f>
        <v>68.290000000000006</v>
      </c>
      <c r="AZ88" s="103" t="s">
        <v>31</v>
      </c>
      <c r="BA88" s="131">
        <f>INT((AQ87-AP87-3.5/COS(AN87*PI()/180))/AS87)+1</f>
        <v>17</v>
      </c>
      <c r="BB88" s="105">
        <f>IF(AW88=16,1.84,IF(AW88=20,2.27,IF(AW88=22,2.51,IF(AW88=25,2.84,IF(AW88=28,3.16)))))</f>
        <v>3.16</v>
      </c>
      <c r="BC88" s="88">
        <f>AX88+2*AY88</f>
        <v>615.10177533891954</v>
      </c>
      <c r="BD88" s="87">
        <f>BC88*BA88/100*((AW88/100)^2/4*PI()*7850/100)</f>
        <v>505.44220441932151</v>
      </c>
      <c r="BE88" s="88" t="s">
        <v>52</v>
      </c>
      <c r="BF88" s="87">
        <f>AL87/COS(AN87/180*PI())-11</f>
        <v>478.52177533891955</v>
      </c>
      <c r="BG88" s="87">
        <v>10</v>
      </c>
      <c r="BH88" s="218">
        <v>10</v>
      </c>
      <c r="BI88" s="88">
        <f>BF88+2*BG88</f>
        <v>498.52177533891955</v>
      </c>
      <c r="BJ88" s="88">
        <f>BA88</f>
        <v>17</v>
      </c>
      <c r="BK88" s="87">
        <f>BI88*BJ88/100*((BH88/100)^2/4*PI()*7850/100)</f>
        <v>52.250757678765602</v>
      </c>
      <c r="BL88" s="88">
        <v>4</v>
      </c>
      <c r="BM88" s="110">
        <f>BM87</f>
        <v>247.5</v>
      </c>
      <c r="BN88" s="214">
        <f>AR87-7-BP87-BP88+BP88</f>
        <v>71.84</v>
      </c>
      <c r="BO88" s="218">
        <v>12</v>
      </c>
      <c r="BP88" s="105">
        <f t="shared" si="6"/>
        <v>1.39</v>
      </c>
      <c r="BQ88" s="215">
        <f>BM88+2*BN88+32</f>
        <v>423.18</v>
      </c>
      <c r="BR88" s="88">
        <f>BR87</f>
        <v>45</v>
      </c>
      <c r="BS88" s="87">
        <f t="shared" si="7"/>
        <v>169.06732381201314</v>
      </c>
      <c r="BT88" s="88">
        <v>7</v>
      </c>
      <c r="BU88" s="110">
        <f>(10+2.5*BW88)*1/TAN(BV87/180*PI())</f>
        <v>38.511414601534042</v>
      </c>
      <c r="BV88" s="242"/>
      <c r="BW88" s="88">
        <f>INT((120*SIN(BV87/180*PI()))/10)*2</f>
        <v>18</v>
      </c>
      <c r="BX88" s="218">
        <v>12</v>
      </c>
      <c r="BY88" s="215">
        <f>BU88+34</f>
        <v>72.511414601534042</v>
      </c>
      <c r="BZ88" s="88">
        <f>BW88+1</f>
        <v>19</v>
      </c>
      <c r="CA88" s="87">
        <f>BY88*BZ88/100*((BX88/100)^2/4*PI()*7850/100)</f>
        <v>12.231564474144925</v>
      </c>
      <c r="CB88" s="244"/>
      <c r="CC88" s="234"/>
      <c r="CE88" s="42"/>
    </row>
    <row r="89" spans="4:83" ht="35.25" customHeight="1" x14ac:dyDescent="0.25"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J89" s="278"/>
      <c r="AK89" s="242"/>
      <c r="AL89" s="238"/>
      <c r="AM89" s="248"/>
      <c r="AN89" s="238"/>
      <c r="AO89" s="250"/>
      <c r="AP89" s="242"/>
      <c r="AQ89" s="242"/>
      <c r="AR89" s="324"/>
      <c r="AS89" s="304"/>
      <c r="AT89" s="322"/>
      <c r="AU89" s="322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88">
        <v>5</v>
      </c>
      <c r="BM89" s="210">
        <f>(3*AS87+BB87+BP89)</f>
        <v>34.549999999999997</v>
      </c>
      <c r="BN89" s="214">
        <f>AR87-7-BP87-BP88+BP89</f>
        <v>71.84</v>
      </c>
      <c r="BO89" s="218">
        <v>12</v>
      </c>
      <c r="BP89" s="211">
        <f t="shared" si="6"/>
        <v>1.39</v>
      </c>
      <c r="BQ89" s="214">
        <f>2*BM89+2*BN89+28</f>
        <v>240.78</v>
      </c>
      <c r="BR89" s="212">
        <f>INT((2*AT87+AU87+1)*(INT(AZ87/3/2)+INT(BJ87/3/2+BJ88/3/2))/2)</f>
        <v>129</v>
      </c>
      <c r="BS89" s="87">
        <f t="shared" si="7"/>
        <v>275.76055890805031</v>
      </c>
      <c r="BT89" s="247"/>
      <c r="BU89" s="247"/>
      <c r="BV89" s="247"/>
      <c r="BW89" s="247"/>
      <c r="BX89" s="247"/>
      <c r="BY89" s="247"/>
      <c r="BZ89" s="247"/>
      <c r="CA89" s="247"/>
      <c r="CB89" s="253"/>
      <c r="CC89" s="246"/>
      <c r="CE89" s="42"/>
    </row>
    <row r="90" spans="4:83" ht="35.25" customHeight="1" x14ac:dyDescent="0.25"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J90" s="278"/>
      <c r="AK90" s="242"/>
      <c r="AL90" s="238">
        <v>460</v>
      </c>
      <c r="AM90" s="248" t="s">
        <v>406</v>
      </c>
      <c r="AN90" s="238">
        <f>AN87</f>
        <v>20</v>
      </c>
      <c r="AO90" s="250">
        <f>INT(AL90*TAN(RADIANS(AN90)))</f>
        <v>167</v>
      </c>
      <c r="AP90" s="242">
        <f>INT((AO90-13)/AS90+1)*AS90+13</f>
        <v>173</v>
      </c>
      <c r="AQ90" s="242">
        <f>AP90+INT(AL90*(TAN(AN90/180*PI())))</f>
        <v>340</v>
      </c>
      <c r="AR90" s="324">
        <f>F$15</f>
        <v>90</v>
      </c>
      <c r="AS90" s="304">
        <f>AS87</f>
        <v>10</v>
      </c>
      <c r="AT90" s="322">
        <f>AT87</f>
        <v>14</v>
      </c>
      <c r="AU90" s="322">
        <v>8</v>
      </c>
      <c r="AV90" s="88">
        <v>1</v>
      </c>
      <c r="AW90" s="231">
        <f>J$15</f>
        <v>28</v>
      </c>
      <c r="AX90" s="87">
        <f>AL90-11</f>
        <v>449</v>
      </c>
      <c r="AY90" s="184">
        <f>(AR90-7-BP90-BP91-1.16/2-BB90/2)</f>
        <v>78.290000000000006</v>
      </c>
      <c r="AZ90" s="130">
        <f>INT((AP90-13)/AS90)+1</f>
        <v>17</v>
      </c>
      <c r="BA90" s="103" t="s">
        <v>31</v>
      </c>
      <c r="BB90" s="105">
        <f>IF(AW90=16,1.84,IF(AW90=20,2.27,IF(AW90=22,2.51,IF(AW90=25,2.84,IF(AW90=28,3.16)))))</f>
        <v>3.16</v>
      </c>
      <c r="BC90" s="88">
        <f>AX90+2*AY90</f>
        <v>605.58000000000004</v>
      </c>
      <c r="BD90" s="87">
        <f>BC90*AZ90/100*((AW90/100)^2/4*PI()*7850/100)</f>
        <v>497.61795921268521</v>
      </c>
      <c r="BE90" s="88">
        <v>2</v>
      </c>
      <c r="BF90" s="87">
        <f>AL90-11</f>
        <v>449</v>
      </c>
      <c r="BG90" s="87">
        <v>10</v>
      </c>
      <c r="BH90" s="218">
        <v>10</v>
      </c>
      <c r="BI90" s="88">
        <f>BF90+2*BG90</f>
        <v>469</v>
      </c>
      <c r="BJ90" s="88">
        <f>AZ90</f>
        <v>17</v>
      </c>
      <c r="BK90" s="87">
        <f>BI90*BJ90/100*((BH90/100)^2/4*PI()*7850/100)</f>
        <v>49.156539520627668</v>
      </c>
      <c r="BL90" s="88">
        <v>3</v>
      </c>
      <c r="BM90" s="110">
        <f>(AP90+AQ90)/2-2*4.5</f>
        <v>247.5</v>
      </c>
      <c r="BN90" s="87">
        <f>10</f>
        <v>10</v>
      </c>
      <c r="BO90" s="218">
        <v>10</v>
      </c>
      <c r="BP90" s="105">
        <f t="shared" si="6"/>
        <v>1.1599999999999999</v>
      </c>
      <c r="BQ90" s="110">
        <f>BM90+2*BN90</f>
        <v>267.5</v>
      </c>
      <c r="BR90" s="88">
        <f>AT90*2+2*AU90+1</f>
        <v>45</v>
      </c>
      <c r="BS90" s="87">
        <f t="shared" si="7"/>
        <v>74.215708576389758</v>
      </c>
      <c r="BT90" s="88">
        <v>6</v>
      </c>
      <c r="BU90" s="110">
        <f>(20+10*BW90)*TAN(BV90/180*PI())</f>
        <v>128.53332060679028</v>
      </c>
      <c r="BV90" s="242">
        <f>45+AN90/2</f>
        <v>55</v>
      </c>
      <c r="BW90" s="88">
        <f>INT((150*COS(BV90/180*PI())-10)/10)</f>
        <v>7</v>
      </c>
      <c r="BX90" s="218">
        <v>12</v>
      </c>
      <c r="BY90" s="215">
        <f>BU90+34</f>
        <v>162.53332060679028</v>
      </c>
      <c r="BZ90" s="88">
        <f>BW90+1</f>
        <v>8</v>
      </c>
      <c r="CA90" s="87">
        <f>BY90*BZ90/100*((BX90/100)^2/4*PI()*7850/100)</f>
        <v>11.543949691077595</v>
      </c>
      <c r="CB90" s="243">
        <f>BD90+BK90+BS90+BD91+BK91+BS91+CA90+CA91+BS92</f>
        <v>1694.6169215661164</v>
      </c>
      <c r="CC90" s="233">
        <f>(AP90+AQ90)*AL90/2*AR90/1000000</f>
        <v>10.6191</v>
      </c>
      <c r="CE90" s="42">
        <f>CB90/CC90</f>
        <v>159.58197225434515</v>
      </c>
    </row>
    <row r="91" spans="4:83" ht="35.25" customHeight="1" x14ac:dyDescent="0.25"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J91" s="278"/>
      <c r="AK91" s="242"/>
      <c r="AL91" s="238"/>
      <c r="AM91" s="248"/>
      <c r="AN91" s="238"/>
      <c r="AO91" s="250"/>
      <c r="AP91" s="242"/>
      <c r="AQ91" s="242"/>
      <c r="AR91" s="324"/>
      <c r="AS91" s="304"/>
      <c r="AT91" s="322"/>
      <c r="AU91" s="322"/>
      <c r="AV91" s="88" t="s">
        <v>51</v>
      </c>
      <c r="AW91" s="231">
        <f>AW90</f>
        <v>28</v>
      </c>
      <c r="AX91" s="87">
        <f>AL90/COS(AN90/180*PI())-11</f>
        <v>478.52177533891955</v>
      </c>
      <c r="AY91" s="184">
        <f>AY90</f>
        <v>78.290000000000006</v>
      </c>
      <c r="AZ91" s="103" t="s">
        <v>31</v>
      </c>
      <c r="BA91" s="131">
        <f>INT((AQ90-AP90-3.5/COS(AN90*PI()/180))/AS90)+1</f>
        <v>17</v>
      </c>
      <c r="BB91" s="105">
        <f>IF(AW91=16,1.84,IF(AW91=20,2.27,IF(AW91=22,2.51,IF(AW91=25,2.84,IF(AW91=28,3.16)))))</f>
        <v>3.16</v>
      </c>
      <c r="BC91" s="88">
        <f>AX91+2*AY91</f>
        <v>635.10177533891954</v>
      </c>
      <c r="BD91" s="87">
        <f>BC91*BA91/100*((AW91/100)^2/4*PI()*7850/100)</f>
        <v>521.87662957248654</v>
      </c>
      <c r="BE91" s="88" t="s">
        <v>52</v>
      </c>
      <c r="BF91" s="87">
        <f>AL90/COS(AN90/180*PI())-11</f>
        <v>478.52177533891955</v>
      </c>
      <c r="BG91" s="87">
        <v>10</v>
      </c>
      <c r="BH91" s="218">
        <v>10</v>
      </c>
      <c r="BI91" s="88">
        <f>BF91+2*BG91</f>
        <v>498.52177533891955</v>
      </c>
      <c r="BJ91" s="88">
        <f>BA91</f>
        <v>17</v>
      </c>
      <c r="BK91" s="87">
        <f>BI91*BJ91/100*((BH91/100)^2/4*PI()*7850/100)</f>
        <v>52.250757678765602</v>
      </c>
      <c r="BL91" s="88">
        <v>4</v>
      </c>
      <c r="BM91" s="110">
        <f>BM90</f>
        <v>247.5</v>
      </c>
      <c r="BN91" s="214">
        <f>AR90-7-BP90-BP91+BP91</f>
        <v>81.84</v>
      </c>
      <c r="BO91" s="218">
        <v>12</v>
      </c>
      <c r="BP91" s="105">
        <f t="shared" si="6"/>
        <v>1.39</v>
      </c>
      <c r="BQ91" s="215">
        <f>BM91+2*BN91+32</f>
        <v>443.18</v>
      </c>
      <c r="BR91" s="88">
        <f>BR90</f>
        <v>45</v>
      </c>
      <c r="BS91" s="87">
        <f t="shared" si="7"/>
        <v>177.05765056715344</v>
      </c>
      <c r="BT91" s="88">
        <v>7</v>
      </c>
      <c r="BU91" s="110">
        <f>(10+2.5*BW91)*1/TAN(BV90/180*PI())</f>
        <v>38.511414601534042</v>
      </c>
      <c r="BV91" s="242"/>
      <c r="BW91" s="88">
        <f>INT((120*SIN(BV90/180*PI()))/10)*2</f>
        <v>18</v>
      </c>
      <c r="BX91" s="218">
        <v>12</v>
      </c>
      <c r="BY91" s="215">
        <f>BU91+34</f>
        <v>72.511414601534042</v>
      </c>
      <c r="BZ91" s="88">
        <f>BW91+1</f>
        <v>19</v>
      </c>
      <c r="CA91" s="87">
        <f>BY91*BZ91/100*((BX91/100)^2/4*PI()*7850/100)</f>
        <v>12.231564474144925</v>
      </c>
      <c r="CB91" s="244"/>
      <c r="CC91" s="234"/>
      <c r="CE91" s="42"/>
    </row>
    <row r="92" spans="4:83" ht="35.25" customHeight="1" thickBot="1" x14ac:dyDescent="0.3"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J92" s="279"/>
      <c r="AK92" s="252"/>
      <c r="AL92" s="236"/>
      <c r="AM92" s="249"/>
      <c r="AN92" s="236"/>
      <c r="AO92" s="251"/>
      <c r="AP92" s="252"/>
      <c r="AQ92" s="252"/>
      <c r="AR92" s="325"/>
      <c r="AS92" s="304"/>
      <c r="AT92" s="322"/>
      <c r="AU92" s="338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36"/>
      <c r="BH92" s="236"/>
      <c r="BI92" s="236"/>
      <c r="BJ92" s="236"/>
      <c r="BK92" s="236"/>
      <c r="BL92" s="95">
        <v>5</v>
      </c>
      <c r="BM92" s="210">
        <f>(3*AS90+BB90+BP92)</f>
        <v>34.549999999999997</v>
      </c>
      <c r="BN92" s="214">
        <f>AR90-7-BP90-BP91+BP92</f>
        <v>81.84</v>
      </c>
      <c r="BO92" s="218">
        <v>12</v>
      </c>
      <c r="BP92" s="211">
        <f t="shared" si="6"/>
        <v>1.39</v>
      </c>
      <c r="BQ92" s="214">
        <f>2*BM92+2*BN92+28</f>
        <v>260.77999999999997</v>
      </c>
      <c r="BR92" s="212">
        <f>INT((2*AT90+AU90+1)*(INT(AZ90/3/2)+INT(BJ90/3/2+BJ91/3/2))/2)</f>
        <v>129</v>
      </c>
      <c r="BS92" s="94">
        <f t="shared" si="7"/>
        <v>298.6661622727857</v>
      </c>
      <c r="BT92" s="237"/>
      <c r="BU92" s="237"/>
      <c r="BV92" s="237"/>
      <c r="BW92" s="237"/>
      <c r="BX92" s="237"/>
      <c r="BY92" s="237"/>
      <c r="BZ92" s="237"/>
      <c r="CA92" s="237"/>
      <c r="CB92" s="245"/>
      <c r="CC92" s="235"/>
      <c r="CE92" s="42"/>
    </row>
    <row r="93" spans="4:83" ht="32.25" customHeight="1" x14ac:dyDescent="0.25"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L93" s="73"/>
      <c r="AM93" s="93"/>
      <c r="AN93" s="93"/>
      <c r="AO93" s="129"/>
      <c r="AP93" s="93"/>
      <c r="AQ93" s="93"/>
      <c r="AR93" s="224"/>
      <c r="AV93" s="73"/>
      <c r="AW93" s="224"/>
      <c r="AX93" s="73"/>
      <c r="AZ93" s="73"/>
      <c r="BA93" s="73"/>
      <c r="BB93" s="73"/>
      <c r="BC93" s="73"/>
      <c r="BD93" s="72"/>
      <c r="BE93" s="72"/>
      <c r="BF93" s="72"/>
      <c r="BG93" s="72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</row>
    <row r="94" spans="4:83" ht="32.25" customHeight="1" x14ac:dyDescent="0.25">
      <c r="E94" s="93"/>
      <c r="I94" s="72"/>
      <c r="P94" s="72"/>
      <c r="Q94" s="72"/>
      <c r="R94" s="72"/>
      <c r="S94" s="72"/>
      <c r="AH94" s="73"/>
      <c r="AJ94" s="271" t="s">
        <v>423</v>
      </c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  <c r="BC94" s="271"/>
      <c r="BD94" s="271"/>
      <c r="BE94" s="271"/>
      <c r="BF94" s="271"/>
      <c r="BG94" s="271"/>
      <c r="BH94" s="271"/>
      <c r="BI94" s="271"/>
      <c r="BJ94" s="271"/>
      <c r="BK94" s="271"/>
      <c r="BL94" s="271"/>
      <c r="BM94" s="271"/>
      <c r="BN94" s="271"/>
      <c r="BO94" s="271"/>
      <c r="BP94" s="271"/>
      <c r="BQ94" s="271"/>
      <c r="BR94" s="271"/>
      <c r="BS94" s="271"/>
      <c r="BT94" s="271"/>
      <c r="BU94" s="271"/>
      <c r="BV94" s="271"/>
      <c r="BW94" s="271"/>
      <c r="BX94" s="271"/>
      <c r="BY94" s="271"/>
      <c r="BZ94" s="271"/>
      <c r="CA94" s="271"/>
      <c r="CB94" s="271"/>
      <c r="CC94" s="271"/>
    </row>
    <row r="95" spans="4:83" ht="32.25" customHeight="1" thickBot="1" x14ac:dyDescent="0.3">
      <c r="E95" s="93"/>
      <c r="I95" s="72"/>
      <c r="P95" s="72"/>
      <c r="Q95" s="72"/>
      <c r="R95" s="72"/>
      <c r="S95" s="72"/>
      <c r="AH95" s="73"/>
      <c r="AJ95" s="43"/>
      <c r="AK95" s="43"/>
      <c r="AL95" s="43"/>
      <c r="AM95" s="43"/>
      <c r="AN95" s="43"/>
      <c r="AO95" s="128"/>
      <c r="AP95" s="43"/>
      <c r="AQ95" s="43"/>
      <c r="AR95" s="221"/>
      <c r="AS95" s="226"/>
      <c r="AT95" s="229"/>
      <c r="AU95" s="229"/>
      <c r="AV95" s="43"/>
      <c r="AW95" s="221"/>
      <c r="AX95" s="43"/>
      <c r="AY95" s="13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</row>
    <row r="96" spans="4:83" ht="65.25" customHeight="1" x14ac:dyDescent="0.25">
      <c r="E96" s="93"/>
      <c r="I96" s="72"/>
      <c r="P96" s="72"/>
      <c r="Q96" s="72"/>
      <c r="R96" s="72"/>
      <c r="S96" s="72"/>
      <c r="AJ96" s="272" t="s">
        <v>441</v>
      </c>
      <c r="AK96" s="274" t="s">
        <v>148</v>
      </c>
      <c r="AL96" s="274" t="s">
        <v>149</v>
      </c>
      <c r="AM96" s="274" t="s">
        <v>150</v>
      </c>
      <c r="AN96" s="262" t="s">
        <v>450</v>
      </c>
      <c r="AO96" s="200" t="s">
        <v>23</v>
      </c>
      <c r="AP96" s="262" t="s">
        <v>442</v>
      </c>
      <c r="AQ96" s="262" t="s">
        <v>443</v>
      </c>
      <c r="AR96" s="318" t="s">
        <v>444</v>
      </c>
      <c r="AS96" s="305" t="s">
        <v>201</v>
      </c>
      <c r="AT96" s="320" t="s">
        <v>407</v>
      </c>
      <c r="AU96" s="320" t="s">
        <v>408</v>
      </c>
      <c r="AV96" s="257" t="s">
        <v>437</v>
      </c>
      <c r="AW96" s="257"/>
      <c r="AX96" s="257"/>
      <c r="AY96" s="257"/>
      <c r="AZ96" s="257"/>
      <c r="BA96" s="257"/>
      <c r="BB96" s="257"/>
      <c r="BC96" s="257"/>
      <c r="BD96" s="257"/>
      <c r="BE96" s="257" t="s">
        <v>438</v>
      </c>
      <c r="BF96" s="257"/>
      <c r="BG96" s="257"/>
      <c r="BH96" s="257"/>
      <c r="BI96" s="257"/>
      <c r="BJ96" s="257"/>
      <c r="BK96" s="257"/>
      <c r="BL96" s="257" t="s">
        <v>445</v>
      </c>
      <c r="BM96" s="257"/>
      <c r="BN96" s="257"/>
      <c r="BO96" s="257"/>
      <c r="BP96" s="257"/>
      <c r="BQ96" s="257"/>
      <c r="BR96" s="257"/>
      <c r="BS96" s="257"/>
      <c r="BT96" s="257" t="s">
        <v>417</v>
      </c>
      <c r="BU96" s="257"/>
      <c r="BV96" s="257"/>
      <c r="BW96" s="257"/>
      <c r="BX96" s="257"/>
      <c r="BY96" s="257"/>
      <c r="BZ96" s="257"/>
      <c r="CA96" s="257"/>
      <c r="CB96" s="258" t="s">
        <v>454</v>
      </c>
      <c r="CC96" s="260" t="s">
        <v>452</v>
      </c>
      <c r="CE96" s="42"/>
    </row>
    <row r="97" spans="5:83" ht="88.5" customHeight="1" x14ac:dyDescent="0.25">
      <c r="E97" s="93"/>
      <c r="I97" s="72"/>
      <c r="P97" s="72"/>
      <c r="Q97" s="72"/>
      <c r="R97" s="72"/>
      <c r="S97" s="72"/>
      <c r="AJ97" s="273"/>
      <c r="AK97" s="259"/>
      <c r="AL97" s="259"/>
      <c r="AM97" s="259"/>
      <c r="AN97" s="263"/>
      <c r="AO97" s="201" t="s">
        <v>202</v>
      </c>
      <c r="AP97" s="263"/>
      <c r="AQ97" s="263"/>
      <c r="AR97" s="319"/>
      <c r="AS97" s="306"/>
      <c r="AT97" s="321"/>
      <c r="AU97" s="321"/>
      <c r="AV97" s="25" t="s">
        <v>24</v>
      </c>
      <c r="AW97" s="222" t="s">
        <v>158</v>
      </c>
      <c r="AX97" s="81" t="s">
        <v>25</v>
      </c>
      <c r="AY97" s="187" t="s">
        <v>26</v>
      </c>
      <c r="AZ97" s="25" t="s">
        <v>440</v>
      </c>
      <c r="BA97" s="25" t="s">
        <v>409</v>
      </c>
      <c r="BB97" s="186" t="s">
        <v>27</v>
      </c>
      <c r="BC97" s="25" t="s">
        <v>159</v>
      </c>
      <c r="BD97" s="25" t="s">
        <v>160</v>
      </c>
      <c r="BE97" s="25" t="s">
        <v>24</v>
      </c>
      <c r="BF97" s="81" t="s">
        <v>25</v>
      </c>
      <c r="BG97" s="81" t="s">
        <v>26</v>
      </c>
      <c r="BH97" s="25" t="s">
        <v>158</v>
      </c>
      <c r="BI97" s="25" t="s">
        <v>159</v>
      </c>
      <c r="BJ97" s="25" t="s">
        <v>20</v>
      </c>
      <c r="BK97" s="25" t="s">
        <v>160</v>
      </c>
      <c r="BL97" s="25" t="s">
        <v>24</v>
      </c>
      <c r="BM97" s="81" t="s">
        <v>25</v>
      </c>
      <c r="BN97" s="81" t="s">
        <v>26</v>
      </c>
      <c r="BO97" s="25" t="s">
        <v>158</v>
      </c>
      <c r="BP97" s="186" t="s">
        <v>27</v>
      </c>
      <c r="BQ97" s="25" t="s">
        <v>159</v>
      </c>
      <c r="BR97" s="25" t="s">
        <v>20</v>
      </c>
      <c r="BS97" s="25" t="s">
        <v>160</v>
      </c>
      <c r="BT97" s="25" t="s">
        <v>24</v>
      </c>
      <c r="BU97" s="81" t="s">
        <v>25</v>
      </c>
      <c r="BV97" s="81" t="s">
        <v>448</v>
      </c>
      <c r="BW97" s="81" t="s">
        <v>207</v>
      </c>
      <c r="BX97" s="25" t="s">
        <v>158</v>
      </c>
      <c r="BY97" s="25" t="s">
        <v>159</v>
      </c>
      <c r="BZ97" s="25" t="s">
        <v>20</v>
      </c>
      <c r="CA97" s="25" t="s">
        <v>160</v>
      </c>
      <c r="CB97" s="259"/>
      <c r="CC97" s="261"/>
      <c r="CE97" s="42"/>
    </row>
    <row r="98" spans="5:83" ht="39" customHeight="1" x14ac:dyDescent="0.25">
      <c r="E98" s="93"/>
      <c r="I98" s="72"/>
      <c r="P98" s="72"/>
      <c r="Q98" s="72"/>
      <c r="R98" s="72"/>
      <c r="S98" s="72"/>
      <c r="AJ98" s="278">
        <v>4.5999999999999996</v>
      </c>
      <c r="AK98" s="242">
        <v>4</v>
      </c>
      <c r="AL98" s="238">
        <v>460</v>
      </c>
      <c r="AM98" s="248" t="s">
        <v>203</v>
      </c>
      <c r="AN98" s="238">
        <v>25</v>
      </c>
      <c r="AO98" s="250">
        <f>INT(AL98*TAN(RADIANS(AN98)))</f>
        <v>214</v>
      </c>
      <c r="AP98" s="242">
        <f>(INT((AO98-13)/AS98+1)*AS98+13)</f>
        <v>223</v>
      </c>
      <c r="AQ98" s="242">
        <f>AP98+INT(AL98*(TAN(AN98/180*PI())))</f>
        <v>437</v>
      </c>
      <c r="AR98" s="324">
        <f>F$6</f>
        <v>45</v>
      </c>
      <c r="AS98" s="304">
        <f>AS90</f>
        <v>10</v>
      </c>
      <c r="AT98" s="322">
        <f>AT90</f>
        <v>14</v>
      </c>
      <c r="AU98" s="322">
        <v>8</v>
      </c>
      <c r="AV98" s="88">
        <v>1</v>
      </c>
      <c r="AW98" s="231">
        <f>J$6</f>
        <v>25</v>
      </c>
      <c r="AX98" s="87">
        <f>AL98-11</f>
        <v>449</v>
      </c>
      <c r="AY98" s="184">
        <f>(AR98-7-BP98-BP99-1.16/2-BB98/2)</f>
        <v>33.450000000000003</v>
      </c>
      <c r="AZ98" s="130">
        <f>INT((AP98-13)/AS98)+1</f>
        <v>22</v>
      </c>
      <c r="BA98" s="103" t="s">
        <v>31</v>
      </c>
      <c r="BB98" s="105">
        <f>IF(AW98=16,1.84,IF(AW98=20,2.27,IF(AW98=22,2.51,IF(AW98=25,2.84,IF(AW98=28,3.16)))))</f>
        <v>2.84</v>
      </c>
      <c r="BC98" s="88">
        <f>AX98+2*AY98</f>
        <v>515.9</v>
      </c>
      <c r="BD98" s="87">
        <f>BC98*AZ98/100*((AW98/100)^2/4*PI()*7850/100)</f>
        <v>437.34862367617251</v>
      </c>
      <c r="BE98" s="88">
        <v>2</v>
      </c>
      <c r="BF98" s="87">
        <f>AL98-11</f>
        <v>449</v>
      </c>
      <c r="BG98" s="87">
        <v>10</v>
      </c>
      <c r="BH98" s="218">
        <v>10</v>
      </c>
      <c r="BI98" s="88">
        <f>BF98+2*BG98</f>
        <v>469</v>
      </c>
      <c r="BJ98" s="88">
        <f>AZ98</f>
        <v>22</v>
      </c>
      <c r="BK98" s="87">
        <f>BI98*BJ98/100*((BH98/100)^2/4*PI()*7850/100)</f>
        <v>63.614345261988753</v>
      </c>
      <c r="BL98" s="88">
        <v>3</v>
      </c>
      <c r="BM98" s="110">
        <f>(AP98+AQ98)/2-2*4.5</f>
        <v>321</v>
      </c>
      <c r="BN98" s="87">
        <f>10</f>
        <v>10</v>
      </c>
      <c r="BO98" s="218">
        <v>10</v>
      </c>
      <c r="BP98" s="105">
        <f t="shared" ref="BP98:BP115" si="8">IF(BO98=10,1.16,IF(BO98=12,1.39,IF(BO98=14,1.62,IF(BO98=28,3.1))))</f>
        <v>1.1599999999999999</v>
      </c>
      <c r="BQ98" s="110">
        <f>BM98+2*BN98</f>
        <v>341</v>
      </c>
      <c r="BR98" s="88">
        <f>AT98*2+2*AU98+1</f>
        <v>45</v>
      </c>
      <c r="BS98" s="87">
        <f t="shared" ref="BS98:BS115" si="9">BQ98*BR98/100*((BO98/100)^2/4*PI()*7850/100)</f>
        <v>94.607688316070679</v>
      </c>
      <c r="BT98" s="88">
        <v>6</v>
      </c>
      <c r="BU98" s="110">
        <f>(20+10*BW98)*TAN(BV98/180*PI())</f>
        <v>141.27170194057413</v>
      </c>
      <c r="BV98" s="242">
        <f>45+AN98/2</f>
        <v>57.5</v>
      </c>
      <c r="BW98" s="88">
        <f>INT((150*COS(BV98/180*PI())-10)/10)</f>
        <v>7</v>
      </c>
      <c r="BX98" s="218">
        <v>12</v>
      </c>
      <c r="BY98" s="215">
        <f>BU98+34</f>
        <v>175.27170194057413</v>
      </c>
      <c r="BZ98" s="88">
        <f>BW98+1</f>
        <v>8</v>
      </c>
      <c r="CA98" s="87">
        <f>BY98*BZ98/100*((BX98/100)^2/4*PI()*7850/100)</f>
        <v>12.448694839419927</v>
      </c>
      <c r="CB98" s="243">
        <f>BD98+BK98+BS98+BD99+BK99+BS99+CA98+CA99+BS100</f>
        <v>1619.1243516657096</v>
      </c>
      <c r="CC98" s="233">
        <f>(AP98+AQ98)*AL98/2*AR98/1000000</f>
        <v>6.8310000000000004</v>
      </c>
      <c r="CE98" s="42">
        <f>CB98/CC98</f>
        <v>237.02596276763424</v>
      </c>
    </row>
    <row r="99" spans="5:83" ht="39" customHeight="1" x14ac:dyDescent="0.25">
      <c r="E99" s="93"/>
      <c r="I99" s="72"/>
      <c r="P99" s="72"/>
      <c r="Q99" s="72"/>
      <c r="R99" s="72"/>
      <c r="S99" s="72"/>
      <c r="AJ99" s="278"/>
      <c r="AK99" s="242"/>
      <c r="AL99" s="238"/>
      <c r="AM99" s="248"/>
      <c r="AN99" s="238"/>
      <c r="AO99" s="250"/>
      <c r="AP99" s="242"/>
      <c r="AQ99" s="242"/>
      <c r="AR99" s="324"/>
      <c r="AS99" s="304"/>
      <c r="AT99" s="322"/>
      <c r="AU99" s="322"/>
      <c r="AV99" s="88" t="s">
        <v>51</v>
      </c>
      <c r="AW99" s="231">
        <f>AW98</f>
        <v>25</v>
      </c>
      <c r="AX99" s="87">
        <f>AL98/COS(AN98/180*PI())-11</f>
        <v>496.5538427227462</v>
      </c>
      <c r="AY99" s="184">
        <f>AY98</f>
        <v>33.450000000000003</v>
      </c>
      <c r="AZ99" s="103" t="s">
        <v>31</v>
      </c>
      <c r="BA99" s="131">
        <f>INT((AQ98-AP98-3.5/COS(AN98*PI()/180))/AS98)+1</f>
        <v>22</v>
      </c>
      <c r="BB99" s="105">
        <f>IF(AW99=16,1.84,IF(AW99=20,2.27,IF(AW99=22,2.51,IF(AW99=25,2.84,IF(AW99=28,3.16)))))</f>
        <v>2.84</v>
      </c>
      <c r="BC99" s="88">
        <f>AX99+2*AY99</f>
        <v>563.45384272274623</v>
      </c>
      <c r="BD99" s="87">
        <f>BC99*BA99/100*((AW99/100)^2/4*PI()*7850/100)</f>
        <v>477.66187753410281</v>
      </c>
      <c r="BE99" s="88" t="s">
        <v>52</v>
      </c>
      <c r="BF99" s="87">
        <f>AL98/COS(AN98/180*PI())-11</f>
        <v>496.5538427227462</v>
      </c>
      <c r="BG99" s="87">
        <v>10</v>
      </c>
      <c r="BH99" s="218">
        <v>10</v>
      </c>
      <c r="BI99" s="88">
        <f>BF99+2*BG99</f>
        <v>516.55384272274614</v>
      </c>
      <c r="BJ99" s="88">
        <f>BA99</f>
        <v>22</v>
      </c>
      <c r="BK99" s="87">
        <f>BI99*BJ99/100*((BH99/100)^2/4*PI()*7850/100)</f>
        <v>70.064465879257583</v>
      </c>
      <c r="BL99" s="88">
        <v>4</v>
      </c>
      <c r="BM99" s="110">
        <f>BM98</f>
        <v>321</v>
      </c>
      <c r="BN99" s="214">
        <f>AR98-7-BP98-BP99+BP99</f>
        <v>36.840000000000003</v>
      </c>
      <c r="BO99" s="218">
        <v>12</v>
      </c>
      <c r="BP99" s="105">
        <f t="shared" si="8"/>
        <v>1.39</v>
      </c>
      <c r="BQ99" s="215">
        <f>BM99+2*BN99+32</f>
        <v>426.68</v>
      </c>
      <c r="BR99" s="88">
        <f>BR98</f>
        <v>45</v>
      </c>
      <c r="BS99" s="87">
        <f t="shared" si="9"/>
        <v>170.46563099416269</v>
      </c>
      <c r="BT99" s="88">
        <v>7</v>
      </c>
      <c r="BU99" s="110">
        <f>(10+2.5*BW99)*1/TAN(BV98/180*PI())</f>
        <v>38.224215648449594</v>
      </c>
      <c r="BV99" s="242"/>
      <c r="BW99" s="88">
        <f>INT((120*SIN(BV98/180*PI()))/10)*2</f>
        <v>20</v>
      </c>
      <c r="BX99" s="218">
        <v>12</v>
      </c>
      <c r="BY99" s="215">
        <f>BU99+34</f>
        <v>72.224215648449587</v>
      </c>
      <c r="BZ99" s="88">
        <f>BW99+1</f>
        <v>21</v>
      </c>
      <c r="CA99" s="87">
        <f>BY99*BZ99/100*((BX99/100)^2/4*PI()*7850/100)</f>
        <v>13.465551928845985</v>
      </c>
      <c r="CB99" s="244"/>
      <c r="CC99" s="234"/>
      <c r="CE99" s="42"/>
    </row>
    <row r="100" spans="5:83" ht="39" customHeight="1" x14ac:dyDescent="0.25">
      <c r="E100" s="93"/>
      <c r="I100" s="72"/>
      <c r="P100" s="72"/>
      <c r="Q100" s="72"/>
      <c r="R100" s="72"/>
      <c r="S100" s="72"/>
      <c r="AJ100" s="278"/>
      <c r="AK100" s="242"/>
      <c r="AL100" s="238"/>
      <c r="AM100" s="248"/>
      <c r="AN100" s="238"/>
      <c r="AO100" s="250"/>
      <c r="AP100" s="242"/>
      <c r="AQ100" s="242"/>
      <c r="AR100" s="324"/>
      <c r="AS100" s="304"/>
      <c r="AT100" s="322"/>
      <c r="AU100" s="322"/>
      <c r="AV100" s="238"/>
      <c r="AW100" s="238"/>
      <c r="AX100" s="238"/>
      <c r="AY100" s="238"/>
      <c r="AZ100" s="238"/>
      <c r="BA100" s="238"/>
      <c r="BB100" s="238"/>
      <c r="BC100" s="238"/>
      <c r="BD100" s="238"/>
      <c r="BE100" s="238"/>
      <c r="BF100" s="238"/>
      <c r="BG100" s="238"/>
      <c r="BH100" s="238"/>
      <c r="BI100" s="238"/>
      <c r="BJ100" s="238"/>
      <c r="BK100" s="238"/>
      <c r="BL100" s="88">
        <v>5</v>
      </c>
      <c r="BM100" s="210">
        <f>(3*AS98+BB98+BP100)</f>
        <v>34.230000000000004</v>
      </c>
      <c r="BN100" s="214">
        <f>AR98-7-BP98-BP99+BP100</f>
        <v>36.840000000000003</v>
      </c>
      <c r="BO100" s="218">
        <v>12</v>
      </c>
      <c r="BP100" s="211">
        <f t="shared" si="8"/>
        <v>1.39</v>
      </c>
      <c r="BQ100" s="214">
        <f>2*BM100+2*BN100+28</f>
        <v>170.14000000000001</v>
      </c>
      <c r="BR100" s="212">
        <f>INT((2*AT98+AU98+1)*(INT(AZ98/3/2)+INT(BJ98/3/2+BJ99/3/2))/2)</f>
        <v>185</v>
      </c>
      <c r="BS100" s="87">
        <f t="shared" si="9"/>
        <v>279.44747323568879</v>
      </c>
      <c r="BT100" s="247"/>
      <c r="BU100" s="247"/>
      <c r="BV100" s="247"/>
      <c r="BW100" s="247"/>
      <c r="BX100" s="247"/>
      <c r="BY100" s="247"/>
      <c r="BZ100" s="247"/>
      <c r="CA100" s="247"/>
      <c r="CB100" s="253"/>
      <c r="CC100" s="246"/>
      <c r="CE100" s="42"/>
    </row>
    <row r="101" spans="5:83" ht="39" customHeight="1" x14ac:dyDescent="0.25">
      <c r="E101" s="93"/>
      <c r="I101" s="72"/>
      <c r="P101" s="72"/>
      <c r="Q101" s="72"/>
      <c r="R101" s="72"/>
      <c r="S101" s="72"/>
      <c r="AJ101" s="278"/>
      <c r="AK101" s="242"/>
      <c r="AL101" s="238">
        <v>460</v>
      </c>
      <c r="AM101" s="248" t="s">
        <v>205</v>
      </c>
      <c r="AN101" s="238">
        <f>AN98</f>
        <v>25</v>
      </c>
      <c r="AO101" s="250">
        <f>INT(AL101*TAN(RADIANS(AN101)))</f>
        <v>214</v>
      </c>
      <c r="AP101" s="242">
        <f>INT((AO101-13)/AS101+1)*AS101+13</f>
        <v>223</v>
      </c>
      <c r="AQ101" s="242">
        <f>AP101+INT(AL101*(TAN(AN101/180*PI())))</f>
        <v>437</v>
      </c>
      <c r="AR101" s="324">
        <f>F$8</f>
        <v>55</v>
      </c>
      <c r="AS101" s="304">
        <f>AS98</f>
        <v>10</v>
      </c>
      <c r="AT101" s="322">
        <f>AT98</f>
        <v>14</v>
      </c>
      <c r="AU101" s="322">
        <v>8</v>
      </c>
      <c r="AV101" s="88">
        <v>1</v>
      </c>
      <c r="AW101" s="231">
        <f>J$8</f>
        <v>28</v>
      </c>
      <c r="AX101" s="87">
        <f>AL101-11</f>
        <v>449</v>
      </c>
      <c r="AY101" s="184">
        <f>(AR101-7-BP101-BP102-1.16/2-BB101/2)</f>
        <v>43.290000000000006</v>
      </c>
      <c r="AZ101" s="130">
        <f>INT((AP101-13)/AS101)+1</f>
        <v>22</v>
      </c>
      <c r="BA101" s="103" t="s">
        <v>31</v>
      </c>
      <c r="BB101" s="105">
        <f>IF(AW101=16,1.84,IF(AW101=20,2.27,IF(AW101=22,2.51,IF(AW101=25,2.84,IF(AW101=28,3.16)))))</f>
        <v>3.16</v>
      </c>
      <c r="BC101" s="88">
        <f>AX101+2*AY101</f>
        <v>535.58000000000004</v>
      </c>
      <c r="BD101" s="87">
        <f>BC101*AZ101/100*((AW101/100)^2/4*PI()*7850/100)</f>
        <v>569.53790387560969</v>
      </c>
      <c r="BE101" s="88">
        <v>2</v>
      </c>
      <c r="BF101" s="87">
        <f>AL101-11</f>
        <v>449</v>
      </c>
      <c r="BG101" s="87">
        <v>10</v>
      </c>
      <c r="BH101" s="218">
        <v>10</v>
      </c>
      <c r="BI101" s="88">
        <f>BF101+2*BG101</f>
        <v>469</v>
      </c>
      <c r="BJ101" s="88">
        <f>AZ101</f>
        <v>22</v>
      </c>
      <c r="BK101" s="87">
        <f>BI101*BJ101/100*((BH101/100)^2/4*PI()*7850/100)</f>
        <v>63.614345261988753</v>
      </c>
      <c r="BL101" s="88">
        <v>3</v>
      </c>
      <c r="BM101" s="110">
        <f>(AP101+AQ101)/2-2*4.5</f>
        <v>321</v>
      </c>
      <c r="BN101" s="87">
        <f>10</f>
        <v>10</v>
      </c>
      <c r="BO101" s="218">
        <v>10</v>
      </c>
      <c r="BP101" s="105">
        <f t="shared" si="8"/>
        <v>1.1599999999999999</v>
      </c>
      <c r="BQ101" s="110">
        <f>BM101+2*BN101</f>
        <v>341</v>
      </c>
      <c r="BR101" s="88">
        <f>AT101*2+2*AU101+1</f>
        <v>45</v>
      </c>
      <c r="BS101" s="87">
        <f t="shared" si="9"/>
        <v>94.607688316070679</v>
      </c>
      <c r="BT101" s="88">
        <v>6</v>
      </c>
      <c r="BU101" s="110">
        <f>(20+10*BW101)*TAN(BV101/180*PI())</f>
        <v>141.27170194057413</v>
      </c>
      <c r="BV101" s="242">
        <f>45+AN101/2</f>
        <v>57.5</v>
      </c>
      <c r="BW101" s="88">
        <f>INT((150*COS(BV101/180*PI())-10)/10)</f>
        <v>7</v>
      </c>
      <c r="BX101" s="218">
        <v>12</v>
      </c>
      <c r="BY101" s="215">
        <f>BU101+34</f>
        <v>175.27170194057413</v>
      </c>
      <c r="BZ101" s="88">
        <f>BW101+1</f>
        <v>8</v>
      </c>
      <c r="CA101" s="87">
        <f>BY101*BZ101/100*((BX101/100)^2/4*PI()*7850/100)</f>
        <v>12.448694839419927</v>
      </c>
      <c r="CB101" s="243">
        <f>BD101+BK101+BS101+BD102+BK102+BS102+CA101+CA102+BS103</f>
        <v>1935.6492235809903</v>
      </c>
      <c r="CC101" s="233">
        <f>(AP101+AQ101)*AL101/2*AR101/1000000</f>
        <v>8.3490000000000002</v>
      </c>
      <c r="CE101" s="42">
        <f>CB101/CC101</f>
        <v>231.84204378739852</v>
      </c>
    </row>
    <row r="102" spans="5:83" ht="39" customHeight="1" x14ac:dyDescent="0.25">
      <c r="E102" s="93"/>
      <c r="I102" s="72"/>
      <c r="P102" s="72"/>
      <c r="Q102" s="72"/>
      <c r="R102" s="72"/>
      <c r="S102" s="72"/>
      <c r="AJ102" s="278"/>
      <c r="AK102" s="242"/>
      <c r="AL102" s="238"/>
      <c r="AM102" s="248"/>
      <c r="AN102" s="238"/>
      <c r="AO102" s="250"/>
      <c r="AP102" s="242"/>
      <c r="AQ102" s="242"/>
      <c r="AR102" s="324"/>
      <c r="AS102" s="304"/>
      <c r="AT102" s="322"/>
      <c r="AU102" s="322"/>
      <c r="AV102" s="88" t="s">
        <v>51</v>
      </c>
      <c r="AW102" s="231">
        <f>AW101</f>
        <v>28</v>
      </c>
      <c r="AX102" s="87">
        <f>AL101/COS(AN101/180*PI())-11</f>
        <v>496.5538427227462</v>
      </c>
      <c r="AY102" s="184">
        <f>AY101</f>
        <v>43.290000000000006</v>
      </c>
      <c r="AZ102" s="103" t="s">
        <v>31</v>
      </c>
      <c r="BA102" s="131">
        <f>INT((AQ101-AP101-3.5/COS(AN101*PI()/180))/AS101)+1</f>
        <v>22</v>
      </c>
      <c r="BB102" s="105">
        <f>IF(AW102=16,1.84,IF(AW102=20,2.27,IF(AW102=22,2.51,IF(AW102=25,2.84,IF(AW102=28,3.16)))))</f>
        <v>3.16</v>
      </c>
      <c r="BC102" s="88">
        <f>AX102+2*AY102</f>
        <v>583.13384272274618</v>
      </c>
      <c r="BD102" s="87">
        <f>BC102*BA102/100*((AW102/100)^2/4*PI()*7850/100)</f>
        <v>620.10684951499741</v>
      </c>
      <c r="BE102" s="88" t="s">
        <v>52</v>
      </c>
      <c r="BF102" s="87">
        <f>AL101/COS(AN101/180*PI())-11</f>
        <v>496.5538427227462</v>
      </c>
      <c r="BG102" s="87">
        <v>10</v>
      </c>
      <c r="BH102" s="218">
        <v>10</v>
      </c>
      <c r="BI102" s="88">
        <f>BF102+2*BG102</f>
        <v>516.55384272274614</v>
      </c>
      <c r="BJ102" s="88">
        <f>BA102</f>
        <v>22</v>
      </c>
      <c r="BK102" s="87">
        <f>BI102*BJ102/100*((BH102/100)^2/4*PI()*7850/100)</f>
        <v>70.064465879257583</v>
      </c>
      <c r="BL102" s="88">
        <v>4</v>
      </c>
      <c r="BM102" s="110">
        <f>BM101</f>
        <v>321</v>
      </c>
      <c r="BN102" s="214">
        <f>AR101-7-BP101-BP102+BP102</f>
        <v>46.84</v>
      </c>
      <c r="BO102" s="218">
        <v>12</v>
      </c>
      <c r="BP102" s="105">
        <f t="shared" si="8"/>
        <v>1.39</v>
      </c>
      <c r="BQ102" s="215">
        <f>BM102+2*BN102+32</f>
        <v>446.68</v>
      </c>
      <c r="BR102" s="88">
        <f>BR101</f>
        <v>45</v>
      </c>
      <c r="BS102" s="87">
        <f t="shared" si="9"/>
        <v>178.45595774930297</v>
      </c>
      <c r="BT102" s="88">
        <v>7</v>
      </c>
      <c r="BU102" s="110">
        <f>(10+2.5*BW102)*1/TAN(BV101/180*PI())</f>
        <v>38.224215648449594</v>
      </c>
      <c r="BV102" s="242"/>
      <c r="BW102" s="88">
        <f>INT((120*SIN(BV101/180*PI()))/10)*2</f>
        <v>20</v>
      </c>
      <c r="BX102" s="218">
        <v>12</v>
      </c>
      <c r="BY102" s="215">
        <f>BU102+34</f>
        <v>72.224215648449587</v>
      </c>
      <c r="BZ102" s="88">
        <f>BW102+1</f>
        <v>21</v>
      </c>
      <c r="CA102" s="87">
        <f>BY102*BZ102/100*((BX102/100)^2/4*PI()*7850/100)</f>
        <v>13.465551928845985</v>
      </c>
      <c r="CB102" s="244"/>
      <c r="CC102" s="234"/>
      <c r="CE102" s="42"/>
    </row>
    <row r="103" spans="5:83" ht="39" customHeight="1" x14ac:dyDescent="0.25">
      <c r="E103" s="93"/>
      <c r="I103" s="72"/>
      <c r="P103" s="72"/>
      <c r="Q103" s="72"/>
      <c r="R103" s="72"/>
      <c r="S103" s="72"/>
      <c r="AJ103" s="278"/>
      <c r="AK103" s="242"/>
      <c r="AL103" s="238"/>
      <c r="AM103" s="248"/>
      <c r="AN103" s="238"/>
      <c r="AO103" s="250"/>
      <c r="AP103" s="242"/>
      <c r="AQ103" s="242"/>
      <c r="AR103" s="324"/>
      <c r="AS103" s="304"/>
      <c r="AT103" s="322"/>
      <c r="AU103" s="322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88">
        <v>5</v>
      </c>
      <c r="BM103" s="210">
        <f>(3*AS101+BB101+BP103)</f>
        <v>34.549999999999997</v>
      </c>
      <c r="BN103" s="214">
        <f>AR101-7-BP101-BP102+BP103</f>
        <v>46.84</v>
      </c>
      <c r="BO103" s="218">
        <v>12</v>
      </c>
      <c r="BP103" s="211">
        <f t="shared" si="8"/>
        <v>1.39</v>
      </c>
      <c r="BQ103" s="214">
        <f>2*BM103+2*BN103+28</f>
        <v>190.78</v>
      </c>
      <c r="BR103" s="212">
        <f>INT((2*AT101+AU101+1)*(INT(AZ101/3/2)+INT(BJ101/3/2+BJ102/3/2))/2)</f>
        <v>185</v>
      </c>
      <c r="BS103" s="87">
        <f t="shared" si="9"/>
        <v>313.3477662154973</v>
      </c>
      <c r="BT103" s="247"/>
      <c r="BU103" s="247"/>
      <c r="BV103" s="247"/>
      <c r="BW103" s="247"/>
      <c r="BX103" s="247"/>
      <c r="BY103" s="247"/>
      <c r="BZ103" s="247"/>
      <c r="CA103" s="247"/>
      <c r="CB103" s="253"/>
      <c r="CC103" s="246"/>
      <c r="CE103" s="42"/>
    </row>
    <row r="104" spans="5:83" ht="39" customHeight="1" x14ac:dyDescent="0.25">
      <c r="E104" s="93"/>
      <c r="I104" s="72"/>
      <c r="P104" s="72"/>
      <c r="Q104" s="72"/>
      <c r="R104" s="72"/>
      <c r="S104" s="72"/>
      <c r="AJ104" s="278"/>
      <c r="AK104" s="242"/>
      <c r="AL104" s="238">
        <v>460</v>
      </c>
      <c r="AM104" s="248" t="s">
        <v>206</v>
      </c>
      <c r="AN104" s="238">
        <f>AN101</f>
        <v>25</v>
      </c>
      <c r="AO104" s="250">
        <f>INT(AL104*TAN(RADIANS(AN104)))</f>
        <v>214</v>
      </c>
      <c r="AP104" s="242">
        <f>INT((AO104-13)/AS104+1)*AS104+13</f>
        <v>223</v>
      </c>
      <c r="AQ104" s="242">
        <f>AP104+INT(AL104*(TAN(AN104/180*PI())))</f>
        <v>437</v>
      </c>
      <c r="AR104" s="324">
        <f>F$9</f>
        <v>55</v>
      </c>
      <c r="AS104" s="304">
        <f>AS101</f>
        <v>10</v>
      </c>
      <c r="AT104" s="322">
        <f>AT101</f>
        <v>14</v>
      </c>
      <c r="AU104" s="322">
        <v>8</v>
      </c>
      <c r="AV104" s="88">
        <v>1</v>
      </c>
      <c r="AW104" s="231">
        <f>J$9</f>
        <v>28</v>
      </c>
      <c r="AX104" s="87">
        <f>AL104-11</f>
        <v>449</v>
      </c>
      <c r="AY104" s="184">
        <f>(AR104-7-BP104-BP105-1.16/2-BB104/2)</f>
        <v>43.290000000000006</v>
      </c>
      <c r="AZ104" s="130">
        <f>INT((AP104-13)/AS104)+1</f>
        <v>22</v>
      </c>
      <c r="BA104" s="103" t="s">
        <v>31</v>
      </c>
      <c r="BB104" s="105">
        <f>IF(AW104=16,1.84,IF(AW104=20,2.27,IF(AW104=22,2.51,IF(AW104=25,2.84,IF(AW104=28,3.16)))))</f>
        <v>3.16</v>
      </c>
      <c r="BC104" s="88">
        <f>AX104+2*AY104</f>
        <v>535.58000000000004</v>
      </c>
      <c r="BD104" s="87">
        <f>BC104*AZ104/100*((AW104/100)^2/4*PI()*7850/100)</f>
        <v>569.53790387560969</v>
      </c>
      <c r="BE104" s="88">
        <v>2</v>
      </c>
      <c r="BF104" s="87">
        <f>AL104-11</f>
        <v>449</v>
      </c>
      <c r="BG104" s="87">
        <v>10</v>
      </c>
      <c r="BH104" s="218">
        <v>10</v>
      </c>
      <c r="BI104" s="88">
        <f>BF104+2*BG104</f>
        <v>469</v>
      </c>
      <c r="BJ104" s="88">
        <f>AZ104</f>
        <v>22</v>
      </c>
      <c r="BK104" s="87">
        <f>BI104*BJ104/100*((BH104/100)^2/4*PI()*7850/100)</f>
        <v>63.614345261988753</v>
      </c>
      <c r="BL104" s="88">
        <v>3</v>
      </c>
      <c r="BM104" s="110">
        <f>(AP104+AQ104)/2-2*4.5</f>
        <v>321</v>
      </c>
      <c r="BN104" s="87">
        <f>10</f>
        <v>10</v>
      </c>
      <c r="BO104" s="218">
        <v>10</v>
      </c>
      <c r="BP104" s="105">
        <f t="shared" si="8"/>
        <v>1.1599999999999999</v>
      </c>
      <c r="BQ104" s="110">
        <f>BM104+2*BN104</f>
        <v>341</v>
      </c>
      <c r="BR104" s="88">
        <f>AT104*2+2*AU104+1</f>
        <v>45</v>
      </c>
      <c r="BS104" s="87">
        <f t="shared" si="9"/>
        <v>94.607688316070679</v>
      </c>
      <c r="BT104" s="88">
        <v>6</v>
      </c>
      <c r="BU104" s="110">
        <f>(20+10*BW104)*TAN(BV104/180*PI())</f>
        <v>141.27170194057413</v>
      </c>
      <c r="BV104" s="242">
        <f>45+AN104/2</f>
        <v>57.5</v>
      </c>
      <c r="BW104" s="88">
        <f>INT((150*COS(BV104/180*PI())-10)/10)</f>
        <v>7</v>
      </c>
      <c r="BX104" s="218">
        <v>12</v>
      </c>
      <c r="BY104" s="215">
        <f>BU104+34</f>
        <v>175.27170194057413</v>
      </c>
      <c r="BZ104" s="88">
        <f>BW104+1</f>
        <v>8</v>
      </c>
      <c r="CA104" s="87">
        <f>BY104*BZ104/100*((BX104/100)^2/4*PI()*7850/100)</f>
        <v>12.448694839419927</v>
      </c>
      <c r="CB104" s="243">
        <f>BD104+BK104+BS104+BD105+BK105+BS105+CA104+CA105+BS106</f>
        <v>1935.6492235809903</v>
      </c>
      <c r="CC104" s="233">
        <f>(AP104+AQ104)*AL104/2*AR104/1000000</f>
        <v>8.3490000000000002</v>
      </c>
      <c r="CE104" s="42">
        <f>CB104/CC104</f>
        <v>231.84204378739852</v>
      </c>
    </row>
    <row r="105" spans="5:83" ht="39" customHeight="1" x14ac:dyDescent="0.25">
      <c r="E105" s="93"/>
      <c r="I105" s="72"/>
      <c r="P105" s="72"/>
      <c r="Q105" s="72"/>
      <c r="R105" s="72"/>
      <c r="S105" s="72"/>
      <c r="AJ105" s="278"/>
      <c r="AK105" s="242"/>
      <c r="AL105" s="238"/>
      <c r="AM105" s="248"/>
      <c r="AN105" s="238"/>
      <c r="AO105" s="250"/>
      <c r="AP105" s="242"/>
      <c r="AQ105" s="242"/>
      <c r="AR105" s="324"/>
      <c r="AS105" s="304"/>
      <c r="AT105" s="322"/>
      <c r="AU105" s="322"/>
      <c r="AV105" s="88" t="s">
        <v>51</v>
      </c>
      <c r="AW105" s="231">
        <f>AW104</f>
        <v>28</v>
      </c>
      <c r="AX105" s="87">
        <f>AL104/COS(AN104/180*PI())-11</f>
        <v>496.5538427227462</v>
      </c>
      <c r="AY105" s="184">
        <f>AY104</f>
        <v>43.290000000000006</v>
      </c>
      <c r="AZ105" s="103" t="s">
        <v>31</v>
      </c>
      <c r="BA105" s="131">
        <f>INT((AQ104-AP104-3.5/COS(AN104*PI()/180))/AS104)+1</f>
        <v>22</v>
      </c>
      <c r="BB105" s="105">
        <f>IF(AW105=16,1.84,IF(AW105=20,2.27,IF(AW105=22,2.51,IF(AW105=25,2.84,IF(AW105=28,3.16)))))</f>
        <v>3.16</v>
      </c>
      <c r="BC105" s="88">
        <f>AX105+2*AY105</f>
        <v>583.13384272274618</v>
      </c>
      <c r="BD105" s="87">
        <f>BC105*BA105/100*((AW105/100)^2/4*PI()*7850/100)</f>
        <v>620.10684951499741</v>
      </c>
      <c r="BE105" s="88" t="s">
        <v>52</v>
      </c>
      <c r="BF105" s="87">
        <f>AL104/COS(AN104/180*PI())-11</f>
        <v>496.5538427227462</v>
      </c>
      <c r="BG105" s="87">
        <v>10</v>
      </c>
      <c r="BH105" s="218">
        <v>10</v>
      </c>
      <c r="BI105" s="88">
        <f>BF105+2*BG105</f>
        <v>516.55384272274614</v>
      </c>
      <c r="BJ105" s="88">
        <f>BA105</f>
        <v>22</v>
      </c>
      <c r="BK105" s="87">
        <f>BI105*BJ105/100*((BH105/100)^2/4*PI()*7850/100)</f>
        <v>70.064465879257583</v>
      </c>
      <c r="BL105" s="88">
        <v>4</v>
      </c>
      <c r="BM105" s="110">
        <f>BM104</f>
        <v>321</v>
      </c>
      <c r="BN105" s="214">
        <f>AR104-7-BP104-BP105+BP105</f>
        <v>46.84</v>
      </c>
      <c r="BO105" s="218">
        <v>12</v>
      </c>
      <c r="BP105" s="105">
        <f t="shared" si="8"/>
        <v>1.39</v>
      </c>
      <c r="BQ105" s="215">
        <f>BM105+2*BN105+32</f>
        <v>446.68</v>
      </c>
      <c r="BR105" s="88">
        <f>BR104</f>
        <v>45</v>
      </c>
      <c r="BS105" s="87">
        <f t="shared" si="9"/>
        <v>178.45595774930297</v>
      </c>
      <c r="BT105" s="88">
        <v>7</v>
      </c>
      <c r="BU105" s="110">
        <f>(10+2.5*BW105)*1/TAN(BV104/180*PI())</f>
        <v>38.224215648449594</v>
      </c>
      <c r="BV105" s="242"/>
      <c r="BW105" s="88">
        <f>INT((120*SIN(BV104/180*PI()))/10)*2</f>
        <v>20</v>
      </c>
      <c r="BX105" s="218">
        <v>12</v>
      </c>
      <c r="BY105" s="215">
        <f>BU105+34</f>
        <v>72.224215648449587</v>
      </c>
      <c r="BZ105" s="88">
        <f>BW105+1</f>
        <v>21</v>
      </c>
      <c r="CA105" s="87">
        <f>BY105*BZ105/100*((BX105/100)^2/4*PI()*7850/100)</f>
        <v>13.465551928845985</v>
      </c>
      <c r="CB105" s="244"/>
      <c r="CC105" s="234"/>
      <c r="CE105" s="42"/>
    </row>
    <row r="106" spans="5:83" ht="39" customHeight="1" x14ac:dyDescent="0.25">
      <c r="E106" s="93"/>
      <c r="I106" s="72"/>
      <c r="P106" s="72"/>
      <c r="Q106" s="72"/>
      <c r="R106" s="72"/>
      <c r="S106" s="72"/>
      <c r="AJ106" s="278"/>
      <c r="AK106" s="242"/>
      <c r="AL106" s="238"/>
      <c r="AM106" s="248"/>
      <c r="AN106" s="238"/>
      <c r="AO106" s="250"/>
      <c r="AP106" s="242"/>
      <c r="AQ106" s="242"/>
      <c r="AR106" s="324"/>
      <c r="AS106" s="304"/>
      <c r="AT106" s="322"/>
      <c r="AU106" s="322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88">
        <v>5</v>
      </c>
      <c r="BM106" s="210">
        <f>(3*AS104+BB104+BP106)</f>
        <v>34.549999999999997</v>
      </c>
      <c r="BN106" s="214">
        <f>AR104-7-BP104-BP105+BP106</f>
        <v>46.84</v>
      </c>
      <c r="BO106" s="218">
        <v>12</v>
      </c>
      <c r="BP106" s="211">
        <f t="shared" si="8"/>
        <v>1.39</v>
      </c>
      <c r="BQ106" s="214">
        <f>2*BM106+2*BN106+28</f>
        <v>190.78</v>
      </c>
      <c r="BR106" s="212">
        <f>INT((2*AT104+AU104+1)*(INT(AZ104/3/2)+INT(BJ104/3/2+BJ105/3/2))/2)</f>
        <v>185</v>
      </c>
      <c r="BS106" s="87">
        <f t="shared" si="9"/>
        <v>313.3477662154973</v>
      </c>
      <c r="BT106" s="247"/>
      <c r="BU106" s="247"/>
      <c r="BV106" s="247"/>
      <c r="BW106" s="247"/>
      <c r="BX106" s="247"/>
      <c r="BY106" s="247"/>
      <c r="BZ106" s="247"/>
      <c r="CA106" s="247"/>
      <c r="CB106" s="253"/>
      <c r="CC106" s="246"/>
      <c r="CE106" s="42"/>
    </row>
    <row r="107" spans="5:83" ht="39" customHeight="1" x14ac:dyDescent="0.25">
      <c r="E107" s="93"/>
      <c r="I107" s="72"/>
      <c r="P107" s="72"/>
      <c r="Q107" s="72"/>
      <c r="R107" s="72"/>
      <c r="S107" s="72"/>
      <c r="AJ107" s="278"/>
      <c r="AK107" s="242"/>
      <c r="AL107" s="238">
        <v>460</v>
      </c>
      <c r="AM107" s="248" t="s">
        <v>405</v>
      </c>
      <c r="AN107" s="238">
        <f>AN104</f>
        <v>25</v>
      </c>
      <c r="AO107" s="250">
        <f>INT(AL107*TAN(RADIANS(AN107)))</f>
        <v>214</v>
      </c>
      <c r="AP107" s="242">
        <f>INT((AO107-13)/AS107+1)*AS107+13</f>
        <v>223</v>
      </c>
      <c r="AQ107" s="242">
        <f>AP107+INT(AL107*(TAN(AN107/180*PI())))</f>
        <v>437</v>
      </c>
      <c r="AR107" s="324">
        <f>F$10</f>
        <v>70</v>
      </c>
      <c r="AS107" s="304">
        <f>AS104</f>
        <v>10</v>
      </c>
      <c r="AT107" s="322">
        <f>AT104</f>
        <v>14</v>
      </c>
      <c r="AU107" s="322">
        <v>8</v>
      </c>
      <c r="AV107" s="88">
        <v>1</v>
      </c>
      <c r="AW107" s="231">
        <f>J$11</f>
        <v>28</v>
      </c>
      <c r="AX107" s="87">
        <f>AL107-11</f>
        <v>449</v>
      </c>
      <c r="AY107" s="184">
        <f>(AR107-7-BP107-BP108-1.16/2-BB107/2)</f>
        <v>58.290000000000006</v>
      </c>
      <c r="AZ107" s="130">
        <f>INT((AP107-13)/AS107)+1</f>
        <v>22</v>
      </c>
      <c r="BA107" s="103" t="s">
        <v>31</v>
      </c>
      <c r="BB107" s="105">
        <f>IF(AW107=16,1.84,IF(AW107=20,2.27,IF(AW107=22,2.51,IF(AW107=25,2.84,IF(AW107=28,3.16)))))</f>
        <v>3.16</v>
      </c>
      <c r="BC107" s="88">
        <f>AX107+2*AY107</f>
        <v>565.58000000000004</v>
      </c>
      <c r="BD107" s="87">
        <f>BC107*AZ107/100*((AW107/100)^2/4*PI()*7850/100)</f>
        <v>601.44002329057719</v>
      </c>
      <c r="BE107" s="88">
        <v>2</v>
      </c>
      <c r="BF107" s="87">
        <f>AL107-11</f>
        <v>449</v>
      </c>
      <c r="BG107" s="87">
        <v>10</v>
      </c>
      <c r="BH107" s="218">
        <v>10</v>
      </c>
      <c r="BI107" s="88">
        <f>BF107+2*BG107</f>
        <v>469</v>
      </c>
      <c r="BJ107" s="88">
        <f>AZ107</f>
        <v>22</v>
      </c>
      <c r="BK107" s="87">
        <f>BI107*BJ107/100*((BH107/100)^2/4*PI()*7850/100)</f>
        <v>63.614345261988753</v>
      </c>
      <c r="BL107" s="88">
        <v>3</v>
      </c>
      <c r="BM107" s="110">
        <f>(AP107+AQ107)/2-2*4.5</f>
        <v>321</v>
      </c>
      <c r="BN107" s="87">
        <f>10</f>
        <v>10</v>
      </c>
      <c r="BO107" s="218">
        <v>10</v>
      </c>
      <c r="BP107" s="105">
        <f t="shared" si="8"/>
        <v>1.1599999999999999</v>
      </c>
      <c r="BQ107" s="110">
        <f>BM107+2*BN107</f>
        <v>341</v>
      </c>
      <c r="BR107" s="88">
        <f>AT107*2+2*AU107+1</f>
        <v>45</v>
      </c>
      <c r="BS107" s="87">
        <f t="shared" si="9"/>
        <v>94.607688316070679</v>
      </c>
      <c r="BT107" s="88">
        <v>6</v>
      </c>
      <c r="BU107" s="110">
        <f>(20+10*BW107)*TAN(BV107/180*PI())</f>
        <v>141.27170194057413</v>
      </c>
      <c r="BV107" s="242">
        <f>45+AN107/2</f>
        <v>57.5</v>
      </c>
      <c r="BW107" s="88">
        <f>INT((150*COS(BV107/180*PI())-10)/10)</f>
        <v>7</v>
      </c>
      <c r="BX107" s="218">
        <v>12</v>
      </c>
      <c r="BY107" s="215">
        <f>BU107+34</f>
        <v>175.27170194057413</v>
      </c>
      <c r="BZ107" s="88">
        <f>BW107+1</f>
        <v>8</v>
      </c>
      <c r="CA107" s="87">
        <f>BY107*BZ107/100*((BX107/100)^2/4*PI()*7850/100)</f>
        <v>12.448694839419927</v>
      </c>
      <c r="CB107" s="243">
        <f>BD107+BK107+BS107+BD108+BK108+BS108+CA107+CA108+BS109</f>
        <v>2060.7126342003339</v>
      </c>
      <c r="CC107" s="233">
        <f>(AP107+AQ107)*AL107/2*AR107/1000000</f>
        <v>10.625999999999999</v>
      </c>
      <c r="CE107" s="42">
        <f>CB107/CC107</f>
        <v>193.93117204972089</v>
      </c>
    </row>
    <row r="108" spans="5:83" ht="39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8"/>
      <c r="AN108" s="238"/>
      <c r="AO108" s="250"/>
      <c r="AP108" s="242"/>
      <c r="AQ108" s="242"/>
      <c r="AR108" s="324"/>
      <c r="AS108" s="304"/>
      <c r="AT108" s="322"/>
      <c r="AU108" s="322"/>
      <c r="AV108" s="88" t="s">
        <v>51</v>
      </c>
      <c r="AW108" s="231">
        <f>AW107</f>
        <v>28</v>
      </c>
      <c r="AX108" s="87">
        <f>AL107/COS(AN107/180*PI())-11</f>
        <v>496.5538427227462</v>
      </c>
      <c r="AY108" s="184">
        <f>AY107</f>
        <v>58.290000000000006</v>
      </c>
      <c r="AZ108" s="103" t="s">
        <v>31</v>
      </c>
      <c r="BA108" s="131">
        <f>INT((AQ107-AP107-3.5/COS(AN107*PI()/180))/AS107)+1</f>
        <v>22</v>
      </c>
      <c r="BB108" s="105">
        <f>IF(AW108=16,1.84,IF(AW108=20,2.27,IF(AW108=22,2.51,IF(AW108=25,2.84,IF(AW108=28,3.16)))))</f>
        <v>3.16</v>
      </c>
      <c r="BC108" s="88">
        <f>AX108+2*AY108</f>
        <v>613.13384272274618</v>
      </c>
      <c r="BD108" s="87">
        <f>BC108*BA108/100*((AW108/100)^2/4*PI()*7850/100)</f>
        <v>652.00896892996491</v>
      </c>
      <c r="BE108" s="88" t="s">
        <v>52</v>
      </c>
      <c r="BF108" s="87">
        <f>AL107/COS(AN107/180*PI())-11</f>
        <v>496.5538427227462</v>
      </c>
      <c r="BG108" s="87">
        <v>10</v>
      </c>
      <c r="BH108" s="218">
        <v>10</v>
      </c>
      <c r="BI108" s="88">
        <f>BF108+2*BG108</f>
        <v>516.55384272274614</v>
      </c>
      <c r="BJ108" s="88">
        <f>BA108</f>
        <v>22</v>
      </c>
      <c r="BK108" s="87">
        <f>BI108*BJ108/100*((BH108/100)^2/4*PI()*7850/100)</f>
        <v>70.064465879257583</v>
      </c>
      <c r="BL108" s="88">
        <v>4</v>
      </c>
      <c r="BM108" s="110">
        <f>BM107</f>
        <v>321</v>
      </c>
      <c r="BN108" s="214">
        <f>AR107-7-BP107-BP108+BP108</f>
        <v>61.84</v>
      </c>
      <c r="BO108" s="218">
        <v>12</v>
      </c>
      <c r="BP108" s="105">
        <f t="shared" si="8"/>
        <v>1.39</v>
      </c>
      <c r="BQ108" s="215">
        <f>BM108+2*BN108+32</f>
        <v>476.68</v>
      </c>
      <c r="BR108" s="88">
        <f>BR107</f>
        <v>45</v>
      </c>
      <c r="BS108" s="87">
        <f t="shared" si="9"/>
        <v>190.44144788201339</v>
      </c>
      <c r="BT108" s="88">
        <v>7</v>
      </c>
      <c r="BU108" s="110">
        <f>(10+2.5*BW108)*1/TAN(BV107/180*PI())</f>
        <v>38.224215648449594</v>
      </c>
      <c r="BV108" s="242"/>
      <c r="BW108" s="88">
        <f>INT((120*SIN(BV107/180*PI()))/10)*2</f>
        <v>20</v>
      </c>
      <c r="BX108" s="218">
        <v>12</v>
      </c>
      <c r="BY108" s="215">
        <f>BU108+34</f>
        <v>72.224215648449587</v>
      </c>
      <c r="BZ108" s="88">
        <f>BW108+1</f>
        <v>21</v>
      </c>
      <c r="CA108" s="87">
        <f>BY108*BZ108/100*((BX108/100)^2/4*PI()*7850/100)</f>
        <v>13.465551928845985</v>
      </c>
      <c r="CB108" s="244"/>
      <c r="CC108" s="234"/>
      <c r="CE108" s="42"/>
    </row>
    <row r="109" spans="5:83" ht="39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/>
      <c r="AM109" s="248"/>
      <c r="AN109" s="238"/>
      <c r="AO109" s="250"/>
      <c r="AP109" s="242"/>
      <c r="AQ109" s="242"/>
      <c r="AR109" s="324"/>
      <c r="AS109" s="304"/>
      <c r="AT109" s="322"/>
      <c r="AU109" s="322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88">
        <v>5</v>
      </c>
      <c r="BM109" s="210">
        <f>(3*AS107+BB107+BP109)</f>
        <v>34.549999999999997</v>
      </c>
      <c r="BN109" s="214">
        <f>AR107-7-BP107-BP108+BP109</f>
        <v>61.84</v>
      </c>
      <c r="BO109" s="218">
        <v>12</v>
      </c>
      <c r="BP109" s="211">
        <f t="shared" si="8"/>
        <v>1.39</v>
      </c>
      <c r="BQ109" s="214">
        <f>2*BM109+2*BN109+28</f>
        <v>220.78</v>
      </c>
      <c r="BR109" s="212">
        <f>INT((2*AT107+AU107+1)*(INT(AZ107/3/2)+INT(BJ107/3/2+BJ108/3/2))/2)</f>
        <v>185</v>
      </c>
      <c r="BS109" s="87">
        <f t="shared" si="9"/>
        <v>362.62144787219569</v>
      </c>
      <c r="BT109" s="247"/>
      <c r="BU109" s="247"/>
      <c r="BV109" s="247"/>
      <c r="BW109" s="247"/>
      <c r="BX109" s="247"/>
      <c r="BY109" s="247"/>
      <c r="BZ109" s="247"/>
      <c r="CA109" s="247"/>
      <c r="CB109" s="253"/>
      <c r="CC109" s="246"/>
      <c r="CE109" s="42"/>
    </row>
    <row r="110" spans="5:83" ht="39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>
        <v>460</v>
      </c>
      <c r="AM110" s="248" t="s">
        <v>404</v>
      </c>
      <c r="AN110" s="238">
        <f>AN107</f>
        <v>25</v>
      </c>
      <c r="AO110" s="250">
        <f>INT(AL110*TAN(RADIANS(AN110)))</f>
        <v>214</v>
      </c>
      <c r="AP110" s="242">
        <f>INT((AO110-13)/AS110+1)*AS110+13</f>
        <v>223</v>
      </c>
      <c r="AQ110" s="242">
        <f>AP110+INT(AL110*(TAN(AN110/180*PI())))</f>
        <v>437</v>
      </c>
      <c r="AR110" s="324">
        <f>F$12</f>
        <v>80</v>
      </c>
      <c r="AS110" s="304">
        <f>AS107</f>
        <v>10</v>
      </c>
      <c r="AT110" s="322">
        <f>AT107</f>
        <v>14</v>
      </c>
      <c r="AU110" s="322">
        <v>8</v>
      </c>
      <c r="AV110" s="88">
        <v>1</v>
      </c>
      <c r="AW110" s="231">
        <f>J$13</f>
        <v>28</v>
      </c>
      <c r="AX110" s="87">
        <f>AL110-11</f>
        <v>449</v>
      </c>
      <c r="AY110" s="184">
        <f>(AR110-7-BP110-BP111-1.16/2-BB110/2)</f>
        <v>68.290000000000006</v>
      </c>
      <c r="AZ110" s="130">
        <f>INT((AP110-13)/AS110)+1</f>
        <v>22</v>
      </c>
      <c r="BA110" s="103" t="s">
        <v>31</v>
      </c>
      <c r="BB110" s="105">
        <f>IF(AW110=16,1.84,IF(AW110=20,2.27,IF(AW110=22,2.51,IF(AW110=25,2.84,IF(AW110=28,3.16)))))</f>
        <v>3.16</v>
      </c>
      <c r="BC110" s="88">
        <f>AX110+2*AY110</f>
        <v>585.58000000000004</v>
      </c>
      <c r="BD110" s="87">
        <f>BC110*AZ110/100*((AW110/100)^2/4*PI()*7850/100)</f>
        <v>622.70810290055545</v>
      </c>
      <c r="BE110" s="88">
        <v>2</v>
      </c>
      <c r="BF110" s="87">
        <f>AL110-11</f>
        <v>449</v>
      </c>
      <c r="BG110" s="87">
        <v>10</v>
      </c>
      <c r="BH110" s="218">
        <v>10</v>
      </c>
      <c r="BI110" s="88">
        <f>BF110+2*BG110</f>
        <v>469</v>
      </c>
      <c r="BJ110" s="88">
        <f>AZ110</f>
        <v>22</v>
      </c>
      <c r="BK110" s="87">
        <f>BI110*BJ110/100*((BH110/100)^2/4*PI()*7850/100)</f>
        <v>63.614345261988753</v>
      </c>
      <c r="BL110" s="88">
        <v>3</v>
      </c>
      <c r="BM110" s="110">
        <f>(AP110+AQ110)/2-2*4.5</f>
        <v>321</v>
      </c>
      <c r="BN110" s="87">
        <f>10</f>
        <v>10</v>
      </c>
      <c r="BO110" s="218">
        <v>10</v>
      </c>
      <c r="BP110" s="105">
        <f t="shared" si="8"/>
        <v>1.1599999999999999</v>
      </c>
      <c r="BQ110" s="110">
        <f>BM110+2*BN110</f>
        <v>341</v>
      </c>
      <c r="BR110" s="88">
        <f>AT110*2+2*AU110+1</f>
        <v>45</v>
      </c>
      <c r="BS110" s="87">
        <f t="shared" si="9"/>
        <v>94.607688316070679</v>
      </c>
      <c r="BT110" s="88">
        <v>6</v>
      </c>
      <c r="BU110" s="110">
        <f>(20+10*BW110)*TAN(BV110/180*PI())</f>
        <v>141.27170194057413</v>
      </c>
      <c r="BV110" s="242">
        <f>45+AN110/2</f>
        <v>57.5</v>
      </c>
      <c r="BW110" s="88">
        <f>INT((150*COS(BV110/180*PI())-10)/10)</f>
        <v>7</v>
      </c>
      <c r="BX110" s="218">
        <v>12</v>
      </c>
      <c r="BY110" s="215">
        <f>BU110+34</f>
        <v>175.27170194057413</v>
      </c>
      <c r="BZ110" s="88">
        <f>BW110+1</f>
        <v>8</v>
      </c>
      <c r="CA110" s="87">
        <f>BY110*BZ110/100*((BX110/100)^2/4*PI()*7850/100)</f>
        <v>12.448694839419927</v>
      </c>
      <c r="CB110" s="243">
        <f>BD110+BK110+BS110+BD111+BK111+BS111+CA110+CA111+BS112</f>
        <v>2144.0882412798965</v>
      </c>
      <c r="CC110" s="233">
        <f>(AP110+AQ110)*AL110/2*AR110/1000000</f>
        <v>12.144</v>
      </c>
      <c r="CE110" s="42">
        <f>CB110/CC110</f>
        <v>176.55535583661862</v>
      </c>
    </row>
    <row r="111" spans="5:83" ht="39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/>
      <c r="AM111" s="248"/>
      <c r="AN111" s="238"/>
      <c r="AO111" s="250"/>
      <c r="AP111" s="242"/>
      <c r="AQ111" s="242"/>
      <c r="AR111" s="324"/>
      <c r="AS111" s="304"/>
      <c r="AT111" s="322"/>
      <c r="AU111" s="322"/>
      <c r="AV111" s="88" t="s">
        <v>51</v>
      </c>
      <c r="AW111" s="231">
        <f>AW110</f>
        <v>28</v>
      </c>
      <c r="AX111" s="87">
        <f>AL110/COS(AN110/180*PI())-11</f>
        <v>496.5538427227462</v>
      </c>
      <c r="AY111" s="184">
        <f>AY110</f>
        <v>68.290000000000006</v>
      </c>
      <c r="AZ111" s="103" t="s">
        <v>31</v>
      </c>
      <c r="BA111" s="131">
        <f>INT((AQ110-AP110-3.5/COS(AN110*PI()/180))/AS110)+1</f>
        <v>22</v>
      </c>
      <c r="BB111" s="105">
        <f>IF(AW111=16,1.84,IF(AW111=20,2.27,IF(AW111=22,2.51,IF(AW111=25,2.84,IF(AW111=28,3.16)))))</f>
        <v>3.16</v>
      </c>
      <c r="BC111" s="88">
        <f>AX111+2*AY111</f>
        <v>633.13384272274618</v>
      </c>
      <c r="BD111" s="87">
        <f>BC111*BA111/100*((AW111/100)^2/4*PI()*7850/100)</f>
        <v>673.27704853994328</v>
      </c>
      <c r="BE111" s="88" t="s">
        <v>52</v>
      </c>
      <c r="BF111" s="87">
        <f>AL110/COS(AN110/180*PI())-11</f>
        <v>496.5538427227462</v>
      </c>
      <c r="BG111" s="87">
        <v>10</v>
      </c>
      <c r="BH111" s="218">
        <v>10</v>
      </c>
      <c r="BI111" s="88">
        <f>BF111+2*BG111</f>
        <v>516.55384272274614</v>
      </c>
      <c r="BJ111" s="88">
        <f>BA111</f>
        <v>22</v>
      </c>
      <c r="BK111" s="87">
        <f>BI111*BJ111/100*((BH111/100)^2/4*PI()*7850/100)</f>
        <v>70.064465879257583</v>
      </c>
      <c r="BL111" s="88">
        <v>4</v>
      </c>
      <c r="BM111" s="110">
        <f>BM110</f>
        <v>321</v>
      </c>
      <c r="BN111" s="214">
        <f>AR110-7-BP110-BP111+BP111</f>
        <v>71.84</v>
      </c>
      <c r="BO111" s="218">
        <v>12</v>
      </c>
      <c r="BP111" s="105">
        <f t="shared" si="8"/>
        <v>1.39</v>
      </c>
      <c r="BQ111" s="215">
        <f>BM111+2*BN111+32</f>
        <v>496.68</v>
      </c>
      <c r="BR111" s="88">
        <f>BR110</f>
        <v>45</v>
      </c>
      <c r="BS111" s="87">
        <f t="shared" si="9"/>
        <v>198.43177463715367</v>
      </c>
      <c r="BT111" s="88">
        <v>7</v>
      </c>
      <c r="BU111" s="110">
        <f>(10+2.5*BW111)*1/TAN(BV110/180*PI())</f>
        <v>38.224215648449594</v>
      </c>
      <c r="BV111" s="242"/>
      <c r="BW111" s="88">
        <f>INT((120*SIN(BV110/180*PI()))/10)*2</f>
        <v>20</v>
      </c>
      <c r="BX111" s="218">
        <v>12</v>
      </c>
      <c r="BY111" s="215">
        <f>BU111+34</f>
        <v>72.224215648449587</v>
      </c>
      <c r="BZ111" s="88">
        <f>BW111+1</f>
        <v>21</v>
      </c>
      <c r="CA111" s="87">
        <f>BY111*BZ111/100*((BX111/100)^2/4*PI()*7850/100)</f>
        <v>13.465551928845985</v>
      </c>
      <c r="CB111" s="244"/>
      <c r="CC111" s="234"/>
      <c r="CE111" s="42"/>
    </row>
    <row r="112" spans="5:83" ht="39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8"/>
      <c r="AN112" s="238"/>
      <c r="AO112" s="250"/>
      <c r="AP112" s="242"/>
      <c r="AQ112" s="242"/>
      <c r="AR112" s="324"/>
      <c r="AS112" s="304"/>
      <c r="AT112" s="322"/>
      <c r="AU112" s="322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238"/>
      <c r="BK112" s="238"/>
      <c r="BL112" s="88">
        <v>5</v>
      </c>
      <c r="BM112" s="210">
        <f>(3*AS110+BB110+BP112)</f>
        <v>34.549999999999997</v>
      </c>
      <c r="BN112" s="214">
        <f>AR110-7-BP110-BP111+BP112</f>
        <v>71.84</v>
      </c>
      <c r="BO112" s="218">
        <v>12</v>
      </c>
      <c r="BP112" s="211">
        <f t="shared" si="8"/>
        <v>1.39</v>
      </c>
      <c r="BQ112" s="214">
        <f>2*BM112+2*BN112+28</f>
        <v>240.78</v>
      </c>
      <c r="BR112" s="212">
        <f>INT((2*AT110+AU110+1)*(INT(AZ110/3/2)+INT(BJ110/3/2+BJ111/3/2))/2)</f>
        <v>185</v>
      </c>
      <c r="BS112" s="87">
        <f t="shared" si="9"/>
        <v>395.4705689766613</v>
      </c>
      <c r="BT112" s="247"/>
      <c r="BU112" s="247"/>
      <c r="BV112" s="247"/>
      <c r="BW112" s="247"/>
      <c r="BX112" s="247"/>
      <c r="BY112" s="247"/>
      <c r="BZ112" s="247"/>
      <c r="CA112" s="247"/>
      <c r="CB112" s="253"/>
      <c r="CC112" s="246"/>
      <c r="CE112" s="42"/>
    </row>
    <row r="113" spans="5:83" ht="39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v>460</v>
      </c>
      <c r="AM113" s="248" t="s">
        <v>406</v>
      </c>
      <c r="AN113" s="238">
        <f>AN110</f>
        <v>25</v>
      </c>
      <c r="AO113" s="250">
        <f>INT(AL113*TAN(RADIANS(AN113)))</f>
        <v>214</v>
      </c>
      <c r="AP113" s="242">
        <f>INT((AO113-13)/AS113+1)*AS113+13</f>
        <v>223</v>
      </c>
      <c r="AQ113" s="242">
        <f>AP113+INT(AL113*(TAN(AN113/180*PI())))</f>
        <v>437</v>
      </c>
      <c r="AR113" s="324">
        <f>F$15</f>
        <v>90</v>
      </c>
      <c r="AS113" s="304">
        <f>AS110</f>
        <v>10</v>
      </c>
      <c r="AT113" s="322">
        <f>AT110</f>
        <v>14</v>
      </c>
      <c r="AU113" s="322">
        <v>8</v>
      </c>
      <c r="AV113" s="88">
        <v>1</v>
      </c>
      <c r="AW113" s="231">
        <f>J$15</f>
        <v>28</v>
      </c>
      <c r="AX113" s="87">
        <f>AL113-11</f>
        <v>449</v>
      </c>
      <c r="AY113" s="184">
        <f>(AR113-7-BP113-BP114-1.16/2-BB113/2)</f>
        <v>78.290000000000006</v>
      </c>
      <c r="AZ113" s="130">
        <f>INT((AP113-13)/AS113)+1</f>
        <v>22</v>
      </c>
      <c r="BA113" s="103" t="s">
        <v>31</v>
      </c>
      <c r="BB113" s="105">
        <f>IF(AW113=16,1.84,IF(AW113=20,2.27,IF(AW113=22,2.51,IF(AW113=25,2.84,IF(AW113=28,3.16)))))</f>
        <v>3.16</v>
      </c>
      <c r="BC113" s="88">
        <f>AX113+2*AY113</f>
        <v>605.58000000000004</v>
      </c>
      <c r="BD113" s="87">
        <f>BC113*AZ113/100*((AW113/100)^2/4*PI()*7850/100)</f>
        <v>643.97618251053382</v>
      </c>
      <c r="BE113" s="88">
        <v>2</v>
      </c>
      <c r="BF113" s="87">
        <f>AL113-11</f>
        <v>449</v>
      </c>
      <c r="BG113" s="87">
        <v>10</v>
      </c>
      <c r="BH113" s="218">
        <v>10</v>
      </c>
      <c r="BI113" s="88">
        <f>BF113+2*BG113</f>
        <v>469</v>
      </c>
      <c r="BJ113" s="88">
        <f>AZ113</f>
        <v>22</v>
      </c>
      <c r="BK113" s="87">
        <f>BI113*BJ113/100*((BH113/100)^2/4*PI()*7850/100)</f>
        <v>63.614345261988753</v>
      </c>
      <c r="BL113" s="88">
        <v>3</v>
      </c>
      <c r="BM113" s="110">
        <f>(AP113+AQ113)/2-2*4.5</f>
        <v>321</v>
      </c>
      <c r="BN113" s="87">
        <f>10</f>
        <v>10</v>
      </c>
      <c r="BO113" s="218">
        <v>10</v>
      </c>
      <c r="BP113" s="105">
        <f t="shared" si="8"/>
        <v>1.1599999999999999</v>
      </c>
      <c r="BQ113" s="110">
        <f>BM113+2*BN113</f>
        <v>341</v>
      </c>
      <c r="BR113" s="88">
        <f>AT113*2+2*AU113+1</f>
        <v>45</v>
      </c>
      <c r="BS113" s="87">
        <f t="shared" si="9"/>
        <v>94.607688316070679</v>
      </c>
      <c r="BT113" s="88">
        <v>6</v>
      </c>
      <c r="BU113" s="110">
        <f>(20+10*BW113)*TAN(BV113/180*PI())</f>
        <v>141.27170194057413</v>
      </c>
      <c r="BV113" s="242">
        <f>45+AN113/2</f>
        <v>57.5</v>
      </c>
      <c r="BW113" s="88">
        <f>INT((150*COS(BV113/180*PI())-10)/10)</f>
        <v>7</v>
      </c>
      <c r="BX113" s="218">
        <v>12</v>
      </c>
      <c r="BY113" s="215">
        <f>BU113+34</f>
        <v>175.27170194057413</v>
      </c>
      <c r="BZ113" s="88">
        <f>BW113+1</f>
        <v>8</v>
      </c>
      <c r="CA113" s="87">
        <f>BY113*BZ113/100*((BX113/100)^2/4*PI()*7850/100)</f>
        <v>12.448694839419927</v>
      </c>
      <c r="CB113" s="243">
        <f>BD113+BK113+BS113+BD114+BK114+BS114+CA113+CA114+BS115</f>
        <v>2227.4638483594595</v>
      </c>
      <c r="CC113" s="233">
        <f>(AP113+AQ113)*AL113/2*AR113/1000000</f>
        <v>13.662000000000001</v>
      </c>
      <c r="CE113" s="42">
        <f>CB113/CC113</f>
        <v>163.04083211531687</v>
      </c>
    </row>
    <row r="114" spans="5:83" ht="39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238"/>
      <c r="AM114" s="248"/>
      <c r="AN114" s="238"/>
      <c r="AO114" s="250"/>
      <c r="AP114" s="242"/>
      <c r="AQ114" s="242"/>
      <c r="AR114" s="324"/>
      <c r="AS114" s="304"/>
      <c r="AT114" s="322"/>
      <c r="AU114" s="322"/>
      <c r="AV114" s="88" t="s">
        <v>51</v>
      </c>
      <c r="AW114" s="231">
        <f>AW113</f>
        <v>28</v>
      </c>
      <c r="AX114" s="87">
        <f>AL113/COS(AN113/180*PI())-11</f>
        <v>496.5538427227462</v>
      </c>
      <c r="AY114" s="184">
        <f>AY113</f>
        <v>78.290000000000006</v>
      </c>
      <c r="AZ114" s="103" t="s">
        <v>31</v>
      </c>
      <c r="BA114" s="131">
        <f>INT((AQ113-AP113-3.5/COS(AN113*PI()/180))/AS113)+1</f>
        <v>22</v>
      </c>
      <c r="BB114" s="105">
        <f>IF(AW114=16,1.84,IF(AW114=20,2.27,IF(AW114=22,2.51,IF(AW114=25,2.84,IF(AW114=28,3.16)))))</f>
        <v>3.16</v>
      </c>
      <c r="BC114" s="88">
        <f>AX114+2*AY114</f>
        <v>653.13384272274618</v>
      </c>
      <c r="BD114" s="87">
        <f>BC114*BA114/100*((AW114/100)^2/4*PI()*7850/100)</f>
        <v>694.54512814992165</v>
      </c>
      <c r="BE114" s="88" t="s">
        <v>52</v>
      </c>
      <c r="BF114" s="87">
        <f>AL113/COS(AN113/180*PI())-11</f>
        <v>496.5538427227462</v>
      </c>
      <c r="BG114" s="87">
        <v>10</v>
      </c>
      <c r="BH114" s="218">
        <v>10</v>
      </c>
      <c r="BI114" s="88">
        <f>BF114+2*BG114</f>
        <v>516.55384272274614</v>
      </c>
      <c r="BJ114" s="88">
        <f>BA114</f>
        <v>22</v>
      </c>
      <c r="BK114" s="87">
        <f>BI114*BJ114/100*((BH114/100)^2/4*PI()*7850/100)</f>
        <v>70.064465879257583</v>
      </c>
      <c r="BL114" s="88">
        <v>4</v>
      </c>
      <c r="BM114" s="110">
        <f>BM113</f>
        <v>321</v>
      </c>
      <c r="BN114" s="214">
        <f>AR113-7-BP113-BP114+BP114</f>
        <v>81.84</v>
      </c>
      <c r="BO114" s="218">
        <v>12</v>
      </c>
      <c r="BP114" s="105">
        <f t="shared" si="8"/>
        <v>1.39</v>
      </c>
      <c r="BQ114" s="215">
        <f>BM114+2*BN114+32</f>
        <v>516.68000000000006</v>
      </c>
      <c r="BR114" s="88">
        <f>BR113</f>
        <v>45</v>
      </c>
      <c r="BS114" s="87">
        <f t="shared" si="9"/>
        <v>206.422101392294</v>
      </c>
      <c r="BT114" s="88">
        <v>7</v>
      </c>
      <c r="BU114" s="110">
        <f>(10+2.5*BW114)*1/TAN(BV113/180*PI())</f>
        <v>38.224215648449594</v>
      </c>
      <c r="BV114" s="242"/>
      <c r="BW114" s="88">
        <f>INT((120*SIN(BV113/180*PI()))/10)*2</f>
        <v>20</v>
      </c>
      <c r="BX114" s="218">
        <v>12</v>
      </c>
      <c r="BY114" s="215">
        <f>BU114+34</f>
        <v>72.224215648449587</v>
      </c>
      <c r="BZ114" s="88">
        <f>BW114+1</f>
        <v>21</v>
      </c>
      <c r="CA114" s="87">
        <f>BY114*BZ114/100*((BX114/100)^2/4*PI()*7850/100)</f>
        <v>13.465551928845985</v>
      </c>
      <c r="CB114" s="244"/>
      <c r="CC114" s="234"/>
      <c r="CE114" s="42"/>
    </row>
    <row r="115" spans="5:83" ht="39" customHeight="1" thickBot="1" x14ac:dyDescent="0.3">
      <c r="E115" s="93"/>
      <c r="I115" s="72"/>
      <c r="P115" s="72"/>
      <c r="Q115" s="72"/>
      <c r="R115" s="72"/>
      <c r="S115" s="72"/>
      <c r="AJ115" s="279"/>
      <c r="AK115" s="252"/>
      <c r="AL115" s="236"/>
      <c r="AM115" s="249"/>
      <c r="AN115" s="236"/>
      <c r="AO115" s="251"/>
      <c r="AP115" s="252"/>
      <c r="AQ115" s="252"/>
      <c r="AR115" s="325"/>
      <c r="AS115" s="304"/>
      <c r="AT115" s="322"/>
      <c r="AU115" s="338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36"/>
      <c r="BH115" s="236"/>
      <c r="BI115" s="236"/>
      <c r="BJ115" s="236"/>
      <c r="BK115" s="236"/>
      <c r="BL115" s="95">
        <v>5</v>
      </c>
      <c r="BM115" s="210">
        <f>(3*AS113+BB113+BP115)</f>
        <v>34.549999999999997</v>
      </c>
      <c r="BN115" s="214">
        <f>AR113-7-BP113-BP114+BP115</f>
        <v>81.84</v>
      </c>
      <c r="BO115" s="218">
        <v>12</v>
      </c>
      <c r="BP115" s="211">
        <f t="shared" si="8"/>
        <v>1.39</v>
      </c>
      <c r="BQ115" s="214">
        <f>2*BM115+2*BN115+28</f>
        <v>260.77999999999997</v>
      </c>
      <c r="BR115" s="212">
        <f>INT((2*AT113+AU113+1)*(INT(AZ113/3/2)+INT(BJ113/3/2+BJ114/3/2))/2)</f>
        <v>185</v>
      </c>
      <c r="BS115" s="94">
        <f t="shared" si="9"/>
        <v>428.31969008112685</v>
      </c>
      <c r="BT115" s="237"/>
      <c r="BU115" s="237"/>
      <c r="BV115" s="237"/>
      <c r="BW115" s="237"/>
      <c r="BX115" s="237"/>
      <c r="BY115" s="237"/>
      <c r="BZ115" s="237"/>
      <c r="CA115" s="237"/>
      <c r="CB115" s="245"/>
      <c r="CC115" s="235"/>
      <c r="CE115" s="42"/>
    </row>
    <row r="116" spans="5:83" ht="32.25" customHeight="1" x14ac:dyDescent="0.25">
      <c r="E116" s="93"/>
      <c r="I116" s="72"/>
      <c r="P116" s="72"/>
      <c r="Q116" s="72"/>
      <c r="R116" s="72"/>
      <c r="S116" s="72"/>
      <c r="AM116" s="93"/>
      <c r="AN116" s="93"/>
      <c r="AO116" s="129"/>
      <c r="AP116" s="93"/>
      <c r="AQ116" s="93"/>
      <c r="BD116" s="72"/>
      <c r="BE116" s="72"/>
      <c r="BF116" s="72"/>
      <c r="BG116" s="72"/>
    </row>
    <row r="117" spans="5:83" ht="32.25" customHeight="1" x14ac:dyDescent="0.25">
      <c r="E117" s="93"/>
      <c r="I117" s="72"/>
      <c r="P117" s="72"/>
      <c r="Q117" s="72"/>
      <c r="R117" s="72"/>
      <c r="S117" s="72"/>
      <c r="AJ117" s="271" t="s">
        <v>424</v>
      </c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  <c r="BC117" s="271"/>
      <c r="BD117" s="271"/>
      <c r="BE117" s="271"/>
      <c r="BF117" s="271"/>
      <c r="BG117" s="271"/>
      <c r="BH117" s="271"/>
      <c r="BI117" s="271"/>
      <c r="BJ117" s="271"/>
      <c r="BK117" s="271"/>
      <c r="BL117" s="271"/>
      <c r="BM117" s="271"/>
      <c r="BN117" s="271"/>
      <c r="BO117" s="271"/>
      <c r="BP117" s="271"/>
      <c r="BQ117" s="271"/>
      <c r="BR117" s="271"/>
      <c r="BS117" s="271"/>
      <c r="BT117" s="271"/>
      <c r="BU117" s="271"/>
      <c r="BV117" s="271"/>
      <c r="BW117" s="271"/>
      <c r="BX117" s="271"/>
      <c r="BY117" s="271"/>
      <c r="BZ117" s="271"/>
      <c r="CA117" s="271"/>
      <c r="CB117" s="271"/>
      <c r="CC117" s="271"/>
    </row>
    <row r="118" spans="5:83" ht="32.25" customHeight="1" thickBot="1" x14ac:dyDescent="0.3">
      <c r="E118" s="93"/>
      <c r="I118" s="72"/>
      <c r="P118" s="72"/>
      <c r="Q118" s="72"/>
      <c r="R118" s="72"/>
      <c r="S118" s="72"/>
      <c r="AJ118" s="43"/>
      <c r="AK118" s="43"/>
      <c r="AL118" s="43"/>
      <c r="AM118" s="43"/>
      <c r="AN118" s="43"/>
      <c r="AO118" s="128"/>
      <c r="AP118" s="43"/>
      <c r="AQ118" s="43"/>
      <c r="AR118" s="221"/>
      <c r="AS118" s="226"/>
      <c r="AT118" s="229"/>
      <c r="AU118" s="229"/>
      <c r="AV118" s="43"/>
      <c r="AW118" s="221"/>
      <c r="AX118" s="43"/>
      <c r="AY118" s="13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</row>
    <row r="119" spans="5:83" ht="55.5" customHeight="1" x14ac:dyDescent="0.25">
      <c r="E119" s="93"/>
      <c r="I119" s="72"/>
      <c r="P119" s="72"/>
      <c r="Q119" s="72"/>
      <c r="R119" s="72"/>
      <c r="S119" s="72"/>
      <c r="AJ119" s="272" t="s">
        <v>441</v>
      </c>
      <c r="AK119" s="274" t="s">
        <v>148</v>
      </c>
      <c r="AL119" s="274" t="s">
        <v>149</v>
      </c>
      <c r="AM119" s="274" t="s">
        <v>150</v>
      </c>
      <c r="AN119" s="262" t="s">
        <v>450</v>
      </c>
      <c r="AO119" s="200" t="s">
        <v>23</v>
      </c>
      <c r="AP119" s="262" t="s">
        <v>442</v>
      </c>
      <c r="AQ119" s="262" t="s">
        <v>443</v>
      </c>
      <c r="AR119" s="318" t="s">
        <v>444</v>
      </c>
      <c r="AS119" s="305" t="s">
        <v>201</v>
      </c>
      <c r="AT119" s="320" t="s">
        <v>407</v>
      </c>
      <c r="AU119" s="320" t="s">
        <v>408</v>
      </c>
      <c r="AV119" s="257" t="s">
        <v>437</v>
      </c>
      <c r="AW119" s="257"/>
      <c r="AX119" s="257"/>
      <c r="AY119" s="257"/>
      <c r="AZ119" s="257"/>
      <c r="BA119" s="257"/>
      <c r="BB119" s="257"/>
      <c r="BC119" s="257"/>
      <c r="BD119" s="257"/>
      <c r="BE119" s="257" t="s">
        <v>438</v>
      </c>
      <c r="BF119" s="257"/>
      <c r="BG119" s="257"/>
      <c r="BH119" s="257"/>
      <c r="BI119" s="257"/>
      <c r="BJ119" s="257"/>
      <c r="BK119" s="257"/>
      <c r="BL119" s="257" t="s">
        <v>445</v>
      </c>
      <c r="BM119" s="257"/>
      <c r="BN119" s="257"/>
      <c r="BO119" s="257"/>
      <c r="BP119" s="257"/>
      <c r="BQ119" s="257"/>
      <c r="BR119" s="257"/>
      <c r="BS119" s="257"/>
      <c r="BT119" s="257" t="s">
        <v>417</v>
      </c>
      <c r="BU119" s="257"/>
      <c r="BV119" s="257"/>
      <c r="BW119" s="257"/>
      <c r="BX119" s="257"/>
      <c r="BY119" s="257"/>
      <c r="BZ119" s="257"/>
      <c r="CA119" s="257"/>
      <c r="CB119" s="258" t="s">
        <v>454</v>
      </c>
      <c r="CC119" s="260" t="s">
        <v>452</v>
      </c>
      <c r="CE119" s="42"/>
    </row>
    <row r="120" spans="5:83" ht="106.5" customHeight="1" x14ac:dyDescent="0.25">
      <c r="E120" s="93"/>
      <c r="I120" s="72"/>
      <c r="P120" s="72"/>
      <c r="Q120" s="72"/>
      <c r="R120" s="72"/>
      <c r="S120" s="72"/>
      <c r="AJ120" s="273"/>
      <c r="AK120" s="259"/>
      <c r="AL120" s="259"/>
      <c r="AM120" s="259"/>
      <c r="AN120" s="263"/>
      <c r="AO120" s="201" t="s">
        <v>202</v>
      </c>
      <c r="AP120" s="263"/>
      <c r="AQ120" s="263"/>
      <c r="AR120" s="319"/>
      <c r="AS120" s="306"/>
      <c r="AT120" s="321"/>
      <c r="AU120" s="321"/>
      <c r="AV120" s="25" t="s">
        <v>24</v>
      </c>
      <c r="AW120" s="222" t="s">
        <v>158</v>
      </c>
      <c r="AX120" s="81" t="s">
        <v>25</v>
      </c>
      <c r="AY120" s="187" t="s">
        <v>26</v>
      </c>
      <c r="AZ120" s="25" t="s">
        <v>440</v>
      </c>
      <c r="BA120" s="25" t="s">
        <v>409</v>
      </c>
      <c r="BB120" s="186" t="s">
        <v>27</v>
      </c>
      <c r="BC120" s="25" t="s">
        <v>159</v>
      </c>
      <c r="BD120" s="25" t="s">
        <v>160</v>
      </c>
      <c r="BE120" s="25" t="s">
        <v>24</v>
      </c>
      <c r="BF120" s="81" t="s">
        <v>25</v>
      </c>
      <c r="BG120" s="81" t="s">
        <v>26</v>
      </c>
      <c r="BH120" s="25" t="s">
        <v>158</v>
      </c>
      <c r="BI120" s="25" t="s">
        <v>159</v>
      </c>
      <c r="BJ120" s="25" t="s">
        <v>20</v>
      </c>
      <c r="BK120" s="25" t="s">
        <v>160</v>
      </c>
      <c r="BL120" s="25" t="s">
        <v>24</v>
      </c>
      <c r="BM120" s="81" t="s">
        <v>25</v>
      </c>
      <c r="BN120" s="81" t="s">
        <v>26</v>
      </c>
      <c r="BO120" s="25" t="s">
        <v>158</v>
      </c>
      <c r="BP120" s="186" t="s">
        <v>27</v>
      </c>
      <c r="BQ120" s="25" t="s">
        <v>159</v>
      </c>
      <c r="BR120" s="25" t="s">
        <v>20</v>
      </c>
      <c r="BS120" s="25" t="s">
        <v>160</v>
      </c>
      <c r="BT120" s="25" t="s">
        <v>24</v>
      </c>
      <c r="BU120" s="81" t="s">
        <v>25</v>
      </c>
      <c r="BV120" s="81" t="s">
        <v>448</v>
      </c>
      <c r="BW120" s="81" t="s">
        <v>207</v>
      </c>
      <c r="BX120" s="25" t="s">
        <v>158</v>
      </c>
      <c r="BY120" s="25" t="s">
        <v>159</v>
      </c>
      <c r="BZ120" s="25" t="s">
        <v>20</v>
      </c>
      <c r="CA120" s="25" t="s">
        <v>160</v>
      </c>
      <c r="CB120" s="259"/>
      <c r="CC120" s="261"/>
      <c r="CE120" s="42"/>
    </row>
    <row r="121" spans="5:83" ht="36" customHeight="1" x14ac:dyDescent="0.25">
      <c r="E121" s="93"/>
      <c r="I121" s="72"/>
      <c r="P121" s="72"/>
      <c r="Q121" s="72"/>
      <c r="R121" s="72"/>
      <c r="S121" s="72"/>
      <c r="AJ121" s="278">
        <v>4.5999999999999996</v>
      </c>
      <c r="AK121" s="242">
        <v>4</v>
      </c>
      <c r="AL121" s="238">
        <v>460</v>
      </c>
      <c r="AM121" s="248" t="s">
        <v>203</v>
      </c>
      <c r="AN121" s="238">
        <v>30</v>
      </c>
      <c r="AO121" s="250">
        <f>INT(AL121*TAN(RADIANS(AN121)))</f>
        <v>265</v>
      </c>
      <c r="AP121" s="242">
        <f>(INT((AO121-13)/AS121+1)*AS121+13)</f>
        <v>273</v>
      </c>
      <c r="AQ121" s="242">
        <f>AP121+INT(AL121*(TAN(AN121/180*PI())))</f>
        <v>538</v>
      </c>
      <c r="AR121" s="324">
        <f>F$6</f>
        <v>45</v>
      </c>
      <c r="AS121" s="304">
        <f>AS113</f>
        <v>10</v>
      </c>
      <c r="AT121" s="322">
        <f>AT113</f>
        <v>14</v>
      </c>
      <c r="AU121" s="322">
        <v>8</v>
      </c>
      <c r="AV121" s="88">
        <v>1</v>
      </c>
      <c r="AW121" s="231">
        <f>J$6</f>
        <v>25</v>
      </c>
      <c r="AX121" s="87">
        <f>AL121-11</f>
        <v>449</v>
      </c>
      <c r="AY121" s="184">
        <f>(AR121-7-BP121-BP122-1.16/2-BB121/2)</f>
        <v>33.450000000000003</v>
      </c>
      <c r="AZ121" s="130">
        <f>INT((AP121-13)/AS121)+1</f>
        <v>27</v>
      </c>
      <c r="BA121" s="103" t="s">
        <v>31</v>
      </c>
      <c r="BB121" s="105">
        <f>IF(AW121=16,1.84,IF(AW121=20,2.27,IF(AW121=22,2.51,IF(AW121=25,2.84,IF(AW121=28,3.16)))))</f>
        <v>2.84</v>
      </c>
      <c r="BC121" s="88">
        <f>AX121+2*AY121</f>
        <v>515.9</v>
      </c>
      <c r="BD121" s="87">
        <f>BC121*AZ121/100*((AW121/100)^2/4*PI()*7850/100)</f>
        <v>536.74603814803004</v>
      </c>
      <c r="BE121" s="88">
        <v>2</v>
      </c>
      <c r="BF121" s="87">
        <f>AL121-11</f>
        <v>449</v>
      </c>
      <c r="BG121" s="87">
        <v>10</v>
      </c>
      <c r="BH121" s="218">
        <v>10</v>
      </c>
      <c r="BI121" s="88">
        <f>BF121+2*BG121</f>
        <v>469</v>
      </c>
      <c r="BJ121" s="88">
        <f>AZ121</f>
        <v>27</v>
      </c>
      <c r="BK121" s="87">
        <f>BI121*BJ121/100*((BH121/100)^2/4*PI()*7850/100)</f>
        <v>78.072151003349816</v>
      </c>
      <c r="BL121" s="88">
        <v>3</v>
      </c>
      <c r="BM121" s="110">
        <f>(AP121+AQ121)/2-2*4.5</f>
        <v>396.5</v>
      </c>
      <c r="BN121" s="87">
        <f>10</f>
        <v>10</v>
      </c>
      <c r="BO121" s="218">
        <v>10</v>
      </c>
      <c r="BP121" s="105">
        <f t="shared" ref="BP121:BP138" si="10">IF(BO121=10,1.16,IF(BO121=12,1.39,IF(BO121=14,1.62,IF(BO121=28,3.1))))</f>
        <v>1.1599999999999999</v>
      </c>
      <c r="BQ121" s="110">
        <f>BM121+2*BN121</f>
        <v>416.5</v>
      </c>
      <c r="BR121" s="88">
        <f>AT121*2+2*AU121+1</f>
        <v>45</v>
      </c>
      <c r="BS121" s="87">
        <f t="shared" ref="BS121:BS138" si="11">BQ121*BR121/100*((BO121/100)^2/4*PI()*7850/100)</f>
        <v>115.55455185819191</v>
      </c>
      <c r="BT121" s="88">
        <v>6</v>
      </c>
      <c r="BU121" s="110">
        <f>(20+10*BW121)*TAN(BV121/180*PI())</f>
        <v>138.56406460551014</v>
      </c>
      <c r="BV121" s="242">
        <f>45+AN121/2</f>
        <v>60</v>
      </c>
      <c r="BW121" s="88">
        <f>INT((150*COS(BV121/180*PI())-10)/10)</f>
        <v>6</v>
      </c>
      <c r="BX121" s="218">
        <v>12</v>
      </c>
      <c r="BY121" s="215">
        <f>BU121+34</f>
        <v>172.56406460551014</v>
      </c>
      <c r="BZ121" s="88">
        <f>BW121+1</f>
        <v>7</v>
      </c>
      <c r="CA121" s="87">
        <f>BY121*BZ121/100*((BX121/100)^2/4*PI()*7850/100)</f>
        <v>10.72433648528016</v>
      </c>
      <c r="CB121" s="243">
        <f>BD121+BK121+BS121+BD122+BK122+BS122+CA121+CA122+BS123</f>
        <v>2017.7520730764636</v>
      </c>
      <c r="CC121" s="233">
        <f>(AP121+AQ121)*AL121/2*AR121/1000000</f>
        <v>8.3938500000000005</v>
      </c>
      <c r="CE121" s="42">
        <f>CB121/CC121</f>
        <v>240.38457597842034</v>
      </c>
    </row>
    <row r="122" spans="5:83" ht="36" customHeight="1" x14ac:dyDescent="0.25">
      <c r="E122" s="93"/>
      <c r="I122" s="72"/>
      <c r="P122" s="72"/>
      <c r="Q122" s="72"/>
      <c r="R122" s="72"/>
      <c r="S122" s="72"/>
      <c r="AJ122" s="278"/>
      <c r="AK122" s="242"/>
      <c r="AL122" s="238"/>
      <c r="AM122" s="248"/>
      <c r="AN122" s="238"/>
      <c r="AO122" s="250"/>
      <c r="AP122" s="242"/>
      <c r="AQ122" s="242"/>
      <c r="AR122" s="324"/>
      <c r="AS122" s="304"/>
      <c r="AT122" s="322"/>
      <c r="AU122" s="322"/>
      <c r="AV122" s="88" t="s">
        <v>51</v>
      </c>
      <c r="AW122" s="231">
        <f>AW121</f>
        <v>25</v>
      </c>
      <c r="AX122" s="87">
        <f>AL121/COS(AN121/180*PI())-11</f>
        <v>520.16224765445565</v>
      </c>
      <c r="AY122" s="184">
        <f>AY121</f>
        <v>33.450000000000003</v>
      </c>
      <c r="AZ122" s="103" t="s">
        <v>31</v>
      </c>
      <c r="BA122" s="131">
        <f>INT((AQ121-AP121-3.5/COS(AN121*PI()/180))/AS121)+1</f>
        <v>27</v>
      </c>
      <c r="BB122" s="105">
        <f>IF(AW122=16,1.84,IF(AW122=20,2.27,IF(AW122=22,2.51,IF(AW122=25,2.84,IF(AW122=28,3.16)))))</f>
        <v>2.84</v>
      </c>
      <c r="BC122" s="88">
        <f>AX122+2*AY122</f>
        <v>587.06224765445563</v>
      </c>
      <c r="BD122" s="87">
        <f>BC122*BA122/100*((AW122/100)^2/4*PI()*7850/100)</f>
        <v>610.78374796434707</v>
      </c>
      <c r="BE122" s="88" t="s">
        <v>52</v>
      </c>
      <c r="BF122" s="87">
        <f>AL121/COS(AN121/180*PI())-11</f>
        <v>520.16224765445565</v>
      </c>
      <c r="BG122" s="87">
        <v>10</v>
      </c>
      <c r="BH122" s="218">
        <v>10</v>
      </c>
      <c r="BI122" s="88">
        <f>BF122+2*BG122</f>
        <v>540.16224765445565</v>
      </c>
      <c r="BJ122" s="88">
        <f>BA122</f>
        <v>27</v>
      </c>
      <c r="BK122" s="87">
        <f>BI122*BJ122/100*((BH122/100)^2/4*PI()*7850/100)</f>
        <v>89.918184573960573</v>
      </c>
      <c r="BL122" s="88">
        <v>4</v>
      </c>
      <c r="BM122" s="110">
        <f>BM121</f>
        <v>396.5</v>
      </c>
      <c r="BN122" s="214">
        <f>AR121-7-BP121-BP122+BP122</f>
        <v>36.840000000000003</v>
      </c>
      <c r="BO122" s="218">
        <v>12</v>
      </c>
      <c r="BP122" s="105">
        <f t="shared" si="10"/>
        <v>1.39</v>
      </c>
      <c r="BQ122" s="215">
        <f>BM122+2*BN122+32</f>
        <v>502.18</v>
      </c>
      <c r="BR122" s="88">
        <f>BR121</f>
        <v>45</v>
      </c>
      <c r="BS122" s="87">
        <f t="shared" si="11"/>
        <v>200.62911449481726</v>
      </c>
      <c r="BT122" s="88">
        <v>7</v>
      </c>
      <c r="BU122" s="110">
        <f>(10+2.5*BW122)*1/TAN(BV121/180*PI())</f>
        <v>34.641016151377556</v>
      </c>
      <c r="BV122" s="242"/>
      <c r="BW122" s="88">
        <f>INT((120*SIN(BV121/180*PI()))/10)*2</f>
        <v>20</v>
      </c>
      <c r="BX122" s="218">
        <v>12</v>
      </c>
      <c r="BY122" s="215">
        <f>BU122+34</f>
        <v>68.641016151377556</v>
      </c>
      <c r="BZ122" s="88">
        <f>BW122+1</f>
        <v>21</v>
      </c>
      <c r="CA122" s="87">
        <f>BY122*BZ122/100*((BX122/100)^2/4*PI()*7850/100)</f>
        <v>12.79749678326859</v>
      </c>
      <c r="CB122" s="244"/>
      <c r="CC122" s="234"/>
      <c r="CE122" s="42"/>
    </row>
    <row r="123" spans="5:83" ht="36" customHeight="1" x14ac:dyDescent="0.25">
      <c r="E123" s="93"/>
      <c r="I123" s="72"/>
      <c r="P123" s="72"/>
      <c r="Q123" s="72"/>
      <c r="R123" s="72"/>
      <c r="S123" s="72"/>
      <c r="AJ123" s="278"/>
      <c r="AK123" s="242"/>
      <c r="AL123" s="238"/>
      <c r="AM123" s="248"/>
      <c r="AN123" s="238"/>
      <c r="AO123" s="250"/>
      <c r="AP123" s="242"/>
      <c r="AQ123" s="242"/>
      <c r="AR123" s="324"/>
      <c r="AS123" s="304"/>
      <c r="AT123" s="322"/>
      <c r="AU123" s="322"/>
      <c r="AV123" s="238"/>
      <c r="AW123" s="238"/>
      <c r="AX123" s="238"/>
      <c r="AY123" s="238"/>
      <c r="AZ123" s="238"/>
      <c r="BA123" s="238"/>
      <c r="BB123" s="238"/>
      <c r="BC123" s="238"/>
      <c r="BD123" s="238"/>
      <c r="BE123" s="238"/>
      <c r="BF123" s="238"/>
      <c r="BG123" s="238"/>
      <c r="BH123" s="238"/>
      <c r="BI123" s="238"/>
      <c r="BJ123" s="238"/>
      <c r="BK123" s="238"/>
      <c r="BL123" s="88">
        <v>5</v>
      </c>
      <c r="BM123" s="210">
        <f>(3*AS121+BB121+BP123)</f>
        <v>34.230000000000004</v>
      </c>
      <c r="BN123" s="214">
        <f>AR121-7-BP121-BP122+BP123</f>
        <v>36.840000000000003</v>
      </c>
      <c r="BO123" s="218">
        <v>12</v>
      </c>
      <c r="BP123" s="211">
        <f t="shared" si="10"/>
        <v>1.39</v>
      </c>
      <c r="BQ123" s="214">
        <f>2*BM123+2*BN123+28</f>
        <v>170.14000000000001</v>
      </c>
      <c r="BR123" s="212">
        <f>INT((2*AT121+AU121+1)*(INT(AZ121/3/2)+INT(BJ121/3/2+BJ122/3/2))/2)</f>
        <v>240</v>
      </c>
      <c r="BS123" s="87">
        <f t="shared" si="11"/>
        <v>362.52645176521798</v>
      </c>
      <c r="BT123" s="247"/>
      <c r="BU123" s="247"/>
      <c r="BV123" s="247"/>
      <c r="BW123" s="247"/>
      <c r="BX123" s="247"/>
      <c r="BY123" s="247"/>
      <c r="BZ123" s="247"/>
      <c r="CA123" s="247"/>
      <c r="CB123" s="253"/>
      <c r="CC123" s="246"/>
      <c r="CE123" s="42"/>
    </row>
    <row r="124" spans="5:83" ht="36" customHeight="1" x14ac:dyDescent="0.25">
      <c r="E124" s="93"/>
      <c r="I124" s="72"/>
      <c r="P124" s="72"/>
      <c r="Q124" s="72"/>
      <c r="R124" s="72"/>
      <c r="S124" s="72"/>
      <c r="AJ124" s="278"/>
      <c r="AK124" s="242"/>
      <c r="AL124" s="238">
        <v>460</v>
      </c>
      <c r="AM124" s="248" t="s">
        <v>205</v>
      </c>
      <c r="AN124" s="238">
        <f>AN121</f>
        <v>30</v>
      </c>
      <c r="AO124" s="250">
        <f>INT(AL124*TAN(RADIANS(AN124)))</f>
        <v>265</v>
      </c>
      <c r="AP124" s="242">
        <f>INT((AO124-13)/AS124+1)*AS124+13</f>
        <v>273</v>
      </c>
      <c r="AQ124" s="242">
        <f>AP124+INT(AL124*(TAN(AN124/180*PI())))</f>
        <v>538</v>
      </c>
      <c r="AR124" s="324">
        <f>F$8</f>
        <v>55</v>
      </c>
      <c r="AS124" s="304">
        <f>AS121</f>
        <v>10</v>
      </c>
      <c r="AT124" s="322">
        <f>AT121</f>
        <v>14</v>
      </c>
      <c r="AU124" s="322">
        <v>8</v>
      </c>
      <c r="AV124" s="88">
        <v>1</v>
      </c>
      <c r="AW124" s="231">
        <f>J$8</f>
        <v>28</v>
      </c>
      <c r="AX124" s="87">
        <f>AL124-11</f>
        <v>449</v>
      </c>
      <c r="AY124" s="184">
        <f>(AR124-7-BP124-BP125-1.16/2-BB124/2)</f>
        <v>43.290000000000006</v>
      </c>
      <c r="AZ124" s="130">
        <f>INT((AP124-13)/AS124)+1</f>
        <v>27</v>
      </c>
      <c r="BA124" s="103" t="s">
        <v>31</v>
      </c>
      <c r="BB124" s="105">
        <f>IF(AW124=16,1.84,IF(AW124=20,2.27,IF(AW124=22,2.51,IF(AW124=25,2.84,IF(AW124=28,3.16)))))</f>
        <v>3.16</v>
      </c>
      <c r="BC124" s="88">
        <f>AX124+2*AY124</f>
        <v>535.58000000000004</v>
      </c>
      <c r="BD124" s="87">
        <f>BC124*AZ124/100*((AW124/100)^2/4*PI()*7850/100)</f>
        <v>698.97833657461194</v>
      </c>
      <c r="BE124" s="88">
        <v>2</v>
      </c>
      <c r="BF124" s="87">
        <f>AL124-11</f>
        <v>449</v>
      </c>
      <c r="BG124" s="87">
        <v>10</v>
      </c>
      <c r="BH124" s="218">
        <v>10</v>
      </c>
      <c r="BI124" s="88">
        <f>BF124+2*BG124</f>
        <v>469</v>
      </c>
      <c r="BJ124" s="88">
        <f>AZ124</f>
        <v>27</v>
      </c>
      <c r="BK124" s="87">
        <f>BI124*BJ124/100*((BH124/100)^2/4*PI()*7850/100)</f>
        <v>78.072151003349816</v>
      </c>
      <c r="BL124" s="88">
        <v>3</v>
      </c>
      <c r="BM124" s="110">
        <f>(AP124+AQ124)/2-2*4.5</f>
        <v>396.5</v>
      </c>
      <c r="BN124" s="87">
        <f>10</f>
        <v>10</v>
      </c>
      <c r="BO124" s="218">
        <v>10</v>
      </c>
      <c r="BP124" s="105">
        <f t="shared" si="10"/>
        <v>1.1599999999999999</v>
      </c>
      <c r="BQ124" s="110">
        <f>BM124+2*BN124</f>
        <v>416.5</v>
      </c>
      <c r="BR124" s="88">
        <f>AT124*2+2*AU124+1</f>
        <v>45</v>
      </c>
      <c r="BS124" s="87">
        <f t="shared" si="11"/>
        <v>115.55455185819191</v>
      </c>
      <c r="BT124" s="88">
        <v>6</v>
      </c>
      <c r="BU124" s="110">
        <f>(20+10*BW124)*TAN(BV124/180*PI())</f>
        <v>138.56406460551014</v>
      </c>
      <c r="BV124" s="242">
        <f>45+AN124/2</f>
        <v>60</v>
      </c>
      <c r="BW124" s="88">
        <f>INT((150*COS(BV124/180*PI())-10)/10)</f>
        <v>6</v>
      </c>
      <c r="BX124" s="218">
        <v>12</v>
      </c>
      <c r="BY124" s="215">
        <f>BU124+34</f>
        <v>172.56406460551014</v>
      </c>
      <c r="BZ124" s="88">
        <f>BW124+1</f>
        <v>7</v>
      </c>
      <c r="CA124" s="87">
        <f>BY124*BZ124/100*((BX124/100)^2/4*PI()*7850/100)</f>
        <v>10.72433648528016</v>
      </c>
      <c r="CB124" s="243">
        <f>BD124+BK124+BS124+BD125+BK125+BS125+CA124+CA125+BS126</f>
        <v>2413.0209485223309</v>
      </c>
      <c r="CC124" s="233">
        <f>(AP124+AQ124)*AL124/2*AR124/1000000</f>
        <v>10.25915</v>
      </c>
      <c r="CE124" s="42">
        <f>CB124/CC124</f>
        <v>235.20671288774713</v>
      </c>
    </row>
    <row r="125" spans="5:83" ht="36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/>
      <c r="AM125" s="248"/>
      <c r="AN125" s="238"/>
      <c r="AO125" s="250"/>
      <c r="AP125" s="242"/>
      <c r="AQ125" s="242"/>
      <c r="AR125" s="324"/>
      <c r="AS125" s="304"/>
      <c r="AT125" s="322"/>
      <c r="AU125" s="322"/>
      <c r="AV125" s="88" t="s">
        <v>51</v>
      </c>
      <c r="AW125" s="231">
        <f>AW124</f>
        <v>28</v>
      </c>
      <c r="AX125" s="87">
        <f>AL124/COS(AN124/180*PI())-11</f>
        <v>520.16224765445565</v>
      </c>
      <c r="AY125" s="184">
        <f>AY124</f>
        <v>43.290000000000006</v>
      </c>
      <c r="AZ125" s="103" t="s">
        <v>31</v>
      </c>
      <c r="BA125" s="131">
        <f>INT((AQ124-AP124-3.5/COS(AN124*PI()/180))/AS124)+1</f>
        <v>27</v>
      </c>
      <c r="BB125" s="105">
        <f>IF(AW125=16,1.84,IF(AW125=20,2.27,IF(AW125=22,2.51,IF(AW125=25,2.84,IF(AW125=28,3.16)))))</f>
        <v>3.16</v>
      </c>
      <c r="BC125" s="88">
        <f>AX125+2*AY125</f>
        <v>606.7422476544557</v>
      </c>
      <c r="BD125" s="87">
        <f>BC125*BA125/100*((AW125/100)^2/4*PI()*7850/100)</f>
        <v>791.85123976820012</v>
      </c>
      <c r="BE125" s="88" t="s">
        <v>52</v>
      </c>
      <c r="BF125" s="87">
        <f>AL124/COS(AN124/180*PI())-11</f>
        <v>520.16224765445565</v>
      </c>
      <c r="BG125" s="87">
        <v>10</v>
      </c>
      <c r="BH125" s="218">
        <v>10</v>
      </c>
      <c r="BI125" s="88">
        <f>BF125+2*BG125</f>
        <v>540.16224765445565</v>
      </c>
      <c r="BJ125" s="88">
        <f>BA125</f>
        <v>27</v>
      </c>
      <c r="BK125" s="87">
        <f>BI125*BJ125/100*((BH125/100)^2/4*PI()*7850/100)</f>
        <v>89.918184573960573</v>
      </c>
      <c r="BL125" s="88">
        <v>4</v>
      </c>
      <c r="BM125" s="110">
        <f>BM124</f>
        <v>396.5</v>
      </c>
      <c r="BN125" s="214">
        <f>AR124-7-BP124-BP125+BP125</f>
        <v>46.84</v>
      </c>
      <c r="BO125" s="218">
        <v>12</v>
      </c>
      <c r="BP125" s="105">
        <f t="shared" si="10"/>
        <v>1.39</v>
      </c>
      <c r="BQ125" s="215">
        <f>BM125+2*BN125+32</f>
        <v>522.18000000000006</v>
      </c>
      <c r="BR125" s="88">
        <f>BR124</f>
        <v>45</v>
      </c>
      <c r="BS125" s="87">
        <f t="shared" si="11"/>
        <v>208.61944124995756</v>
      </c>
      <c r="BT125" s="88">
        <v>7</v>
      </c>
      <c r="BU125" s="110">
        <f>(10+2.5*BW125)*1/TAN(BV124/180*PI())</f>
        <v>34.641016151377556</v>
      </c>
      <c r="BV125" s="242"/>
      <c r="BW125" s="88">
        <f>INT((120*SIN(BV124/180*PI()))/10)*2</f>
        <v>20</v>
      </c>
      <c r="BX125" s="218">
        <v>12</v>
      </c>
      <c r="BY125" s="215">
        <f>BU125+34</f>
        <v>68.641016151377556</v>
      </c>
      <c r="BZ125" s="88">
        <f>BW125+1</f>
        <v>21</v>
      </c>
      <c r="CA125" s="87">
        <f>BY125*BZ125/100*((BX125/100)^2/4*PI()*7850/100)</f>
        <v>12.79749678326859</v>
      </c>
      <c r="CB125" s="244"/>
      <c r="CC125" s="234"/>
      <c r="CE125" s="42"/>
    </row>
    <row r="126" spans="5:83" ht="36" customHeight="1" x14ac:dyDescent="0.25">
      <c r="E126" s="93"/>
      <c r="I126" s="72"/>
      <c r="P126" s="72"/>
      <c r="Q126" s="72"/>
      <c r="R126" s="72"/>
      <c r="S126" s="72"/>
      <c r="AJ126" s="278"/>
      <c r="AK126" s="242"/>
      <c r="AL126" s="238"/>
      <c r="AM126" s="248"/>
      <c r="AN126" s="238"/>
      <c r="AO126" s="250"/>
      <c r="AP126" s="242"/>
      <c r="AQ126" s="242"/>
      <c r="AR126" s="324"/>
      <c r="AS126" s="304"/>
      <c r="AT126" s="322"/>
      <c r="AU126" s="322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88">
        <v>5</v>
      </c>
      <c r="BM126" s="210">
        <f>(3*AS124+BB124+BP126)</f>
        <v>34.549999999999997</v>
      </c>
      <c r="BN126" s="214">
        <f>AR124-7-BP124-BP125+BP126</f>
        <v>46.84</v>
      </c>
      <c r="BO126" s="218">
        <v>12</v>
      </c>
      <c r="BP126" s="211">
        <f t="shared" si="10"/>
        <v>1.39</v>
      </c>
      <c r="BQ126" s="214">
        <f>2*BM126+2*BN126+28</f>
        <v>190.78</v>
      </c>
      <c r="BR126" s="212">
        <f>INT((2*AT124+AU124+1)*(INT(AZ124/3/2)+INT(BJ124/3/2+BJ125/3/2))/2)</f>
        <v>240</v>
      </c>
      <c r="BS126" s="87">
        <f t="shared" si="11"/>
        <v>406.50521022550993</v>
      </c>
      <c r="BT126" s="247"/>
      <c r="BU126" s="247"/>
      <c r="BV126" s="247"/>
      <c r="BW126" s="247"/>
      <c r="BX126" s="247"/>
      <c r="BY126" s="247"/>
      <c r="BZ126" s="247"/>
      <c r="CA126" s="247"/>
      <c r="CB126" s="253"/>
      <c r="CC126" s="246"/>
      <c r="CE126" s="42"/>
    </row>
    <row r="127" spans="5:83" ht="36" customHeight="1" x14ac:dyDescent="0.25">
      <c r="E127" s="93"/>
      <c r="I127" s="72"/>
      <c r="P127" s="72"/>
      <c r="Q127" s="72"/>
      <c r="R127" s="72"/>
      <c r="S127" s="72"/>
      <c r="AJ127" s="278"/>
      <c r="AK127" s="242"/>
      <c r="AL127" s="238">
        <v>460</v>
      </c>
      <c r="AM127" s="248" t="s">
        <v>206</v>
      </c>
      <c r="AN127" s="238">
        <f>AN124</f>
        <v>30</v>
      </c>
      <c r="AO127" s="250">
        <f>INT(AL127*TAN(RADIANS(AN127)))</f>
        <v>265</v>
      </c>
      <c r="AP127" s="242">
        <f>INT((AO127-13)/AS127+1)*AS127+13</f>
        <v>273</v>
      </c>
      <c r="AQ127" s="242">
        <f>AP127+INT(AL127*(TAN(AN127/180*PI())))</f>
        <v>538</v>
      </c>
      <c r="AR127" s="324">
        <f>F$9</f>
        <v>55</v>
      </c>
      <c r="AS127" s="304">
        <f>AS124</f>
        <v>10</v>
      </c>
      <c r="AT127" s="322">
        <f>AT124</f>
        <v>14</v>
      </c>
      <c r="AU127" s="322">
        <v>8</v>
      </c>
      <c r="AV127" s="88">
        <v>1</v>
      </c>
      <c r="AW127" s="231">
        <f>J$9</f>
        <v>28</v>
      </c>
      <c r="AX127" s="87">
        <f>AL127-11</f>
        <v>449</v>
      </c>
      <c r="AY127" s="184">
        <f>(AR127-7-BP127-BP128-1.16/2-BB127/2)</f>
        <v>43.290000000000006</v>
      </c>
      <c r="AZ127" s="130">
        <f>INT((AP127-13)/AS127)+1</f>
        <v>27</v>
      </c>
      <c r="BA127" s="103" t="s">
        <v>31</v>
      </c>
      <c r="BB127" s="105">
        <f>IF(AW127=16,1.84,IF(AW127=20,2.27,IF(AW127=22,2.51,IF(AW127=25,2.84,IF(AW127=28,3.16)))))</f>
        <v>3.16</v>
      </c>
      <c r="BC127" s="88">
        <f>AX127+2*AY127</f>
        <v>535.58000000000004</v>
      </c>
      <c r="BD127" s="87">
        <f>BC127*AZ127/100*((AW127/100)^2/4*PI()*7850/100)</f>
        <v>698.97833657461194</v>
      </c>
      <c r="BE127" s="88">
        <v>2</v>
      </c>
      <c r="BF127" s="87">
        <f>AL127-11</f>
        <v>449</v>
      </c>
      <c r="BG127" s="87">
        <v>10</v>
      </c>
      <c r="BH127" s="218">
        <v>10</v>
      </c>
      <c r="BI127" s="88">
        <f>BF127+2*BG127</f>
        <v>469</v>
      </c>
      <c r="BJ127" s="88">
        <f>AZ127</f>
        <v>27</v>
      </c>
      <c r="BK127" s="87">
        <f>BI127*BJ127/100*((BH127/100)^2/4*PI()*7850/100)</f>
        <v>78.072151003349816</v>
      </c>
      <c r="BL127" s="88">
        <v>3</v>
      </c>
      <c r="BM127" s="110">
        <f>(AP127+AQ127)/2-2*4.5</f>
        <v>396.5</v>
      </c>
      <c r="BN127" s="87">
        <f>10</f>
        <v>10</v>
      </c>
      <c r="BO127" s="218">
        <v>10</v>
      </c>
      <c r="BP127" s="105">
        <f t="shared" si="10"/>
        <v>1.1599999999999999</v>
      </c>
      <c r="BQ127" s="110">
        <f>BM127+2*BN127</f>
        <v>416.5</v>
      </c>
      <c r="BR127" s="88">
        <f>AT127*2+2*AU127+1</f>
        <v>45</v>
      </c>
      <c r="BS127" s="87">
        <f t="shared" si="11"/>
        <v>115.55455185819191</v>
      </c>
      <c r="BT127" s="88">
        <v>6</v>
      </c>
      <c r="BU127" s="110">
        <f>(20+10*BW127)*TAN(BV127/180*PI())</f>
        <v>138.56406460551014</v>
      </c>
      <c r="BV127" s="242">
        <f>45+AN127/2</f>
        <v>60</v>
      </c>
      <c r="BW127" s="88">
        <f>INT((150*COS(BV127/180*PI())-10)/10)</f>
        <v>6</v>
      </c>
      <c r="BX127" s="218">
        <v>12</v>
      </c>
      <c r="BY127" s="215">
        <f>BU127+34</f>
        <v>172.56406460551014</v>
      </c>
      <c r="BZ127" s="88">
        <f>BW127+1</f>
        <v>7</v>
      </c>
      <c r="CA127" s="87">
        <f>BY127*BZ127/100*((BX127/100)^2/4*PI()*7850/100)</f>
        <v>10.72433648528016</v>
      </c>
      <c r="CB127" s="243">
        <f>BD127+BK127+BS127+BD128+BK128+BS128+CA127+CA128+BS129</f>
        <v>2413.0209485223309</v>
      </c>
      <c r="CC127" s="233">
        <f>(AP127+AQ127)*AL127/2*AR127/1000000</f>
        <v>10.25915</v>
      </c>
      <c r="CE127" s="42">
        <f>CB127/CC127</f>
        <v>235.20671288774713</v>
      </c>
    </row>
    <row r="128" spans="5:83" ht="36" customHeight="1" x14ac:dyDescent="0.25">
      <c r="E128" s="93"/>
      <c r="I128" s="72"/>
      <c r="P128" s="72"/>
      <c r="Q128" s="72"/>
      <c r="R128" s="72"/>
      <c r="S128" s="72"/>
      <c r="AJ128" s="278"/>
      <c r="AK128" s="242"/>
      <c r="AL128" s="238"/>
      <c r="AM128" s="248"/>
      <c r="AN128" s="238"/>
      <c r="AO128" s="250"/>
      <c r="AP128" s="242"/>
      <c r="AQ128" s="242"/>
      <c r="AR128" s="324"/>
      <c r="AS128" s="304"/>
      <c r="AT128" s="322"/>
      <c r="AU128" s="322"/>
      <c r="AV128" s="88" t="s">
        <v>51</v>
      </c>
      <c r="AW128" s="231">
        <f>AW127</f>
        <v>28</v>
      </c>
      <c r="AX128" s="87">
        <f>AL127/COS(AN127/180*PI())-11</f>
        <v>520.16224765445565</v>
      </c>
      <c r="AY128" s="184">
        <f>AY127</f>
        <v>43.290000000000006</v>
      </c>
      <c r="AZ128" s="103" t="s">
        <v>31</v>
      </c>
      <c r="BA128" s="131">
        <f>INT((AQ127-AP127-3.5/COS(AN127*PI()/180))/AS127)+1</f>
        <v>27</v>
      </c>
      <c r="BB128" s="105">
        <f>IF(AW128=16,1.84,IF(AW128=20,2.27,IF(AW128=22,2.51,IF(AW128=25,2.84,IF(AW128=28,3.16)))))</f>
        <v>3.16</v>
      </c>
      <c r="BC128" s="88">
        <f>AX128+2*AY128</f>
        <v>606.7422476544557</v>
      </c>
      <c r="BD128" s="87">
        <f>BC128*BA128/100*((AW128/100)^2/4*PI()*7850/100)</f>
        <v>791.85123976820012</v>
      </c>
      <c r="BE128" s="88" t="s">
        <v>52</v>
      </c>
      <c r="BF128" s="87">
        <f>AL127/COS(AN127/180*PI())-11</f>
        <v>520.16224765445565</v>
      </c>
      <c r="BG128" s="87">
        <v>10</v>
      </c>
      <c r="BH128" s="218">
        <v>10</v>
      </c>
      <c r="BI128" s="88">
        <f>BF128+2*BG128</f>
        <v>540.16224765445565</v>
      </c>
      <c r="BJ128" s="88">
        <f>BA128</f>
        <v>27</v>
      </c>
      <c r="BK128" s="87">
        <f>BI128*BJ128/100*((BH128/100)^2/4*PI()*7850/100)</f>
        <v>89.918184573960573</v>
      </c>
      <c r="BL128" s="88">
        <v>4</v>
      </c>
      <c r="BM128" s="110">
        <f>BM127</f>
        <v>396.5</v>
      </c>
      <c r="BN128" s="214">
        <f>AR127-7-BP127-BP128+BP128</f>
        <v>46.84</v>
      </c>
      <c r="BO128" s="218">
        <v>12</v>
      </c>
      <c r="BP128" s="105">
        <f t="shared" si="10"/>
        <v>1.39</v>
      </c>
      <c r="BQ128" s="215">
        <f>BM128+2*BN128+32</f>
        <v>522.18000000000006</v>
      </c>
      <c r="BR128" s="88">
        <f>BR127</f>
        <v>45</v>
      </c>
      <c r="BS128" s="87">
        <f t="shared" si="11"/>
        <v>208.61944124995756</v>
      </c>
      <c r="BT128" s="88">
        <v>7</v>
      </c>
      <c r="BU128" s="110">
        <f>(10+2.5*BW128)*1/TAN(BV127/180*PI())</f>
        <v>34.641016151377556</v>
      </c>
      <c r="BV128" s="242"/>
      <c r="BW128" s="88">
        <f>INT((120*SIN(BV127/180*PI()))/10)*2</f>
        <v>20</v>
      </c>
      <c r="BX128" s="218">
        <v>12</v>
      </c>
      <c r="BY128" s="215">
        <f>BU128+34</f>
        <v>68.641016151377556</v>
      </c>
      <c r="BZ128" s="88">
        <f>BW128+1</f>
        <v>21</v>
      </c>
      <c r="CA128" s="87">
        <f>BY128*BZ128/100*((BX128/100)^2/4*PI()*7850/100)</f>
        <v>12.79749678326859</v>
      </c>
      <c r="CB128" s="244"/>
      <c r="CC128" s="234"/>
      <c r="CE128" s="42"/>
    </row>
    <row r="129" spans="5:83" ht="36" customHeight="1" x14ac:dyDescent="0.25">
      <c r="E129" s="93"/>
      <c r="I129" s="72"/>
      <c r="P129" s="72"/>
      <c r="Q129" s="72"/>
      <c r="R129" s="72"/>
      <c r="S129" s="72"/>
      <c r="AJ129" s="278"/>
      <c r="AK129" s="242"/>
      <c r="AL129" s="238"/>
      <c r="AM129" s="248"/>
      <c r="AN129" s="238"/>
      <c r="AO129" s="250"/>
      <c r="AP129" s="242"/>
      <c r="AQ129" s="242"/>
      <c r="AR129" s="324"/>
      <c r="AS129" s="304"/>
      <c r="AT129" s="322"/>
      <c r="AU129" s="322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88">
        <v>5</v>
      </c>
      <c r="BM129" s="210">
        <f>(3*AS127+BB127+BP129)</f>
        <v>34.549999999999997</v>
      </c>
      <c r="BN129" s="214">
        <f>AR127-7-BP127-BP128+BP129</f>
        <v>46.84</v>
      </c>
      <c r="BO129" s="218">
        <v>12</v>
      </c>
      <c r="BP129" s="211">
        <f t="shared" si="10"/>
        <v>1.39</v>
      </c>
      <c r="BQ129" s="214">
        <f>2*BM129+2*BN129+28</f>
        <v>190.78</v>
      </c>
      <c r="BR129" s="212">
        <f>INT((2*AT127+AU127+1)*(INT(AZ127/3/2)+INT(BJ127/3/2+BJ128/3/2))/2)</f>
        <v>240</v>
      </c>
      <c r="BS129" s="87">
        <f t="shared" si="11"/>
        <v>406.50521022550993</v>
      </c>
      <c r="BT129" s="247"/>
      <c r="BU129" s="247"/>
      <c r="BV129" s="247"/>
      <c r="BW129" s="247"/>
      <c r="BX129" s="247"/>
      <c r="BY129" s="247"/>
      <c r="BZ129" s="247"/>
      <c r="CA129" s="247"/>
      <c r="CB129" s="253"/>
      <c r="CC129" s="246"/>
      <c r="CE129" s="42"/>
    </row>
    <row r="130" spans="5:83" ht="36" customHeight="1" x14ac:dyDescent="0.25">
      <c r="E130" s="93"/>
      <c r="I130" s="72"/>
      <c r="P130" s="72"/>
      <c r="Q130" s="72"/>
      <c r="R130" s="72"/>
      <c r="S130" s="72"/>
      <c r="AJ130" s="278"/>
      <c r="AK130" s="242"/>
      <c r="AL130" s="238">
        <v>460</v>
      </c>
      <c r="AM130" s="248" t="s">
        <v>405</v>
      </c>
      <c r="AN130" s="238">
        <f>AN127</f>
        <v>30</v>
      </c>
      <c r="AO130" s="250">
        <f>INT(AL130*TAN(RADIANS(AN130)))</f>
        <v>265</v>
      </c>
      <c r="AP130" s="242">
        <f>INT((AO130-13)/AS130+1)*AS130+13</f>
        <v>273</v>
      </c>
      <c r="AQ130" s="242">
        <f>AP130+INT(AL130*(TAN(AN130/180*PI())))</f>
        <v>538</v>
      </c>
      <c r="AR130" s="324">
        <f>F$10</f>
        <v>70</v>
      </c>
      <c r="AS130" s="304">
        <f>AS127</f>
        <v>10</v>
      </c>
      <c r="AT130" s="322">
        <f>AT127</f>
        <v>14</v>
      </c>
      <c r="AU130" s="322">
        <v>8</v>
      </c>
      <c r="AV130" s="88">
        <v>1</v>
      </c>
      <c r="AW130" s="231">
        <f>J$11</f>
        <v>28</v>
      </c>
      <c r="AX130" s="87">
        <f>AL130-11</f>
        <v>449</v>
      </c>
      <c r="AY130" s="184">
        <f>(AR130-7-BP130-BP131-1.16/2-BB130/2)</f>
        <v>58.290000000000006</v>
      </c>
      <c r="AZ130" s="130">
        <f>INT((AP130-13)/AS130)+1</f>
        <v>27</v>
      </c>
      <c r="BA130" s="103" t="s">
        <v>31</v>
      </c>
      <c r="BB130" s="105">
        <f>IF(AW130=16,1.84,IF(AW130=20,2.27,IF(AW130=22,2.51,IF(AW130=25,2.84,IF(AW130=28,3.16)))))</f>
        <v>3.16</v>
      </c>
      <c r="BC130" s="88">
        <f>AX130+2*AY130</f>
        <v>565.58000000000004</v>
      </c>
      <c r="BD130" s="87">
        <f>BC130*AZ130/100*((AW130/100)^2/4*PI()*7850/100)</f>
        <v>738.13093767479927</v>
      </c>
      <c r="BE130" s="88">
        <v>2</v>
      </c>
      <c r="BF130" s="87">
        <f>AL130-11</f>
        <v>449</v>
      </c>
      <c r="BG130" s="87">
        <v>10</v>
      </c>
      <c r="BH130" s="218">
        <v>10</v>
      </c>
      <c r="BI130" s="88">
        <f>BF130+2*BG130</f>
        <v>469</v>
      </c>
      <c r="BJ130" s="88">
        <f>AZ130</f>
        <v>27</v>
      </c>
      <c r="BK130" s="87">
        <f>BI130*BJ130/100*((BH130/100)^2/4*PI()*7850/100)</f>
        <v>78.072151003349816</v>
      </c>
      <c r="BL130" s="88">
        <v>3</v>
      </c>
      <c r="BM130" s="110">
        <f>(AP130+AQ130)/2-2*4.5</f>
        <v>396.5</v>
      </c>
      <c r="BN130" s="87">
        <f>10</f>
        <v>10</v>
      </c>
      <c r="BO130" s="218">
        <v>10</v>
      </c>
      <c r="BP130" s="105">
        <f t="shared" si="10"/>
        <v>1.1599999999999999</v>
      </c>
      <c r="BQ130" s="110">
        <f>BM130+2*BN130</f>
        <v>416.5</v>
      </c>
      <c r="BR130" s="88">
        <f>AT130*2+2*AU130+1</f>
        <v>45</v>
      </c>
      <c r="BS130" s="87">
        <f t="shared" si="11"/>
        <v>115.55455185819191</v>
      </c>
      <c r="BT130" s="88">
        <v>6</v>
      </c>
      <c r="BU130" s="110">
        <f>(20+10*BW130)*TAN(BV130/180*PI())</f>
        <v>138.56406460551014</v>
      </c>
      <c r="BV130" s="242">
        <f>45+AN130/2</f>
        <v>60</v>
      </c>
      <c r="BW130" s="88">
        <f>INT((150*COS(BV130/180*PI())-10)/10)</f>
        <v>6</v>
      </c>
      <c r="BX130" s="218">
        <v>12</v>
      </c>
      <c r="BY130" s="215">
        <f>BU130+34</f>
        <v>172.56406460551014</v>
      </c>
      <c r="BZ130" s="88">
        <f>BW130+1</f>
        <v>7</v>
      </c>
      <c r="CA130" s="87">
        <f>BY130*BZ130/100*((BX130/100)^2/4*PI()*7850/100)</f>
        <v>10.72433648528016</v>
      </c>
      <c r="CB130" s="243">
        <f>BD130+BK130+BS130+BD131+BK131+BS131+CA130+CA131+BS132</f>
        <v>2567.2342548965385</v>
      </c>
      <c r="CC130" s="233">
        <f>(AP130+AQ130)*AL130/2*AR130/1000000</f>
        <v>13.0571</v>
      </c>
      <c r="CE130" s="42">
        <f>CB130/CC130</f>
        <v>196.61596027422158</v>
      </c>
    </row>
    <row r="131" spans="5:83" ht="36" customHeight="1" x14ac:dyDescent="0.25">
      <c r="E131" s="93"/>
      <c r="I131" s="72"/>
      <c r="P131" s="72"/>
      <c r="Q131" s="72"/>
      <c r="R131" s="72"/>
      <c r="S131" s="72"/>
      <c r="AJ131" s="278"/>
      <c r="AK131" s="242"/>
      <c r="AL131" s="238"/>
      <c r="AM131" s="248"/>
      <c r="AN131" s="238"/>
      <c r="AO131" s="250"/>
      <c r="AP131" s="242"/>
      <c r="AQ131" s="242"/>
      <c r="AR131" s="324"/>
      <c r="AS131" s="304"/>
      <c r="AT131" s="322"/>
      <c r="AU131" s="322"/>
      <c r="AV131" s="88" t="s">
        <v>51</v>
      </c>
      <c r="AW131" s="231">
        <f>AW130</f>
        <v>28</v>
      </c>
      <c r="AX131" s="87">
        <f>AL130/COS(AN130/180*PI())-11</f>
        <v>520.16224765445565</v>
      </c>
      <c r="AY131" s="184">
        <f>AY130</f>
        <v>58.290000000000006</v>
      </c>
      <c r="AZ131" s="103" t="s">
        <v>31</v>
      </c>
      <c r="BA131" s="131">
        <f>INT((AQ130-AP130-3.5/COS(AN130*PI()/180))/AS130)+1</f>
        <v>27</v>
      </c>
      <c r="BB131" s="105">
        <f>IF(AW131=16,1.84,IF(AW131=20,2.27,IF(AW131=22,2.51,IF(AW131=25,2.84,IF(AW131=28,3.16)))))</f>
        <v>3.16</v>
      </c>
      <c r="BC131" s="88">
        <f>AX131+2*AY131</f>
        <v>636.7422476544557</v>
      </c>
      <c r="BD131" s="87">
        <f>BC131*BA131/100*((AW131/100)^2/4*PI()*7850/100)</f>
        <v>831.00384086838756</v>
      </c>
      <c r="BE131" s="88" t="s">
        <v>52</v>
      </c>
      <c r="BF131" s="87">
        <f>AL130/COS(AN130/180*PI())-11</f>
        <v>520.16224765445565</v>
      </c>
      <c r="BG131" s="87">
        <v>10</v>
      </c>
      <c r="BH131" s="218">
        <v>10</v>
      </c>
      <c r="BI131" s="88">
        <f>BF131+2*BG131</f>
        <v>540.16224765445565</v>
      </c>
      <c r="BJ131" s="88">
        <f>BA131</f>
        <v>27</v>
      </c>
      <c r="BK131" s="87">
        <f>BI131*BJ131/100*((BH131/100)^2/4*PI()*7850/100)</f>
        <v>89.918184573960573</v>
      </c>
      <c r="BL131" s="88">
        <v>4</v>
      </c>
      <c r="BM131" s="110">
        <f>BM130</f>
        <v>396.5</v>
      </c>
      <c r="BN131" s="214">
        <f>AR130-7-BP130-BP131+BP131</f>
        <v>61.84</v>
      </c>
      <c r="BO131" s="218">
        <v>12</v>
      </c>
      <c r="BP131" s="105">
        <f t="shared" si="10"/>
        <v>1.39</v>
      </c>
      <c r="BQ131" s="215">
        <f>BM131+2*BN131+32</f>
        <v>552.18000000000006</v>
      </c>
      <c r="BR131" s="88">
        <f>BR130</f>
        <v>45</v>
      </c>
      <c r="BS131" s="87">
        <f t="shared" si="11"/>
        <v>220.60493138266798</v>
      </c>
      <c r="BT131" s="88">
        <v>7</v>
      </c>
      <c r="BU131" s="110">
        <f>(10+2.5*BW131)*1/TAN(BV130/180*PI())</f>
        <v>34.641016151377556</v>
      </c>
      <c r="BV131" s="242"/>
      <c r="BW131" s="88">
        <f>INT((120*SIN(BV130/180*PI()))/10)*2</f>
        <v>20</v>
      </c>
      <c r="BX131" s="218">
        <v>12</v>
      </c>
      <c r="BY131" s="215">
        <f>BU131+34</f>
        <v>68.641016151377556</v>
      </c>
      <c r="BZ131" s="88">
        <f>BW131+1</f>
        <v>21</v>
      </c>
      <c r="CA131" s="87">
        <f>BY131*BZ131/100*((BX131/100)^2/4*PI()*7850/100)</f>
        <v>12.79749678326859</v>
      </c>
      <c r="CB131" s="244"/>
      <c r="CC131" s="234"/>
      <c r="CE131" s="42"/>
    </row>
    <row r="132" spans="5:83" ht="36" customHeight="1" x14ac:dyDescent="0.25">
      <c r="E132" s="93"/>
      <c r="I132" s="72"/>
      <c r="P132" s="72"/>
      <c r="Q132" s="72"/>
      <c r="R132" s="72"/>
      <c r="S132" s="72"/>
      <c r="AJ132" s="278"/>
      <c r="AK132" s="242"/>
      <c r="AL132" s="238"/>
      <c r="AM132" s="248"/>
      <c r="AN132" s="238"/>
      <c r="AO132" s="250"/>
      <c r="AP132" s="242"/>
      <c r="AQ132" s="242"/>
      <c r="AR132" s="324"/>
      <c r="AS132" s="304"/>
      <c r="AT132" s="322"/>
      <c r="AU132" s="322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238"/>
      <c r="BF132" s="238"/>
      <c r="BG132" s="238"/>
      <c r="BH132" s="238"/>
      <c r="BI132" s="238"/>
      <c r="BJ132" s="238"/>
      <c r="BK132" s="238"/>
      <c r="BL132" s="88">
        <v>5</v>
      </c>
      <c r="BM132" s="210">
        <f>(3*AS130+BB130+BP132)</f>
        <v>34.549999999999997</v>
      </c>
      <c r="BN132" s="214">
        <f>AR130-7-BP130-BP131+BP132</f>
        <v>61.84</v>
      </c>
      <c r="BO132" s="218">
        <v>12</v>
      </c>
      <c r="BP132" s="211">
        <f t="shared" si="10"/>
        <v>1.39</v>
      </c>
      <c r="BQ132" s="214">
        <f>2*BM132+2*BN132+28</f>
        <v>220.78</v>
      </c>
      <c r="BR132" s="212">
        <f>INT((2*AT130+AU130+1)*(INT(AZ130/3/2)+INT(BJ130/3/2+BJ131/3/2))/2)</f>
        <v>240</v>
      </c>
      <c r="BS132" s="87">
        <f t="shared" si="11"/>
        <v>470.42782426663217</v>
      </c>
      <c r="BT132" s="247"/>
      <c r="BU132" s="247"/>
      <c r="BV132" s="247"/>
      <c r="BW132" s="247"/>
      <c r="BX132" s="247"/>
      <c r="BY132" s="247"/>
      <c r="BZ132" s="247"/>
      <c r="CA132" s="247"/>
      <c r="CB132" s="253"/>
      <c r="CC132" s="246"/>
      <c r="CE132" s="42"/>
    </row>
    <row r="133" spans="5:83" ht="36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>
        <v>460</v>
      </c>
      <c r="AM133" s="248" t="s">
        <v>404</v>
      </c>
      <c r="AN133" s="238">
        <f>AN130</f>
        <v>30</v>
      </c>
      <c r="AO133" s="250">
        <f>INT(AL133*TAN(RADIANS(AN133)))</f>
        <v>265</v>
      </c>
      <c r="AP133" s="242">
        <f>INT((AO133-13)/AS133+1)*AS133+13</f>
        <v>273</v>
      </c>
      <c r="AQ133" s="242">
        <f>AP133+INT(AL133*(TAN(AN133/180*PI())))</f>
        <v>538</v>
      </c>
      <c r="AR133" s="324">
        <f>F$12</f>
        <v>80</v>
      </c>
      <c r="AS133" s="304">
        <f>AS130</f>
        <v>10</v>
      </c>
      <c r="AT133" s="322">
        <f>AT130</f>
        <v>14</v>
      </c>
      <c r="AU133" s="322">
        <v>8</v>
      </c>
      <c r="AV133" s="88">
        <v>1</v>
      </c>
      <c r="AW133" s="231">
        <f>J$13</f>
        <v>28</v>
      </c>
      <c r="AX133" s="87">
        <f>AL133-11</f>
        <v>449</v>
      </c>
      <c r="AY133" s="184">
        <f>(AR133-7-BP133-BP134-1.16/2-BB133/2)</f>
        <v>68.290000000000006</v>
      </c>
      <c r="AZ133" s="130">
        <f>INT((AP133-13)/AS133)+1</f>
        <v>27</v>
      </c>
      <c r="BA133" s="103" t="s">
        <v>31</v>
      </c>
      <c r="BB133" s="105">
        <f>IF(AW133=16,1.84,IF(AW133=20,2.27,IF(AW133=22,2.51,IF(AW133=25,2.84,IF(AW133=28,3.16)))))</f>
        <v>3.16</v>
      </c>
      <c r="BC133" s="88">
        <f>AX133+2*AY133</f>
        <v>585.58000000000004</v>
      </c>
      <c r="BD133" s="87">
        <f>BC133*AZ133/100*((AW133/100)^2/4*PI()*7850/100)</f>
        <v>764.23267174159093</v>
      </c>
      <c r="BE133" s="88">
        <v>2</v>
      </c>
      <c r="BF133" s="87">
        <f>AL133-11</f>
        <v>449</v>
      </c>
      <c r="BG133" s="87">
        <v>10</v>
      </c>
      <c r="BH133" s="218">
        <v>10</v>
      </c>
      <c r="BI133" s="88">
        <f>BF133+2*BG133</f>
        <v>469</v>
      </c>
      <c r="BJ133" s="88">
        <f>AZ133</f>
        <v>27</v>
      </c>
      <c r="BK133" s="87">
        <f>BI133*BJ133/100*((BH133/100)^2/4*PI()*7850/100)</f>
        <v>78.072151003349816</v>
      </c>
      <c r="BL133" s="88">
        <v>3</v>
      </c>
      <c r="BM133" s="110">
        <f>(AP133+AQ133)/2-2*4.5</f>
        <v>396.5</v>
      </c>
      <c r="BN133" s="87">
        <f>10</f>
        <v>10</v>
      </c>
      <c r="BO133" s="218">
        <v>10</v>
      </c>
      <c r="BP133" s="105">
        <f t="shared" si="10"/>
        <v>1.1599999999999999</v>
      </c>
      <c r="BQ133" s="110">
        <f>BM133+2*BN133</f>
        <v>416.5</v>
      </c>
      <c r="BR133" s="88">
        <f>AT133*2+2*AU133+1</f>
        <v>45</v>
      </c>
      <c r="BS133" s="87">
        <f t="shared" si="11"/>
        <v>115.55455185819191</v>
      </c>
      <c r="BT133" s="88">
        <v>6</v>
      </c>
      <c r="BU133" s="110">
        <f>(20+10*BW133)*TAN(BV133/180*PI())</f>
        <v>138.56406460551014</v>
      </c>
      <c r="BV133" s="242">
        <f>45+AN133/2</f>
        <v>60</v>
      </c>
      <c r="BW133" s="88">
        <f>INT((150*COS(BV133/180*PI())-10)/10)</f>
        <v>6</v>
      </c>
      <c r="BX133" s="218">
        <v>12</v>
      </c>
      <c r="BY133" s="215">
        <f>BU133+34</f>
        <v>172.56406460551014</v>
      </c>
      <c r="BZ133" s="88">
        <f>BW133+1</f>
        <v>7</v>
      </c>
      <c r="CA133" s="87">
        <f>BY133*BZ133/100*((BX133/100)^2/4*PI()*7850/100)</f>
        <v>10.72433648528016</v>
      </c>
      <c r="CB133" s="243">
        <f>BD133+BK133+BS133+BD134+BK134+BS134+CA133+CA134+BS135</f>
        <v>2670.0431258126764</v>
      </c>
      <c r="CC133" s="233">
        <f>(AP133+AQ133)*AL133/2*AR133/1000000</f>
        <v>14.9224</v>
      </c>
      <c r="CE133" s="42">
        <f>CB133/CC133</f>
        <v>178.92853199302235</v>
      </c>
    </row>
    <row r="134" spans="5:83" ht="36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/>
      <c r="AM134" s="248"/>
      <c r="AN134" s="238"/>
      <c r="AO134" s="250"/>
      <c r="AP134" s="242"/>
      <c r="AQ134" s="242"/>
      <c r="AR134" s="324"/>
      <c r="AS134" s="304"/>
      <c r="AT134" s="322"/>
      <c r="AU134" s="322"/>
      <c r="AV134" s="88" t="s">
        <v>51</v>
      </c>
      <c r="AW134" s="231">
        <f>AW133</f>
        <v>28</v>
      </c>
      <c r="AX134" s="87">
        <f>AL133/COS(AN133/180*PI())-11</f>
        <v>520.16224765445565</v>
      </c>
      <c r="AY134" s="184">
        <f>AY133</f>
        <v>68.290000000000006</v>
      </c>
      <c r="AZ134" s="103" t="s">
        <v>31</v>
      </c>
      <c r="BA134" s="131">
        <f>INT((AQ133-AP133-3.5/COS(AN133*PI()/180))/AS133)+1</f>
        <v>27</v>
      </c>
      <c r="BB134" s="105">
        <f>IF(AW134=16,1.84,IF(AW134=20,2.27,IF(AW134=22,2.51,IF(AW134=25,2.84,IF(AW134=28,3.16)))))</f>
        <v>3.16</v>
      </c>
      <c r="BC134" s="88">
        <f>AX134+2*AY134</f>
        <v>656.7422476544557</v>
      </c>
      <c r="BD134" s="87">
        <f>BC134*BA134/100*((AW134/100)^2/4*PI()*7850/100)</f>
        <v>857.10557493517922</v>
      </c>
      <c r="BE134" s="88" t="s">
        <v>52</v>
      </c>
      <c r="BF134" s="87">
        <f>AL133/COS(AN133/180*PI())-11</f>
        <v>520.16224765445565</v>
      </c>
      <c r="BG134" s="87">
        <v>10</v>
      </c>
      <c r="BH134" s="218">
        <v>10</v>
      </c>
      <c r="BI134" s="88">
        <f>BF134+2*BG134</f>
        <v>540.16224765445565</v>
      </c>
      <c r="BJ134" s="88">
        <f>BA134</f>
        <v>27</v>
      </c>
      <c r="BK134" s="87">
        <f>BI134*BJ134/100*((BH134/100)^2/4*PI()*7850/100)</f>
        <v>89.918184573960573</v>
      </c>
      <c r="BL134" s="88">
        <v>4</v>
      </c>
      <c r="BM134" s="110">
        <f>BM133</f>
        <v>396.5</v>
      </c>
      <c r="BN134" s="214">
        <f>AR133-7-BP133-BP134+BP134</f>
        <v>71.84</v>
      </c>
      <c r="BO134" s="218">
        <v>12</v>
      </c>
      <c r="BP134" s="105">
        <f t="shared" si="10"/>
        <v>1.39</v>
      </c>
      <c r="BQ134" s="215">
        <f>BM134+2*BN134+32</f>
        <v>572.18000000000006</v>
      </c>
      <c r="BR134" s="88">
        <f>BR133</f>
        <v>45</v>
      </c>
      <c r="BS134" s="87">
        <f t="shared" si="11"/>
        <v>228.59525813780823</v>
      </c>
      <c r="BT134" s="88">
        <v>7</v>
      </c>
      <c r="BU134" s="110">
        <f>(10+2.5*BW134)*1/TAN(BV133/180*PI())</f>
        <v>34.641016151377556</v>
      </c>
      <c r="BV134" s="242"/>
      <c r="BW134" s="88">
        <f>INT((120*SIN(BV133/180*PI()))/10)*2</f>
        <v>20</v>
      </c>
      <c r="BX134" s="218">
        <v>12</v>
      </c>
      <c r="BY134" s="215">
        <f>BU134+34</f>
        <v>68.641016151377556</v>
      </c>
      <c r="BZ134" s="88">
        <f>BW134+1</f>
        <v>21</v>
      </c>
      <c r="CA134" s="87">
        <f>BY134*BZ134/100*((BX134/100)^2/4*PI()*7850/100)</f>
        <v>12.79749678326859</v>
      </c>
      <c r="CB134" s="244"/>
      <c r="CC134" s="234"/>
      <c r="CE134" s="42"/>
    </row>
    <row r="135" spans="5:83" ht="36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8"/>
      <c r="AN135" s="238"/>
      <c r="AO135" s="250"/>
      <c r="AP135" s="242"/>
      <c r="AQ135" s="242"/>
      <c r="AR135" s="324"/>
      <c r="AS135" s="304"/>
      <c r="AT135" s="322"/>
      <c r="AU135" s="322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88">
        <v>5</v>
      </c>
      <c r="BM135" s="210">
        <f>(3*AS133+BB133+BP135)</f>
        <v>34.549999999999997</v>
      </c>
      <c r="BN135" s="214">
        <f>AR133-7-BP133-BP134+BP135</f>
        <v>71.84</v>
      </c>
      <c r="BO135" s="218">
        <v>12</v>
      </c>
      <c r="BP135" s="211">
        <f t="shared" si="10"/>
        <v>1.39</v>
      </c>
      <c r="BQ135" s="214">
        <f>2*BM135+2*BN135+28</f>
        <v>240.78</v>
      </c>
      <c r="BR135" s="212">
        <f>INT((2*AT133+AU133+1)*(INT(AZ133/3/2)+INT(BJ133/3/2+BJ134/3/2))/2)</f>
        <v>240</v>
      </c>
      <c r="BS135" s="87">
        <f t="shared" si="11"/>
        <v>513.04290029404706</v>
      </c>
      <c r="BT135" s="247"/>
      <c r="BU135" s="247"/>
      <c r="BV135" s="247"/>
      <c r="BW135" s="247"/>
      <c r="BX135" s="247"/>
      <c r="BY135" s="247"/>
      <c r="BZ135" s="247"/>
      <c r="CA135" s="247"/>
      <c r="CB135" s="253"/>
      <c r="CC135" s="246"/>
      <c r="CE135" s="42"/>
    </row>
    <row r="136" spans="5:83" ht="36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v>460</v>
      </c>
      <c r="AM136" s="248" t="s">
        <v>406</v>
      </c>
      <c r="AN136" s="238">
        <f>AN133</f>
        <v>30</v>
      </c>
      <c r="AO136" s="250">
        <f>INT(AL136*TAN(RADIANS(AN136)))</f>
        <v>265</v>
      </c>
      <c r="AP136" s="242">
        <f>INT((AO136-13)/AS136+1)*AS136+13</f>
        <v>273</v>
      </c>
      <c r="AQ136" s="242">
        <f>AP136+INT(AL136*(TAN(AN136/180*PI())))</f>
        <v>538</v>
      </c>
      <c r="AR136" s="324">
        <f>F$15</f>
        <v>90</v>
      </c>
      <c r="AS136" s="304">
        <f>AS133</f>
        <v>10</v>
      </c>
      <c r="AT136" s="322">
        <f>AT133</f>
        <v>14</v>
      </c>
      <c r="AU136" s="322">
        <v>8</v>
      </c>
      <c r="AV136" s="88">
        <v>1</v>
      </c>
      <c r="AW136" s="231">
        <f>J$15</f>
        <v>28</v>
      </c>
      <c r="AX136" s="87">
        <f>AL136-11</f>
        <v>449</v>
      </c>
      <c r="AY136" s="184">
        <f>(AR136-7-BP136-BP137-1.16/2-BB136/2)</f>
        <v>78.290000000000006</v>
      </c>
      <c r="AZ136" s="130">
        <f>INT((AP136-13)/AS136)+1</f>
        <v>27</v>
      </c>
      <c r="BA136" s="103" t="s">
        <v>31</v>
      </c>
      <c r="BB136" s="105">
        <f>IF(AW136=16,1.84,IF(AW136=20,2.27,IF(AW136=22,2.51,IF(AW136=25,2.84,IF(AW136=28,3.16)))))</f>
        <v>3.16</v>
      </c>
      <c r="BC136" s="88">
        <f>AX136+2*AY136</f>
        <v>605.58000000000004</v>
      </c>
      <c r="BD136" s="87">
        <f>BC136*AZ136/100*((AW136/100)^2/4*PI()*7850/100)</f>
        <v>790.33440580838248</v>
      </c>
      <c r="BE136" s="88">
        <v>2</v>
      </c>
      <c r="BF136" s="87">
        <f>AL136-11</f>
        <v>449</v>
      </c>
      <c r="BG136" s="87">
        <v>10</v>
      </c>
      <c r="BH136" s="218">
        <v>10</v>
      </c>
      <c r="BI136" s="88">
        <f>BF136+2*BG136</f>
        <v>469</v>
      </c>
      <c r="BJ136" s="88">
        <f>AZ136</f>
        <v>27</v>
      </c>
      <c r="BK136" s="87">
        <f>BI136*BJ136/100*((BH136/100)^2/4*PI()*7850/100)</f>
        <v>78.072151003349816</v>
      </c>
      <c r="BL136" s="88">
        <v>3</v>
      </c>
      <c r="BM136" s="110">
        <f>(AP136+AQ136)/2-2*4.5</f>
        <v>396.5</v>
      </c>
      <c r="BN136" s="87">
        <f>10</f>
        <v>10</v>
      </c>
      <c r="BO136" s="218">
        <v>10</v>
      </c>
      <c r="BP136" s="105">
        <f t="shared" si="10"/>
        <v>1.1599999999999999</v>
      </c>
      <c r="BQ136" s="110">
        <f>BM136+2*BN136</f>
        <v>416.5</v>
      </c>
      <c r="BR136" s="88">
        <f>AT136*2+2*AU136+1</f>
        <v>45</v>
      </c>
      <c r="BS136" s="87">
        <f t="shared" si="11"/>
        <v>115.55455185819191</v>
      </c>
      <c r="BT136" s="88">
        <v>6</v>
      </c>
      <c r="BU136" s="110">
        <f>(20+10*BW136)*TAN(BV136/180*PI())</f>
        <v>138.56406460551014</v>
      </c>
      <c r="BV136" s="242">
        <f>45+AN136/2</f>
        <v>60</v>
      </c>
      <c r="BW136" s="88">
        <f>INT((150*COS(BV136/180*PI())-10)/10)</f>
        <v>6</v>
      </c>
      <c r="BX136" s="218">
        <v>12</v>
      </c>
      <c r="BY136" s="215">
        <f>BU136+34</f>
        <v>172.56406460551014</v>
      </c>
      <c r="BZ136" s="88">
        <f>BW136+1</f>
        <v>7</v>
      </c>
      <c r="CA136" s="87">
        <f>BY136*BZ136/100*((BX136/100)^2/4*PI()*7850/100)</f>
        <v>10.72433648528016</v>
      </c>
      <c r="CB136" s="243">
        <f>BD136+BK136+BS136+BD137+BK137+BS137+CA136+CA137+BS138</f>
        <v>2772.8519967288148</v>
      </c>
      <c r="CC136" s="233">
        <f>(AP136+AQ136)*AL136/2*AR136/1000000</f>
        <v>16.787700000000001</v>
      </c>
      <c r="CE136" s="42">
        <f>CB136/CC136</f>
        <v>165.17164332986738</v>
      </c>
    </row>
    <row r="137" spans="5:83" ht="36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8"/>
      <c r="AN137" s="238"/>
      <c r="AO137" s="250"/>
      <c r="AP137" s="242"/>
      <c r="AQ137" s="242"/>
      <c r="AR137" s="324"/>
      <c r="AS137" s="304"/>
      <c r="AT137" s="322"/>
      <c r="AU137" s="322"/>
      <c r="AV137" s="88" t="s">
        <v>51</v>
      </c>
      <c r="AW137" s="231">
        <f>AW136</f>
        <v>28</v>
      </c>
      <c r="AX137" s="87">
        <f>AL136/COS(AN136/180*PI())-11</f>
        <v>520.16224765445565</v>
      </c>
      <c r="AY137" s="184">
        <f>AY136</f>
        <v>78.290000000000006</v>
      </c>
      <c r="AZ137" s="103" t="s">
        <v>31</v>
      </c>
      <c r="BA137" s="131">
        <f>INT((AQ136-AP136-3.5/COS(AN136*PI()/180))/AS136)+1</f>
        <v>27</v>
      </c>
      <c r="BB137" s="105">
        <f>IF(AW137=16,1.84,IF(AW137=20,2.27,IF(AW137=22,2.51,IF(AW137=25,2.84,IF(AW137=28,3.16)))))</f>
        <v>3.16</v>
      </c>
      <c r="BC137" s="88">
        <f>AX137+2*AY137</f>
        <v>676.7422476544557</v>
      </c>
      <c r="BD137" s="87">
        <f>BC137*BA137/100*((AW137/100)^2/4*PI()*7850/100)</f>
        <v>883.20730900197077</v>
      </c>
      <c r="BE137" s="88" t="s">
        <v>52</v>
      </c>
      <c r="BF137" s="87">
        <f>AL136/COS(AN136/180*PI())-11</f>
        <v>520.16224765445565</v>
      </c>
      <c r="BG137" s="87">
        <v>10</v>
      </c>
      <c r="BH137" s="218">
        <v>10</v>
      </c>
      <c r="BI137" s="88">
        <f>BF137+2*BG137</f>
        <v>540.16224765445565</v>
      </c>
      <c r="BJ137" s="88">
        <f>BA137</f>
        <v>27</v>
      </c>
      <c r="BK137" s="87">
        <f>BI137*BJ137/100*((BH137/100)^2/4*PI()*7850/100)</f>
        <v>89.918184573960573</v>
      </c>
      <c r="BL137" s="88">
        <v>4</v>
      </c>
      <c r="BM137" s="110">
        <f>BM136</f>
        <v>396.5</v>
      </c>
      <c r="BN137" s="214">
        <f>AR136-7-BP136-BP137+BP137</f>
        <v>81.84</v>
      </c>
      <c r="BO137" s="218">
        <v>12</v>
      </c>
      <c r="BP137" s="105">
        <f t="shared" si="10"/>
        <v>1.39</v>
      </c>
      <c r="BQ137" s="215">
        <f>BM137+2*BN137+32</f>
        <v>592.18000000000006</v>
      </c>
      <c r="BR137" s="88">
        <f>BR136</f>
        <v>45</v>
      </c>
      <c r="BS137" s="87">
        <f t="shared" si="11"/>
        <v>236.58558489294853</v>
      </c>
      <c r="BT137" s="88">
        <v>7</v>
      </c>
      <c r="BU137" s="110">
        <f>(10+2.5*BW137)*1/TAN(BV136/180*PI())</f>
        <v>34.641016151377556</v>
      </c>
      <c r="BV137" s="242"/>
      <c r="BW137" s="88">
        <f>INT((120*SIN(BV136/180*PI()))/10)*2</f>
        <v>20</v>
      </c>
      <c r="BX137" s="218">
        <v>12</v>
      </c>
      <c r="BY137" s="215">
        <f>BU137+34</f>
        <v>68.641016151377556</v>
      </c>
      <c r="BZ137" s="88">
        <f>BW137+1</f>
        <v>21</v>
      </c>
      <c r="CA137" s="87">
        <f>BY137*BZ137/100*((BX137/100)^2/4*PI()*7850/100)</f>
        <v>12.79749678326859</v>
      </c>
      <c r="CB137" s="244"/>
      <c r="CC137" s="234"/>
      <c r="CE137" s="42"/>
    </row>
    <row r="138" spans="5:83" ht="36" customHeight="1" thickBot="1" x14ac:dyDescent="0.3">
      <c r="E138" s="93"/>
      <c r="I138" s="72"/>
      <c r="P138" s="72"/>
      <c r="Q138" s="72"/>
      <c r="R138" s="72"/>
      <c r="S138" s="72"/>
      <c r="AJ138" s="279"/>
      <c r="AK138" s="252"/>
      <c r="AL138" s="236"/>
      <c r="AM138" s="249"/>
      <c r="AN138" s="236"/>
      <c r="AO138" s="251"/>
      <c r="AP138" s="252"/>
      <c r="AQ138" s="252"/>
      <c r="AR138" s="325"/>
      <c r="AS138" s="304"/>
      <c r="AT138" s="322"/>
      <c r="AU138" s="338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  <c r="BF138" s="236"/>
      <c r="BG138" s="236"/>
      <c r="BH138" s="236"/>
      <c r="BI138" s="236"/>
      <c r="BJ138" s="236"/>
      <c r="BK138" s="236"/>
      <c r="BL138" s="95">
        <v>5</v>
      </c>
      <c r="BM138" s="210">
        <f>(3*AS136+BB136+BP138)</f>
        <v>34.549999999999997</v>
      </c>
      <c r="BN138" s="214">
        <f>AR136-7-BP136-BP137+BP138</f>
        <v>81.84</v>
      </c>
      <c r="BO138" s="218">
        <v>12</v>
      </c>
      <c r="BP138" s="211">
        <f t="shared" si="10"/>
        <v>1.39</v>
      </c>
      <c r="BQ138" s="214">
        <f>2*BM138+2*BN138+28</f>
        <v>260.77999999999997</v>
      </c>
      <c r="BR138" s="212">
        <f>INT((2*AT136+AU136+1)*(INT(AZ136/3/2)+INT(BJ136/3/2+BJ137/3/2))/2)</f>
        <v>240</v>
      </c>
      <c r="BS138" s="94">
        <f t="shared" si="11"/>
        <v>555.65797632146189</v>
      </c>
      <c r="BT138" s="237"/>
      <c r="BU138" s="237"/>
      <c r="BV138" s="237"/>
      <c r="BW138" s="237"/>
      <c r="BX138" s="237"/>
      <c r="BY138" s="237"/>
      <c r="BZ138" s="237"/>
      <c r="CA138" s="237"/>
      <c r="CB138" s="245"/>
      <c r="CC138" s="235"/>
      <c r="CE138" s="42"/>
    </row>
    <row r="139" spans="5:83" ht="32.25" customHeight="1" x14ac:dyDescent="0.25">
      <c r="E139" s="93"/>
      <c r="I139" s="72"/>
      <c r="P139" s="72"/>
      <c r="Q139" s="72"/>
      <c r="R139" s="72"/>
      <c r="S139" s="72"/>
      <c r="AM139" s="93"/>
      <c r="AN139" s="93"/>
      <c r="AO139" s="129"/>
      <c r="AP139" s="93"/>
      <c r="AQ139" s="93"/>
      <c r="BD139" s="72"/>
      <c r="BE139" s="72"/>
      <c r="BF139" s="72"/>
      <c r="BG139" s="72"/>
    </row>
    <row r="140" spans="5:83" ht="32.25" customHeight="1" x14ac:dyDescent="0.25">
      <c r="E140" s="93"/>
      <c r="I140" s="72"/>
      <c r="P140" s="72"/>
      <c r="Q140" s="72"/>
      <c r="R140" s="72"/>
      <c r="S140" s="72"/>
      <c r="AJ140" s="337" t="s">
        <v>425</v>
      </c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1"/>
      <c r="AU140" s="271"/>
      <c r="AV140" s="271"/>
      <c r="AW140" s="271"/>
      <c r="AX140" s="271"/>
      <c r="AY140" s="271"/>
      <c r="AZ140" s="271"/>
      <c r="BA140" s="271"/>
      <c r="BB140" s="271"/>
      <c r="BC140" s="271"/>
      <c r="BD140" s="271"/>
      <c r="BE140" s="271"/>
      <c r="BF140" s="271"/>
      <c r="BG140" s="271"/>
      <c r="BH140" s="271"/>
      <c r="BI140" s="271"/>
      <c r="BJ140" s="271"/>
      <c r="BK140" s="271"/>
      <c r="BL140" s="271"/>
      <c r="BM140" s="271"/>
      <c r="BN140" s="271"/>
      <c r="BO140" s="271"/>
      <c r="BP140" s="271"/>
      <c r="BQ140" s="271"/>
      <c r="BR140" s="271"/>
      <c r="BS140" s="271"/>
      <c r="BT140" s="271"/>
      <c r="BU140" s="271"/>
      <c r="BV140" s="271"/>
      <c r="BW140" s="271"/>
      <c r="BX140" s="271"/>
      <c r="BY140" s="271"/>
      <c r="BZ140" s="271"/>
      <c r="CA140" s="271"/>
      <c r="CB140" s="271"/>
      <c r="CC140" s="271"/>
    </row>
    <row r="141" spans="5:83" ht="32.25" customHeight="1" thickBot="1" x14ac:dyDescent="0.3">
      <c r="E141" s="93"/>
      <c r="I141" s="72"/>
      <c r="P141" s="72"/>
      <c r="Q141" s="72"/>
      <c r="R141" s="72"/>
      <c r="S141" s="72"/>
      <c r="AJ141" s="43"/>
      <c r="AK141" s="43"/>
      <c r="AL141" s="43"/>
      <c r="AM141" s="43"/>
      <c r="AN141" s="43"/>
      <c r="AO141" s="128"/>
      <c r="AP141" s="43"/>
      <c r="AQ141" s="43"/>
      <c r="AR141" s="221"/>
      <c r="AS141" s="226"/>
      <c r="AT141" s="229"/>
      <c r="AU141" s="229"/>
      <c r="AV141" s="43"/>
      <c r="AW141" s="221"/>
      <c r="AX141" s="43"/>
      <c r="AY141" s="13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</row>
    <row r="142" spans="5:83" ht="62.25" customHeight="1" x14ac:dyDescent="0.25">
      <c r="E142" s="93"/>
      <c r="I142" s="72"/>
      <c r="P142" s="72"/>
      <c r="Q142" s="72"/>
      <c r="R142" s="72"/>
      <c r="S142" s="72"/>
      <c r="AJ142" s="272" t="s">
        <v>441</v>
      </c>
      <c r="AK142" s="274" t="s">
        <v>148</v>
      </c>
      <c r="AL142" s="274" t="s">
        <v>149</v>
      </c>
      <c r="AM142" s="274" t="s">
        <v>150</v>
      </c>
      <c r="AN142" s="262" t="s">
        <v>450</v>
      </c>
      <c r="AO142" s="200" t="s">
        <v>23</v>
      </c>
      <c r="AP142" s="262" t="s">
        <v>442</v>
      </c>
      <c r="AQ142" s="262" t="s">
        <v>443</v>
      </c>
      <c r="AR142" s="318" t="s">
        <v>444</v>
      </c>
      <c r="AS142" s="305" t="s">
        <v>201</v>
      </c>
      <c r="AT142" s="320" t="s">
        <v>407</v>
      </c>
      <c r="AU142" s="320" t="s">
        <v>408</v>
      </c>
      <c r="AV142" s="257" t="s">
        <v>437</v>
      </c>
      <c r="AW142" s="257"/>
      <c r="AX142" s="257"/>
      <c r="AY142" s="257"/>
      <c r="AZ142" s="257"/>
      <c r="BA142" s="257"/>
      <c r="BB142" s="257"/>
      <c r="BC142" s="257"/>
      <c r="BD142" s="257"/>
      <c r="BE142" s="257" t="s">
        <v>438</v>
      </c>
      <c r="BF142" s="257"/>
      <c r="BG142" s="257"/>
      <c r="BH142" s="257"/>
      <c r="BI142" s="257"/>
      <c r="BJ142" s="257"/>
      <c r="BK142" s="257"/>
      <c r="BL142" s="257" t="s">
        <v>445</v>
      </c>
      <c r="BM142" s="257"/>
      <c r="BN142" s="257"/>
      <c r="BO142" s="257"/>
      <c r="BP142" s="257"/>
      <c r="BQ142" s="257"/>
      <c r="BR142" s="257"/>
      <c r="BS142" s="257"/>
      <c r="BT142" s="257" t="s">
        <v>417</v>
      </c>
      <c r="BU142" s="257"/>
      <c r="BV142" s="257"/>
      <c r="BW142" s="257"/>
      <c r="BX142" s="257"/>
      <c r="BY142" s="257"/>
      <c r="BZ142" s="257"/>
      <c r="CA142" s="257"/>
      <c r="CB142" s="258" t="s">
        <v>454</v>
      </c>
      <c r="CC142" s="260" t="s">
        <v>452</v>
      </c>
      <c r="CE142" s="42"/>
    </row>
    <row r="143" spans="5:83" ht="102.75" customHeight="1" x14ac:dyDescent="0.25">
      <c r="E143" s="93"/>
      <c r="I143" s="72"/>
      <c r="P143" s="72"/>
      <c r="Q143" s="72"/>
      <c r="R143" s="72"/>
      <c r="S143" s="72"/>
      <c r="AJ143" s="273"/>
      <c r="AK143" s="259"/>
      <c r="AL143" s="259"/>
      <c r="AM143" s="259"/>
      <c r="AN143" s="263"/>
      <c r="AO143" s="201" t="s">
        <v>202</v>
      </c>
      <c r="AP143" s="263"/>
      <c r="AQ143" s="263"/>
      <c r="AR143" s="319"/>
      <c r="AS143" s="306"/>
      <c r="AT143" s="321"/>
      <c r="AU143" s="321"/>
      <c r="AV143" s="25" t="s">
        <v>24</v>
      </c>
      <c r="AW143" s="222" t="s">
        <v>158</v>
      </c>
      <c r="AX143" s="81" t="s">
        <v>25</v>
      </c>
      <c r="AY143" s="187" t="s">
        <v>26</v>
      </c>
      <c r="AZ143" s="25" t="s">
        <v>440</v>
      </c>
      <c r="BA143" s="25" t="s">
        <v>409</v>
      </c>
      <c r="BB143" s="186" t="s">
        <v>27</v>
      </c>
      <c r="BC143" s="25" t="s">
        <v>159</v>
      </c>
      <c r="BD143" s="25" t="s">
        <v>160</v>
      </c>
      <c r="BE143" s="25" t="s">
        <v>24</v>
      </c>
      <c r="BF143" s="81" t="s">
        <v>25</v>
      </c>
      <c r="BG143" s="81" t="s">
        <v>26</v>
      </c>
      <c r="BH143" s="25" t="s">
        <v>158</v>
      </c>
      <c r="BI143" s="25" t="s">
        <v>159</v>
      </c>
      <c r="BJ143" s="25" t="s">
        <v>20</v>
      </c>
      <c r="BK143" s="25" t="s">
        <v>160</v>
      </c>
      <c r="BL143" s="25" t="s">
        <v>24</v>
      </c>
      <c r="BM143" s="81" t="s">
        <v>25</v>
      </c>
      <c r="BN143" s="81" t="s">
        <v>26</v>
      </c>
      <c r="BO143" s="25" t="s">
        <v>158</v>
      </c>
      <c r="BP143" s="186" t="s">
        <v>27</v>
      </c>
      <c r="BQ143" s="25" t="s">
        <v>159</v>
      </c>
      <c r="BR143" s="25" t="s">
        <v>20</v>
      </c>
      <c r="BS143" s="25" t="s">
        <v>160</v>
      </c>
      <c r="BT143" s="25" t="s">
        <v>24</v>
      </c>
      <c r="BU143" s="81" t="s">
        <v>25</v>
      </c>
      <c r="BV143" s="81" t="s">
        <v>448</v>
      </c>
      <c r="BW143" s="81" t="s">
        <v>207</v>
      </c>
      <c r="BX143" s="25" t="s">
        <v>158</v>
      </c>
      <c r="BY143" s="25" t="s">
        <v>159</v>
      </c>
      <c r="BZ143" s="25" t="s">
        <v>20</v>
      </c>
      <c r="CA143" s="25" t="s">
        <v>160</v>
      </c>
      <c r="CB143" s="259"/>
      <c r="CC143" s="261"/>
      <c r="CE143" s="42"/>
    </row>
    <row r="144" spans="5:83" ht="42" customHeight="1" x14ac:dyDescent="0.25">
      <c r="E144" s="93"/>
      <c r="I144" s="72"/>
      <c r="P144" s="72"/>
      <c r="Q144" s="72"/>
      <c r="R144" s="72"/>
      <c r="S144" s="72"/>
      <c r="AJ144" s="278">
        <v>4.5999999999999996</v>
      </c>
      <c r="AK144" s="242">
        <v>4</v>
      </c>
      <c r="AL144" s="238">
        <v>460</v>
      </c>
      <c r="AM144" s="248" t="s">
        <v>203</v>
      </c>
      <c r="AN144" s="238">
        <v>35</v>
      </c>
      <c r="AO144" s="250">
        <f>INT(AL144*TAN(RADIANS(AN144)))</f>
        <v>322</v>
      </c>
      <c r="AP144" s="242">
        <f>(INT((AO144-13)/AS144+1)*AS144+13)</f>
        <v>323</v>
      </c>
      <c r="AQ144" s="242">
        <f>AP144+INT(AL144*(TAN(AN144/180*PI())))</f>
        <v>645</v>
      </c>
      <c r="AR144" s="324">
        <f>F$6</f>
        <v>45</v>
      </c>
      <c r="AS144" s="304">
        <f>AS136</f>
        <v>10</v>
      </c>
      <c r="AT144" s="322">
        <f>AT136</f>
        <v>14</v>
      </c>
      <c r="AU144" s="322">
        <v>8</v>
      </c>
      <c r="AV144" s="88">
        <v>1</v>
      </c>
      <c r="AW144" s="231">
        <f>J$6</f>
        <v>25</v>
      </c>
      <c r="AX144" s="87">
        <f>AL144-11</f>
        <v>449</v>
      </c>
      <c r="AY144" s="184">
        <f>(AR144-7-BP144-BP145-1.16/2-BB144/2)</f>
        <v>33.450000000000003</v>
      </c>
      <c r="AZ144" s="130">
        <f>INT((AP144-13)/AS144)+1</f>
        <v>32</v>
      </c>
      <c r="BA144" s="103" t="s">
        <v>31</v>
      </c>
      <c r="BB144" s="105">
        <f>IF(AW144=16,1.84,IF(AW144=20,2.27,IF(AW144=22,2.51,IF(AW144=25,2.84,IF(AW144=28,3.16)))))</f>
        <v>2.84</v>
      </c>
      <c r="BC144" s="88">
        <f>AX144+2*AY144</f>
        <v>515.9</v>
      </c>
      <c r="BD144" s="87">
        <f>BC144*AZ144/100*((AW144/100)^2/4*PI()*7850/100)</f>
        <v>636.1434526198874</v>
      </c>
      <c r="BE144" s="88">
        <v>2</v>
      </c>
      <c r="BF144" s="87">
        <f>AL144-11</f>
        <v>449</v>
      </c>
      <c r="BG144" s="87">
        <v>10</v>
      </c>
      <c r="BH144" s="218">
        <v>10</v>
      </c>
      <c r="BI144" s="88">
        <f>BF144+2*BG144</f>
        <v>469</v>
      </c>
      <c r="BJ144" s="88">
        <f>AZ144</f>
        <v>32</v>
      </c>
      <c r="BK144" s="87">
        <f>BI144*BJ144/100*((BH144/100)^2/4*PI()*7850/100)</f>
        <v>92.529956744710915</v>
      </c>
      <c r="BL144" s="88">
        <v>3</v>
      </c>
      <c r="BM144" s="110">
        <f>(AP144+AQ144)/2-2*4.5</f>
        <v>475</v>
      </c>
      <c r="BN144" s="87">
        <f>10</f>
        <v>10</v>
      </c>
      <c r="BO144" s="218">
        <v>10</v>
      </c>
      <c r="BP144" s="105">
        <f t="shared" ref="BP144:BP161" si="12">IF(BO144=10,1.16,IF(BO144=12,1.39,IF(BO144=14,1.62,IF(BO144=28,3.1))))</f>
        <v>1.1599999999999999</v>
      </c>
      <c r="BQ144" s="110">
        <f>BM144+2*BN144</f>
        <v>495</v>
      </c>
      <c r="BR144" s="88">
        <f>AT144*2+2*AU144+1</f>
        <v>45</v>
      </c>
      <c r="BS144" s="87">
        <f t="shared" ref="BS144:BS161" si="13">BQ144*BR144/100*((BO144/100)^2/4*PI()*7850/100)</f>
        <v>137.33374110397358</v>
      </c>
      <c r="BT144" s="88">
        <v>6</v>
      </c>
      <c r="BU144" s="110">
        <f>(20+10*BW144)*TAN(BV144/180*PI())</f>
        <v>134.46874888798155</v>
      </c>
      <c r="BV144" s="242">
        <f>45+AN144/2</f>
        <v>62.5</v>
      </c>
      <c r="BW144" s="88">
        <f>INT((150*COS(BV144/180*PI())-10)/10)</f>
        <v>5</v>
      </c>
      <c r="BX144" s="218">
        <v>12</v>
      </c>
      <c r="BY144" s="215">
        <f>BU144+34</f>
        <v>168.46874888798155</v>
      </c>
      <c r="BZ144" s="88">
        <f>BW144+1</f>
        <v>6</v>
      </c>
      <c r="CA144" s="87">
        <f>BY144*BZ144/100*((BX144/100)^2/4*PI()*7850/100)</f>
        <v>8.9741356776309882</v>
      </c>
      <c r="CB144" s="243">
        <f>BD144+BK144+BS144+BD145+BK145+BS145+CA144+CA145+BS146</f>
        <v>2411.4868920372783</v>
      </c>
      <c r="CC144" s="233">
        <f>(AP144+AQ144)*AL144/2*AR144/1000000</f>
        <v>10.018800000000001</v>
      </c>
      <c r="CE144" s="42">
        <f>CB144/CC144</f>
        <v>240.69618038460476</v>
      </c>
    </row>
    <row r="145" spans="5:83" ht="42" customHeight="1" x14ac:dyDescent="0.25">
      <c r="E145" s="93"/>
      <c r="I145" s="72"/>
      <c r="P145" s="72"/>
      <c r="Q145" s="72"/>
      <c r="R145" s="72"/>
      <c r="S145" s="72"/>
      <c r="AJ145" s="278"/>
      <c r="AK145" s="242"/>
      <c r="AL145" s="238"/>
      <c r="AM145" s="248"/>
      <c r="AN145" s="238"/>
      <c r="AO145" s="250"/>
      <c r="AP145" s="242"/>
      <c r="AQ145" s="242"/>
      <c r="AR145" s="324"/>
      <c r="AS145" s="304"/>
      <c r="AT145" s="322"/>
      <c r="AU145" s="322"/>
      <c r="AV145" s="88" t="s">
        <v>51</v>
      </c>
      <c r="AW145" s="231">
        <f>AW144</f>
        <v>25</v>
      </c>
      <c r="AX145" s="87">
        <f>AL144/COS(AN144/180*PI())-11</f>
        <v>550.55631083026981</v>
      </c>
      <c r="AY145" s="184">
        <f>AY144</f>
        <v>33.450000000000003</v>
      </c>
      <c r="AZ145" s="103" t="s">
        <v>31</v>
      </c>
      <c r="BA145" s="131">
        <f>INT((AQ144-AP144-3.5/COS(AN144*PI()/180))/AS144)+1</f>
        <v>32</v>
      </c>
      <c r="BB145" s="105">
        <f>IF(AW145=16,1.84,IF(AW145=20,2.27,IF(AW145=22,2.51,IF(AW145=25,2.84,IF(AW145=28,3.16)))))</f>
        <v>2.84</v>
      </c>
      <c r="BC145" s="88">
        <f>AX145+2*AY145</f>
        <v>617.45631083026979</v>
      </c>
      <c r="BD145" s="87">
        <f>BC145*BA145/100*((AW145/100)^2/4*PI()*7850/100)</f>
        <v>761.3700124316847</v>
      </c>
      <c r="BE145" s="88" t="s">
        <v>52</v>
      </c>
      <c r="BF145" s="87">
        <f>AL144/COS(AN144/180*PI())-11</f>
        <v>550.55631083026981</v>
      </c>
      <c r="BG145" s="87">
        <v>10</v>
      </c>
      <c r="BH145" s="218">
        <v>10</v>
      </c>
      <c r="BI145" s="88">
        <f>BF145+2*BG145</f>
        <v>570.55631083026981</v>
      </c>
      <c r="BJ145" s="88">
        <f>BA145</f>
        <v>32</v>
      </c>
      <c r="BK145" s="87">
        <f>BI145*BJ145/100*((BH145/100)^2/4*PI()*7850/100)</f>
        <v>112.5662063145985</v>
      </c>
      <c r="BL145" s="88">
        <v>4</v>
      </c>
      <c r="BM145" s="110">
        <f>BM144</f>
        <v>475</v>
      </c>
      <c r="BN145" s="214">
        <f>AR144-7-BP144-BP145+BP145</f>
        <v>36.840000000000003</v>
      </c>
      <c r="BO145" s="218">
        <v>12</v>
      </c>
      <c r="BP145" s="105">
        <f t="shared" si="12"/>
        <v>1.39</v>
      </c>
      <c r="BQ145" s="215">
        <f>BM145+2*BN145+32</f>
        <v>580.68000000000006</v>
      </c>
      <c r="BR145" s="88">
        <f>BR144</f>
        <v>45</v>
      </c>
      <c r="BS145" s="87">
        <f t="shared" si="13"/>
        <v>231.9911470087429</v>
      </c>
      <c r="BT145" s="88">
        <v>7</v>
      </c>
      <c r="BU145" s="110">
        <f>(10+2.5*BW145)*1/TAN(BV144/180*PI())</f>
        <v>31.234023033104791</v>
      </c>
      <c r="BV145" s="242"/>
      <c r="BW145" s="88">
        <f>INT((120*SIN(BV144/180*PI()))/10)*2</f>
        <v>20</v>
      </c>
      <c r="BX145" s="218">
        <v>12</v>
      </c>
      <c r="BY145" s="215">
        <f>BU145+34</f>
        <v>65.234023033104791</v>
      </c>
      <c r="BZ145" s="88">
        <f>BW145+1</f>
        <v>21</v>
      </c>
      <c r="CA145" s="87">
        <f>BY145*BZ145/100*((BX145/100)^2/4*PI()*7850/100)</f>
        <v>12.162293723693269</v>
      </c>
      <c r="CB145" s="244"/>
      <c r="CC145" s="234"/>
      <c r="CE145" s="42"/>
    </row>
    <row r="146" spans="5:83" ht="42" customHeight="1" x14ac:dyDescent="0.25">
      <c r="E146" s="93"/>
      <c r="I146" s="72"/>
      <c r="P146" s="72"/>
      <c r="Q146" s="72"/>
      <c r="R146" s="72"/>
      <c r="S146" s="72"/>
      <c r="AJ146" s="278"/>
      <c r="AK146" s="242"/>
      <c r="AL146" s="238"/>
      <c r="AM146" s="248"/>
      <c r="AN146" s="238"/>
      <c r="AO146" s="250"/>
      <c r="AP146" s="242"/>
      <c r="AQ146" s="242"/>
      <c r="AR146" s="324"/>
      <c r="AS146" s="304"/>
      <c r="AT146" s="322"/>
      <c r="AU146" s="322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88">
        <v>5</v>
      </c>
      <c r="BM146" s="210">
        <f>(3*AS144+BB144+BP146)</f>
        <v>34.230000000000004</v>
      </c>
      <c r="BN146" s="214">
        <f>AR144-7-BP144-BP145+BP146</f>
        <v>36.840000000000003</v>
      </c>
      <c r="BO146" s="218">
        <v>12</v>
      </c>
      <c r="BP146" s="211">
        <f t="shared" si="12"/>
        <v>1.39</v>
      </c>
      <c r="BQ146" s="214">
        <f>2*BM146+2*BN146+28</f>
        <v>170.14000000000001</v>
      </c>
      <c r="BR146" s="212">
        <f>INT((2*AT144+AU144+1)*(INT(AZ144/3/2)+INT(BJ144/3/2+BJ145/3/2))/2)</f>
        <v>277</v>
      </c>
      <c r="BS146" s="87">
        <f t="shared" si="13"/>
        <v>418.41594641235571</v>
      </c>
      <c r="BT146" s="247"/>
      <c r="BU146" s="247"/>
      <c r="BV146" s="247"/>
      <c r="BW146" s="247"/>
      <c r="BX146" s="247"/>
      <c r="BY146" s="247"/>
      <c r="BZ146" s="247"/>
      <c r="CA146" s="247"/>
      <c r="CB146" s="253"/>
      <c r="CC146" s="246"/>
      <c r="CE146" s="42"/>
    </row>
    <row r="147" spans="5:83" ht="42" customHeight="1" x14ac:dyDescent="0.25">
      <c r="E147" s="93"/>
      <c r="I147" s="72"/>
      <c r="P147" s="72"/>
      <c r="Q147" s="72"/>
      <c r="R147" s="72"/>
      <c r="S147" s="72"/>
      <c r="AJ147" s="278"/>
      <c r="AK147" s="242"/>
      <c r="AL147" s="238">
        <v>460</v>
      </c>
      <c r="AM147" s="248" t="s">
        <v>205</v>
      </c>
      <c r="AN147" s="238">
        <f>AN144</f>
        <v>35</v>
      </c>
      <c r="AO147" s="250">
        <f>INT(AL147*TAN(RADIANS(AN147)))</f>
        <v>322</v>
      </c>
      <c r="AP147" s="242">
        <f>INT((AO147-13)/AS147+1)*AS147+13</f>
        <v>323</v>
      </c>
      <c r="AQ147" s="242">
        <f>AP147+INT(AL147*(TAN(AN147/180*PI())))</f>
        <v>645</v>
      </c>
      <c r="AR147" s="324">
        <f>F$8</f>
        <v>55</v>
      </c>
      <c r="AS147" s="304">
        <f>AS144</f>
        <v>10</v>
      </c>
      <c r="AT147" s="322">
        <f>AT144</f>
        <v>14</v>
      </c>
      <c r="AU147" s="322">
        <v>8</v>
      </c>
      <c r="AV147" s="88">
        <v>1</v>
      </c>
      <c r="AW147" s="231">
        <f>J$8</f>
        <v>28</v>
      </c>
      <c r="AX147" s="87">
        <f>AL147-11</f>
        <v>449</v>
      </c>
      <c r="AY147" s="184">
        <f>(AR147-7-BP147-BP148-1.16/2-BB147/2)</f>
        <v>43.290000000000006</v>
      </c>
      <c r="AZ147" s="130">
        <f>INT((AP147-13)/AS147)+1</f>
        <v>32</v>
      </c>
      <c r="BA147" s="103" t="s">
        <v>31</v>
      </c>
      <c r="BB147" s="105">
        <f>IF(AW147=16,1.84,IF(AW147=20,2.27,IF(AW147=22,2.51,IF(AW147=25,2.84,IF(AW147=28,3.16)))))</f>
        <v>3.16</v>
      </c>
      <c r="BC147" s="88">
        <f>AX147+2*AY147</f>
        <v>535.58000000000004</v>
      </c>
      <c r="BD147" s="87">
        <f>BC147*AZ147/100*((AW147/100)^2/4*PI()*7850/100)</f>
        <v>828.41876927361409</v>
      </c>
      <c r="BE147" s="88">
        <v>2</v>
      </c>
      <c r="BF147" s="87">
        <f>AL147-11</f>
        <v>449</v>
      </c>
      <c r="BG147" s="87">
        <v>10</v>
      </c>
      <c r="BH147" s="218">
        <v>10</v>
      </c>
      <c r="BI147" s="88">
        <f>BF147+2*BG147</f>
        <v>469</v>
      </c>
      <c r="BJ147" s="88">
        <f>AZ147</f>
        <v>32</v>
      </c>
      <c r="BK147" s="87">
        <f>BI147*BJ147/100*((BH147/100)^2/4*PI()*7850/100)</f>
        <v>92.529956744710915</v>
      </c>
      <c r="BL147" s="88">
        <v>3</v>
      </c>
      <c r="BM147" s="110">
        <f>(AP147+AQ147)/2-2*4.5</f>
        <v>475</v>
      </c>
      <c r="BN147" s="87">
        <f>10</f>
        <v>10</v>
      </c>
      <c r="BO147" s="218">
        <v>10</v>
      </c>
      <c r="BP147" s="105">
        <f t="shared" si="12"/>
        <v>1.1599999999999999</v>
      </c>
      <c r="BQ147" s="110">
        <f>BM147+2*BN147</f>
        <v>495</v>
      </c>
      <c r="BR147" s="88">
        <f>AT147*2+2*AU147+1</f>
        <v>45</v>
      </c>
      <c r="BS147" s="87">
        <f t="shared" si="13"/>
        <v>137.33374110397358</v>
      </c>
      <c r="BT147" s="88">
        <v>6</v>
      </c>
      <c r="BU147" s="110">
        <f>(20+10*BW147)*TAN(BV147/180*PI())</f>
        <v>134.46874888798155</v>
      </c>
      <c r="BV147" s="242">
        <f>45+AN147/2</f>
        <v>62.5</v>
      </c>
      <c r="BW147" s="88">
        <f>INT((150*COS(BV147/180*PI())-10)/10)</f>
        <v>5</v>
      </c>
      <c r="BX147" s="218">
        <v>12</v>
      </c>
      <c r="BY147" s="215">
        <f>BU147+34</f>
        <v>168.46874888798155</v>
      </c>
      <c r="BZ147" s="88">
        <f>BW147+1</f>
        <v>6</v>
      </c>
      <c r="CA147" s="87">
        <f>BY147*BZ147/100*((BX147/100)^2/4*PI()*7850/100)</f>
        <v>8.9741356776309882</v>
      </c>
      <c r="CB147" s="243">
        <f>BD147+BK147+BS147+BD148+BK148+BS148+CA147+CA148+BS149</f>
        <v>2886.6443059722465</v>
      </c>
      <c r="CC147" s="233">
        <f>(AP147+AQ147)*AL147/2*AR147/1000000</f>
        <v>12.245200000000001</v>
      </c>
      <c r="CE147" s="42">
        <f>CB147/CC147</f>
        <v>235.73680347991427</v>
      </c>
    </row>
    <row r="148" spans="5:83" ht="42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/>
      <c r="AM148" s="248"/>
      <c r="AN148" s="238"/>
      <c r="AO148" s="250"/>
      <c r="AP148" s="242"/>
      <c r="AQ148" s="242"/>
      <c r="AR148" s="324"/>
      <c r="AS148" s="304"/>
      <c r="AT148" s="322"/>
      <c r="AU148" s="322"/>
      <c r="AV148" s="88" t="s">
        <v>51</v>
      </c>
      <c r="AW148" s="231">
        <f>AW147</f>
        <v>28</v>
      </c>
      <c r="AX148" s="87">
        <f>AL147/COS(AN147/180*PI())-11</f>
        <v>550.55631083026981</v>
      </c>
      <c r="AY148" s="184">
        <f>AY147</f>
        <v>43.290000000000006</v>
      </c>
      <c r="AZ148" s="103" t="s">
        <v>31</v>
      </c>
      <c r="BA148" s="131">
        <f>INT((AQ147-AP147-3.5/COS(AN147*PI()/180))/AS147)+1</f>
        <v>32</v>
      </c>
      <c r="BB148" s="105">
        <f>IF(AW148=16,1.84,IF(AW148=20,2.27,IF(AW148=22,2.51,IF(AW148=25,2.84,IF(AW148=28,3.16)))))</f>
        <v>3.16</v>
      </c>
      <c r="BC148" s="88">
        <f>AX148+2*AY148</f>
        <v>637.13631083026985</v>
      </c>
      <c r="BD148" s="87">
        <f>BC148*BA148/100*((AW148/100)^2/4*PI()*7850/100)</f>
        <v>985.502965901533</v>
      </c>
      <c r="BE148" s="88" t="s">
        <v>52</v>
      </c>
      <c r="BF148" s="87">
        <f>AL147/COS(AN147/180*PI())-11</f>
        <v>550.55631083026981</v>
      </c>
      <c r="BG148" s="87">
        <v>10</v>
      </c>
      <c r="BH148" s="218">
        <v>10</v>
      </c>
      <c r="BI148" s="88">
        <f>BF148+2*BG148</f>
        <v>570.55631083026981</v>
      </c>
      <c r="BJ148" s="88">
        <f>BA148</f>
        <v>32</v>
      </c>
      <c r="BK148" s="87">
        <f>BI148*BJ148/100*((BH148/100)^2/4*PI()*7850/100)</f>
        <v>112.5662063145985</v>
      </c>
      <c r="BL148" s="88">
        <v>4</v>
      </c>
      <c r="BM148" s="110">
        <f>BM147</f>
        <v>475</v>
      </c>
      <c r="BN148" s="214">
        <f>AR147-7-BP147-BP148+BP148</f>
        <v>46.84</v>
      </c>
      <c r="BO148" s="218">
        <v>12</v>
      </c>
      <c r="BP148" s="105">
        <f t="shared" si="12"/>
        <v>1.39</v>
      </c>
      <c r="BQ148" s="215">
        <f>BM148+2*BN148+32</f>
        <v>600.68000000000006</v>
      </c>
      <c r="BR148" s="88">
        <f>BR147</f>
        <v>45</v>
      </c>
      <c r="BS148" s="87">
        <f t="shared" si="13"/>
        <v>239.98147376388317</v>
      </c>
      <c r="BT148" s="88">
        <v>7</v>
      </c>
      <c r="BU148" s="110">
        <f>(10+2.5*BW148)*1/TAN(BV147/180*PI())</f>
        <v>31.234023033104791</v>
      </c>
      <c r="BV148" s="242"/>
      <c r="BW148" s="88">
        <f>INT((120*SIN(BV147/180*PI()))/10)*2</f>
        <v>20</v>
      </c>
      <c r="BX148" s="218">
        <v>12</v>
      </c>
      <c r="BY148" s="215">
        <f>BU148+34</f>
        <v>65.234023033104791</v>
      </c>
      <c r="BZ148" s="88">
        <f>BW148+1</f>
        <v>21</v>
      </c>
      <c r="CA148" s="87">
        <f>BY148*BZ148/100*((BX148/100)^2/4*PI()*7850/100)</f>
        <v>12.162293723693269</v>
      </c>
      <c r="CB148" s="244"/>
      <c r="CC148" s="234"/>
      <c r="CE148" s="42"/>
    </row>
    <row r="149" spans="5:83" ht="42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238"/>
      <c r="AM149" s="248"/>
      <c r="AN149" s="238"/>
      <c r="AO149" s="250"/>
      <c r="AP149" s="242"/>
      <c r="AQ149" s="242"/>
      <c r="AR149" s="324"/>
      <c r="AS149" s="304"/>
      <c r="AT149" s="322"/>
      <c r="AU149" s="322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88">
        <v>5</v>
      </c>
      <c r="BM149" s="210">
        <f>(3*AS147+BB147+BP149)</f>
        <v>34.549999999999997</v>
      </c>
      <c r="BN149" s="214">
        <f>AR147-7-BP147-BP148+BP149</f>
        <v>46.84</v>
      </c>
      <c r="BO149" s="218">
        <v>12</v>
      </c>
      <c r="BP149" s="211">
        <f t="shared" si="12"/>
        <v>1.39</v>
      </c>
      <c r="BQ149" s="214">
        <f>2*BM149+2*BN149+28</f>
        <v>190.78</v>
      </c>
      <c r="BR149" s="212">
        <f>INT((2*AT147+AU147+1)*(INT(AZ147/3/2)+INT(BJ147/3/2+BJ148/3/2))/2)</f>
        <v>277</v>
      </c>
      <c r="BS149" s="87">
        <f t="shared" si="13"/>
        <v>469.17476346860946</v>
      </c>
      <c r="BT149" s="247"/>
      <c r="BU149" s="247"/>
      <c r="BV149" s="247"/>
      <c r="BW149" s="247"/>
      <c r="BX149" s="247"/>
      <c r="BY149" s="247"/>
      <c r="BZ149" s="247"/>
      <c r="CA149" s="247"/>
      <c r="CB149" s="253"/>
      <c r="CC149" s="246"/>
      <c r="CE149" s="42"/>
    </row>
    <row r="150" spans="5:83" ht="42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v>460</v>
      </c>
      <c r="AM150" s="248" t="s">
        <v>206</v>
      </c>
      <c r="AN150" s="238">
        <f>AN147</f>
        <v>35</v>
      </c>
      <c r="AO150" s="250">
        <f>INT(AL150*TAN(RADIANS(AN150)))</f>
        <v>322</v>
      </c>
      <c r="AP150" s="242">
        <f>INT((AO150-13)/AS150+1)*AS150+13</f>
        <v>323</v>
      </c>
      <c r="AQ150" s="242">
        <f>AP150+INT(AL150*(TAN(AN150/180*PI())))</f>
        <v>645</v>
      </c>
      <c r="AR150" s="324">
        <f>F$9</f>
        <v>55</v>
      </c>
      <c r="AS150" s="304">
        <f>AS147</f>
        <v>10</v>
      </c>
      <c r="AT150" s="322">
        <f>AT147</f>
        <v>14</v>
      </c>
      <c r="AU150" s="322">
        <v>8</v>
      </c>
      <c r="AV150" s="88">
        <v>1</v>
      </c>
      <c r="AW150" s="231">
        <f>J$9</f>
        <v>28</v>
      </c>
      <c r="AX150" s="87">
        <f>AL150-11</f>
        <v>449</v>
      </c>
      <c r="AY150" s="184">
        <f>(AR150-7-BP150-BP151-1.16/2-BB150/2)</f>
        <v>43.290000000000006</v>
      </c>
      <c r="AZ150" s="130">
        <f>INT((AP150-13)/AS150)+1</f>
        <v>32</v>
      </c>
      <c r="BA150" s="103" t="s">
        <v>31</v>
      </c>
      <c r="BB150" s="105">
        <f>IF(AW150=16,1.84,IF(AW150=20,2.27,IF(AW150=22,2.51,IF(AW150=25,2.84,IF(AW150=28,3.16)))))</f>
        <v>3.16</v>
      </c>
      <c r="BC150" s="88">
        <f>AX150+2*AY150</f>
        <v>535.58000000000004</v>
      </c>
      <c r="BD150" s="87">
        <f>BC150*AZ150/100*((AW150/100)^2/4*PI()*7850/100)</f>
        <v>828.41876927361409</v>
      </c>
      <c r="BE150" s="88">
        <v>2</v>
      </c>
      <c r="BF150" s="87">
        <f>AL150-11</f>
        <v>449</v>
      </c>
      <c r="BG150" s="87">
        <v>10</v>
      </c>
      <c r="BH150" s="218">
        <v>10</v>
      </c>
      <c r="BI150" s="88">
        <f>BF150+2*BG150</f>
        <v>469</v>
      </c>
      <c r="BJ150" s="88">
        <f>AZ150</f>
        <v>32</v>
      </c>
      <c r="BK150" s="87">
        <f>BI150*BJ150/100*((BH150/100)^2/4*PI()*7850/100)</f>
        <v>92.529956744710915</v>
      </c>
      <c r="BL150" s="88">
        <v>3</v>
      </c>
      <c r="BM150" s="110">
        <f>(AP150+AQ150)/2-2*4.5</f>
        <v>475</v>
      </c>
      <c r="BN150" s="87">
        <f>10</f>
        <v>10</v>
      </c>
      <c r="BO150" s="218">
        <v>10</v>
      </c>
      <c r="BP150" s="105">
        <f t="shared" si="12"/>
        <v>1.1599999999999999</v>
      </c>
      <c r="BQ150" s="110">
        <f>BM150+2*BN150</f>
        <v>495</v>
      </c>
      <c r="BR150" s="88">
        <f>AT150*2+2*AU150+1</f>
        <v>45</v>
      </c>
      <c r="BS150" s="87">
        <f t="shared" si="13"/>
        <v>137.33374110397358</v>
      </c>
      <c r="BT150" s="88">
        <v>6</v>
      </c>
      <c r="BU150" s="110">
        <f>(20+10*BW150)*TAN(BV150/180*PI())</f>
        <v>134.46874888798155</v>
      </c>
      <c r="BV150" s="242">
        <f>45+AN150/2</f>
        <v>62.5</v>
      </c>
      <c r="BW150" s="88">
        <f>INT((150*COS(BV150/180*PI())-10)/10)</f>
        <v>5</v>
      </c>
      <c r="BX150" s="218">
        <v>12</v>
      </c>
      <c r="BY150" s="215">
        <f>BU150+34</f>
        <v>168.46874888798155</v>
      </c>
      <c r="BZ150" s="88">
        <f>BW150+1</f>
        <v>6</v>
      </c>
      <c r="CA150" s="87">
        <f>BY150*BZ150/100*((BX150/100)^2/4*PI()*7850/100)</f>
        <v>8.9741356776309882</v>
      </c>
      <c r="CB150" s="243">
        <f>BD150+BK150+BS150+BD151+BK151+BS151+CA150+CA151+BS152</f>
        <v>2886.6443059722465</v>
      </c>
      <c r="CC150" s="233">
        <f>(AP150+AQ150)*AL150/2*AR150/1000000</f>
        <v>12.245200000000001</v>
      </c>
      <c r="CE150" s="42">
        <f>CB150/CC150</f>
        <v>235.73680347991427</v>
      </c>
    </row>
    <row r="151" spans="5:83" ht="42" customHeight="1" x14ac:dyDescent="0.25">
      <c r="E151" s="93"/>
      <c r="I151" s="72"/>
      <c r="P151" s="72"/>
      <c r="Q151" s="72"/>
      <c r="R151" s="72"/>
      <c r="S151" s="72"/>
      <c r="AJ151" s="278"/>
      <c r="AK151" s="242"/>
      <c r="AL151" s="238"/>
      <c r="AM151" s="248"/>
      <c r="AN151" s="238"/>
      <c r="AO151" s="250"/>
      <c r="AP151" s="242"/>
      <c r="AQ151" s="242"/>
      <c r="AR151" s="324"/>
      <c r="AS151" s="304"/>
      <c r="AT151" s="322"/>
      <c r="AU151" s="322"/>
      <c r="AV151" s="88" t="s">
        <v>51</v>
      </c>
      <c r="AW151" s="231">
        <f>AW150</f>
        <v>28</v>
      </c>
      <c r="AX151" s="87">
        <f>AL150/COS(AN150/180*PI())-11</f>
        <v>550.55631083026981</v>
      </c>
      <c r="AY151" s="184">
        <f>AY150</f>
        <v>43.290000000000006</v>
      </c>
      <c r="AZ151" s="103" t="s">
        <v>31</v>
      </c>
      <c r="BA151" s="131">
        <f>INT((AQ150-AP150-3.5/COS(AN150*PI()/180))/AS150)+1</f>
        <v>32</v>
      </c>
      <c r="BB151" s="105">
        <f>IF(AW151=16,1.84,IF(AW151=20,2.27,IF(AW151=22,2.51,IF(AW151=25,2.84,IF(AW151=28,3.16)))))</f>
        <v>3.16</v>
      </c>
      <c r="BC151" s="88">
        <f>AX151+2*AY151</f>
        <v>637.13631083026985</v>
      </c>
      <c r="BD151" s="87">
        <f>BC151*BA151/100*((AW151/100)^2/4*PI()*7850/100)</f>
        <v>985.502965901533</v>
      </c>
      <c r="BE151" s="88" t="s">
        <v>52</v>
      </c>
      <c r="BF151" s="87">
        <f>AL150/COS(AN150/180*PI())-11</f>
        <v>550.55631083026981</v>
      </c>
      <c r="BG151" s="87">
        <v>10</v>
      </c>
      <c r="BH151" s="218">
        <v>10</v>
      </c>
      <c r="BI151" s="88">
        <f>BF151+2*BG151</f>
        <v>570.55631083026981</v>
      </c>
      <c r="BJ151" s="88">
        <f>BA151</f>
        <v>32</v>
      </c>
      <c r="BK151" s="87">
        <f>BI151*BJ151/100*((BH151/100)^2/4*PI()*7850/100)</f>
        <v>112.5662063145985</v>
      </c>
      <c r="BL151" s="88">
        <v>4</v>
      </c>
      <c r="BM151" s="110">
        <f>BM150</f>
        <v>475</v>
      </c>
      <c r="BN151" s="214">
        <f>AR150-7-BP150-BP151+BP151</f>
        <v>46.84</v>
      </c>
      <c r="BO151" s="218">
        <v>12</v>
      </c>
      <c r="BP151" s="105">
        <f t="shared" si="12"/>
        <v>1.39</v>
      </c>
      <c r="BQ151" s="215">
        <f>BM151+2*BN151+32</f>
        <v>600.68000000000006</v>
      </c>
      <c r="BR151" s="88">
        <f>BR150</f>
        <v>45</v>
      </c>
      <c r="BS151" s="87">
        <f t="shared" si="13"/>
        <v>239.98147376388317</v>
      </c>
      <c r="BT151" s="88">
        <v>7</v>
      </c>
      <c r="BU151" s="110">
        <f>(10+2.5*BW151)*1/TAN(BV150/180*PI())</f>
        <v>31.234023033104791</v>
      </c>
      <c r="BV151" s="242"/>
      <c r="BW151" s="88">
        <f>INT((120*SIN(BV150/180*PI()))/10)*2</f>
        <v>20</v>
      </c>
      <c r="BX151" s="218">
        <v>12</v>
      </c>
      <c r="BY151" s="215">
        <f>BU151+34</f>
        <v>65.234023033104791</v>
      </c>
      <c r="BZ151" s="88">
        <f>BW151+1</f>
        <v>21</v>
      </c>
      <c r="CA151" s="87">
        <f>BY151*BZ151/100*((BX151/100)^2/4*PI()*7850/100)</f>
        <v>12.162293723693269</v>
      </c>
      <c r="CB151" s="244"/>
      <c r="CC151" s="234"/>
      <c r="CE151" s="42"/>
    </row>
    <row r="152" spans="5:83" ht="42" customHeight="1" x14ac:dyDescent="0.25">
      <c r="E152" s="93"/>
      <c r="I152" s="72"/>
      <c r="P152" s="72"/>
      <c r="Q152" s="72"/>
      <c r="R152" s="72"/>
      <c r="S152" s="72"/>
      <c r="AJ152" s="278"/>
      <c r="AK152" s="242"/>
      <c r="AL152" s="238"/>
      <c r="AM152" s="248"/>
      <c r="AN152" s="238"/>
      <c r="AO152" s="250"/>
      <c r="AP152" s="242"/>
      <c r="AQ152" s="242"/>
      <c r="AR152" s="324"/>
      <c r="AS152" s="304"/>
      <c r="AT152" s="322"/>
      <c r="AU152" s="322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88">
        <v>5</v>
      </c>
      <c r="BM152" s="210">
        <f>(3*AS150+BB150+BP152)</f>
        <v>34.549999999999997</v>
      </c>
      <c r="BN152" s="214">
        <f>AR150-7-BP150-BP151+BP152</f>
        <v>46.84</v>
      </c>
      <c r="BO152" s="218">
        <v>12</v>
      </c>
      <c r="BP152" s="211">
        <f t="shared" si="12"/>
        <v>1.39</v>
      </c>
      <c r="BQ152" s="214">
        <f>2*BM152+2*BN152+28</f>
        <v>190.78</v>
      </c>
      <c r="BR152" s="212">
        <f>INT((2*AT150+AU150+1)*(INT(AZ150/3/2)+INT(BJ150/3/2+BJ151/3/2))/2)</f>
        <v>277</v>
      </c>
      <c r="BS152" s="87">
        <f t="shared" si="13"/>
        <v>469.17476346860946</v>
      </c>
      <c r="BT152" s="247"/>
      <c r="BU152" s="247"/>
      <c r="BV152" s="247"/>
      <c r="BW152" s="247"/>
      <c r="BX152" s="247"/>
      <c r="BY152" s="247"/>
      <c r="BZ152" s="247"/>
      <c r="CA152" s="247"/>
      <c r="CB152" s="253"/>
      <c r="CC152" s="246"/>
      <c r="CE152" s="42"/>
    </row>
    <row r="153" spans="5:83" ht="42" customHeight="1" x14ac:dyDescent="0.25">
      <c r="E153" s="93"/>
      <c r="I153" s="72"/>
      <c r="P153" s="72"/>
      <c r="Q153" s="72"/>
      <c r="R153" s="72"/>
      <c r="S153" s="72"/>
      <c r="AJ153" s="278"/>
      <c r="AK153" s="242"/>
      <c r="AL153" s="238">
        <v>460</v>
      </c>
      <c r="AM153" s="248" t="s">
        <v>405</v>
      </c>
      <c r="AN153" s="238">
        <f>AN150</f>
        <v>35</v>
      </c>
      <c r="AO153" s="250">
        <f>INT(AL153*TAN(RADIANS(AN153)))</f>
        <v>322</v>
      </c>
      <c r="AP153" s="242">
        <f>INT((AO153-13)/AS153+1)*AS153+13</f>
        <v>323</v>
      </c>
      <c r="AQ153" s="242">
        <f>AP153+INT(AL153*(TAN(AN153/180*PI())))</f>
        <v>645</v>
      </c>
      <c r="AR153" s="324">
        <f>F$10</f>
        <v>70</v>
      </c>
      <c r="AS153" s="304">
        <f>AS150</f>
        <v>10</v>
      </c>
      <c r="AT153" s="322">
        <f>AT150</f>
        <v>14</v>
      </c>
      <c r="AU153" s="322">
        <v>8</v>
      </c>
      <c r="AV153" s="88">
        <v>1</v>
      </c>
      <c r="AW153" s="231">
        <f>J$11</f>
        <v>28</v>
      </c>
      <c r="AX153" s="87">
        <f>AL153-11</f>
        <v>449</v>
      </c>
      <c r="AY153" s="184">
        <f>(AR153-7-BP153-BP154-1.16/2-BB153/2)</f>
        <v>58.290000000000006</v>
      </c>
      <c r="AZ153" s="130">
        <f>INT((AP153-13)/AS153)+1</f>
        <v>32</v>
      </c>
      <c r="BA153" s="103" t="s">
        <v>31</v>
      </c>
      <c r="BB153" s="105">
        <f>IF(AW153=16,1.84,IF(AW153=20,2.27,IF(AW153=22,2.51,IF(AW153=25,2.84,IF(AW153=28,3.16)))))</f>
        <v>3.16</v>
      </c>
      <c r="BC153" s="88">
        <f>AX153+2*AY153</f>
        <v>565.58000000000004</v>
      </c>
      <c r="BD153" s="87">
        <f>BC153*AZ153/100*((AW153/100)^2/4*PI()*7850/100)</f>
        <v>874.82185205902135</v>
      </c>
      <c r="BE153" s="88">
        <v>2</v>
      </c>
      <c r="BF153" s="87">
        <f>AL153-11</f>
        <v>449</v>
      </c>
      <c r="BG153" s="87">
        <v>10</v>
      </c>
      <c r="BH153" s="218">
        <v>10</v>
      </c>
      <c r="BI153" s="88">
        <f>BF153+2*BG153</f>
        <v>469</v>
      </c>
      <c r="BJ153" s="88">
        <f>AZ153</f>
        <v>32</v>
      </c>
      <c r="BK153" s="87">
        <f>BI153*BJ153/100*((BH153/100)^2/4*PI()*7850/100)</f>
        <v>92.529956744710915</v>
      </c>
      <c r="BL153" s="88">
        <v>3</v>
      </c>
      <c r="BM153" s="110">
        <f>(AP153+AQ153)/2-2*4.5</f>
        <v>475</v>
      </c>
      <c r="BN153" s="87">
        <f>10</f>
        <v>10</v>
      </c>
      <c r="BO153" s="218">
        <v>10</v>
      </c>
      <c r="BP153" s="105">
        <f t="shared" si="12"/>
        <v>1.1599999999999999</v>
      </c>
      <c r="BQ153" s="110">
        <f>BM153+2*BN153</f>
        <v>495</v>
      </c>
      <c r="BR153" s="88">
        <f>AT153*2+2*AU153+1</f>
        <v>45</v>
      </c>
      <c r="BS153" s="87">
        <f t="shared" si="13"/>
        <v>137.33374110397358</v>
      </c>
      <c r="BT153" s="88">
        <v>6</v>
      </c>
      <c r="BU153" s="110">
        <f>(20+10*BW153)*TAN(BV153/180*PI())</f>
        <v>134.46874888798155</v>
      </c>
      <c r="BV153" s="242">
        <f>45+AN153/2</f>
        <v>62.5</v>
      </c>
      <c r="BW153" s="88">
        <f>INT((150*COS(BV153/180*PI())-10)/10)</f>
        <v>5</v>
      </c>
      <c r="BX153" s="218">
        <v>12</v>
      </c>
      <c r="BY153" s="215">
        <f>BU153+34</f>
        <v>168.46874888798155</v>
      </c>
      <c r="BZ153" s="88">
        <f>BW153+1</f>
        <v>6</v>
      </c>
      <c r="CA153" s="87">
        <f>BY153*BZ153/100*((BX153/100)^2/4*PI()*7850/100)</f>
        <v>8.9741356776309882</v>
      </c>
      <c r="CB153" s="243">
        <f>BD153+BK153+BS153+BD154+BK154+BS154+CA153+CA154+BS155</f>
        <v>3065.213312048234</v>
      </c>
      <c r="CC153" s="233">
        <f>(AP153+AQ153)*AL153/2*AR153/1000000</f>
        <v>15.5848</v>
      </c>
      <c r="CE153" s="42">
        <f>CB153/CC153</f>
        <v>196.67966942458256</v>
      </c>
    </row>
    <row r="154" spans="5:83" ht="42" customHeight="1" x14ac:dyDescent="0.25">
      <c r="E154" s="93"/>
      <c r="I154" s="72"/>
      <c r="P154" s="72"/>
      <c r="Q154" s="72"/>
      <c r="R154" s="72"/>
      <c r="S154" s="72"/>
      <c r="AJ154" s="278"/>
      <c r="AK154" s="242"/>
      <c r="AL154" s="238"/>
      <c r="AM154" s="248"/>
      <c r="AN154" s="238"/>
      <c r="AO154" s="250"/>
      <c r="AP154" s="242"/>
      <c r="AQ154" s="242"/>
      <c r="AR154" s="324"/>
      <c r="AS154" s="304"/>
      <c r="AT154" s="322"/>
      <c r="AU154" s="322"/>
      <c r="AV154" s="88" t="s">
        <v>51</v>
      </c>
      <c r="AW154" s="231">
        <f>AW153</f>
        <v>28</v>
      </c>
      <c r="AX154" s="87">
        <f>AL153/COS(AN153/180*PI())-11</f>
        <v>550.55631083026981</v>
      </c>
      <c r="AY154" s="184">
        <f>AY153</f>
        <v>58.290000000000006</v>
      </c>
      <c r="AZ154" s="103" t="s">
        <v>31</v>
      </c>
      <c r="BA154" s="131">
        <f>INT((AQ153-AP153-3.5/COS(AN153*PI()/180))/AS153)+1</f>
        <v>32</v>
      </c>
      <c r="BB154" s="105">
        <f>IF(AW154=16,1.84,IF(AW154=20,2.27,IF(AW154=22,2.51,IF(AW154=25,2.84,IF(AW154=28,3.16)))))</f>
        <v>3.16</v>
      </c>
      <c r="BC154" s="88">
        <f>AX154+2*AY154</f>
        <v>667.13631083026985</v>
      </c>
      <c r="BD154" s="87">
        <f>BC154*BA154/100*((AW154/100)^2/4*PI()*7850/100)</f>
        <v>1031.9060486869403</v>
      </c>
      <c r="BE154" s="88" t="s">
        <v>52</v>
      </c>
      <c r="BF154" s="87">
        <f>AL153/COS(AN153/180*PI())-11</f>
        <v>550.55631083026981</v>
      </c>
      <c r="BG154" s="87">
        <v>10</v>
      </c>
      <c r="BH154" s="218">
        <v>10</v>
      </c>
      <c r="BI154" s="88">
        <f>BF154+2*BG154</f>
        <v>570.55631083026981</v>
      </c>
      <c r="BJ154" s="88">
        <f>BA154</f>
        <v>32</v>
      </c>
      <c r="BK154" s="87">
        <f>BI154*BJ154/100*((BH154/100)^2/4*PI()*7850/100)</f>
        <v>112.5662063145985</v>
      </c>
      <c r="BL154" s="88">
        <v>4</v>
      </c>
      <c r="BM154" s="110">
        <f>BM153</f>
        <v>475</v>
      </c>
      <c r="BN154" s="214">
        <f>AR153-7-BP153-BP154+BP154</f>
        <v>61.84</v>
      </c>
      <c r="BO154" s="218">
        <v>12</v>
      </c>
      <c r="BP154" s="105">
        <f t="shared" si="12"/>
        <v>1.39</v>
      </c>
      <c r="BQ154" s="215">
        <f>BM154+2*BN154+32</f>
        <v>630.68000000000006</v>
      </c>
      <c r="BR154" s="88">
        <f>BR153</f>
        <v>45</v>
      </c>
      <c r="BS154" s="87">
        <f t="shared" si="13"/>
        <v>251.9669638965936</v>
      </c>
      <c r="BT154" s="88">
        <v>7</v>
      </c>
      <c r="BU154" s="110">
        <f>(10+2.5*BW154)*1/TAN(BV153/180*PI())</f>
        <v>31.234023033104791</v>
      </c>
      <c r="BV154" s="242"/>
      <c r="BW154" s="88">
        <f>INT((120*SIN(BV153/180*PI()))/10)*2</f>
        <v>20</v>
      </c>
      <c r="BX154" s="218">
        <v>12</v>
      </c>
      <c r="BY154" s="215">
        <f>BU154+34</f>
        <v>65.234023033104791</v>
      </c>
      <c r="BZ154" s="88">
        <f>BW154+1</f>
        <v>21</v>
      </c>
      <c r="CA154" s="87">
        <f>BY154*BZ154/100*((BX154/100)^2/4*PI()*7850/100)</f>
        <v>12.162293723693269</v>
      </c>
      <c r="CB154" s="244"/>
      <c r="CC154" s="234"/>
      <c r="CE154" s="42"/>
    </row>
    <row r="155" spans="5:83" ht="42" customHeight="1" x14ac:dyDescent="0.25">
      <c r="E155" s="93"/>
      <c r="I155" s="72"/>
      <c r="P155" s="72"/>
      <c r="Q155" s="72"/>
      <c r="R155" s="72"/>
      <c r="S155" s="72"/>
      <c r="AJ155" s="278"/>
      <c r="AK155" s="242"/>
      <c r="AL155" s="238"/>
      <c r="AM155" s="248"/>
      <c r="AN155" s="238"/>
      <c r="AO155" s="250"/>
      <c r="AP155" s="242"/>
      <c r="AQ155" s="242"/>
      <c r="AR155" s="324"/>
      <c r="AS155" s="304"/>
      <c r="AT155" s="322"/>
      <c r="AU155" s="322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88">
        <v>5</v>
      </c>
      <c r="BM155" s="210">
        <f>(3*AS153+BB153+BP155)</f>
        <v>34.549999999999997</v>
      </c>
      <c r="BN155" s="214">
        <f>AR153-7-BP153-BP154+BP155</f>
        <v>61.84</v>
      </c>
      <c r="BO155" s="218">
        <v>12</v>
      </c>
      <c r="BP155" s="211">
        <f t="shared" si="12"/>
        <v>1.39</v>
      </c>
      <c r="BQ155" s="214">
        <f>2*BM155+2*BN155+28</f>
        <v>220.78</v>
      </c>
      <c r="BR155" s="212">
        <f>INT((2*AT153+AU153+1)*(INT(AZ153/3/2)+INT(BJ153/3/2+BJ154/3/2))/2)</f>
        <v>277</v>
      </c>
      <c r="BS155" s="87">
        <f t="shared" si="13"/>
        <v>542.95211384107142</v>
      </c>
      <c r="BT155" s="247"/>
      <c r="BU155" s="247"/>
      <c r="BV155" s="247"/>
      <c r="BW155" s="247"/>
      <c r="BX155" s="247"/>
      <c r="BY155" s="247"/>
      <c r="BZ155" s="247"/>
      <c r="CA155" s="247"/>
      <c r="CB155" s="253"/>
      <c r="CC155" s="246"/>
      <c r="CE155" s="42"/>
    </row>
    <row r="156" spans="5:83" ht="42" customHeight="1" x14ac:dyDescent="0.25">
      <c r="E156" s="93"/>
      <c r="I156" s="72"/>
      <c r="P156" s="72"/>
      <c r="Q156" s="72"/>
      <c r="R156" s="72"/>
      <c r="S156" s="72"/>
      <c r="AJ156" s="278"/>
      <c r="AK156" s="242"/>
      <c r="AL156" s="238">
        <v>460</v>
      </c>
      <c r="AM156" s="248" t="s">
        <v>404</v>
      </c>
      <c r="AN156" s="238">
        <f>AN153</f>
        <v>35</v>
      </c>
      <c r="AO156" s="250">
        <f>INT(AL156*TAN(RADIANS(AN156)))</f>
        <v>322</v>
      </c>
      <c r="AP156" s="242">
        <f>INT((AO156-13)/AS156+1)*AS156+13</f>
        <v>323</v>
      </c>
      <c r="AQ156" s="242">
        <f>AP156+INT(AL156*(TAN(AN156/180*PI())))</f>
        <v>645</v>
      </c>
      <c r="AR156" s="324">
        <f>F$12</f>
        <v>80</v>
      </c>
      <c r="AS156" s="304">
        <f>AS153</f>
        <v>10</v>
      </c>
      <c r="AT156" s="322">
        <f>AT153</f>
        <v>14</v>
      </c>
      <c r="AU156" s="322">
        <v>8</v>
      </c>
      <c r="AV156" s="88">
        <v>1</v>
      </c>
      <c r="AW156" s="231">
        <f>J$13</f>
        <v>28</v>
      </c>
      <c r="AX156" s="87">
        <f>AL156-11</f>
        <v>449</v>
      </c>
      <c r="AY156" s="184">
        <f>(AR156-7-BP156-BP157-1.16/2-BB156/2)</f>
        <v>68.290000000000006</v>
      </c>
      <c r="AZ156" s="130">
        <f>INT((AP156-13)/AS156)+1</f>
        <v>32</v>
      </c>
      <c r="BA156" s="103" t="s">
        <v>31</v>
      </c>
      <c r="BB156" s="105">
        <f>IF(AW156=16,1.84,IF(AW156=20,2.27,IF(AW156=22,2.51,IF(AW156=25,2.84,IF(AW156=28,3.16)))))</f>
        <v>3.16</v>
      </c>
      <c r="BC156" s="88">
        <f>AX156+2*AY156</f>
        <v>585.58000000000004</v>
      </c>
      <c r="BD156" s="87">
        <f>BC156*AZ156/100*((AW156/100)^2/4*PI()*7850/100)</f>
        <v>905.7572405826262</v>
      </c>
      <c r="BE156" s="88">
        <v>2</v>
      </c>
      <c r="BF156" s="87">
        <f>AL156-11</f>
        <v>449</v>
      </c>
      <c r="BG156" s="87">
        <v>10</v>
      </c>
      <c r="BH156" s="218">
        <v>10</v>
      </c>
      <c r="BI156" s="88">
        <f>BF156+2*BG156</f>
        <v>469</v>
      </c>
      <c r="BJ156" s="88">
        <f>AZ156</f>
        <v>32</v>
      </c>
      <c r="BK156" s="87">
        <f>BI156*BJ156/100*((BH156/100)^2/4*PI()*7850/100)</f>
        <v>92.529956744710915</v>
      </c>
      <c r="BL156" s="88">
        <v>3</v>
      </c>
      <c r="BM156" s="110">
        <f>(AP156+AQ156)/2-2*4.5</f>
        <v>475</v>
      </c>
      <c r="BN156" s="87">
        <f>10</f>
        <v>10</v>
      </c>
      <c r="BO156" s="218">
        <v>10</v>
      </c>
      <c r="BP156" s="105">
        <f t="shared" si="12"/>
        <v>1.1599999999999999</v>
      </c>
      <c r="BQ156" s="110">
        <f>BM156+2*BN156</f>
        <v>495</v>
      </c>
      <c r="BR156" s="88">
        <f>AT156*2+2*AU156+1</f>
        <v>45</v>
      </c>
      <c r="BS156" s="87">
        <f t="shared" si="13"/>
        <v>137.33374110397358</v>
      </c>
      <c r="BT156" s="88">
        <v>6</v>
      </c>
      <c r="BU156" s="110">
        <f>(20+10*BW156)*TAN(BV156/180*PI())</f>
        <v>134.46874888798155</v>
      </c>
      <c r="BV156" s="242">
        <f>45+AN156/2</f>
        <v>62.5</v>
      </c>
      <c r="BW156" s="88">
        <f>INT((150*COS(BV156/180*PI())-10)/10)</f>
        <v>5</v>
      </c>
      <c r="BX156" s="218">
        <v>12</v>
      </c>
      <c r="BY156" s="215">
        <f>BU156+34</f>
        <v>168.46874888798155</v>
      </c>
      <c r="BZ156" s="88">
        <f>BW156+1</f>
        <v>6</v>
      </c>
      <c r="CA156" s="87">
        <f>BY156*BZ156/100*((BX156/100)^2/4*PI()*7850/100)</f>
        <v>8.9741356776309882</v>
      </c>
      <c r="CB156" s="243">
        <f>BD156+BK156+BS156+BD157+BK157+BS157+CA156+CA157+BS158</f>
        <v>3184.2593160988913</v>
      </c>
      <c r="CC156" s="233">
        <f>(AP156+AQ156)*AL156/2*AR156/1000000</f>
        <v>17.811199999999999</v>
      </c>
      <c r="CE156" s="42">
        <f>CB156/CC156</f>
        <v>178.77848298255543</v>
      </c>
    </row>
    <row r="157" spans="5:83" ht="42" customHeight="1" x14ac:dyDescent="0.25">
      <c r="E157" s="93"/>
      <c r="I157" s="72"/>
      <c r="P157" s="72"/>
      <c r="Q157" s="72"/>
      <c r="R157" s="72"/>
      <c r="S157" s="72"/>
      <c r="AJ157" s="278"/>
      <c r="AK157" s="242"/>
      <c r="AL157" s="238"/>
      <c r="AM157" s="248"/>
      <c r="AN157" s="238"/>
      <c r="AO157" s="250"/>
      <c r="AP157" s="242"/>
      <c r="AQ157" s="242"/>
      <c r="AR157" s="324"/>
      <c r="AS157" s="304"/>
      <c r="AT157" s="322"/>
      <c r="AU157" s="322"/>
      <c r="AV157" s="88" t="s">
        <v>51</v>
      </c>
      <c r="AW157" s="231">
        <f>AW156</f>
        <v>28</v>
      </c>
      <c r="AX157" s="87">
        <f>AL156/COS(AN156/180*PI())-11</f>
        <v>550.55631083026981</v>
      </c>
      <c r="AY157" s="184">
        <f>AY156</f>
        <v>68.290000000000006</v>
      </c>
      <c r="AZ157" s="103" t="s">
        <v>31</v>
      </c>
      <c r="BA157" s="131">
        <f>INT((AQ156-AP156-3.5/COS(AN156*PI()/180))/AS156)+1</f>
        <v>32</v>
      </c>
      <c r="BB157" s="105">
        <f>IF(AW157=16,1.84,IF(AW157=20,2.27,IF(AW157=22,2.51,IF(AW157=25,2.84,IF(AW157=28,3.16)))))</f>
        <v>3.16</v>
      </c>
      <c r="BC157" s="88">
        <f>AX157+2*AY157</f>
        <v>687.13631083026985</v>
      </c>
      <c r="BD157" s="87">
        <f>BC157*BA157/100*((AW157/100)^2/4*PI()*7850/100)</f>
        <v>1062.8414372105451</v>
      </c>
      <c r="BE157" s="88" t="s">
        <v>52</v>
      </c>
      <c r="BF157" s="87">
        <f>AL156/COS(AN156/180*PI())-11</f>
        <v>550.55631083026981</v>
      </c>
      <c r="BG157" s="87">
        <v>10</v>
      </c>
      <c r="BH157" s="218">
        <v>10</v>
      </c>
      <c r="BI157" s="88">
        <f>BF157+2*BG157</f>
        <v>570.55631083026981</v>
      </c>
      <c r="BJ157" s="88">
        <f>BA157</f>
        <v>32</v>
      </c>
      <c r="BK157" s="87">
        <f>BI157*BJ157/100*((BH157/100)^2/4*PI()*7850/100)</f>
        <v>112.5662063145985</v>
      </c>
      <c r="BL157" s="88">
        <v>4</v>
      </c>
      <c r="BM157" s="110">
        <f>BM156</f>
        <v>475</v>
      </c>
      <c r="BN157" s="214">
        <f>AR156-7-BP156-BP157+BP157</f>
        <v>71.84</v>
      </c>
      <c r="BO157" s="218">
        <v>12</v>
      </c>
      <c r="BP157" s="105">
        <f t="shared" si="12"/>
        <v>1.39</v>
      </c>
      <c r="BQ157" s="215">
        <f>BM157+2*BN157+32</f>
        <v>650.68000000000006</v>
      </c>
      <c r="BR157" s="88">
        <f>BR156</f>
        <v>45</v>
      </c>
      <c r="BS157" s="87">
        <f t="shared" si="13"/>
        <v>259.9572906517339</v>
      </c>
      <c r="BT157" s="88">
        <v>7</v>
      </c>
      <c r="BU157" s="110">
        <f>(10+2.5*BW157)*1/TAN(BV156/180*PI())</f>
        <v>31.234023033104791</v>
      </c>
      <c r="BV157" s="242"/>
      <c r="BW157" s="88">
        <f>INT((120*SIN(BV156/180*PI()))/10)*2</f>
        <v>20</v>
      </c>
      <c r="BX157" s="218">
        <v>12</v>
      </c>
      <c r="BY157" s="215">
        <f>BU157+34</f>
        <v>65.234023033104791</v>
      </c>
      <c r="BZ157" s="88">
        <f>BW157+1</f>
        <v>21</v>
      </c>
      <c r="CA157" s="87">
        <f>BY157*BZ157/100*((BX157/100)^2/4*PI()*7850/100)</f>
        <v>12.162293723693269</v>
      </c>
      <c r="CB157" s="244"/>
      <c r="CC157" s="234"/>
      <c r="CE157" s="42"/>
    </row>
    <row r="158" spans="5:83" ht="42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8"/>
      <c r="AN158" s="238"/>
      <c r="AO158" s="250"/>
      <c r="AP158" s="242"/>
      <c r="AQ158" s="242"/>
      <c r="AR158" s="324"/>
      <c r="AS158" s="304"/>
      <c r="AT158" s="322"/>
      <c r="AU158" s="322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88">
        <v>5</v>
      </c>
      <c r="BM158" s="210">
        <f>(3*AS156+BB156+BP158)</f>
        <v>34.549999999999997</v>
      </c>
      <c r="BN158" s="214">
        <f>AR156-7-BP156-BP157+BP158</f>
        <v>71.84</v>
      </c>
      <c r="BO158" s="218">
        <v>12</v>
      </c>
      <c r="BP158" s="211">
        <f t="shared" si="12"/>
        <v>1.39</v>
      </c>
      <c r="BQ158" s="214">
        <f>2*BM158+2*BN158+28</f>
        <v>240.78</v>
      </c>
      <c r="BR158" s="212">
        <f>INT((2*AT156+AU156+1)*(INT(AZ156/3/2)+INT(BJ156/3/2+BJ157/3/2))/2)</f>
        <v>277</v>
      </c>
      <c r="BS158" s="87">
        <f t="shared" si="13"/>
        <v>592.13701408937925</v>
      </c>
      <c r="BT158" s="247"/>
      <c r="BU158" s="247"/>
      <c r="BV158" s="247"/>
      <c r="BW158" s="247"/>
      <c r="BX158" s="247"/>
      <c r="BY158" s="247"/>
      <c r="BZ158" s="247"/>
      <c r="CA158" s="247"/>
      <c r="CB158" s="253"/>
      <c r="CC158" s="246"/>
      <c r="CE158" s="42"/>
    </row>
    <row r="159" spans="5:83" ht="42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v>460</v>
      </c>
      <c r="AM159" s="248" t="s">
        <v>406</v>
      </c>
      <c r="AN159" s="238">
        <f>AN156</f>
        <v>35</v>
      </c>
      <c r="AO159" s="250">
        <f>INT(AL159*TAN(RADIANS(AN159)))</f>
        <v>322</v>
      </c>
      <c r="AP159" s="242">
        <f>INT((AO159-13)/AS159+1)*AS159+13</f>
        <v>323</v>
      </c>
      <c r="AQ159" s="242">
        <f>AP159+INT(AL159*(TAN(AN159/180*PI())))</f>
        <v>645</v>
      </c>
      <c r="AR159" s="324">
        <f>F$15</f>
        <v>90</v>
      </c>
      <c r="AS159" s="304">
        <f>AS156</f>
        <v>10</v>
      </c>
      <c r="AT159" s="322">
        <f>AT156</f>
        <v>14</v>
      </c>
      <c r="AU159" s="322">
        <v>8</v>
      </c>
      <c r="AV159" s="88">
        <v>1</v>
      </c>
      <c r="AW159" s="231">
        <f>J$15</f>
        <v>28</v>
      </c>
      <c r="AX159" s="87">
        <f>AL159-11</f>
        <v>449</v>
      </c>
      <c r="AY159" s="184">
        <f>(AR159-7-BP159-BP160-1.16/2-BB159/2)</f>
        <v>78.290000000000006</v>
      </c>
      <c r="AZ159" s="130">
        <f>INT((AP159-13)/AS159)+1</f>
        <v>32</v>
      </c>
      <c r="BA159" s="103" t="s">
        <v>31</v>
      </c>
      <c r="BB159" s="105">
        <f>IF(AW159=16,1.84,IF(AW159=20,2.27,IF(AW159=22,2.51,IF(AW159=25,2.84,IF(AW159=28,3.16)))))</f>
        <v>3.16</v>
      </c>
      <c r="BC159" s="88">
        <f>AX159+2*AY159</f>
        <v>605.58000000000004</v>
      </c>
      <c r="BD159" s="87">
        <f>BC159*AZ159/100*((AW159/100)^2/4*PI()*7850/100)</f>
        <v>936.69262910623115</v>
      </c>
      <c r="BE159" s="88">
        <v>2</v>
      </c>
      <c r="BF159" s="87">
        <f>AL159-11</f>
        <v>449</v>
      </c>
      <c r="BG159" s="87">
        <v>10</v>
      </c>
      <c r="BH159" s="218">
        <v>10</v>
      </c>
      <c r="BI159" s="88">
        <f>BF159+2*BG159</f>
        <v>469</v>
      </c>
      <c r="BJ159" s="88">
        <f>AZ159</f>
        <v>32</v>
      </c>
      <c r="BK159" s="87">
        <f>BI159*BJ159/100*((BH159/100)^2/4*PI()*7850/100)</f>
        <v>92.529956744710915</v>
      </c>
      <c r="BL159" s="88">
        <v>3</v>
      </c>
      <c r="BM159" s="110">
        <f>(AP159+AQ159)/2-2*4.5</f>
        <v>475</v>
      </c>
      <c r="BN159" s="87">
        <f>10</f>
        <v>10</v>
      </c>
      <c r="BO159" s="218">
        <v>10</v>
      </c>
      <c r="BP159" s="105">
        <f t="shared" si="12"/>
        <v>1.1599999999999999</v>
      </c>
      <c r="BQ159" s="110">
        <f>BM159+2*BN159</f>
        <v>495</v>
      </c>
      <c r="BR159" s="88">
        <f>AT159*2+2*AU159+1</f>
        <v>45</v>
      </c>
      <c r="BS159" s="87">
        <f t="shared" si="13"/>
        <v>137.33374110397358</v>
      </c>
      <c r="BT159" s="88">
        <v>6</v>
      </c>
      <c r="BU159" s="110">
        <f>(20+10*BW159)*TAN(BV159/180*PI())</f>
        <v>134.46874888798155</v>
      </c>
      <c r="BV159" s="242">
        <f>45+AN159/2</f>
        <v>62.5</v>
      </c>
      <c r="BW159" s="88">
        <f>INT((150*COS(BV159/180*PI())-10)/10)</f>
        <v>5</v>
      </c>
      <c r="BX159" s="218">
        <v>12</v>
      </c>
      <c r="BY159" s="215">
        <f>BU159+34</f>
        <v>168.46874888798155</v>
      </c>
      <c r="BZ159" s="88">
        <f>BW159+1</f>
        <v>6</v>
      </c>
      <c r="CA159" s="87">
        <f>BY159*BZ159/100*((BX159/100)^2/4*PI()*7850/100)</f>
        <v>8.9741356776309882</v>
      </c>
      <c r="CB159" s="243">
        <f>BD159+BK159+BS159+BD160+BK160+BS160+CA159+CA160+BS161</f>
        <v>3303.3053201495491</v>
      </c>
      <c r="CC159" s="233">
        <f>(AP159+AQ159)*AL159/2*AR159/1000000</f>
        <v>20.037600000000001</v>
      </c>
      <c r="CE159" s="42">
        <f>CB159/CC159</f>
        <v>164.85533797208993</v>
      </c>
    </row>
    <row r="160" spans="5:83" ht="42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8"/>
      <c r="AN160" s="238"/>
      <c r="AO160" s="250"/>
      <c r="AP160" s="242"/>
      <c r="AQ160" s="242"/>
      <c r="AR160" s="324"/>
      <c r="AS160" s="304"/>
      <c r="AT160" s="322"/>
      <c r="AU160" s="322"/>
      <c r="AV160" s="88" t="s">
        <v>51</v>
      </c>
      <c r="AW160" s="231">
        <f>AW159</f>
        <v>28</v>
      </c>
      <c r="AX160" s="87">
        <f>AL159/COS(AN159/180*PI())-11</f>
        <v>550.55631083026981</v>
      </c>
      <c r="AY160" s="184">
        <f>AY159</f>
        <v>78.290000000000006</v>
      </c>
      <c r="AZ160" s="103" t="s">
        <v>31</v>
      </c>
      <c r="BA160" s="131">
        <f>INT((AQ159-AP159-3.5/COS(AN159*PI()/180))/AS159)+1</f>
        <v>32</v>
      </c>
      <c r="BB160" s="105">
        <f>IF(AW160=16,1.84,IF(AW160=20,2.27,IF(AW160=22,2.51,IF(AW160=25,2.84,IF(AW160=28,3.16)))))</f>
        <v>3.16</v>
      </c>
      <c r="BC160" s="88">
        <f>AX160+2*AY160</f>
        <v>707.13631083026985</v>
      </c>
      <c r="BD160" s="87">
        <f>BC160*BA160/100*((AW160/100)^2/4*PI()*7850/100)</f>
        <v>1093.7768257341497</v>
      </c>
      <c r="BE160" s="88" t="s">
        <v>52</v>
      </c>
      <c r="BF160" s="87">
        <f>AL159/COS(AN159/180*PI())-11</f>
        <v>550.55631083026981</v>
      </c>
      <c r="BG160" s="87">
        <v>10</v>
      </c>
      <c r="BH160" s="218">
        <v>10</v>
      </c>
      <c r="BI160" s="88">
        <f>BF160+2*BG160</f>
        <v>570.55631083026981</v>
      </c>
      <c r="BJ160" s="88">
        <f>BA160</f>
        <v>32</v>
      </c>
      <c r="BK160" s="87">
        <f>BI160*BJ160/100*((BH160/100)^2/4*PI()*7850/100)</f>
        <v>112.5662063145985</v>
      </c>
      <c r="BL160" s="88">
        <v>4</v>
      </c>
      <c r="BM160" s="110">
        <f>BM159</f>
        <v>475</v>
      </c>
      <c r="BN160" s="214">
        <f>AR159-7-BP159-BP160+BP160</f>
        <v>81.84</v>
      </c>
      <c r="BO160" s="218">
        <v>12</v>
      </c>
      <c r="BP160" s="105">
        <f t="shared" si="12"/>
        <v>1.39</v>
      </c>
      <c r="BQ160" s="215">
        <f>BM160+2*BN160+32</f>
        <v>670.68000000000006</v>
      </c>
      <c r="BR160" s="88">
        <f>BR159</f>
        <v>45</v>
      </c>
      <c r="BS160" s="87">
        <f t="shared" si="13"/>
        <v>267.94761740687414</v>
      </c>
      <c r="BT160" s="88">
        <v>7</v>
      </c>
      <c r="BU160" s="110">
        <f>(10+2.5*BW160)*1/TAN(BV159/180*PI())</f>
        <v>31.234023033104791</v>
      </c>
      <c r="BV160" s="242"/>
      <c r="BW160" s="88">
        <f>INT((120*SIN(BV159/180*PI()))/10)*2</f>
        <v>20</v>
      </c>
      <c r="BX160" s="218">
        <v>12</v>
      </c>
      <c r="BY160" s="215">
        <f>BU160+34</f>
        <v>65.234023033104791</v>
      </c>
      <c r="BZ160" s="88">
        <f>BW160+1</f>
        <v>21</v>
      </c>
      <c r="CA160" s="87">
        <f>BY160*BZ160/100*((BX160/100)^2/4*PI()*7850/100)</f>
        <v>12.162293723693269</v>
      </c>
      <c r="CB160" s="244"/>
      <c r="CC160" s="234"/>
      <c r="CE160" s="42"/>
    </row>
    <row r="161" spans="5:83" ht="42" customHeight="1" thickBot="1" x14ac:dyDescent="0.3">
      <c r="E161" s="93"/>
      <c r="I161" s="72"/>
      <c r="P161" s="72"/>
      <c r="Q161" s="72"/>
      <c r="R161" s="72"/>
      <c r="S161" s="72"/>
      <c r="AJ161" s="279"/>
      <c r="AK161" s="252"/>
      <c r="AL161" s="236"/>
      <c r="AM161" s="249"/>
      <c r="AN161" s="236"/>
      <c r="AO161" s="251"/>
      <c r="AP161" s="252"/>
      <c r="AQ161" s="252"/>
      <c r="AR161" s="325"/>
      <c r="AS161" s="304"/>
      <c r="AT161" s="322"/>
      <c r="AU161" s="338"/>
      <c r="AV161" s="236"/>
      <c r="AW161" s="236"/>
      <c r="AX161" s="236"/>
      <c r="AY161" s="236"/>
      <c r="AZ161" s="236"/>
      <c r="BA161" s="236"/>
      <c r="BB161" s="236"/>
      <c r="BC161" s="236"/>
      <c r="BD161" s="236"/>
      <c r="BE161" s="236"/>
      <c r="BF161" s="236"/>
      <c r="BG161" s="236"/>
      <c r="BH161" s="236"/>
      <c r="BI161" s="236"/>
      <c r="BJ161" s="236"/>
      <c r="BK161" s="236"/>
      <c r="BL161" s="95">
        <v>5</v>
      </c>
      <c r="BM161" s="210">
        <f>(3*AS159+BB159+BP161)</f>
        <v>34.549999999999997</v>
      </c>
      <c r="BN161" s="214">
        <f>AR159-7-BP159-BP160+BP161</f>
        <v>81.84</v>
      </c>
      <c r="BO161" s="218">
        <v>12</v>
      </c>
      <c r="BP161" s="211">
        <f t="shared" si="12"/>
        <v>1.39</v>
      </c>
      <c r="BQ161" s="214">
        <f>2*BM161+2*BN161+28</f>
        <v>260.77999999999997</v>
      </c>
      <c r="BR161" s="212">
        <f>INT((2*AT159+AU159+1)*(INT(AZ159/3/2)+INT(BJ159/3/2+BJ160/3/2))/2)</f>
        <v>277</v>
      </c>
      <c r="BS161" s="94">
        <f t="shared" si="13"/>
        <v>641.32191433768719</v>
      </c>
      <c r="BT161" s="237"/>
      <c r="BU161" s="237"/>
      <c r="BV161" s="237"/>
      <c r="BW161" s="237"/>
      <c r="BX161" s="237"/>
      <c r="BY161" s="237"/>
      <c r="BZ161" s="237"/>
      <c r="CA161" s="237"/>
      <c r="CB161" s="245"/>
      <c r="CC161" s="235"/>
      <c r="CE161" s="42"/>
    </row>
    <row r="162" spans="5:83" ht="32.25" customHeight="1" x14ac:dyDescent="0.25">
      <c r="E162" s="93"/>
      <c r="I162" s="72"/>
      <c r="P162" s="72"/>
      <c r="Q162" s="72"/>
      <c r="R162" s="72"/>
      <c r="S162" s="72"/>
      <c r="AM162" s="93"/>
      <c r="AN162" s="93"/>
      <c r="AO162" s="129"/>
      <c r="AP162" s="93"/>
      <c r="AQ162" s="93"/>
      <c r="BD162" s="72"/>
      <c r="BE162" s="72"/>
      <c r="BF162" s="72"/>
      <c r="BG162" s="72"/>
      <c r="BO162" s="216"/>
    </row>
    <row r="163" spans="5:83" ht="32.25" customHeight="1" x14ac:dyDescent="0.25">
      <c r="E163" s="93"/>
      <c r="I163" s="72"/>
      <c r="P163" s="72"/>
      <c r="Q163" s="72"/>
      <c r="R163" s="72"/>
      <c r="S163" s="72"/>
      <c r="AJ163" s="271" t="s">
        <v>426</v>
      </c>
      <c r="AK163" s="271"/>
      <c r="AL163" s="271"/>
      <c r="AM163" s="271"/>
      <c r="AN163" s="271"/>
      <c r="AO163" s="271"/>
      <c r="AP163" s="271"/>
      <c r="AQ163" s="271"/>
      <c r="AR163" s="271"/>
      <c r="AS163" s="271"/>
      <c r="AT163" s="271"/>
      <c r="AU163" s="271"/>
      <c r="AV163" s="271"/>
      <c r="AW163" s="271"/>
      <c r="AX163" s="271"/>
      <c r="AY163" s="271"/>
      <c r="AZ163" s="271"/>
      <c r="BA163" s="271"/>
      <c r="BB163" s="271"/>
      <c r="BC163" s="271"/>
      <c r="BD163" s="271"/>
      <c r="BE163" s="271"/>
      <c r="BF163" s="271"/>
      <c r="BG163" s="271"/>
      <c r="BH163" s="271"/>
      <c r="BI163" s="271"/>
      <c r="BJ163" s="271"/>
      <c r="BK163" s="271"/>
      <c r="BL163" s="271"/>
      <c r="BM163" s="271"/>
      <c r="BN163" s="271"/>
      <c r="BO163" s="271"/>
      <c r="BP163" s="271"/>
      <c r="BQ163" s="271"/>
      <c r="BR163" s="271"/>
      <c r="BS163" s="271"/>
      <c r="BT163" s="271"/>
      <c r="BU163" s="271"/>
      <c r="BV163" s="271"/>
      <c r="BW163" s="271"/>
      <c r="BX163" s="271"/>
      <c r="BY163" s="271"/>
      <c r="BZ163" s="271"/>
      <c r="CA163" s="271"/>
      <c r="CB163" s="271"/>
      <c r="CC163" s="271"/>
    </row>
    <row r="164" spans="5:83" ht="32.25" customHeight="1" thickBot="1" x14ac:dyDescent="0.3">
      <c r="E164" s="93"/>
      <c r="I164" s="72"/>
      <c r="P164" s="72"/>
      <c r="Q164" s="72"/>
      <c r="R164" s="72"/>
      <c r="S164" s="72"/>
      <c r="AJ164" s="43"/>
      <c r="AK164" s="43"/>
      <c r="AL164" s="43"/>
      <c r="AM164" s="43"/>
      <c r="AN164" s="43"/>
      <c r="AO164" s="128"/>
      <c r="AP164" s="43"/>
      <c r="AQ164" s="43"/>
      <c r="AR164" s="221"/>
      <c r="AS164" s="226"/>
      <c r="AT164" s="229"/>
      <c r="AU164" s="229"/>
      <c r="AV164" s="43"/>
      <c r="AW164" s="221"/>
      <c r="AX164" s="43"/>
      <c r="AY164" s="13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</row>
    <row r="165" spans="5:83" ht="58.5" customHeight="1" x14ac:dyDescent="0.25">
      <c r="E165" s="93"/>
      <c r="I165" s="72"/>
      <c r="P165" s="72"/>
      <c r="Q165" s="72"/>
      <c r="R165" s="72"/>
      <c r="S165" s="72"/>
      <c r="AJ165" s="272" t="s">
        <v>441</v>
      </c>
      <c r="AK165" s="274" t="s">
        <v>148</v>
      </c>
      <c r="AL165" s="274" t="s">
        <v>149</v>
      </c>
      <c r="AM165" s="274" t="s">
        <v>150</v>
      </c>
      <c r="AN165" s="262" t="s">
        <v>450</v>
      </c>
      <c r="AO165" s="200" t="s">
        <v>23</v>
      </c>
      <c r="AP165" s="262" t="s">
        <v>442</v>
      </c>
      <c r="AQ165" s="262" t="s">
        <v>443</v>
      </c>
      <c r="AR165" s="318" t="s">
        <v>444</v>
      </c>
      <c r="AS165" s="305" t="s">
        <v>201</v>
      </c>
      <c r="AT165" s="320" t="s">
        <v>407</v>
      </c>
      <c r="AU165" s="320" t="s">
        <v>408</v>
      </c>
      <c r="AV165" s="257" t="s">
        <v>437</v>
      </c>
      <c r="AW165" s="257"/>
      <c r="AX165" s="257"/>
      <c r="AY165" s="257"/>
      <c r="AZ165" s="257"/>
      <c r="BA165" s="257"/>
      <c r="BB165" s="257"/>
      <c r="BC165" s="257"/>
      <c r="BD165" s="257"/>
      <c r="BE165" s="257" t="s">
        <v>438</v>
      </c>
      <c r="BF165" s="257"/>
      <c r="BG165" s="257"/>
      <c r="BH165" s="257"/>
      <c r="BI165" s="257"/>
      <c r="BJ165" s="257"/>
      <c r="BK165" s="257"/>
      <c r="BL165" s="257" t="s">
        <v>445</v>
      </c>
      <c r="BM165" s="257"/>
      <c r="BN165" s="257"/>
      <c r="BO165" s="257"/>
      <c r="BP165" s="257"/>
      <c r="BQ165" s="257"/>
      <c r="BR165" s="257"/>
      <c r="BS165" s="257"/>
      <c r="BT165" s="257" t="s">
        <v>417</v>
      </c>
      <c r="BU165" s="257"/>
      <c r="BV165" s="257"/>
      <c r="BW165" s="257"/>
      <c r="BX165" s="257"/>
      <c r="BY165" s="257"/>
      <c r="BZ165" s="257"/>
      <c r="CA165" s="257"/>
      <c r="CB165" s="258" t="s">
        <v>454</v>
      </c>
      <c r="CC165" s="260" t="s">
        <v>452</v>
      </c>
      <c r="CE165" s="42"/>
    </row>
    <row r="166" spans="5:83" ht="97.5" customHeight="1" x14ac:dyDescent="0.25">
      <c r="E166" s="93"/>
      <c r="I166" s="72"/>
      <c r="P166" s="72"/>
      <c r="Q166" s="72"/>
      <c r="R166" s="72"/>
      <c r="S166" s="72"/>
      <c r="AJ166" s="273"/>
      <c r="AK166" s="259"/>
      <c r="AL166" s="259"/>
      <c r="AM166" s="259"/>
      <c r="AN166" s="263"/>
      <c r="AO166" s="201" t="s">
        <v>202</v>
      </c>
      <c r="AP166" s="263"/>
      <c r="AQ166" s="263"/>
      <c r="AR166" s="319"/>
      <c r="AS166" s="306"/>
      <c r="AT166" s="321"/>
      <c r="AU166" s="321"/>
      <c r="AV166" s="25" t="s">
        <v>24</v>
      </c>
      <c r="AW166" s="222" t="s">
        <v>158</v>
      </c>
      <c r="AX166" s="81" t="s">
        <v>25</v>
      </c>
      <c r="AY166" s="187" t="s">
        <v>26</v>
      </c>
      <c r="AZ166" s="25" t="s">
        <v>440</v>
      </c>
      <c r="BA166" s="25" t="s">
        <v>409</v>
      </c>
      <c r="BB166" s="186" t="s">
        <v>27</v>
      </c>
      <c r="BC166" s="25" t="s">
        <v>159</v>
      </c>
      <c r="BD166" s="25" t="s">
        <v>160</v>
      </c>
      <c r="BE166" s="25" t="s">
        <v>24</v>
      </c>
      <c r="BF166" s="81" t="s">
        <v>25</v>
      </c>
      <c r="BG166" s="81" t="s">
        <v>26</v>
      </c>
      <c r="BH166" s="25" t="s">
        <v>158</v>
      </c>
      <c r="BI166" s="25" t="s">
        <v>159</v>
      </c>
      <c r="BJ166" s="25" t="s">
        <v>20</v>
      </c>
      <c r="BK166" s="25" t="s">
        <v>160</v>
      </c>
      <c r="BL166" s="25" t="s">
        <v>24</v>
      </c>
      <c r="BM166" s="81" t="s">
        <v>25</v>
      </c>
      <c r="BN166" s="81" t="s">
        <v>26</v>
      </c>
      <c r="BO166" s="25" t="s">
        <v>158</v>
      </c>
      <c r="BP166" s="186" t="s">
        <v>27</v>
      </c>
      <c r="BQ166" s="25" t="s">
        <v>159</v>
      </c>
      <c r="BR166" s="25" t="s">
        <v>20</v>
      </c>
      <c r="BS166" s="25" t="s">
        <v>160</v>
      </c>
      <c r="BT166" s="25" t="s">
        <v>24</v>
      </c>
      <c r="BU166" s="81" t="s">
        <v>25</v>
      </c>
      <c r="BV166" s="81" t="s">
        <v>448</v>
      </c>
      <c r="BW166" s="81" t="s">
        <v>207</v>
      </c>
      <c r="BX166" s="25" t="s">
        <v>158</v>
      </c>
      <c r="BY166" s="25" t="s">
        <v>159</v>
      </c>
      <c r="BZ166" s="25" t="s">
        <v>20</v>
      </c>
      <c r="CA166" s="25" t="s">
        <v>160</v>
      </c>
      <c r="CB166" s="259"/>
      <c r="CC166" s="261"/>
      <c r="CE166" s="42"/>
    </row>
    <row r="167" spans="5:83" ht="39" customHeight="1" x14ac:dyDescent="0.25">
      <c r="E167" s="93"/>
      <c r="I167" s="72"/>
      <c r="P167" s="72"/>
      <c r="Q167" s="72"/>
      <c r="R167" s="72"/>
      <c r="S167" s="72"/>
      <c r="AJ167" s="278">
        <v>4.5999999999999996</v>
      </c>
      <c r="AK167" s="242">
        <v>4</v>
      </c>
      <c r="AL167" s="238">
        <v>460</v>
      </c>
      <c r="AM167" s="248" t="s">
        <v>203</v>
      </c>
      <c r="AN167" s="238">
        <v>40</v>
      </c>
      <c r="AO167" s="250">
        <f>INT(AL167*TAN(RADIANS(AN167)))</f>
        <v>385</v>
      </c>
      <c r="AP167" s="242">
        <f>(INT((AO167-13)/AS167+1)*AS167+13)</f>
        <v>393</v>
      </c>
      <c r="AQ167" s="242">
        <f>AP167+INT(AL167*(TAN(AN167/180*PI())))</f>
        <v>778</v>
      </c>
      <c r="AR167" s="324">
        <f>F$6</f>
        <v>45</v>
      </c>
      <c r="AS167" s="304">
        <f>AS159</f>
        <v>10</v>
      </c>
      <c r="AT167" s="322">
        <f>AT159</f>
        <v>14</v>
      </c>
      <c r="AU167" s="322">
        <v>8</v>
      </c>
      <c r="AV167" s="88">
        <v>1</v>
      </c>
      <c r="AW167" s="231">
        <f>J$6</f>
        <v>25</v>
      </c>
      <c r="AX167" s="87">
        <f>AL167-11</f>
        <v>449</v>
      </c>
      <c r="AY167" s="184">
        <f>(AR167-7-BP167-BP168-1.16/2-BB167/2)</f>
        <v>33.450000000000003</v>
      </c>
      <c r="AZ167" s="130">
        <f>INT((AP167-13)/AS167)+1</f>
        <v>39</v>
      </c>
      <c r="BA167" s="103" t="s">
        <v>31</v>
      </c>
      <c r="BB167" s="105">
        <f>IF(AW167=16,1.84,IF(AW167=20,2.27,IF(AW167=22,2.51,IF(AW167=25,2.84,IF(AW167=28,3.16)))))</f>
        <v>2.84</v>
      </c>
      <c r="BC167" s="88">
        <f>AX167+2*AY167</f>
        <v>515.9</v>
      </c>
      <c r="BD167" s="87">
        <f>BC167*AZ167/100*((AW167/100)^2/4*PI()*7850/100)</f>
        <v>775.29983288048766</v>
      </c>
      <c r="BE167" s="88">
        <v>2</v>
      </c>
      <c r="BF167" s="87">
        <f>AL167-11</f>
        <v>449</v>
      </c>
      <c r="BG167" s="87">
        <v>10</v>
      </c>
      <c r="BH167" s="218">
        <v>10</v>
      </c>
      <c r="BI167" s="88">
        <f>BF167+2*BG167</f>
        <v>469</v>
      </c>
      <c r="BJ167" s="88">
        <f>AZ167</f>
        <v>39</v>
      </c>
      <c r="BK167" s="87">
        <f>BI167*BJ167/100*((BH167/100)^2/4*PI()*7850/100)</f>
        <v>112.77088478261641</v>
      </c>
      <c r="BL167" s="88">
        <v>3</v>
      </c>
      <c r="BM167" s="110">
        <f>(AP167+AQ167)/2-2*4.5</f>
        <v>576.5</v>
      </c>
      <c r="BN167" s="87">
        <f>10</f>
        <v>10</v>
      </c>
      <c r="BO167" s="218">
        <v>10</v>
      </c>
      <c r="BP167" s="105">
        <f t="shared" ref="BP167:BP184" si="14">IF(BO167=10,1.16,IF(BO167=12,1.39,IF(BO167=14,1.62,IF(BO167=28,3.1))))</f>
        <v>1.1599999999999999</v>
      </c>
      <c r="BQ167" s="110">
        <f>BM167+2*BN167</f>
        <v>596.5</v>
      </c>
      <c r="BR167" s="88">
        <f>AT167*2+2*AU167+1</f>
        <v>45</v>
      </c>
      <c r="BS167" s="87">
        <f t="shared" ref="BS167:BS184" si="15">BQ167*BR167/100*((BO167/100)^2/4*PI()*7850/100)</f>
        <v>165.49409407781866</v>
      </c>
      <c r="BT167" s="88">
        <v>6</v>
      </c>
      <c r="BU167" s="110">
        <f>(20+10*BW167)*TAN(BV167/180*PI())</f>
        <v>150.11548443566909</v>
      </c>
      <c r="BV167" s="242">
        <f>45+AN167/2</f>
        <v>65</v>
      </c>
      <c r="BW167" s="88">
        <f>INT((150*COS(BV167/180*PI())-10)/10)</f>
        <v>5</v>
      </c>
      <c r="BX167" s="218">
        <v>12</v>
      </c>
      <c r="BY167" s="215">
        <f>BU167+34</f>
        <v>184.11548443566909</v>
      </c>
      <c r="BZ167" s="88">
        <f>BW167+1</f>
        <v>6</v>
      </c>
      <c r="CA167" s="87">
        <f>BY167*BZ167/100*((BX167/100)^2/4*PI()*7850/100)</f>
        <v>9.8076192088129375</v>
      </c>
      <c r="CB167" s="243">
        <f>BD167+BK167+BS167+BD168+BK168+BS168+CA167+CA168+BS169</f>
        <v>3010.6414385158569</v>
      </c>
      <c r="CC167" s="233">
        <f>(AP167+AQ167)*AL167/2*AR167/1000000</f>
        <v>12.11985</v>
      </c>
      <c r="CE167" s="42">
        <f>CB167/CC167</f>
        <v>248.40583328307338</v>
      </c>
    </row>
    <row r="168" spans="5:83" ht="39" customHeight="1" x14ac:dyDescent="0.25">
      <c r="E168" s="93"/>
      <c r="I168" s="72"/>
      <c r="P168" s="72"/>
      <c r="Q168" s="72"/>
      <c r="R168" s="72"/>
      <c r="S168" s="72"/>
      <c r="AJ168" s="278"/>
      <c r="AK168" s="242"/>
      <c r="AL168" s="238"/>
      <c r="AM168" s="248"/>
      <c r="AN168" s="238"/>
      <c r="AO168" s="250"/>
      <c r="AP168" s="242"/>
      <c r="AQ168" s="242"/>
      <c r="AR168" s="324"/>
      <c r="AS168" s="304"/>
      <c r="AT168" s="322"/>
      <c r="AU168" s="322"/>
      <c r="AV168" s="88" t="s">
        <v>51</v>
      </c>
      <c r="AW168" s="231">
        <f>AW167</f>
        <v>25</v>
      </c>
      <c r="AX168" s="87">
        <f>AL167/COS(AN167/180*PI())-11</f>
        <v>589.48735309284814</v>
      </c>
      <c r="AY168" s="184">
        <f>AY167</f>
        <v>33.450000000000003</v>
      </c>
      <c r="AZ168" s="103" t="s">
        <v>31</v>
      </c>
      <c r="BA168" s="131">
        <f>INT((AQ167-AP167-3.5/COS(AN167*PI()/180))/AS167)+1</f>
        <v>39</v>
      </c>
      <c r="BB168" s="105">
        <f>IF(AW168=16,1.84,IF(AW168=20,2.27,IF(AW168=22,2.51,IF(AW168=25,2.84,IF(AW168=28,3.16)))))</f>
        <v>2.84</v>
      </c>
      <c r="BC168" s="88">
        <f>AX168+2*AY168</f>
        <v>656.38735309284812</v>
      </c>
      <c r="BD168" s="87">
        <f>BC168*BA168/100*((AW168/100)^2/4*PI()*7850/100)</f>
        <v>986.4256738859292</v>
      </c>
      <c r="BE168" s="88" t="s">
        <v>52</v>
      </c>
      <c r="BF168" s="87">
        <f>AL167/COS(AN167/180*PI())-11</f>
        <v>589.48735309284814</v>
      </c>
      <c r="BG168" s="87">
        <v>10</v>
      </c>
      <c r="BH168" s="218">
        <v>10</v>
      </c>
      <c r="BI168" s="88">
        <f>BF168+2*BG168</f>
        <v>609.48735309284814</v>
      </c>
      <c r="BJ168" s="88">
        <f>BA168</f>
        <v>39</v>
      </c>
      <c r="BK168" s="87">
        <f>BI168*BJ168/100*((BH168/100)^2/4*PI()*7850/100)</f>
        <v>146.55101934348704</v>
      </c>
      <c r="BL168" s="88">
        <v>4</v>
      </c>
      <c r="BM168" s="110">
        <f>BM167</f>
        <v>576.5</v>
      </c>
      <c r="BN168" s="214">
        <f>AR167-7-BP167-BP168+BP168</f>
        <v>36.840000000000003</v>
      </c>
      <c r="BO168" s="218">
        <v>12</v>
      </c>
      <c r="BP168" s="105">
        <f t="shared" si="14"/>
        <v>1.39</v>
      </c>
      <c r="BQ168" s="215">
        <f>BM168+2*BN168+32</f>
        <v>682.18000000000006</v>
      </c>
      <c r="BR168" s="88">
        <f>BR167</f>
        <v>45</v>
      </c>
      <c r="BS168" s="87">
        <f t="shared" si="15"/>
        <v>272.54205529107981</v>
      </c>
      <c r="BT168" s="88">
        <v>7</v>
      </c>
      <c r="BU168" s="110">
        <f>(10+2.5*BW168)*1/TAN(BV167/180*PI())</f>
        <v>27.978459489299915</v>
      </c>
      <c r="BV168" s="242"/>
      <c r="BW168" s="88">
        <f>INT((120*SIN(BV167/180*PI()))/10)*2</f>
        <v>20</v>
      </c>
      <c r="BX168" s="218">
        <v>12</v>
      </c>
      <c r="BY168" s="215">
        <f>BU168+34</f>
        <v>61.978459489299915</v>
      </c>
      <c r="BZ168" s="88">
        <f>BW168+1</f>
        <v>21</v>
      </c>
      <c r="CA168" s="87">
        <f>BY168*BZ168/100*((BX168/100)^2/4*PI()*7850/100)</f>
        <v>11.555323338993725</v>
      </c>
      <c r="CB168" s="244"/>
      <c r="CC168" s="234"/>
      <c r="CE168" s="42"/>
    </row>
    <row r="169" spans="5:83" ht="39" customHeight="1" x14ac:dyDescent="0.25">
      <c r="E169" s="93"/>
      <c r="I169" s="72"/>
      <c r="P169" s="72"/>
      <c r="Q169" s="72"/>
      <c r="R169" s="72"/>
      <c r="S169" s="72"/>
      <c r="AJ169" s="278"/>
      <c r="AK169" s="242"/>
      <c r="AL169" s="238"/>
      <c r="AM169" s="248"/>
      <c r="AN169" s="238"/>
      <c r="AO169" s="250"/>
      <c r="AP169" s="242"/>
      <c r="AQ169" s="242"/>
      <c r="AR169" s="324"/>
      <c r="AS169" s="304"/>
      <c r="AT169" s="322"/>
      <c r="AU169" s="322"/>
      <c r="AV169" s="238"/>
      <c r="AW169" s="238"/>
      <c r="AX169" s="238"/>
      <c r="AY169" s="238"/>
      <c r="AZ169" s="238"/>
      <c r="BA169" s="238"/>
      <c r="BB169" s="238"/>
      <c r="BC169" s="238"/>
      <c r="BD169" s="238"/>
      <c r="BE169" s="238"/>
      <c r="BF169" s="238"/>
      <c r="BG169" s="238"/>
      <c r="BH169" s="238"/>
      <c r="BI169" s="238"/>
      <c r="BJ169" s="238"/>
      <c r="BK169" s="238"/>
      <c r="BL169" s="88">
        <v>5</v>
      </c>
      <c r="BM169" s="210">
        <f>(3*AS167+BB167+BP169)</f>
        <v>34.230000000000004</v>
      </c>
      <c r="BN169" s="214">
        <f>AR167-7-BP167-BP168+BP169</f>
        <v>36.840000000000003</v>
      </c>
      <c r="BO169" s="218">
        <v>12</v>
      </c>
      <c r="BP169" s="211">
        <f t="shared" si="14"/>
        <v>1.39</v>
      </c>
      <c r="BQ169" s="214">
        <f>2*BM169+2*BN169+28</f>
        <v>170.14000000000001</v>
      </c>
      <c r="BR169" s="212">
        <f>INT((2*AT167+AU167+1)*(INT(AZ167/3/2)+INT(BJ167/3/2+BJ168/3/2))/2)</f>
        <v>351</v>
      </c>
      <c r="BS169" s="87">
        <f t="shared" si="15"/>
        <v>530.19493570663121</v>
      </c>
      <c r="BT169" s="247"/>
      <c r="BU169" s="247"/>
      <c r="BV169" s="247"/>
      <c r="BW169" s="247"/>
      <c r="BX169" s="247"/>
      <c r="BY169" s="247"/>
      <c r="BZ169" s="247"/>
      <c r="CA169" s="247"/>
      <c r="CB169" s="253"/>
      <c r="CC169" s="246"/>
      <c r="CE169" s="42"/>
    </row>
    <row r="170" spans="5:83" ht="39" customHeight="1" x14ac:dyDescent="0.25">
      <c r="E170" s="93"/>
      <c r="I170" s="72"/>
      <c r="P170" s="72"/>
      <c r="Q170" s="72"/>
      <c r="R170" s="72"/>
      <c r="S170" s="72"/>
      <c r="AJ170" s="278"/>
      <c r="AK170" s="242"/>
      <c r="AL170" s="238">
        <v>460</v>
      </c>
      <c r="AM170" s="248" t="s">
        <v>205</v>
      </c>
      <c r="AN170" s="238">
        <f>AN167</f>
        <v>40</v>
      </c>
      <c r="AO170" s="250">
        <f>INT(AL170*TAN(RADIANS(AN170)))</f>
        <v>385</v>
      </c>
      <c r="AP170" s="242">
        <f>INT((AO170-13)/AS170+1)*AS170+13</f>
        <v>393</v>
      </c>
      <c r="AQ170" s="242">
        <f>AP170+INT(AL170*(TAN(AN170/180*PI())))</f>
        <v>778</v>
      </c>
      <c r="AR170" s="324">
        <f>F$8</f>
        <v>55</v>
      </c>
      <c r="AS170" s="304">
        <f>AS167</f>
        <v>10</v>
      </c>
      <c r="AT170" s="322">
        <f>AT167</f>
        <v>14</v>
      </c>
      <c r="AU170" s="322">
        <v>8</v>
      </c>
      <c r="AV170" s="88">
        <v>1</v>
      </c>
      <c r="AW170" s="231">
        <f>J$8</f>
        <v>28</v>
      </c>
      <c r="AX170" s="87">
        <f>AL170-11</f>
        <v>449</v>
      </c>
      <c r="AY170" s="184">
        <f>(AR170-7-BP170-BP171-1.16/2-BB170/2)</f>
        <v>43.290000000000006</v>
      </c>
      <c r="AZ170" s="130">
        <f>INT((AP170-13)/AS170)+1</f>
        <v>39</v>
      </c>
      <c r="BA170" s="103" t="s">
        <v>31</v>
      </c>
      <c r="BB170" s="105">
        <f>IF(AW170=16,1.84,IF(AW170=20,2.27,IF(AW170=22,2.51,IF(AW170=25,2.84,IF(AW170=28,3.16)))))</f>
        <v>3.16</v>
      </c>
      <c r="BC170" s="88">
        <f>AX170+2*AY170</f>
        <v>535.58000000000004</v>
      </c>
      <c r="BD170" s="87">
        <f>BC170*AZ170/100*((AW170/100)^2/4*PI()*7850/100)</f>
        <v>1009.6353750522173</v>
      </c>
      <c r="BE170" s="88">
        <v>2</v>
      </c>
      <c r="BF170" s="87">
        <f>AL170-11</f>
        <v>449</v>
      </c>
      <c r="BG170" s="87">
        <v>10</v>
      </c>
      <c r="BH170" s="218">
        <v>10</v>
      </c>
      <c r="BI170" s="88">
        <f>BF170+2*BG170</f>
        <v>469</v>
      </c>
      <c r="BJ170" s="88">
        <f>AZ170</f>
        <v>39</v>
      </c>
      <c r="BK170" s="87">
        <f>BI170*BJ170/100*((BH170/100)^2/4*PI()*7850/100)</f>
        <v>112.77088478261641</v>
      </c>
      <c r="BL170" s="88">
        <v>3</v>
      </c>
      <c r="BM170" s="110">
        <f>(AP170+AQ170)/2-2*4.5</f>
        <v>576.5</v>
      </c>
      <c r="BN170" s="87">
        <f>10</f>
        <v>10</v>
      </c>
      <c r="BO170" s="218">
        <v>10</v>
      </c>
      <c r="BP170" s="105">
        <f t="shared" si="14"/>
        <v>1.1599999999999999</v>
      </c>
      <c r="BQ170" s="110">
        <f>BM170+2*BN170</f>
        <v>596.5</v>
      </c>
      <c r="BR170" s="88">
        <f>AT170*2+2*AU170+1</f>
        <v>45</v>
      </c>
      <c r="BS170" s="87">
        <f t="shared" si="15"/>
        <v>165.49409407781866</v>
      </c>
      <c r="BT170" s="88">
        <v>6</v>
      </c>
      <c r="BU170" s="110">
        <f>(20+10*BW170)*TAN(BV170/180*PI())</f>
        <v>150.11548443566909</v>
      </c>
      <c r="BV170" s="242">
        <f>45+AN170/2</f>
        <v>65</v>
      </c>
      <c r="BW170" s="88">
        <f>INT((150*COS(BV170/180*PI())-10)/10)</f>
        <v>5</v>
      </c>
      <c r="BX170" s="218">
        <v>12</v>
      </c>
      <c r="BY170" s="215">
        <f>BU170+34</f>
        <v>184.11548443566909</v>
      </c>
      <c r="BZ170" s="88">
        <f>BW170+1</f>
        <v>6</v>
      </c>
      <c r="CA170" s="87">
        <f>BY170*BZ170/100*((BX170/100)^2/4*PI()*7850/100)</f>
        <v>9.8076192088129375</v>
      </c>
      <c r="CB170" s="243">
        <f>BD170+BK170+BS170+BD171+BK171+BS171+CA170+CA171+BS172</f>
        <v>3605.3321978144172</v>
      </c>
      <c r="CC170" s="233">
        <f>(AP170+AQ170)*AL170/2*AR170/1000000</f>
        <v>14.81315</v>
      </c>
      <c r="CE170" s="42">
        <f>CB170/CC170</f>
        <v>243.3872739973886</v>
      </c>
    </row>
    <row r="171" spans="5:83" ht="39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/>
      <c r="AM171" s="248"/>
      <c r="AN171" s="238"/>
      <c r="AO171" s="250"/>
      <c r="AP171" s="242"/>
      <c r="AQ171" s="242"/>
      <c r="AR171" s="324"/>
      <c r="AS171" s="304"/>
      <c r="AT171" s="322"/>
      <c r="AU171" s="322"/>
      <c r="AV171" s="88" t="s">
        <v>51</v>
      </c>
      <c r="AW171" s="231">
        <f>AW170</f>
        <v>28</v>
      </c>
      <c r="AX171" s="87">
        <f>AL170/COS(AN170/180*PI())-11</f>
        <v>589.48735309284814</v>
      </c>
      <c r="AY171" s="184">
        <f>AY170</f>
        <v>43.290000000000006</v>
      </c>
      <c r="AZ171" s="103" t="s">
        <v>31</v>
      </c>
      <c r="BA171" s="131">
        <f>INT((AQ170-AP170-3.5/COS(AN170*PI()/180))/AS170)+1</f>
        <v>39</v>
      </c>
      <c r="BB171" s="105">
        <f>IF(AW171=16,1.84,IF(AW171=20,2.27,IF(AW171=22,2.51,IF(AW171=25,2.84,IF(AW171=28,3.16)))))</f>
        <v>3.16</v>
      </c>
      <c r="BC171" s="88">
        <f>AX171+2*AY171</f>
        <v>676.06735309284818</v>
      </c>
      <c r="BD171" s="87">
        <f>BC171*BA171/100*((AW171/100)^2/4*PI()*7850/100)</f>
        <v>1274.4716300094428</v>
      </c>
      <c r="BE171" s="88" t="s">
        <v>52</v>
      </c>
      <c r="BF171" s="87">
        <f>AL170/COS(AN170/180*PI())-11</f>
        <v>589.48735309284814</v>
      </c>
      <c r="BG171" s="87">
        <v>10</v>
      </c>
      <c r="BH171" s="218">
        <v>10</v>
      </c>
      <c r="BI171" s="88">
        <f>BF171+2*BG171</f>
        <v>609.48735309284814</v>
      </c>
      <c r="BJ171" s="88">
        <f>BA171</f>
        <v>39</v>
      </c>
      <c r="BK171" s="87">
        <f>BI171*BJ171/100*((BH171/100)^2/4*PI()*7850/100)</f>
        <v>146.55101934348704</v>
      </c>
      <c r="BL171" s="88">
        <v>4</v>
      </c>
      <c r="BM171" s="110">
        <f>BM170</f>
        <v>576.5</v>
      </c>
      <c r="BN171" s="214">
        <f>AR170-7-BP170-BP171+BP171</f>
        <v>46.84</v>
      </c>
      <c r="BO171" s="218">
        <v>12</v>
      </c>
      <c r="BP171" s="105">
        <f t="shared" si="14"/>
        <v>1.39</v>
      </c>
      <c r="BQ171" s="215">
        <f>BM171+2*BN171+32</f>
        <v>702.18000000000006</v>
      </c>
      <c r="BR171" s="88">
        <f>BR170</f>
        <v>45</v>
      </c>
      <c r="BS171" s="87">
        <f t="shared" si="15"/>
        <v>280.53238204622005</v>
      </c>
      <c r="BT171" s="88">
        <v>7</v>
      </c>
      <c r="BU171" s="110">
        <f>(10+2.5*BW171)*1/TAN(BV170/180*PI())</f>
        <v>27.978459489299915</v>
      </c>
      <c r="BV171" s="242"/>
      <c r="BW171" s="88">
        <f>INT((120*SIN(BV170/180*PI()))/10)*2</f>
        <v>20</v>
      </c>
      <c r="BX171" s="218">
        <v>12</v>
      </c>
      <c r="BY171" s="215">
        <f>BU171+34</f>
        <v>61.978459489299915</v>
      </c>
      <c r="BZ171" s="88">
        <f>BW171+1</f>
        <v>21</v>
      </c>
      <c r="CA171" s="87">
        <f>BY171*BZ171/100*((BX171/100)^2/4*PI()*7850/100)</f>
        <v>11.555323338993725</v>
      </c>
      <c r="CB171" s="244"/>
      <c r="CC171" s="234"/>
      <c r="CE171" s="42"/>
    </row>
    <row r="172" spans="5:83" ht="39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238"/>
      <c r="AM172" s="248"/>
      <c r="AN172" s="238"/>
      <c r="AO172" s="250"/>
      <c r="AP172" s="242"/>
      <c r="AQ172" s="242"/>
      <c r="AR172" s="324"/>
      <c r="AS172" s="304"/>
      <c r="AT172" s="322"/>
      <c r="AU172" s="322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88">
        <v>5</v>
      </c>
      <c r="BM172" s="210">
        <f>(3*AS170+BB170+BP172)</f>
        <v>34.549999999999997</v>
      </c>
      <c r="BN172" s="214">
        <f>AR170-7-BP170-BP171+BP172</f>
        <v>46.84</v>
      </c>
      <c r="BO172" s="218">
        <v>12</v>
      </c>
      <c r="BP172" s="211">
        <f t="shared" si="14"/>
        <v>1.39</v>
      </c>
      <c r="BQ172" s="214">
        <f>2*BM172+2*BN172+28</f>
        <v>190.78</v>
      </c>
      <c r="BR172" s="212">
        <f>INT((2*AT170+AU170+1)*(INT(AZ170/3/2)+INT(BJ170/3/2+BJ171/3/2))/2)</f>
        <v>351</v>
      </c>
      <c r="BS172" s="87">
        <f t="shared" si="15"/>
        <v>594.51386995480834</v>
      </c>
      <c r="BT172" s="247"/>
      <c r="BU172" s="247"/>
      <c r="BV172" s="247"/>
      <c r="BW172" s="247"/>
      <c r="BX172" s="247"/>
      <c r="BY172" s="247"/>
      <c r="BZ172" s="247"/>
      <c r="CA172" s="247"/>
      <c r="CB172" s="253"/>
      <c r="CC172" s="246"/>
      <c r="CE172" s="42"/>
    </row>
    <row r="173" spans="5:83" ht="39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v>460</v>
      </c>
      <c r="AM173" s="248" t="s">
        <v>206</v>
      </c>
      <c r="AN173" s="238">
        <f>AN170</f>
        <v>40</v>
      </c>
      <c r="AO173" s="250">
        <f>INT(AL173*TAN(RADIANS(AN173)))</f>
        <v>385</v>
      </c>
      <c r="AP173" s="242">
        <f>INT((AO173-13)/AS173+1)*AS173+13</f>
        <v>393</v>
      </c>
      <c r="AQ173" s="242">
        <f>AP173+INT(AL173*(TAN(AN173/180*PI())))</f>
        <v>778</v>
      </c>
      <c r="AR173" s="324">
        <f>F$9</f>
        <v>55</v>
      </c>
      <c r="AS173" s="304">
        <f>AS170</f>
        <v>10</v>
      </c>
      <c r="AT173" s="322">
        <f>AT170</f>
        <v>14</v>
      </c>
      <c r="AU173" s="322">
        <v>8</v>
      </c>
      <c r="AV173" s="88">
        <v>1</v>
      </c>
      <c r="AW173" s="231">
        <f>J$9</f>
        <v>28</v>
      </c>
      <c r="AX173" s="87">
        <f>AL173-11</f>
        <v>449</v>
      </c>
      <c r="AY173" s="184">
        <f>(AR173-7-BP173-BP174-1.16/2-BB173/2)</f>
        <v>43.290000000000006</v>
      </c>
      <c r="AZ173" s="130">
        <f>INT((AP173-13)/AS173)+1</f>
        <v>39</v>
      </c>
      <c r="BA173" s="103" t="s">
        <v>31</v>
      </c>
      <c r="BB173" s="105">
        <f>IF(AW173=16,1.84,IF(AW173=20,2.27,IF(AW173=22,2.51,IF(AW173=25,2.84,IF(AW173=28,3.16)))))</f>
        <v>3.16</v>
      </c>
      <c r="BC173" s="88">
        <f>AX173+2*AY173</f>
        <v>535.58000000000004</v>
      </c>
      <c r="BD173" s="87">
        <f>BC173*AZ173/100*((AW173/100)^2/4*PI()*7850/100)</f>
        <v>1009.6353750522173</v>
      </c>
      <c r="BE173" s="88">
        <v>2</v>
      </c>
      <c r="BF173" s="87">
        <f>AL173-11</f>
        <v>449</v>
      </c>
      <c r="BG173" s="87">
        <v>10</v>
      </c>
      <c r="BH173" s="218">
        <v>10</v>
      </c>
      <c r="BI173" s="88">
        <f>BF173+2*BG173</f>
        <v>469</v>
      </c>
      <c r="BJ173" s="88">
        <f>AZ173</f>
        <v>39</v>
      </c>
      <c r="BK173" s="87">
        <f>BI173*BJ173/100*((BH173/100)^2/4*PI()*7850/100)</f>
        <v>112.77088478261641</v>
      </c>
      <c r="BL173" s="88">
        <v>3</v>
      </c>
      <c r="BM173" s="110">
        <f>(AP173+AQ173)/2-2*4.5</f>
        <v>576.5</v>
      </c>
      <c r="BN173" s="87">
        <f>10</f>
        <v>10</v>
      </c>
      <c r="BO173" s="218">
        <v>10</v>
      </c>
      <c r="BP173" s="105">
        <f t="shared" si="14"/>
        <v>1.1599999999999999</v>
      </c>
      <c r="BQ173" s="110">
        <f>BM173+2*BN173</f>
        <v>596.5</v>
      </c>
      <c r="BR173" s="88">
        <f>AT173*2+2*AU173+1</f>
        <v>45</v>
      </c>
      <c r="BS173" s="87">
        <f t="shared" si="15"/>
        <v>165.49409407781866</v>
      </c>
      <c r="BT173" s="88">
        <v>6</v>
      </c>
      <c r="BU173" s="110">
        <f>(20+10*BW173)*TAN(BV173/180*PI())</f>
        <v>150.11548443566909</v>
      </c>
      <c r="BV173" s="242">
        <f>45+AN173/2</f>
        <v>65</v>
      </c>
      <c r="BW173" s="88">
        <f>INT((150*COS(BV173/180*PI())-10)/10)</f>
        <v>5</v>
      </c>
      <c r="BX173" s="218">
        <v>12</v>
      </c>
      <c r="BY173" s="215">
        <f>BU173+34</f>
        <v>184.11548443566909</v>
      </c>
      <c r="BZ173" s="88">
        <f>BW173+1</f>
        <v>6</v>
      </c>
      <c r="CA173" s="87">
        <f>BY173*BZ173/100*((BX173/100)^2/4*PI()*7850/100)</f>
        <v>9.8076192088129375</v>
      </c>
      <c r="CB173" s="243">
        <f>BD173+BK173+BS173+BD174+BK174+BS174+CA173+CA174+BS175</f>
        <v>3605.3321978144172</v>
      </c>
      <c r="CC173" s="233">
        <f>(AP173+AQ173)*AL173/2*AR173/1000000</f>
        <v>14.81315</v>
      </c>
      <c r="CE173" s="42">
        <f>CB173/CC173</f>
        <v>243.3872739973886</v>
      </c>
    </row>
    <row r="174" spans="5:83" ht="39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238"/>
      <c r="AM174" s="248"/>
      <c r="AN174" s="238"/>
      <c r="AO174" s="250"/>
      <c r="AP174" s="242"/>
      <c r="AQ174" s="242"/>
      <c r="AR174" s="324"/>
      <c r="AS174" s="304"/>
      <c r="AT174" s="322"/>
      <c r="AU174" s="322"/>
      <c r="AV174" s="88" t="s">
        <v>51</v>
      </c>
      <c r="AW174" s="231">
        <f>AW173</f>
        <v>28</v>
      </c>
      <c r="AX174" s="87">
        <f>AL173/COS(AN173/180*PI())-11</f>
        <v>589.48735309284814</v>
      </c>
      <c r="AY174" s="184">
        <f>AY173</f>
        <v>43.290000000000006</v>
      </c>
      <c r="AZ174" s="103" t="s">
        <v>31</v>
      </c>
      <c r="BA174" s="131">
        <f>INT((AQ173-AP173-3.5/COS(AN173*PI()/180))/AS173)+1</f>
        <v>39</v>
      </c>
      <c r="BB174" s="105">
        <f>IF(AW174=16,1.84,IF(AW174=20,2.27,IF(AW174=22,2.51,IF(AW174=25,2.84,IF(AW174=28,3.16)))))</f>
        <v>3.16</v>
      </c>
      <c r="BC174" s="88">
        <f>AX174+2*AY174</f>
        <v>676.06735309284818</v>
      </c>
      <c r="BD174" s="87">
        <f>BC174*BA174/100*((AW174/100)^2/4*PI()*7850/100)</f>
        <v>1274.4716300094428</v>
      </c>
      <c r="BE174" s="88" t="s">
        <v>52</v>
      </c>
      <c r="BF174" s="87">
        <f>AL173/COS(AN173/180*PI())-11</f>
        <v>589.48735309284814</v>
      </c>
      <c r="BG174" s="87">
        <v>10</v>
      </c>
      <c r="BH174" s="218">
        <v>10</v>
      </c>
      <c r="BI174" s="88">
        <f>BF174+2*BG174</f>
        <v>609.48735309284814</v>
      </c>
      <c r="BJ174" s="88">
        <f>BA174</f>
        <v>39</v>
      </c>
      <c r="BK174" s="87">
        <f>BI174*BJ174/100*((BH174/100)^2/4*PI()*7850/100)</f>
        <v>146.55101934348704</v>
      </c>
      <c r="BL174" s="88">
        <v>4</v>
      </c>
      <c r="BM174" s="110">
        <f>BM173</f>
        <v>576.5</v>
      </c>
      <c r="BN174" s="214">
        <f>AR173-7-BP173-BP174+BP174</f>
        <v>46.84</v>
      </c>
      <c r="BO174" s="218">
        <v>12</v>
      </c>
      <c r="BP174" s="105">
        <f t="shared" si="14"/>
        <v>1.39</v>
      </c>
      <c r="BQ174" s="215">
        <f>BM174+2*BN174+32</f>
        <v>702.18000000000006</v>
      </c>
      <c r="BR174" s="88">
        <f>BR173</f>
        <v>45</v>
      </c>
      <c r="BS174" s="87">
        <f t="shared" si="15"/>
        <v>280.53238204622005</v>
      </c>
      <c r="BT174" s="88">
        <v>7</v>
      </c>
      <c r="BU174" s="110">
        <f>(10+2.5*BW174)*1/TAN(BV173/180*PI())</f>
        <v>27.978459489299915</v>
      </c>
      <c r="BV174" s="242"/>
      <c r="BW174" s="88">
        <f>INT((120*SIN(BV173/180*PI()))/10)*2</f>
        <v>20</v>
      </c>
      <c r="BX174" s="218">
        <v>12</v>
      </c>
      <c r="BY174" s="215">
        <f>BU174+34</f>
        <v>61.978459489299915</v>
      </c>
      <c r="BZ174" s="88">
        <f>BW174+1</f>
        <v>21</v>
      </c>
      <c r="CA174" s="87">
        <f>BY174*BZ174/100*((BX174/100)^2/4*PI()*7850/100)</f>
        <v>11.555323338993725</v>
      </c>
      <c r="CB174" s="244"/>
      <c r="CC174" s="234"/>
      <c r="CE174" s="42"/>
    </row>
    <row r="175" spans="5:83" ht="39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/>
      <c r="AM175" s="248"/>
      <c r="AN175" s="238"/>
      <c r="AO175" s="250"/>
      <c r="AP175" s="242"/>
      <c r="AQ175" s="242"/>
      <c r="AR175" s="324"/>
      <c r="AS175" s="304"/>
      <c r="AT175" s="322"/>
      <c r="AU175" s="322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88">
        <v>5</v>
      </c>
      <c r="BM175" s="210">
        <f>(3*AS173+BB173+BP175)</f>
        <v>34.549999999999997</v>
      </c>
      <c r="BN175" s="214">
        <f>AR173-7-BP173-BP174+BP175</f>
        <v>46.84</v>
      </c>
      <c r="BO175" s="218">
        <v>12</v>
      </c>
      <c r="BP175" s="211">
        <f t="shared" si="14"/>
        <v>1.39</v>
      </c>
      <c r="BQ175" s="214">
        <f>2*BM175+2*BN175+28</f>
        <v>190.78</v>
      </c>
      <c r="BR175" s="212">
        <f>INT((2*AT173+AU173+1)*(INT(AZ173/3/2)+INT(BJ173/3/2+BJ174/3/2))/2)</f>
        <v>351</v>
      </c>
      <c r="BS175" s="87">
        <f t="shared" si="15"/>
        <v>594.51386995480834</v>
      </c>
      <c r="BT175" s="247"/>
      <c r="BU175" s="247"/>
      <c r="BV175" s="247"/>
      <c r="BW175" s="247"/>
      <c r="BX175" s="247"/>
      <c r="BY175" s="247"/>
      <c r="BZ175" s="247"/>
      <c r="CA175" s="247"/>
      <c r="CB175" s="253"/>
      <c r="CC175" s="246"/>
      <c r="CE175" s="42"/>
    </row>
    <row r="176" spans="5:83" ht="39" customHeight="1" x14ac:dyDescent="0.25">
      <c r="E176" s="93"/>
      <c r="I176" s="72"/>
      <c r="P176" s="72"/>
      <c r="Q176" s="72"/>
      <c r="R176" s="72"/>
      <c r="S176" s="72"/>
      <c r="AJ176" s="278"/>
      <c r="AK176" s="242"/>
      <c r="AL176" s="238">
        <v>460</v>
      </c>
      <c r="AM176" s="248" t="s">
        <v>405</v>
      </c>
      <c r="AN176" s="238">
        <f>AN173</f>
        <v>40</v>
      </c>
      <c r="AO176" s="250">
        <f>INT(AL176*TAN(RADIANS(AN176)))</f>
        <v>385</v>
      </c>
      <c r="AP176" s="242">
        <f>INT((AO176-13)/AS176+1)*AS176+13</f>
        <v>393</v>
      </c>
      <c r="AQ176" s="242">
        <f>AP176+INT(AL176*(TAN(AN176/180*PI())))</f>
        <v>778</v>
      </c>
      <c r="AR176" s="324">
        <f>F$10</f>
        <v>70</v>
      </c>
      <c r="AS176" s="304">
        <f>AS173</f>
        <v>10</v>
      </c>
      <c r="AT176" s="322">
        <f>AT173</f>
        <v>14</v>
      </c>
      <c r="AU176" s="322">
        <v>8</v>
      </c>
      <c r="AV176" s="88">
        <v>1</v>
      </c>
      <c r="AW176" s="231">
        <f>J$11</f>
        <v>28</v>
      </c>
      <c r="AX176" s="87">
        <f>AL176-11</f>
        <v>449</v>
      </c>
      <c r="AY176" s="184">
        <f>(AR176-7-BP176-BP177-1.16/2-BB176/2)</f>
        <v>58.290000000000006</v>
      </c>
      <c r="AZ176" s="130">
        <f>INT((AP176-13)/AS176)+1</f>
        <v>39</v>
      </c>
      <c r="BA176" s="103" t="s">
        <v>31</v>
      </c>
      <c r="BB176" s="105">
        <f>IF(AW176=16,1.84,IF(AW176=20,2.27,IF(AW176=22,2.51,IF(AW176=25,2.84,IF(AW176=28,3.16)))))</f>
        <v>3.16</v>
      </c>
      <c r="BC176" s="88">
        <f>AX176+2*AY176</f>
        <v>565.58000000000004</v>
      </c>
      <c r="BD176" s="87">
        <f>BC176*AZ176/100*((AW176/100)^2/4*PI()*7850/100)</f>
        <v>1066.1891321969324</v>
      </c>
      <c r="BE176" s="88">
        <v>2</v>
      </c>
      <c r="BF176" s="87">
        <f>AL176-11</f>
        <v>449</v>
      </c>
      <c r="BG176" s="87">
        <v>10</v>
      </c>
      <c r="BH176" s="218">
        <v>10</v>
      </c>
      <c r="BI176" s="88">
        <f>BF176+2*BG176</f>
        <v>469</v>
      </c>
      <c r="BJ176" s="88">
        <f>AZ176</f>
        <v>39</v>
      </c>
      <c r="BK176" s="87">
        <f>BI176*BJ176/100*((BH176/100)^2/4*PI()*7850/100)</f>
        <v>112.77088478261641</v>
      </c>
      <c r="BL176" s="88">
        <v>3</v>
      </c>
      <c r="BM176" s="110">
        <f>(AP176+AQ176)/2-2*4.5</f>
        <v>576.5</v>
      </c>
      <c r="BN176" s="87">
        <f>10</f>
        <v>10</v>
      </c>
      <c r="BO176" s="218">
        <v>10</v>
      </c>
      <c r="BP176" s="105">
        <f t="shared" si="14"/>
        <v>1.1599999999999999</v>
      </c>
      <c r="BQ176" s="110">
        <f>BM176+2*BN176</f>
        <v>596.5</v>
      </c>
      <c r="BR176" s="88">
        <f>AT176*2+2*AU176+1</f>
        <v>45</v>
      </c>
      <c r="BS176" s="87">
        <f t="shared" si="15"/>
        <v>165.49409407781866</v>
      </c>
      <c r="BT176" s="88">
        <v>6</v>
      </c>
      <c r="BU176" s="110">
        <f>(20+10*BW176)*TAN(BV176/180*PI())</f>
        <v>150.11548443566909</v>
      </c>
      <c r="BV176" s="242">
        <f>45+AN176/2</f>
        <v>65</v>
      </c>
      <c r="BW176" s="88">
        <f>INT((150*COS(BV176/180*PI())-10)/10)</f>
        <v>5</v>
      </c>
      <c r="BX176" s="218">
        <v>12</v>
      </c>
      <c r="BY176" s="215">
        <f>BU176+34</f>
        <v>184.11548443566909</v>
      </c>
      <c r="BZ176" s="88">
        <f>BW176+1</f>
        <v>6</v>
      </c>
      <c r="CA176" s="87">
        <f>BY176*BZ176/100*((BX176/100)^2/4*PI()*7850/100)</f>
        <v>9.8076192088129375</v>
      </c>
      <c r="CB176" s="243">
        <f>BD176+BK176+BS176+BD177+BK177+BS177+CA176+CA177+BS178</f>
        <v>3823.9120252716993</v>
      </c>
      <c r="CC176" s="233">
        <f>(AP176+AQ176)*AL176/2*AR176/1000000</f>
        <v>18.853100000000001</v>
      </c>
      <c r="CE176" s="42">
        <f>CB176/CC176</f>
        <v>202.8266982762357</v>
      </c>
    </row>
    <row r="177" spans="5:83" ht="39" customHeight="1" x14ac:dyDescent="0.25">
      <c r="E177" s="93"/>
      <c r="I177" s="72"/>
      <c r="P177" s="72"/>
      <c r="Q177" s="72"/>
      <c r="R177" s="72"/>
      <c r="S177" s="72"/>
      <c r="AJ177" s="278"/>
      <c r="AK177" s="242"/>
      <c r="AL177" s="238"/>
      <c r="AM177" s="248"/>
      <c r="AN177" s="238"/>
      <c r="AO177" s="250"/>
      <c r="AP177" s="242"/>
      <c r="AQ177" s="242"/>
      <c r="AR177" s="324"/>
      <c r="AS177" s="304"/>
      <c r="AT177" s="322"/>
      <c r="AU177" s="322"/>
      <c r="AV177" s="88" t="s">
        <v>51</v>
      </c>
      <c r="AW177" s="231">
        <f>AW176</f>
        <v>28</v>
      </c>
      <c r="AX177" s="87">
        <f>AL176/COS(AN176/180*PI())-11</f>
        <v>589.48735309284814</v>
      </c>
      <c r="AY177" s="184">
        <f>AY176</f>
        <v>58.290000000000006</v>
      </c>
      <c r="AZ177" s="103" t="s">
        <v>31</v>
      </c>
      <c r="BA177" s="131">
        <f>INT((AQ176-AP176-3.5/COS(AN176*PI()/180))/AS176)+1</f>
        <v>39</v>
      </c>
      <c r="BB177" s="105">
        <f>IF(AW177=16,1.84,IF(AW177=20,2.27,IF(AW177=22,2.51,IF(AW177=25,2.84,IF(AW177=28,3.16)))))</f>
        <v>3.16</v>
      </c>
      <c r="BC177" s="88">
        <f>AX177+2*AY177</f>
        <v>706.06735309284818</v>
      </c>
      <c r="BD177" s="87">
        <f>BC177*BA177/100*((AW177/100)^2/4*PI()*7850/100)</f>
        <v>1331.0253871541581</v>
      </c>
      <c r="BE177" s="88" t="s">
        <v>52</v>
      </c>
      <c r="BF177" s="87">
        <f>AL176/COS(AN176/180*PI())-11</f>
        <v>589.48735309284814</v>
      </c>
      <c r="BG177" s="87">
        <v>10</v>
      </c>
      <c r="BH177" s="218">
        <v>10</v>
      </c>
      <c r="BI177" s="88">
        <f>BF177+2*BG177</f>
        <v>609.48735309284814</v>
      </c>
      <c r="BJ177" s="88">
        <f>BA177</f>
        <v>39</v>
      </c>
      <c r="BK177" s="87">
        <f>BI177*BJ177/100*((BH177/100)^2/4*PI()*7850/100)</f>
        <v>146.55101934348704</v>
      </c>
      <c r="BL177" s="88">
        <v>4</v>
      </c>
      <c r="BM177" s="110">
        <f>BM176</f>
        <v>576.5</v>
      </c>
      <c r="BN177" s="214">
        <f>AR176-7-BP176-BP177+BP177</f>
        <v>61.84</v>
      </c>
      <c r="BO177" s="218">
        <v>12</v>
      </c>
      <c r="BP177" s="105">
        <f t="shared" si="14"/>
        <v>1.39</v>
      </c>
      <c r="BQ177" s="215">
        <f>BM177+2*BN177+32</f>
        <v>732.18000000000006</v>
      </c>
      <c r="BR177" s="88">
        <f>BR176</f>
        <v>45</v>
      </c>
      <c r="BS177" s="87">
        <f t="shared" si="15"/>
        <v>292.51787217893053</v>
      </c>
      <c r="BT177" s="88">
        <v>7</v>
      </c>
      <c r="BU177" s="110">
        <f>(10+2.5*BW177)*1/TAN(BV176/180*PI())</f>
        <v>27.978459489299915</v>
      </c>
      <c r="BV177" s="242"/>
      <c r="BW177" s="88">
        <f>INT((120*SIN(BV176/180*PI()))/10)*2</f>
        <v>20</v>
      </c>
      <c r="BX177" s="218">
        <v>12</v>
      </c>
      <c r="BY177" s="215">
        <f>BU177+34</f>
        <v>61.978459489299915</v>
      </c>
      <c r="BZ177" s="88">
        <f>BW177+1</f>
        <v>21</v>
      </c>
      <c r="CA177" s="87">
        <f>BY177*BZ177/100*((BX177/100)^2/4*PI()*7850/100)</f>
        <v>11.555323338993725</v>
      </c>
      <c r="CB177" s="244"/>
      <c r="CC177" s="234"/>
      <c r="CE177" s="42"/>
    </row>
    <row r="178" spans="5:83" ht="39" customHeight="1" x14ac:dyDescent="0.25">
      <c r="E178" s="93"/>
      <c r="I178" s="72"/>
      <c r="P178" s="72"/>
      <c r="Q178" s="72"/>
      <c r="R178" s="72"/>
      <c r="S178" s="72"/>
      <c r="AJ178" s="278"/>
      <c r="AK178" s="242"/>
      <c r="AL178" s="238"/>
      <c r="AM178" s="248"/>
      <c r="AN178" s="238"/>
      <c r="AO178" s="250"/>
      <c r="AP178" s="242"/>
      <c r="AQ178" s="242"/>
      <c r="AR178" s="324"/>
      <c r="AS178" s="304"/>
      <c r="AT178" s="322"/>
      <c r="AU178" s="322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88">
        <v>5</v>
      </c>
      <c r="BM178" s="210">
        <f>(3*AS176+BB176+BP178)</f>
        <v>34.549999999999997</v>
      </c>
      <c r="BN178" s="214">
        <f>AR176-7-BP176-BP177+BP178</f>
        <v>61.84</v>
      </c>
      <c r="BO178" s="218">
        <v>12</v>
      </c>
      <c r="BP178" s="211">
        <f t="shared" si="14"/>
        <v>1.39</v>
      </c>
      <c r="BQ178" s="214">
        <f>2*BM178+2*BN178+28</f>
        <v>220.78</v>
      </c>
      <c r="BR178" s="212">
        <f>INT((2*AT176+AU176+1)*(INT(AZ176/3/2)+INT(BJ176/3/2+BJ177/3/2))/2)</f>
        <v>351</v>
      </c>
      <c r="BS178" s="87">
        <f t="shared" si="15"/>
        <v>688.0006929899497</v>
      </c>
      <c r="BT178" s="247"/>
      <c r="BU178" s="247"/>
      <c r="BV178" s="247"/>
      <c r="BW178" s="247"/>
      <c r="BX178" s="247"/>
      <c r="BY178" s="247"/>
      <c r="BZ178" s="247"/>
      <c r="CA178" s="247"/>
      <c r="CB178" s="253"/>
      <c r="CC178" s="246"/>
      <c r="CE178" s="42"/>
    </row>
    <row r="179" spans="5:83" ht="39" customHeight="1" x14ac:dyDescent="0.25">
      <c r="E179" s="93"/>
      <c r="I179" s="72"/>
      <c r="P179" s="72"/>
      <c r="Q179" s="72"/>
      <c r="R179" s="72"/>
      <c r="S179" s="72"/>
      <c r="AJ179" s="278"/>
      <c r="AK179" s="242"/>
      <c r="AL179" s="238">
        <v>460</v>
      </c>
      <c r="AM179" s="248" t="s">
        <v>404</v>
      </c>
      <c r="AN179" s="238">
        <f>AN176</f>
        <v>40</v>
      </c>
      <c r="AO179" s="250">
        <f>INT(AL179*TAN(RADIANS(AN179)))</f>
        <v>385</v>
      </c>
      <c r="AP179" s="242">
        <f>INT((AO179-13)/AS179+1)*AS179+13</f>
        <v>393</v>
      </c>
      <c r="AQ179" s="242">
        <f>AP179+INT(AL179*(TAN(AN179/180*PI())))</f>
        <v>778</v>
      </c>
      <c r="AR179" s="324">
        <f>F$12</f>
        <v>80</v>
      </c>
      <c r="AS179" s="304">
        <f>AS176</f>
        <v>10</v>
      </c>
      <c r="AT179" s="322">
        <f>AT176</f>
        <v>14</v>
      </c>
      <c r="AU179" s="322">
        <v>8</v>
      </c>
      <c r="AV179" s="88">
        <v>1</v>
      </c>
      <c r="AW179" s="231">
        <f>J$13</f>
        <v>28</v>
      </c>
      <c r="AX179" s="87">
        <f>AL179-11</f>
        <v>449</v>
      </c>
      <c r="AY179" s="184">
        <f>(AR179-7-BP179-BP180-1.16/2-BB179/2)</f>
        <v>68.290000000000006</v>
      </c>
      <c r="AZ179" s="130">
        <f>INT((AP179-13)/AS179)+1</f>
        <v>39</v>
      </c>
      <c r="BA179" s="103" t="s">
        <v>31</v>
      </c>
      <c r="BB179" s="105">
        <f>IF(AW179=16,1.84,IF(AW179=20,2.27,IF(AW179=22,2.51,IF(AW179=25,2.84,IF(AW179=28,3.16)))))</f>
        <v>3.16</v>
      </c>
      <c r="BC179" s="88">
        <f>AX179+2*AY179</f>
        <v>585.58000000000004</v>
      </c>
      <c r="BD179" s="87">
        <f>BC179*AZ179/100*((AW179/100)^2/4*PI()*7850/100)</f>
        <v>1103.8916369600759</v>
      </c>
      <c r="BE179" s="88">
        <v>2</v>
      </c>
      <c r="BF179" s="87">
        <f>AL179-11</f>
        <v>449</v>
      </c>
      <c r="BG179" s="87">
        <v>10</v>
      </c>
      <c r="BH179" s="218">
        <v>10</v>
      </c>
      <c r="BI179" s="88">
        <f>BF179+2*BG179</f>
        <v>469</v>
      </c>
      <c r="BJ179" s="88">
        <f>AZ179</f>
        <v>39</v>
      </c>
      <c r="BK179" s="87">
        <f>BI179*BJ179/100*((BH179/100)^2/4*PI()*7850/100)</f>
        <v>112.77088478261641</v>
      </c>
      <c r="BL179" s="88">
        <v>3</v>
      </c>
      <c r="BM179" s="110">
        <f>(AP179+AQ179)/2-2*4.5</f>
        <v>576.5</v>
      </c>
      <c r="BN179" s="87">
        <f>10</f>
        <v>10</v>
      </c>
      <c r="BO179" s="218">
        <v>10</v>
      </c>
      <c r="BP179" s="105">
        <f t="shared" si="14"/>
        <v>1.1599999999999999</v>
      </c>
      <c r="BQ179" s="110">
        <f>BM179+2*BN179</f>
        <v>596.5</v>
      </c>
      <c r="BR179" s="88">
        <f>AT179*2+2*AU179+1</f>
        <v>45</v>
      </c>
      <c r="BS179" s="87">
        <f t="shared" si="15"/>
        <v>165.49409407781866</v>
      </c>
      <c r="BT179" s="88">
        <v>6</v>
      </c>
      <c r="BU179" s="110">
        <f>(20+10*BW179)*TAN(BV179/180*PI())</f>
        <v>150.11548443566909</v>
      </c>
      <c r="BV179" s="242">
        <f>45+AN179/2</f>
        <v>65</v>
      </c>
      <c r="BW179" s="88">
        <f>INT((150*COS(BV179/180*PI())-10)/10)</f>
        <v>5</v>
      </c>
      <c r="BX179" s="218">
        <v>12</v>
      </c>
      <c r="BY179" s="215">
        <f>BU179+34</f>
        <v>184.11548443566909</v>
      </c>
      <c r="BZ179" s="88">
        <f>BW179+1</f>
        <v>6</v>
      </c>
      <c r="CA179" s="87">
        <f>BY179*BZ179/100*((BX179/100)^2/4*PI()*7850/100)</f>
        <v>9.8076192088129375</v>
      </c>
      <c r="CB179" s="243">
        <f>BD179+BK179+BS179+BD180+BK180+BS180+CA179+CA180+BS181</f>
        <v>3969.6319102432203</v>
      </c>
      <c r="CC179" s="233">
        <f>(AP179+AQ179)*AL179/2*AR179/1000000</f>
        <v>21.546399999999998</v>
      </c>
      <c r="CE179" s="42">
        <f>CB179/CC179</f>
        <v>184.23643440404061</v>
      </c>
    </row>
    <row r="180" spans="5:83" ht="39" customHeight="1" x14ac:dyDescent="0.25">
      <c r="E180" s="93"/>
      <c r="I180" s="72"/>
      <c r="P180" s="72"/>
      <c r="Q180" s="72"/>
      <c r="R180" s="72"/>
      <c r="S180" s="72"/>
      <c r="AJ180" s="278"/>
      <c r="AK180" s="242"/>
      <c r="AL180" s="238"/>
      <c r="AM180" s="248"/>
      <c r="AN180" s="238"/>
      <c r="AO180" s="250"/>
      <c r="AP180" s="242"/>
      <c r="AQ180" s="242"/>
      <c r="AR180" s="324"/>
      <c r="AS180" s="304"/>
      <c r="AT180" s="322"/>
      <c r="AU180" s="322"/>
      <c r="AV180" s="88" t="s">
        <v>51</v>
      </c>
      <c r="AW180" s="231">
        <f>AW179</f>
        <v>28</v>
      </c>
      <c r="AX180" s="87">
        <f>AL179/COS(AN179/180*PI())-11</f>
        <v>589.48735309284814</v>
      </c>
      <c r="AY180" s="184">
        <f>AY179</f>
        <v>68.290000000000006</v>
      </c>
      <c r="AZ180" s="103" t="s">
        <v>31</v>
      </c>
      <c r="BA180" s="131">
        <f>INT((AQ179-AP179-3.5/COS(AN179*PI()/180))/AS179)+1</f>
        <v>39</v>
      </c>
      <c r="BB180" s="105">
        <f>IF(AW180=16,1.84,IF(AW180=20,2.27,IF(AW180=22,2.51,IF(AW180=25,2.84,IF(AW180=28,3.16)))))</f>
        <v>3.16</v>
      </c>
      <c r="BC180" s="88">
        <f>AX180+2*AY180</f>
        <v>726.06735309284818</v>
      </c>
      <c r="BD180" s="87">
        <f>BC180*BA180/100*((AW180/100)^2/4*PI()*7850/100)</f>
        <v>1368.7278919173013</v>
      </c>
      <c r="BE180" s="88" t="s">
        <v>52</v>
      </c>
      <c r="BF180" s="87">
        <f>AL179/COS(AN179/180*PI())-11</f>
        <v>589.48735309284814</v>
      </c>
      <c r="BG180" s="87">
        <v>10</v>
      </c>
      <c r="BH180" s="218">
        <v>10</v>
      </c>
      <c r="BI180" s="88">
        <f>BF180+2*BG180</f>
        <v>609.48735309284814</v>
      </c>
      <c r="BJ180" s="88">
        <f>BA180</f>
        <v>39</v>
      </c>
      <c r="BK180" s="87">
        <f>BI180*BJ180/100*((BH180/100)^2/4*PI()*7850/100)</f>
        <v>146.55101934348704</v>
      </c>
      <c r="BL180" s="88">
        <v>4</v>
      </c>
      <c r="BM180" s="110">
        <f>BM179</f>
        <v>576.5</v>
      </c>
      <c r="BN180" s="214">
        <f>AR179-7-BP179-BP180+BP180</f>
        <v>71.84</v>
      </c>
      <c r="BO180" s="218">
        <v>12</v>
      </c>
      <c r="BP180" s="105">
        <f t="shared" si="14"/>
        <v>1.39</v>
      </c>
      <c r="BQ180" s="215">
        <f>BM180+2*BN180+32</f>
        <v>752.18000000000006</v>
      </c>
      <c r="BR180" s="88">
        <f>BR179</f>
        <v>45</v>
      </c>
      <c r="BS180" s="87">
        <f t="shared" si="15"/>
        <v>300.50819893407083</v>
      </c>
      <c r="BT180" s="88">
        <v>7</v>
      </c>
      <c r="BU180" s="110">
        <f>(10+2.5*BW180)*1/TAN(BV179/180*PI())</f>
        <v>27.978459489299915</v>
      </c>
      <c r="BV180" s="242"/>
      <c r="BW180" s="88">
        <f>INT((120*SIN(BV179/180*PI()))/10)*2</f>
        <v>20</v>
      </c>
      <c r="BX180" s="218">
        <v>12</v>
      </c>
      <c r="BY180" s="215">
        <f>BU180+34</f>
        <v>61.978459489299915</v>
      </c>
      <c r="BZ180" s="88">
        <f>BW180+1</f>
        <v>21</v>
      </c>
      <c r="CA180" s="87">
        <f>BY180*BZ180/100*((BX180/100)^2/4*PI()*7850/100)</f>
        <v>11.555323338993725</v>
      </c>
      <c r="CB180" s="244"/>
      <c r="CC180" s="234"/>
      <c r="CE180" s="42"/>
    </row>
    <row r="181" spans="5:83" ht="39" customHeight="1" x14ac:dyDescent="0.25">
      <c r="E181" s="93"/>
      <c r="I181" s="72"/>
      <c r="P181" s="72"/>
      <c r="Q181" s="72"/>
      <c r="R181" s="72"/>
      <c r="S181" s="72"/>
      <c r="AJ181" s="278"/>
      <c r="AK181" s="242"/>
      <c r="AL181" s="238"/>
      <c r="AM181" s="248"/>
      <c r="AN181" s="238"/>
      <c r="AO181" s="250"/>
      <c r="AP181" s="242"/>
      <c r="AQ181" s="242"/>
      <c r="AR181" s="324"/>
      <c r="AS181" s="304"/>
      <c r="AT181" s="322"/>
      <c r="AU181" s="322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88">
        <v>5</v>
      </c>
      <c r="BM181" s="210">
        <f>(3*AS179+BB179+BP181)</f>
        <v>34.549999999999997</v>
      </c>
      <c r="BN181" s="214">
        <f>AR179-7-BP179-BP180+BP181</f>
        <v>71.84</v>
      </c>
      <c r="BO181" s="218">
        <v>12</v>
      </c>
      <c r="BP181" s="211">
        <f t="shared" si="14"/>
        <v>1.39</v>
      </c>
      <c r="BQ181" s="214">
        <f>2*BM181+2*BN181+28</f>
        <v>240.78</v>
      </c>
      <c r="BR181" s="212">
        <f>INT((2*AT179+AU179+1)*(INT(AZ179/3/2)+INT(BJ179/3/2+BJ180/3/2))/2)</f>
        <v>351</v>
      </c>
      <c r="BS181" s="87">
        <f t="shared" si="15"/>
        <v>750.32524168004375</v>
      </c>
      <c r="BT181" s="247"/>
      <c r="BU181" s="247"/>
      <c r="BV181" s="247"/>
      <c r="BW181" s="247"/>
      <c r="BX181" s="247"/>
      <c r="BY181" s="247"/>
      <c r="BZ181" s="247"/>
      <c r="CA181" s="247"/>
      <c r="CB181" s="253"/>
      <c r="CC181" s="246"/>
      <c r="CE181" s="42"/>
    </row>
    <row r="182" spans="5:83" ht="39" customHeight="1" x14ac:dyDescent="0.25">
      <c r="E182" s="93"/>
      <c r="I182" s="72"/>
      <c r="P182" s="72"/>
      <c r="Q182" s="72"/>
      <c r="R182" s="72"/>
      <c r="S182" s="72"/>
      <c r="AJ182" s="278"/>
      <c r="AK182" s="242"/>
      <c r="AL182" s="238">
        <v>460</v>
      </c>
      <c r="AM182" s="248" t="s">
        <v>406</v>
      </c>
      <c r="AN182" s="238">
        <f>AN179</f>
        <v>40</v>
      </c>
      <c r="AO182" s="250">
        <f>INT(AL182*TAN(RADIANS(AN182)))</f>
        <v>385</v>
      </c>
      <c r="AP182" s="242">
        <f>INT((AO182-13)/AS182+1)*AS182+13</f>
        <v>393</v>
      </c>
      <c r="AQ182" s="242">
        <f>AP182+INT(AL182*(TAN(AN182/180*PI())))</f>
        <v>778</v>
      </c>
      <c r="AR182" s="324">
        <f>F$15</f>
        <v>90</v>
      </c>
      <c r="AS182" s="304">
        <f>AS179</f>
        <v>10</v>
      </c>
      <c r="AT182" s="322">
        <f>AT179</f>
        <v>14</v>
      </c>
      <c r="AU182" s="322">
        <v>8</v>
      </c>
      <c r="AV182" s="88">
        <v>1</v>
      </c>
      <c r="AW182" s="231">
        <f>J$15</f>
        <v>28</v>
      </c>
      <c r="AX182" s="87">
        <f>AL182-11</f>
        <v>449</v>
      </c>
      <c r="AY182" s="184">
        <f>(AR182-7-BP182-BP183-1.16/2-BB182/2)</f>
        <v>78.290000000000006</v>
      </c>
      <c r="AZ182" s="130">
        <f>INT((AP182-13)/AS182)+1</f>
        <v>39</v>
      </c>
      <c r="BA182" s="103" t="s">
        <v>31</v>
      </c>
      <c r="BB182" s="105">
        <f>IF(AW182=16,1.84,IF(AW182=20,2.27,IF(AW182=22,2.51,IF(AW182=25,2.84,IF(AW182=28,3.16)))))</f>
        <v>3.16</v>
      </c>
      <c r="BC182" s="88">
        <f>AX182+2*AY182</f>
        <v>605.58000000000004</v>
      </c>
      <c r="BD182" s="87">
        <f>BC182*AZ182/100*((AW182/100)^2/4*PI()*7850/100)</f>
        <v>1141.5941417232191</v>
      </c>
      <c r="BE182" s="88">
        <v>2</v>
      </c>
      <c r="BF182" s="87">
        <f>AL182-11</f>
        <v>449</v>
      </c>
      <c r="BG182" s="87">
        <v>10</v>
      </c>
      <c r="BH182" s="218">
        <v>10</v>
      </c>
      <c r="BI182" s="88">
        <f>BF182+2*BG182</f>
        <v>469</v>
      </c>
      <c r="BJ182" s="88">
        <f>AZ182</f>
        <v>39</v>
      </c>
      <c r="BK182" s="87">
        <f>BI182*BJ182/100*((BH182/100)^2/4*PI()*7850/100)</f>
        <v>112.77088478261641</v>
      </c>
      <c r="BL182" s="88">
        <v>3</v>
      </c>
      <c r="BM182" s="110">
        <f>(AP182+AQ182)/2-2*4.5</f>
        <v>576.5</v>
      </c>
      <c r="BN182" s="87">
        <f>10</f>
        <v>10</v>
      </c>
      <c r="BO182" s="218">
        <v>10</v>
      </c>
      <c r="BP182" s="105">
        <f t="shared" si="14"/>
        <v>1.1599999999999999</v>
      </c>
      <c r="BQ182" s="110">
        <f>BM182+2*BN182</f>
        <v>596.5</v>
      </c>
      <c r="BR182" s="88">
        <f>AT182*2+2*AU182+1</f>
        <v>45</v>
      </c>
      <c r="BS182" s="87">
        <f t="shared" si="15"/>
        <v>165.49409407781866</v>
      </c>
      <c r="BT182" s="88">
        <v>6</v>
      </c>
      <c r="BU182" s="110">
        <f>(20+10*BW182)*TAN(BV182/180*PI())</f>
        <v>150.11548443566909</v>
      </c>
      <c r="BV182" s="242">
        <f>45+AN182/2</f>
        <v>65</v>
      </c>
      <c r="BW182" s="88">
        <f>INT((150*COS(BV182/180*PI())-10)/10)</f>
        <v>5</v>
      </c>
      <c r="BX182" s="218">
        <v>12</v>
      </c>
      <c r="BY182" s="215">
        <f>BU182+34</f>
        <v>184.11548443566909</v>
      </c>
      <c r="BZ182" s="88">
        <f>BW182+1</f>
        <v>6</v>
      </c>
      <c r="CA182" s="87">
        <f>BY182*BZ182/100*((BX182/100)^2/4*PI()*7850/100)</f>
        <v>9.8076192088129375</v>
      </c>
      <c r="CB182" s="243">
        <f>BD182+BK182+BS182+BD183+BK183+BS183+CA182+CA183+BS184</f>
        <v>4115.3517952147413</v>
      </c>
      <c r="CC182" s="233">
        <f>(AP182+AQ182)*AL182/2*AR182/1000000</f>
        <v>24.239699999999999</v>
      </c>
      <c r="CE182" s="42">
        <f>CB182/CC182</f>
        <v>169.77734028122219</v>
      </c>
    </row>
    <row r="183" spans="5:83" ht="39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8"/>
      <c r="AN183" s="238"/>
      <c r="AO183" s="250"/>
      <c r="AP183" s="242"/>
      <c r="AQ183" s="242"/>
      <c r="AR183" s="324"/>
      <c r="AS183" s="304"/>
      <c r="AT183" s="322"/>
      <c r="AU183" s="322"/>
      <c r="AV183" s="88" t="s">
        <v>51</v>
      </c>
      <c r="AW183" s="231">
        <f>AW182</f>
        <v>28</v>
      </c>
      <c r="AX183" s="87">
        <f>AL182/COS(AN182/180*PI())-11</f>
        <v>589.48735309284814</v>
      </c>
      <c r="AY183" s="184">
        <f>AY182</f>
        <v>78.290000000000006</v>
      </c>
      <c r="AZ183" s="103" t="s">
        <v>31</v>
      </c>
      <c r="BA183" s="131">
        <f>INT((AQ182-AP182-3.5/COS(AN182*PI()/180))/AS182)+1</f>
        <v>39</v>
      </c>
      <c r="BB183" s="105">
        <f>IF(AW183=16,1.84,IF(AW183=20,2.27,IF(AW183=22,2.51,IF(AW183=25,2.84,IF(AW183=28,3.16)))))</f>
        <v>3.16</v>
      </c>
      <c r="BC183" s="88">
        <f>AX183+2*AY183</f>
        <v>746.06735309284818</v>
      </c>
      <c r="BD183" s="87">
        <f>BC183*BA183/100*((AW183/100)^2/4*PI()*7850/100)</f>
        <v>1406.4303966804448</v>
      </c>
      <c r="BE183" s="88" t="s">
        <v>52</v>
      </c>
      <c r="BF183" s="87">
        <f>AL182/COS(AN182/180*PI())-11</f>
        <v>589.48735309284814</v>
      </c>
      <c r="BG183" s="87">
        <v>10</v>
      </c>
      <c r="BH183" s="218">
        <v>10</v>
      </c>
      <c r="BI183" s="88">
        <f>BF183+2*BG183</f>
        <v>609.48735309284814</v>
      </c>
      <c r="BJ183" s="88">
        <f>BA183</f>
        <v>39</v>
      </c>
      <c r="BK183" s="87">
        <f>BI183*BJ183/100*((BH183/100)^2/4*PI()*7850/100)</f>
        <v>146.55101934348704</v>
      </c>
      <c r="BL183" s="88">
        <v>4</v>
      </c>
      <c r="BM183" s="110">
        <f>BM182</f>
        <v>576.5</v>
      </c>
      <c r="BN183" s="214">
        <f>AR182-7-BP182-BP183+BP183</f>
        <v>81.84</v>
      </c>
      <c r="BO183" s="218">
        <v>12</v>
      </c>
      <c r="BP183" s="105">
        <f t="shared" si="14"/>
        <v>1.39</v>
      </c>
      <c r="BQ183" s="215">
        <f>BM183+2*BN183+32</f>
        <v>772.18000000000006</v>
      </c>
      <c r="BR183" s="88">
        <f>BR182</f>
        <v>45</v>
      </c>
      <c r="BS183" s="87">
        <f t="shared" si="15"/>
        <v>308.49852568921108</v>
      </c>
      <c r="BT183" s="88">
        <v>7</v>
      </c>
      <c r="BU183" s="110">
        <f>(10+2.5*BW183)*1/TAN(BV182/180*PI())</f>
        <v>27.978459489299915</v>
      </c>
      <c r="BV183" s="242"/>
      <c r="BW183" s="88">
        <f>INT((120*SIN(BV182/180*PI()))/10)*2</f>
        <v>20</v>
      </c>
      <c r="BX183" s="218">
        <v>12</v>
      </c>
      <c r="BY183" s="215">
        <f>BU183+34</f>
        <v>61.978459489299915</v>
      </c>
      <c r="BZ183" s="88">
        <f>BW183+1</f>
        <v>21</v>
      </c>
      <c r="CA183" s="87">
        <f>BY183*BZ183/100*((BX183/100)^2/4*PI()*7850/100)</f>
        <v>11.555323338993725</v>
      </c>
      <c r="CB183" s="244"/>
      <c r="CC183" s="234"/>
      <c r="CE183" s="42"/>
    </row>
    <row r="184" spans="5:83" ht="39" customHeight="1" thickBot="1" x14ac:dyDescent="0.3">
      <c r="E184" s="93"/>
      <c r="I184" s="72"/>
      <c r="P184" s="72"/>
      <c r="Q184" s="72"/>
      <c r="R184" s="72"/>
      <c r="S184" s="72"/>
      <c r="AJ184" s="279"/>
      <c r="AK184" s="252"/>
      <c r="AL184" s="236"/>
      <c r="AM184" s="249"/>
      <c r="AN184" s="236"/>
      <c r="AO184" s="251"/>
      <c r="AP184" s="252"/>
      <c r="AQ184" s="252"/>
      <c r="AR184" s="325"/>
      <c r="AS184" s="304"/>
      <c r="AT184" s="322"/>
      <c r="AU184" s="338"/>
      <c r="AV184" s="236"/>
      <c r="AW184" s="236"/>
      <c r="AX184" s="236"/>
      <c r="AY184" s="236"/>
      <c r="AZ184" s="236"/>
      <c r="BA184" s="236"/>
      <c r="BB184" s="236"/>
      <c r="BC184" s="236"/>
      <c r="BD184" s="236"/>
      <c r="BE184" s="236"/>
      <c r="BF184" s="236"/>
      <c r="BG184" s="236"/>
      <c r="BH184" s="236"/>
      <c r="BI184" s="236"/>
      <c r="BJ184" s="236"/>
      <c r="BK184" s="236"/>
      <c r="BL184" s="95">
        <v>5</v>
      </c>
      <c r="BM184" s="210">
        <f>(3*AS182+BB182+BP184)</f>
        <v>34.549999999999997</v>
      </c>
      <c r="BN184" s="214">
        <f>AR182-7-BP182-BP183+BP184</f>
        <v>81.84</v>
      </c>
      <c r="BO184" s="218">
        <v>12</v>
      </c>
      <c r="BP184" s="211">
        <f t="shared" si="14"/>
        <v>1.39</v>
      </c>
      <c r="BQ184" s="214">
        <f>2*BM184+2*BN184+28</f>
        <v>260.77999999999997</v>
      </c>
      <c r="BR184" s="212">
        <f>INT((2*AT182+AU182+1)*(INT(AZ182/3/2)+INT(BJ182/3/2+BJ183/3/2))/2)</f>
        <v>351</v>
      </c>
      <c r="BS184" s="94">
        <f t="shared" si="15"/>
        <v>812.64979037013779</v>
      </c>
      <c r="BT184" s="237"/>
      <c r="BU184" s="237"/>
      <c r="BV184" s="237"/>
      <c r="BW184" s="237"/>
      <c r="BX184" s="237"/>
      <c r="BY184" s="237"/>
      <c r="BZ184" s="237"/>
      <c r="CA184" s="237"/>
      <c r="CB184" s="245"/>
      <c r="CC184" s="235"/>
      <c r="CE184" s="42"/>
    </row>
    <row r="185" spans="5:83" ht="32.25" customHeight="1" x14ac:dyDescent="0.25">
      <c r="E185" s="93"/>
      <c r="I185" s="72"/>
      <c r="P185" s="72"/>
      <c r="Q185" s="72"/>
      <c r="R185" s="72"/>
      <c r="S185" s="72"/>
      <c r="AM185" s="93"/>
      <c r="AN185" s="93"/>
      <c r="AO185" s="129"/>
      <c r="AP185" s="93"/>
      <c r="AQ185" s="93"/>
      <c r="BD185" s="72"/>
      <c r="BE185" s="72"/>
      <c r="BF185" s="72"/>
      <c r="BG185" s="72"/>
    </row>
    <row r="186" spans="5:83" ht="32.25" customHeight="1" x14ac:dyDescent="0.25">
      <c r="E186" s="93"/>
      <c r="I186" s="72"/>
      <c r="P186" s="72"/>
      <c r="Q186" s="72"/>
      <c r="R186" s="72"/>
      <c r="S186" s="72"/>
      <c r="AJ186" s="271" t="s">
        <v>427</v>
      </c>
      <c r="AK186" s="271"/>
      <c r="AL186" s="271"/>
      <c r="AM186" s="271"/>
      <c r="AN186" s="271"/>
      <c r="AO186" s="271"/>
      <c r="AP186" s="271"/>
      <c r="AQ186" s="271"/>
      <c r="AR186" s="271"/>
      <c r="AS186" s="271"/>
      <c r="AT186" s="271"/>
      <c r="AU186" s="271"/>
      <c r="AV186" s="271"/>
      <c r="AW186" s="271"/>
      <c r="AX186" s="271"/>
      <c r="AY186" s="271"/>
      <c r="AZ186" s="271"/>
      <c r="BA186" s="271"/>
      <c r="BB186" s="271"/>
      <c r="BC186" s="271"/>
      <c r="BD186" s="271"/>
      <c r="BE186" s="271"/>
      <c r="BF186" s="271"/>
      <c r="BG186" s="271"/>
      <c r="BH186" s="271"/>
      <c r="BI186" s="271"/>
      <c r="BJ186" s="271"/>
      <c r="BK186" s="271"/>
      <c r="BL186" s="271"/>
      <c r="BM186" s="271"/>
      <c r="BN186" s="271"/>
      <c r="BO186" s="271"/>
      <c r="BP186" s="271"/>
      <c r="BQ186" s="271"/>
      <c r="BR186" s="271"/>
      <c r="BS186" s="271"/>
      <c r="BT186" s="271"/>
      <c r="BU186" s="271"/>
      <c r="BV186" s="271"/>
      <c r="BW186" s="271"/>
      <c r="BX186" s="271"/>
      <c r="BY186" s="271"/>
      <c r="BZ186" s="271"/>
      <c r="CA186" s="271"/>
      <c r="CB186" s="271"/>
      <c r="CC186" s="271"/>
    </row>
    <row r="187" spans="5:83" ht="32.25" customHeight="1" thickBot="1" x14ac:dyDescent="0.3">
      <c r="E187" s="93"/>
      <c r="I187" s="72"/>
      <c r="P187" s="72"/>
      <c r="Q187" s="72"/>
      <c r="R187" s="72"/>
      <c r="S187" s="72"/>
      <c r="AJ187" s="43"/>
      <c r="AK187" s="43"/>
      <c r="AL187" s="43"/>
      <c r="AM187" s="43"/>
      <c r="AN187" s="43"/>
      <c r="AO187" s="128"/>
      <c r="AP187" s="43"/>
      <c r="AQ187" s="43"/>
      <c r="AR187" s="221"/>
      <c r="AS187" s="226"/>
      <c r="AT187" s="229"/>
      <c r="AU187" s="229"/>
      <c r="AV187" s="43"/>
      <c r="AW187" s="221"/>
      <c r="AX187" s="43"/>
      <c r="AY187" s="13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</row>
    <row r="188" spans="5:83" ht="45.75" customHeight="1" x14ac:dyDescent="0.25">
      <c r="E188" s="93"/>
      <c r="I188" s="72"/>
      <c r="P188" s="72"/>
      <c r="Q188" s="72"/>
      <c r="R188" s="72"/>
      <c r="S188" s="72"/>
      <c r="AJ188" s="272" t="s">
        <v>441</v>
      </c>
      <c r="AK188" s="274" t="s">
        <v>148</v>
      </c>
      <c r="AL188" s="274" t="s">
        <v>149</v>
      </c>
      <c r="AM188" s="274" t="s">
        <v>150</v>
      </c>
      <c r="AN188" s="262" t="s">
        <v>450</v>
      </c>
      <c r="AO188" s="200" t="s">
        <v>23</v>
      </c>
      <c r="AP188" s="262" t="s">
        <v>442</v>
      </c>
      <c r="AQ188" s="262" t="s">
        <v>443</v>
      </c>
      <c r="AR188" s="318" t="s">
        <v>444</v>
      </c>
      <c r="AS188" s="305" t="s">
        <v>201</v>
      </c>
      <c r="AT188" s="320" t="s">
        <v>407</v>
      </c>
      <c r="AU188" s="320" t="s">
        <v>408</v>
      </c>
      <c r="AV188" s="257" t="s">
        <v>437</v>
      </c>
      <c r="AW188" s="257"/>
      <c r="AX188" s="257"/>
      <c r="AY188" s="257"/>
      <c r="AZ188" s="257"/>
      <c r="BA188" s="257"/>
      <c r="BB188" s="257"/>
      <c r="BC188" s="257"/>
      <c r="BD188" s="257"/>
      <c r="BE188" s="257" t="s">
        <v>438</v>
      </c>
      <c r="BF188" s="257"/>
      <c r="BG188" s="257"/>
      <c r="BH188" s="257"/>
      <c r="BI188" s="257"/>
      <c r="BJ188" s="257"/>
      <c r="BK188" s="257"/>
      <c r="BL188" s="257" t="s">
        <v>445</v>
      </c>
      <c r="BM188" s="257"/>
      <c r="BN188" s="257"/>
      <c r="BO188" s="257"/>
      <c r="BP188" s="257"/>
      <c r="BQ188" s="257"/>
      <c r="BR188" s="257"/>
      <c r="BS188" s="257"/>
      <c r="BT188" s="257" t="s">
        <v>417</v>
      </c>
      <c r="BU188" s="257"/>
      <c r="BV188" s="257"/>
      <c r="BW188" s="257"/>
      <c r="BX188" s="257"/>
      <c r="BY188" s="257"/>
      <c r="BZ188" s="257"/>
      <c r="CA188" s="257"/>
      <c r="CB188" s="258" t="s">
        <v>454</v>
      </c>
      <c r="CC188" s="260" t="s">
        <v>452</v>
      </c>
      <c r="CE188" s="42"/>
    </row>
    <row r="189" spans="5:83" ht="98.25" customHeight="1" x14ac:dyDescent="0.25">
      <c r="E189" s="93"/>
      <c r="I189" s="72"/>
      <c r="P189" s="72"/>
      <c r="Q189" s="72"/>
      <c r="R189" s="72"/>
      <c r="S189" s="72"/>
      <c r="AJ189" s="273"/>
      <c r="AK189" s="259"/>
      <c r="AL189" s="259"/>
      <c r="AM189" s="259"/>
      <c r="AN189" s="263"/>
      <c r="AO189" s="201" t="s">
        <v>202</v>
      </c>
      <c r="AP189" s="263"/>
      <c r="AQ189" s="263"/>
      <c r="AR189" s="319"/>
      <c r="AS189" s="306"/>
      <c r="AT189" s="321"/>
      <c r="AU189" s="321"/>
      <c r="AV189" s="25" t="s">
        <v>24</v>
      </c>
      <c r="AW189" s="222" t="s">
        <v>158</v>
      </c>
      <c r="AX189" s="81" t="s">
        <v>25</v>
      </c>
      <c r="AY189" s="187" t="s">
        <v>26</v>
      </c>
      <c r="AZ189" s="25" t="s">
        <v>440</v>
      </c>
      <c r="BA189" s="25" t="s">
        <v>409</v>
      </c>
      <c r="BB189" s="186" t="s">
        <v>27</v>
      </c>
      <c r="BC189" s="25" t="s">
        <v>159</v>
      </c>
      <c r="BD189" s="25" t="s">
        <v>160</v>
      </c>
      <c r="BE189" s="25" t="s">
        <v>24</v>
      </c>
      <c r="BF189" s="81" t="s">
        <v>25</v>
      </c>
      <c r="BG189" s="81" t="s">
        <v>26</v>
      </c>
      <c r="BH189" s="25" t="s">
        <v>158</v>
      </c>
      <c r="BI189" s="25" t="s">
        <v>159</v>
      </c>
      <c r="BJ189" s="25" t="s">
        <v>20</v>
      </c>
      <c r="BK189" s="25" t="s">
        <v>160</v>
      </c>
      <c r="BL189" s="25" t="s">
        <v>24</v>
      </c>
      <c r="BM189" s="81" t="s">
        <v>25</v>
      </c>
      <c r="BN189" s="81" t="s">
        <v>26</v>
      </c>
      <c r="BO189" s="25" t="s">
        <v>158</v>
      </c>
      <c r="BP189" s="186" t="s">
        <v>27</v>
      </c>
      <c r="BQ189" s="25" t="s">
        <v>159</v>
      </c>
      <c r="BR189" s="25" t="s">
        <v>20</v>
      </c>
      <c r="BS189" s="25" t="s">
        <v>160</v>
      </c>
      <c r="BT189" s="25" t="s">
        <v>24</v>
      </c>
      <c r="BU189" s="81" t="s">
        <v>25</v>
      </c>
      <c r="BV189" s="81" t="s">
        <v>448</v>
      </c>
      <c r="BW189" s="81" t="s">
        <v>207</v>
      </c>
      <c r="BX189" s="25" t="s">
        <v>158</v>
      </c>
      <c r="BY189" s="25" t="s">
        <v>159</v>
      </c>
      <c r="BZ189" s="25" t="s">
        <v>20</v>
      </c>
      <c r="CA189" s="25" t="s">
        <v>160</v>
      </c>
      <c r="CB189" s="259"/>
      <c r="CC189" s="261"/>
      <c r="CE189" s="42"/>
    </row>
    <row r="190" spans="5:83" ht="43.5" customHeight="1" x14ac:dyDescent="0.25">
      <c r="E190" s="93"/>
      <c r="I190" s="72"/>
      <c r="P190" s="72"/>
      <c r="Q190" s="72"/>
      <c r="R190" s="72"/>
      <c r="S190" s="72"/>
      <c r="AJ190" s="278">
        <v>4.5999999999999996</v>
      </c>
      <c r="AK190" s="242">
        <v>4</v>
      </c>
      <c r="AL190" s="238">
        <v>460</v>
      </c>
      <c r="AM190" s="248" t="s">
        <v>203</v>
      </c>
      <c r="AN190" s="238">
        <v>45</v>
      </c>
      <c r="AO190" s="250">
        <f>INT(AL190*TAN(RADIANS(AN190)))</f>
        <v>460</v>
      </c>
      <c r="AP190" s="242">
        <f>(INT((AO190-13)/AS190+1)*AS190+13)</f>
        <v>463</v>
      </c>
      <c r="AQ190" s="242">
        <f>AP190+INT(AL190*(TAN(AN190/180*PI())))</f>
        <v>923</v>
      </c>
      <c r="AR190" s="324">
        <f>F$6</f>
        <v>45</v>
      </c>
      <c r="AS190" s="304">
        <f>AS182</f>
        <v>10</v>
      </c>
      <c r="AT190" s="322">
        <f>AT182</f>
        <v>14</v>
      </c>
      <c r="AU190" s="322">
        <v>8</v>
      </c>
      <c r="AV190" s="88">
        <v>1</v>
      </c>
      <c r="AW190" s="231">
        <f>J$6</f>
        <v>25</v>
      </c>
      <c r="AX190" s="87">
        <f>AL190-11</f>
        <v>449</v>
      </c>
      <c r="AY190" s="184">
        <f>(AR190-7-BP190-BP191-1.16/2-BB190/2)</f>
        <v>33.450000000000003</v>
      </c>
      <c r="AZ190" s="130">
        <f>INT((AP190-13)/AS190)+1</f>
        <v>46</v>
      </c>
      <c r="BA190" s="103" t="s">
        <v>31</v>
      </c>
      <c r="BB190" s="105">
        <f>IF(AW190=16,1.84,IF(AW190=20,2.27,IF(AW190=22,2.51,IF(AW190=25,2.84,IF(AW190=28,3.16)))))</f>
        <v>2.84</v>
      </c>
      <c r="BC190" s="88">
        <f>AX190+2*AY190</f>
        <v>515.9</v>
      </c>
      <c r="BD190" s="87">
        <f>BC190*AZ190/100*((AW190/100)^2/4*PI()*7850/100)</f>
        <v>914.45621314108791</v>
      </c>
      <c r="BE190" s="88">
        <v>2</v>
      </c>
      <c r="BF190" s="87">
        <f>AL190-11</f>
        <v>449</v>
      </c>
      <c r="BG190" s="87">
        <v>10</v>
      </c>
      <c r="BH190" s="218">
        <v>10</v>
      </c>
      <c r="BI190" s="88">
        <f>BF190+2*BG190</f>
        <v>469</v>
      </c>
      <c r="BJ190" s="88">
        <f>AZ190</f>
        <v>46</v>
      </c>
      <c r="BK190" s="87">
        <f>BI190*BJ190/100*((BH190/100)^2/4*PI()*7850/100)</f>
        <v>133.01181282052193</v>
      </c>
      <c r="BL190" s="88">
        <v>3</v>
      </c>
      <c r="BM190" s="110">
        <f>(AP190+AQ190)/2-2*4.5</f>
        <v>684</v>
      </c>
      <c r="BN190" s="87">
        <f>10</f>
        <v>10</v>
      </c>
      <c r="BO190" s="218">
        <v>10</v>
      </c>
      <c r="BP190" s="105">
        <f t="shared" ref="BP190:BP207" si="16">IF(BO190=10,1.16,IF(BO190=12,1.39,IF(BO190=14,1.62,IF(BO190=28,3.1))))</f>
        <v>1.1599999999999999</v>
      </c>
      <c r="BQ190" s="110">
        <f>BM190+2*BN190</f>
        <v>704</v>
      </c>
      <c r="BR190" s="88">
        <f>AT190*2+2*AU190+1</f>
        <v>45</v>
      </c>
      <c r="BS190" s="87">
        <f t="shared" ref="BS190:BS207" si="17">BQ190*BR190/100*((BO190/100)^2/4*PI()*7850/100)</f>
        <v>195.31909845898466</v>
      </c>
      <c r="BT190" s="88">
        <v>6</v>
      </c>
      <c r="BU190" s="110">
        <f>(20+10*BW190)*TAN(BV190/180*PI())</f>
        <v>144.85281374238571</v>
      </c>
      <c r="BV190" s="242">
        <f>45+AN190/2</f>
        <v>67.5</v>
      </c>
      <c r="BW190" s="88">
        <f>INT((150*COS(BV190/180*PI())-10)/10)</f>
        <v>4</v>
      </c>
      <c r="BX190" s="218">
        <v>12</v>
      </c>
      <c r="BY190" s="215">
        <f>BU190+34</f>
        <v>178.85281374238571</v>
      </c>
      <c r="BZ190" s="88">
        <f>BW190+1</f>
        <v>5</v>
      </c>
      <c r="CA190" s="87">
        <f>BY190*BZ190/100*((BX190/100)^2/4*PI()*7850/100)</f>
        <v>7.9394023493216972</v>
      </c>
      <c r="CB190" s="243">
        <f>BD190+BK190+BS190+BD191+BK191+BS191+CA190+CA191+BS192</f>
        <v>3632.6852686361899</v>
      </c>
      <c r="CC190" s="233">
        <f>(AP190+AQ190)*AL190/2*AR190/1000000</f>
        <v>14.3451</v>
      </c>
      <c r="CE190" s="42">
        <f>CB190/CC190</f>
        <v>253.23526978802448</v>
      </c>
    </row>
    <row r="191" spans="5:83" ht="43.5" customHeight="1" x14ac:dyDescent="0.25">
      <c r="E191" s="93"/>
      <c r="I191" s="72"/>
      <c r="P191" s="72"/>
      <c r="Q191" s="72"/>
      <c r="R191" s="72"/>
      <c r="S191" s="72"/>
      <c r="AJ191" s="278"/>
      <c r="AK191" s="242"/>
      <c r="AL191" s="238"/>
      <c r="AM191" s="248"/>
      <c r="AN191" s="238"/>
      <c r="AO191" s="250"/>
      <c r="AP191" s="242"/>
      <c r="AQ191" s="242"/>
      <c r="AR191" s="324"/>
      <c r="AS191" s="304"/>
      <c r="AT191" s="322"/>
      <c r="AU191" s="322"/>
      <c r="AV191" s="88" t="s">
        <v>51</v>
      </c>
      <c r="AW191" s="231">
        <f>AW190</f>
        <v>25</v>
      </c>
      <c r="AX191" s="87">
        <f>AL190/COS(AN190/180*PI())-11</f>
        <v>639.53823869162363</v>
      </c>
      <c r="AY191" s="184">
        <f>AY190</f>
        <v>33.450000000000003</v>
      </c>
      <c r="AZ191" s="103" t="s">
        <v>31</v>
      </c>
      <c r="BA191" s="131">
        <f>INT((AQ190-AP190-3.5/COS(AN190*PI()/180))/AS190)+1</f>
        <v>46</v>
      </c>
      <c r="BB191" s="105">
        <f>IF(AW191=16,1.84,IF(AW191=20,2.27,IF(AW191=22,2.51,IF(AW191=25,2.84,IF(AW191=28,3.16)))))</f>
        <v>2.84</v>
      </c>
      <c r="BC191" s="88">
        <f>AX191+2*AY191</f>
        <v>706.43823869162361</v>
      </c>
      <c r="BD191" s="87">
        <f>BC191*BA191/100*((AW191/100)^2/4*PI()*7850/100)</f>
        <v>1252.1939069044431</v>
      </c>
      <c r="BE191" s="88" t="s">
        <v>52</v>
      </c>
      <c r="BF191" s="87">
        <f>AL190/COS(AN190/180*PI())-11</f>
        <v>639.53823869162363</v>
      </c>
      <c r="BG191" s="87">
        <v>10</v>
      </c>
      <c r="BH191" s="218">
        <v>10</v>
      </c>
      <c r="BI191" s="88">
        <f>BF191+2*BG191</f>
        <v>659.53823869162363</v>
      </c>
      <c r="BJ191" s="88">
        <f>BA191</f>
        <v>46</v>
      </c>
      <c r="BK191" s="87">
        <f>BI191*BJ191/100*((BH191/100)^2/4*PI()*7850/100)</f>
        <v>187.04984382265874</v>
      </c>
      <c r="BL191" s="88">
        <v>4</v>
      </c>
      <c r="BM191" s="110">
        <f>BM190</f>
        <v>684</v>
      </c>
      <c r="BN191" s="214">
        <f>AR190-7-BP190-BP191+BP191</f>
        <v>36.840000000000003</v>
      </c>
      <c r="BO191" s="218">
        <v>12</v>
      </c>
      <c r="BP191" s="105">
        <f t="shared" si="16"/>
        <v>1.39</v>
      </c>
      <c r="BQ191" s="215">
        <f>BM191+2*BN191+32</f>
        <v>789.68000000000006</v>
      </c>
      <c r="BR191" s="88">
        <f>BR190</f>
        <v>45</v>
      </c>
      <c r="BS191" s="87">
        <f t="shared" si="17"/>
        <v>315.49006159995884</v>
      </c>
      <c r="BT191" s="88">
        <v>7</v>
      </c>
      <c r="BU191" s="110">
        <f>(10+2.5*BW191)*1/TAN(BV190/180*PI())</f>
        <v>26.923881554251178</v>
      </c>
      <c r="BV191" s="242"/>
      <c r="BW191" s="88">
        <f>INT((120*SIN(BV190/180*PI()))/10)*2</f>
        <v>22</v>
      </c>
      <c r="BX191" s="218">
        <v>12</v>
      </c>
      <c r="BY191" s="215">
        <f>BU191+34</f>
        <v>60.923881554251182</v>
      </c>
      <c r="BZ191" s="88">
        <f>BW191+1</f>
        <v>23</v>
      </c>
      <c r="CA191" s="87">
        <f>BY191*BZ191/100*((BX191/100)^2/4*PI()*7850/100)</f>
        <v>12.440488420698225</v>
      </c>
      <c r="CB191" s="244"/>
      <c r="CC191" s="234"/>
      <c r="CE191" s="42"/>
    </row>
    <row r="192" spans="5:83" ht="43.5" customHeight="1" x14ac:dyDescent="0.25">
      <c r="E192" s="93"/>
      <c r="I192" s="72"/>
      <c r="P192" s="72"/>
      <c r="Q192" s="72"/>
      <c r="R192" s="72"/>
      <c r="S192" s="72"/>
      <c r="AJ192" s="278"/>
      <c r="AK192" s="242"/>
      <c r="AL192" s="238"/>
      <c r="AM192" s="248"/>
      <c r="AN192" s="238"/>
      <c r="AO192" s="250"/>
      <c r="AP192" s="242"/>
      <c r="AQ192" s="242"/>
      <c r="AR192" s="324"/>
      <c r="AS192" s="304"/>
      <c r="AT192" s="322"/>
      <c r="AU192" s="322"/>
      <c r="AV192" s="238"/>
      <c r="AW192" s="238"/>
      <c r="AX192" s="238"/>
      <c r="AY192" s="238"/>
      <c r="AZ192" s="238"/>
      <c r="BA192" s="238"/>
      <c r="BB192" s="238"/>
      <c r="BC192" s="238"/>
      <c r="BD192" s="238"/>
      <c r="BE192" s="238"/>
      <c r="BF192" s="238"/>
      <c r="BG192" s="238"/>
      <c r="BH192" s="238"/>
      <c r="BI192" s="238"/>
      <c r="BJ192" s="238"/>
      <c r="BK192" s="238"/>
      <c r="BL192" s="88">
        <v>5</v>
      </c>
      <c r="BM192" s="210">
        <f>(3*AS190+BB190+BP192)</f>
        <v>34.230000000000004</v>
      </c>
      <c r="BN192" s="214">
        <f>AR190-7-BP190-BP191+BP192</f>
        <v>36.840000000000003</v>
      </c>
      <c r="BO192" s="218">
        <v>12</v>
      </c>
      <c r="BP192" s="211">
        <f t="shared" si="16"/>
        <v>1.39</v>
      </c>
      <c r="BQ192" s="214">
        <f>2*BM192+2*BN192+28</f>
        <v>170.14000000000001</v>
      </c>
      <c r="BR192" s="212">
        <f>INT((2*AT190+AU190+1)*(INT(AZ190/3/2)+INT(BJ190/3/2+BJ191/3/2))/2)</f>
        <v>407</v>
      </c>
      <c r="BS192" s="87">
        <f t="shared" si="17"/>
        <v>614.78444111851536</v>
      </c>
      <c r="BT192" s="247"/>
      <c r="BU192" s="247"/>
      <c r="BV192" s="247"/>
      <c r="BW192" s="247"/>
      <c r="BX192" s="247"/>
      <c r="BY192" s="247"/>
      <c r="BZ192" s="247"/>
      <c r="CA192" s="247"/>
      <c r="CB192" s="253"/>
      <c r="CC192" s="246"/>
      <c r="CE192" s="42"/>
    </row>
    <row r="193" spans="5:83" ht="43.5" customHeight="1" x14ac:dyDescent="0.25">
      <c r="E193" s="93"/>
      <c r="I193" s="72"/>
      <c r="P193" s="72"/>
      <c r="Q193" s="72"/>
      <c r="R193" s="72"/>
      <c r="S193" s="72"/>
      <c r="AJ193" s="278"/>
      <c r="AK193" s="242"/>
      <c r="AL193" s="238">
        <v>460</v>
      </c>
      <c r="AM193" s="248" t="s">
        <v>205</v>
      </c>
      <c r="AN193" s="238">
        <f>AN190</f>
        <v>45</v>
      </c>
      <c r="AO193" s="250">
        <f>INT(AL193*TAN(RADIANS(AN193)))</f>
        <v>460</v>
      </c>
      <c r="AP193" s="242">
        <f>INT((AO193-13)/AS193+1)*AS193+13</f>
        <v>463</v>
      </c>
      <c r="AQ193" s="242">
        <f>AP193+INT(AL193*(TAN(AN193/180*PI())))</f>
        <v>923</v>
      </c>
      <c r="AR193" s="324">
        <f>F$8</f>
        <v>55</v>
      </c>
      <c r="AS193" s="304">
        <f>AS190</f>
        <v>10</v>
      </c>
      <c r="AT193" s="322">
        <f>AT190</f>
        <v>14</v>
      </c>
      <c r="AU193" s="322">
        <v>8</v>
      </c>
      <c r="AV193" s="88">
        <v>1</v>
      </c>
      <c r="AW193" s="231">
        <f>J$8</f>
        <v>28</v>
      </c>
      <c r="AX193" s="87">
        <f>AL193-11</f>
        <v>449</v>
      </c>
      <c r="AY193" s="184">
        <f>(AR193-7-BP193-BP194-1.16/2-BB193/2)</f>
        <v>43.290000000000006</v>
      </c>
      <c r="AZ193" s="130">
        <f>INT((AP193-13)/AS193)+1</f>
        <v>46</v>
      </c>
      <c r="BA193" s="103" t="s">
        <v>31</v>
      </c>
      <c r="BB193" s="105">
        <f>IF(AW193=16,1.84,IF(AW193=20,2.27,IF(AW193=22,2.51,IF(AW193=25,2.84,IF(AW193=28,3.16)))))</f>
        <v>3.16</v>
      </c>
      <c r="BC193" s="88">
        <f>AX193+2*AY193</f>
        <v>535.58000000000004</v>
      </c>
      <c r="BD193" s="87">
        <f>BC193*AZ193/100*((AW193/100)^2/4*PI()*7850/100)</f>
        <v>1190.8519808308204</v>
      </c>
      <c r="BE193" s="88">
        <v>2</v>
      </c>
      <c r="BF193" s="87">
        <f>AL193-11</f>
        <v>449</v>
      </c>
      <c r="BG193" s="87">
        <v>10</v>
      </c>
      <c r="BH193" s="218">
        <v>10</v>
      </c>
      <c r="BI193" s="88">
        <f>BF193+2*BG193</f>
        <v>469</v>
      </c>
      <c r="BJ193" s="88">
        <f>AZ193</f>
        <v>46</v>
      </c>
      <c r="BK193" s="87">
        <f>BI193*BJ193/100*((BH193/100)^2/4*PI()*7850/100)</f>
        <v>133.01181282052193</v>
      </c>
      <c r="BL193" s="88">
        <v>3</v>
      </c>
      <c r="BM193" s="110">
        <f>(AP193+AQ193)/2-2*4.5</f>
        <v>684</v>
      </c>
      <c r="BN193" s="87">
        <f>10</f>
        <v>10</v>
      </c>
      <c r="BO193" s="218">
        <v>10</v>
      </c>
      <c r="BP193" s="105">
        <f t="shared" si="16"/>
        <v>1.1599999999999999</v>
      </c>
      <c r="BQ193" s="110">
        <f>BM193+2*BN193</f>
        <v>704</v>
      </c>
      <c r="BR193" s="88">
        <f>AT193*2+2*AU193+1</f>
        <v>45</v>
      </c>
      <c r="BS193" s="87">
        <f t="shared" si="17"/>
        <v>195.31909845898466</v>
      </c>
      <c r="BT193" s="88">
        <v>6</v>
      </c>
      <c r="BU193" s="110">
        <f>(20+10*BW193)*TAN(BV193/180*PI())</f>
        <v>144.85281374238571</v>
      </c>
      <c r="BV193" s="242">
        <f>45+AN193/2</f>
        <v>67.5</v>
      </c>
      <c r="BW193" s="88">
        <f>INT((150*COS(BV193/180*PI())-10)/10)</f>
        <v>4</v>
      </c>
      <c r="BX193" s="218">
        <v>12</v>
      </c>
      <c r="BY193" s="215">
        <f>BU193+34</f>
        <v>178.85281374238571</v>
      </c>
      <c r="BZ193" s="88">
        <f>BW193+1</f>
        <v>5</v>
      </c>
      <c r="CA193" s="87">
        <f>BY193*BZ193/100*((BX193/100)^2/4*PI()*7850/100)</f>
        <v>7.9394023493216972</v>
      </c>
      <c r="CB193" s="243">
        <f>BD193+BK193+BS193+BD194+BK194+BS194+CA193+CA194+BS195</f>
        <v>4353.9682446197712</v>
      </c>
      <c r="CC193" s="233">
        <f>(AP193+AQ193)*AL193/2*AR193/1000000</f>
        <v>17.532900000000001</v>
      </c>
      <c r="CE193" s="42">
        <f>CB193/CC193</f>
        <v>248.33132252050549</v>
      </c>
    </row>
    <row r="194" spans="5:83" ht="43.5" customHeight="1" x14ac:dyDescent="0.25">
      <c r="E194" s="93"/>
      <c r="I194" s="72"/>
      <c r="P194" s="72"/>
      <c r="Q194" s="72"/>
      <c r="R194" s="72"/>
      <c r="S194" s="72"/>
      <c r="AJ194" s="278"/>
      <c r="AK194" s="242"/>
      <c r="AL194" s="238"/>
      <c r="AM194" s="248"/>
      <c r="AN194" s="238"/>
      <c r="AO194" s="250"/>
      <c r="AP194" s="242"/>
      <c r="AQ194" s="242"/>
      <c r="AR194" s="324"/>
      <c r="AS194" s="304"/>
      <c r="AT194" s="322"/>
      <c r="AU194" s="322"/>
      <c r="AV194" s="88" t="s">
        <v>51</v>
      </c>
      <c r="AW194" s="231">
        <f>AW193</f>
        <v>28</v>
      </c>
      <c r="AX194" s="87">
        <f>AL193/COS(AN193/180*PI())-11</f>
        <v>639.53823869162363</v>
      </c>
      <c r="AY194" s="184">
        <f>AY193</f>
        <v>43.290000000000006</v>
      </c>
      <c r="AZ194" s="103" t="s">
        <v>31</v>
      </c>
      <c r="BA194" s="131">
        <f>INT((AQ193-AP193-3.5/COS(AN193*PI()/180))/AS193)+1</f>
        <v>46</v>
      </c>
      <c r="BB194" s="105">
        <f>IF(AW194=16,1.84,IF(AW194=20,2.27,IF(AW194=22,2.51,IF(AW194=25,2.84,IF(AW194=28,3.16)))))</f>
        <v>3.16</v>
      </c>
      <c r="BC194" s="88">
        <f>AX194+2*AY194</f>
        <v>726.11823869162367</v>
      </c>
      <c r="BD194" s="87">
        <f>BC194*BA194/100*((AW194/100)^2/4*PI()*7850/100)</f>
        <v>1614.5101438875729</v>
      </c>
      <c r="BE194" s="88" t="s">
        <v>52</v>
      </c>
      <c r="BF194" s="87">
        <f>AL193/COS(AN193/180*PI())-11</f>
        <v>639.53823869162363</v>
      </c>
      <c r="BG194" s="87">
        <v>10</v>
      </c>
      <c r="BH194" s="218">
        <v>10</v>
      </c>
      <c r="BI194" s="88">
        <f>BF194+2*BG194</f>
        <v>659.53823869162363</v>
      </c>
      <c r="BJ194" s="88">
        <f>BA194</f>
        <v>46</v>
      </c>
      <c r="BK194" s="87">
        <f>BI194*BJ194/100*((BH194/100)^2/4*PI()*7850/100)</f>
        <v>187.04984382265874</v>
      </c>
      <c r="BL194" s="88">
        <v>4</v>
      </c>
      <c r="BM194" s="110">
        <f>BM193</f>
        <v>684</v>
      </c>
      <c r="BN194" s="214">
        <f>AR193-7-BP193-BP194+BP194</f>
        <v>46.84</v>
      </c>
      <c r="BO194" s="218">
        <v>12</v>
      </c>
      <c r="BP194" s="105">
        <f t="shared" si="16"/>
        <v>1.39</v>
      </c>
      <c r="BQ194" s="215">
        <f>BM194+2*BN194+32</f>
        <v>809.68000000000006</v>
      </c>
      <c r="BR194" s="88">
        <f>BR193</f>
        <v>45</v>
      </c>
      <c r="BS194" s="87">
        <f t="shared" si="17"/>
        <v>323.48038835509914</v>
      </c>
      <c r="BT194" s="88">
        <v>7</v>
      </c>
      <c r="BU194" s="110">
        <f>(10+2.5*BW194)*1/TAN(BV193/180*PI())</f>
        <v>26.923881554251178</v>
      </c>
      <c r="BV194" s="242"/>
      <c r="BW194" s="88">
        <f>INT((120*SIN(BV193/180*PI()))/10)*2</f>
        <v>22</v>
      </c>
      <c r="BX194" s="218">
        <v>12</v>
      </c>
      <c r="BY194" s="215">
        <f>BU194+34</f>
        <v>60.923881554251182</v>
      </c>
      <c r="BZ194" s="88">
        <f>BW194+1</f>
        <v>23</v>
      </c>
      <c r="CA194" s="87">
        <f>BY194*BZ194/100*((BX194/100)^2/4*PI()*7850/100)</f>
        <v>12.440488420698225</v>
      </c>
      <c r="CB194" s="244"/>
      <c r="CC194" s="234"/>
      <c r="CE194" s="42"/>
    </row>
    <row r="195" spans="5:83" ht="43.5" customHeight="1" x14ac:dyDescent="0.25">
      <c r="E195" s="93"/>
      <c r="I195" s="72"/>
      <c r="P195" s="72"/>
      <c r="Q195" s="72"/>
      <c r="R195" s="72"/>
      <c r="S195" s="72"/>
      <c r="AJ195" s="278"/>
      <c r="AK195" s="242"/>
      <c r="AL195" s="238"/>
      <c r="AM195" s="248"/>
      <c r="AN195" s="238"/>
      <c r="AO195" s="250"/>
      <c r="AP195" s="242"/>
      <c r="AQ195" s="242"/>
      <c r="AR195" s="324"/>
      <c r="AS195" s="304"/>
      <c r="AT195" s="322"/>
      <c r="AU195" s="322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88">
        <v>5</v>
      </c>
      <c r="BM195" s="210">
        <f>(3*AS193+BB193+BP195)</f>
        <v>34.549999999999997</v>
      </c>
      <c r="BN195" s="214">
        <f>AR193-7-BP193-BP194+BP195</f>
        <v>46.84</v>
      </c>
      <c r="BO195" s="218">
        <v>12</v>
      </c>
      <c r="BP195" s="211">
        <f t="shared" si="16"/>
        <v>1.39</v>
      </c>
      <c r="BQ195" s="214">
        <f>2*BM195+2*BN195+28</f>
        <v>190.78</v>
      </c>
      <c r="BR195" s="212">
        <f>INT((2*AT193+AU193+1)*(INT(AZ193/3/2)+INT(BJ193/3/2+BJ194/3/2))/2)</f>
        <v>407</v>
      </c>
      <c r="BS195" s="87">
        <f t="shared" si="17"/>
        <v>689.36508567409408</v>
      </c>
      <c r="BT195" s="247"/>
      <c r="BU195" s="247"/>
      <c r="BV195" s="247"/>
      <c r="BW195" s="247"/>
      <c r="BX195" s="247"/>
      <c r="BY195" s="247"/>
      <c r="BZ195" s="247"/>
      <c r="CA195" s="247"/>
      <c r="CB195" s="253"/>
      <c r="CC195" s="246"/>
      <c r="CE195" s="42"/>
    </row>
    <row r="196" spans="5:83" ht="43.5" customHeight="1" x14ac:dyDescent="0.25">
      <c r="E196" s="93"/>
      <c r="I196" s="72"/>
      <c r="P196" s="72"/>
      <c r="Q196" s="72"/>
      <c r="R196" s="72"/>
      <c r="S196" s="72"/>
      <c r="AJ196" s="278"/>
      <c r="AK196" s="242"/>
      <c r="AL196" s="238">
        <v>460</v>
      </c>
      <c r="AM196" s="248" t="s">
        <v>206</v>
      </c>
      <c r="AN196" s="238">
        <f>AN193</f>
        <v>45</v>
      </c>
      <c r="AO196" s="250">
        <f>INT(AL196*TAN(RADIANS(AN196)))</f>
        <v>460</v>
      </c>
      <c r="AP196" s="242">
        <f>INT((AO196-13)/AS196+1)*AS196+13</f>
        <v>463</v>
      </c>
      <c r="AQ196" s="242">
        <f>AP196+INT(AL196*(TAN(AN196/180*PI())))</f>
        <v>923</v>
      </c>
      <c r="AR196" s="324">
        <f>F$9</f>
        <v>55</v>
      </c>
      <c r="AS196" s="304">
        <f>AS193</f>
        <v>10</v>
      </c>
      <c r="AT196" s="322">
        <f>AT193</f>
        <v>14</v>
      </c>
      <c r="AU196" s="322">
        <v>8</v>
      </c>
      <c r="AV196" s="88">
        <v>1</v>
      </c>
      <c r="AW196" s="231">
        <f>J$9</f>
        <v>28</v>
      </c>
      <c r="AX196" s="87">
        <f>AL196-11</f>
        <v>449</v>
      </c>
      <c r="AY196" s="184">
        <f>(AR196-7-BP196-BP197-1.16/2-BB196/2)</f>
        <v>43.290000000000006</v>
      </c>
      <c r="AZ196" s="130">
        <f>INT((AP196-13)/AS196)+1</f>
        <v>46</v>
      </c>
      <c r="BA196" s="103" t="s">
        <v>31</v>
      </c>
      <c r="BB196" s="105">
        <f>IF(AW196=16,1.84,IF(AW196=20,2.27,IF(AW196=22,2.51,IF(AW196=25,2.84,IF(AW196=28,3.16)))))</f>
        <v>3.16</v>
      </c>
      <c r="BC196" s="88">
        <f>AX196+2*AY196</f>
        <v>535.58000000000004</v>
      </c>
      <c r="BD196" s="87">
        <f>BC196*AZ196/100*((AW196/100)^2/4*PI()*7850/100)</f>
        <v>1190.8519808308204</v>
      </c>
      <c r="BE196" s="88">
        <v>2</v>
      </c>
      <c r="BF196" s="87">
        <f>AL196-11</f>
        <v>449</v>
      </c>
      <c r="BG196" s="87">
        <v>10</v>
      </c>
      <c r="BH196" s="218">
        <v>10</v>
      </c>
      <c r="BI196" s="88">
        <f>BF196+2*BG196</f>
        <v>469</v>
      </c>
      <c r="BJ196" s="88">
        <f>AZ196</f>
        <v>46</v>
      </c>
      <c r="BK196" s="87">
        <f>BI196*BJ196/100*((BH196/100)^2/4*PI()*7850/100)</f>
        <v>133.01181282052193</v>
      </c>
      <c r="BL196" s="88">
        <v>3</v>
      </c>
      <c r="BM196" s="110">
        <f>(AP196+AQ196)/2-2*4.5</f>
        <v>684</v>
      </c>
      <c r="BN196" s="87">
        <f>10</f>
        <v>10</v>
      </c>
      <c r="BO196" s="218">
        <v>10</v>
      </c>
      <c r="BP196" s="105">
        <f t="shared" si="16"/>
        <v>1.1599999999999999</v>
      </c>
      <c r="BQ196" s="110">
        <f>BM196+2*BN196</f>
        <v>704</v>
      </c>
      <c r="BR196" s="88">
        <f>AT196*2+2*AU196+1</f>
        <v>45</v>
      </c>
      <c r="BS196" s="87">
        <f t="shared" si="17"/>
        <v>195.31909845898466</v>
      </c>
      <c r="BT196" s="88">
        <v>6</v>
      </c>
      <c r="BU196" s="110">
        <f>(20+10*BW196)*TAN(BV196/180*PI())</f>
        <v>144.85281374238571</v>
      </c>
      <c r="BV196" s="242">
        <f>45+AN196/2</f>
        <v>67.5</v>
      </c>
      <c r="BW196" s="88">
        <f>INT((150*COS(BV196/180*PI())-10)/10)</f>
        <v>4</v>
      </c>
      <c r="BX196" s="218">
        <v>12</v>
      </c>
      <c r="BY196" s="215">
        <f>BU196+34</f>
        <v>178.85281374238571</v>
      </c>
      <c r="BZ196" s="88">
        <f>BW196+1</f>
        <v>5</v>
      </c>
      <c r="CA196" s="87">
        <f>BY196*BZ196/100*((BX196/100)^2/4*PI()*7850/100)</f>
        <v>7.9394023493216972</v>
      </c>
      <c r="CB196" s="243">
        <f>BD196+BK196+BS196+BD197+BK197+BS197+CA196+CA197+BS198</f>
        <v>4353.9682446197712</v>
      </c>
      <c r="CC196" s="233">
        <f>(AP196+AQ196)*AL196/2*AR196/1000000</f>
        <v>17.532900000000001</v>
      </c>
      <c r="CE196" s="42">
        <f>CB196/CC196</f>
        <v>248.33132252050549</v>
      </c>
    </row>
    <row r="197" spans="5:83" ht="43.5" customHeight="1" x14ac:dyDescent="0.25">
      <c r="E197" s="93"/>
      <c r="I197" s="72"/>
      <c r="P197" s="72"/>
      <c r="Q197" s="72"/>
      <c r="R197" s="72"/>
      <c r="S197" s="72"/>
      <c r="AJ197" s="278"/>
      <c r="AK197" s="242"/>
      <c r="AL197" s="238"/>
      <c r="AM197" s="248"/>
      <c r="AN197" s="238"/>
      <c r="AO197" s="250"/>
      <c r="AP197" s="242"/>
      <c r="AQ197" s="242"/>
      <c r="AR197" s="324"/>
      <c r="AS197" s="304"/>
      <c r="AT197" s="322"/>
      <c r="AU197" s="322"/>
      <c r="AV197" s="88" t="s">
        <v>51</v>
      </c>
      <c r="AW197" s="231">
        <f>AW196</f>
        <v>28</v>
      </c>
      <c r="AX197" s="87">
        <f>AL196/COS(AN196/180*PI())-11</f>
        <v>639.53823869162363</v>
      </c>
      <c r="AY197" s="184">
        <f>AY196</f>
        <v>43.290000000000006</v>
      </c>
      <c r="AZ197" s="103" t="s">
        <v>31</v>
      </c>
      <c r="BA197" s="131">
        <f>INT((AQ196-AP196-3.5/COS(AN196*PI()/180))/AS196)+1</f>
        <v>46</v>
      </c>
      <c r="BB197" s="105">
        <f>IF(AW197=16,1.84,IF(AW197=20,2.27,IF(AW197=22,2.51,IF(AW197=25,2.84,IF(AW197=28,3.16)))))</f>
        <v>3.16</v>
      </c>
      <c r="BC197" s="88">
        <f>AX197+2*AY197</f>
        <v>726.11823869162367</v>
      </c>
      <c r="BD197" s="87">
        <f>BC197*BA197/100*((AW197/100)^2/4*PI()*7850/100)</f>
        <v>1614.5101438875729</v>
      </c>
      <c r="BE197" s="88" t="s">
        <v>52</v>
      </c>
      <c r="BF197" s="87">
        <f>AL196/COS(AN196/180*PI())-11</f>
        <v>639.53823869162363</v>
      </c>
      <c r="BG197" s="87">
        <v>10</v>
      </c>
      <c r="BH197" s="218">
        <v>10</v>
      </c>
      <c r="BI197" s="88">
        <f>BF197+2*BG197</f>
        <v>659.53823869162363</v>
      </c>
      <c r="BJ197" s="88">
        <f>BA197</f>
        <v>46</v>
      </c>
      <c r="BK197" s="87">
        <f>BI197*BJ197/100*((BH197/100)^2/4*PI()*7850/100)</f>
        <v>187.04984382265874</v>
      </c>
      <c r="BL197" s="88">
        <v>4</v>
      </c>
      <c r="BM197" s="110">
        <f>BM196</f>
        <v>684</v>
      </c>
      <c r="BN197" s="214">
        <f>AR196-7-BP196-BP197+BP197</f>
        <v>46.84</v>
      </c>
      <c r="BO197" s="218">
        <v>12</v>
      </c>
      <c r="BP197" s="105">
        <f t="shared" si="16"/>
        <v>1.39</v>
      </c>
      <c r="BQ197" s="215">
        <f>BM197+2*BN197+32</f>
        <v>809.68000000000006</v>
      </c>
      <c r="BR197" s="88">
        <f>BR196</f>
        <v>45</v>
      </c>
      <c r="BS197" s="87">
        <f t="shared" si="17"/>
        <v>323.48038835509914</v>
      </c>
      <c r="BT197" s="88">
        <v>7</v>
      </c>
      <c r="BU197" s="110">
        <f>(10+2.5*BW197)*1/TAN(BV196/180*PI())</f>
        <v>26.923881554251178</v>
      </c>
      <c r="BV197" s="242"/>
      <c r="BW197" s="88">
        <f>INT((120*SIN(BV196/180*PI()))/10)*2</f>
        <v>22</v>
      </c>
      <c r="BX197" s="218">
        <v>12</v>
      </c>
      <c r="BY197" s="215">
        <f>BU197+34</f>
        <v>60.923881554251182</v>
      </c>
      <c r="BZ197" s="88">
        <f>BW197+1</f>
        <v>23</v>
      </c>
      <c r="CA197" s="87">
        <f>BY197*BZ197/100*((BX197/100)^2/4*PI()*7850/100)</f>
        <v>12.440488420698225</v>
      </c>
      <c r="CB197" s="244"/>
      <c r="CC197" s="234"/>
      <c r="CE197" s="42"/>
    </row>
    <row r="198" spans="5:83" ht="43.5" customHeight="1" x14ac:dyDescent="0.25">
      <c r="E198" s="93"/>
      <c r="I198" s="72"/>
      <c r="P198" s="72"/>
      <c r="Q198" s="72"/>
      <c r="R198" s="72"/>
      <c r="S198" s="72"/>
      <c r="AJ198" s="278"/>
      <c r="AK198" s="242"/>
      <c r="AL198" s="238"/>
      <c r="AM198" s="248"/>
      <c r="AN198" s="238"/>
      <c r="AO198" s="250"/>
      <c r="AP198" s="242"/>
      <c r="AQ198" s="242"/>
      <c r="AR198" s="324"/>
      <c r="AS198" s="304"/>
      <c r="AT198" s="322"/>
      <c r="AU198" s="322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88">
        <v>5</v>
      </c>
      <c r="BM198" s="210">
        <f>(3*AS196+BB196+BP198)</f>
        <v>34.549999999999997</v>
      </c>
      <c r="BN198" s="214">
        <f>AR196-7-BP196-BP197+BP198</f>
        <v>46.84</v>
      </c>
      <c r="BO198" s="218">
        <v>12</v>
      </c>
      <c r="BP198" s="211">
        <f t="shared" si="16"/>
        <v>1.39</v>
      </c>
      <c r="BQ198" s="214">
        <f>2*BM198+2*BN198+28</f>
        <v>190.78</v>
      </c>
      <c r="BR198" s="212">
        <f>INT((2*AT196+AU196+1)*(INT(AZ196/3/2)+INT(BJ196/3/2+BJ197/3/2))/2)</f>
        <v>407</v>
      </c>
      <c r="BS198" s="87">
        <f t="shared" si="17"/>
        <v>689.36508567409408</v>
      </c>
      <c r="BT198" s="247"/>
      <c r="BU198" s="247"/>
      <c r="BV198" s="247"/>
      <c r="BW198" s="247"/>
      <c r="BX198" s="247"/>
      <c r="BY198" s="247"/>
      <c r="BZ198" s="247"/>
      <c r="CA198" s="247"/>
      <c r="CB198" s="253"/>
      <c r="CC198" s="246"/>
      <c r="CE198" s="42"/>
    </row>
    <row r="199" spans="5:83" ht="43.5" customHeight="1" x14ac:dyDescent="0.25">
      <c r="E199" s="93"/>
      <c r="I199" s="72"/>
      <c r="P199" s="72"/>
      <c r="Q199" s="72"/>
      <c r="R199" s="72"/>
      <c r="S199" s="72"/>
      <c r="AJ199" s="278"/>
      <c r="AK199" s="242"/>
      <c r="AL199" s="238">
        <v>460</v>
      </c>
      <c r="AM199" s="248" t="s">
        <v>405</v>
      </c>
      <c r="AN199" s="238">
        <f>AN196</f>
        <v>45</v>
      </c>
      <c r="AO199" s="250">
        <f>INT(AL199*TAN(RADIANS(AN199)))</f>
        <v>460</v>
      </c>
      <c r="AP199" s="242">
        <f>INT((AO199-13)/AS199+1)*AS199+13</f>
        <v>463</v>
      </c>
      <c r="AQ199" s="242">
        <f>AP199+INT(AL199*(TAN(AN199/180*PI())))</f>
        <v>923</v>
      </c>
      <c r="AR199" s="324">
        <f>F$10</f>
        <v>70</v>
      </c>
      <c r="AS199" s="304">
        <f>AS196</f>
        <v>10</v>
      </c>
      <c r="AT199" s="322">
        <f>AT196</f>
        <v>14</v>
      </c>
      <c r="AU199" s="322">
        <v>8</v>
      </c>
      <c r="AV199" s="88">
        <v>1</v>
      </c>
      <c r="AW199" s="231">
        <f>J$11</f>
        <v>28</v>
      </c>
      <c r="AX199" s="87">
        <f>AL199-11</f>
        <v>449</v>
      </c>
      <c r="AY199" s="184">
        <f>(AR199-7-BP199-BP200-1.16/2-BB199/2)</f>
        <v>58.290000000000006</v>
      </c>
      <c r="AZ199" s="130">
        <f>INT((AP199-13)/AS199)+1</f>
        <v>46</v>
      </c>
      <c r="BA199" s="103" t="s">
        <v>31</v>
      </c>
      <c r="BB199" s="105">
        <f>IF(AW199=16,1.84,IF(AW199=20,2.27,IF(AW199=22,2.51,IF(AW199=25,2.84,IF(AW199=28,3.16)))))</f>
        <v>3.16</v>
      </c>
      <c r="BC199" s="88">
        <f>AX199+2*AY199</f>
        <v>565.58000000000004</v>
      </c>
      <c r="BD199" s="87">
        <f>BC199*AZ199/100*((AW199/100)^2/4*PI()*7850/100)</f>
        <v>1257.5564123348433</v>
      </c>
      <c r="BE199" s="88">
        <v>2</v>
      </c>
      <c r="BF199" s="87">
        <f>AL199-11</f>
        <v>449</v>
      </c>
      <c r="BG199" s="87">
        <v>10</v>
      </c>
      <c r="BH199" s="218">
        <v>10</v>
      </c>
      <c r="BI199" s="88">
        <f>BF199+2*BG199</f>
        <v>469</v>
      </c>
      <c r="BJ199" s="88">
        <f>AZ199</f>
        <v>46</v>
      </c>
      <c r="BK199" s="87">
        <f>BI199*BJ199/100*((BH199/100)^2/4*PI()*7850/100)</f>
        <v>133.01181282052193</v>
      </c>
      <c r="BL199" s="88">
        <v>3</v>
      </c>
      <c r="BM199" s="110">
        <f>(AP199+AQ199)/2-2*4.5</f>
        <v>684</v>
      </c>
      <c r="BN199" s="87">
        <f>10</f>
        <v>10</v>
      </c>
      <c r="BO199" s="218">
        <v>10</v>
      </c>
      <c r="BP199" s="105">
        <f t="shared" si="16"/>
        <v>1.1599999999999999</v>
      </c>
      <c r="BQ199" s="110">
        <f>BM199+2*BN199</f>
        <v>704</v>
      </c>
      <c r="BR199" s="88">
        <f>AT199*2+2*AU199+1</f>
        <v>45</v>
      </c>
      <c r="BS199" s="87">
        <f t="shared" si="17"/>
        <v>195.31909845898466</v>
      </c>
      <c r="BT199" s="88">
        <v>6</v>
      </c>
      <c r="BU199" s="110">
        <f>(20+10*BW199)*TAN(BV199/180*PI())</f>
        <v>144.85281374238571</v>
      </c>
      <c r="BV199" s="242">
        <f>45+AN199/2</f>
        <v>67.5</v>
      </c>
      <c r="BW199" s="88">
        <f>INT((150*COS(BV199/180*PI())-10)/10)</f>
        <v>4</v>
      </c>
      <c r="BX199" s="218">
        <v>12</v>
      </c>
      <c r="BY199" s="215">
        <f>BU199+34</f>
        <v>178.85281374238571</v>
      </c>
      <c r="BZ199" s="88">
        <f>BW199+1</f>
        <v>5</v>
      </c>
      <c r="CA199" s="87">
        <f>BY199*BZ199/100*((BX199/100)^2/4*PI()*7850/100)</f>
        <v>7.9394023493216972</v>
      </c>
      <c r="CB199" s="243">
        <f>BD199+BK199+BS199+BD200+BK200+BS200+CA199+CA200+BS201</f>
        <v>4607.7646974052641</v>
      </c>
      <c r="CC199" s="233">
        <f>(AP199+AQ199)*AL199/2*AR199/1000000</f>
        <v>22.314599999999999</v>
      </c>
      <c r="CE199" s="42">
        <f>CB199/CC199</f>
        <v>206.49102817909639</v>
      </c>
    </row>
    <row r="200" spans="5:83" ht="43.5" customHeight="1" x14ac:dyDescent="0.25">
      <c r="E200" s="93"/>
      <c r="I200" s="72"/>
      <c r="P200" s="72"/>
      <c r="Q200" s="72"/>
      <c r="R200" s="72"/>
      <c r="S200" s="72"/>
      <c r="AJ200" s="278"/>
      <c r="AK200" s="242"/>
      <c r="AL200" s="238"/>
      <c r="AM200" s="248"/>
      <c r="AN200" s="238"/>
      <c r="AO200" s="250"/>
      <c r="AP200" s="242"/>
      <c r="AQ200" s="242"/>
      <c r="AR200" s="324"/>
      <c r="AS200" s="304"/>
      <c r="AT200" s="322"/>
      <c r="AU200" s="322"/>
      <c r="AV200" s="88" t="s">
        <v>51</v>
      </c>
      <c r="AW200" s="231">
        <f>AW199</f>
        <v>28</v>
      </c>
      <c r="AX200" s="87">
        <f>AL199/COS(AN199/180*PI())-11</f>
        <v>639.53823869162363</v>
      </c>
      <c r="AY200" s="184">
        <f>AY199</f>
        <v>58.290000000000006</v>
      </c>
      <c r="AZ200" s="103" t="s">
        <v>31</v>
      </c>
      <c r="BA200" s="131">
        <f>INT((AQ199-AP199-3.5/COS(AN199*PI()/180))/AS199)+1</f>
        <v>46</v>
      </c>
      <c r="BB200" s="105">
        <f>IF(AW200=16,1.84,IF(AW200=20,2.27,IF(AW200=22,2.51,IF(AW200=25,2.84,IF(AW200=28,3.16)))))</f>
        <v>3.16</v>
      </c>
      <c r="BC200" s="88">
        <f>AX200+2*AY200</f>
        <v>756.11823869162367</v>
      </c>
      <c r="BD200" s="87">
        <f>BC200*BA200/100*((AW200/100)^2/4*PI()*7850/100)</f>
        <v>1681.2145753915959</v>
      </c>
      <c r="BE200" s="88" t="s">
        <v>52</v>
      </c>
      <c r="BF200" s="87">
        <f>AL199/COS(AN199/180*PI())-11</f>
        <v>639.53823869162363</v>
      </c>
      <c r="BG200" s="87">
        <v>10</v>
      </c>
      <c r="BH200" s="218">
        <v>10</v>
      </c>
      <c r="BI200" s="88">
        <f>BF200+2*BG200</f>
        <v>659.53823869162363</v>
      </c>
      <c r="BJ200" s="88">
        <f>BA200</f>
        <v>46</v>
      </c>
      <c r="BK200" s="87">
        <f>BI200*BJ200/100*((BH200/100)^2/4*PI()*7850/100)</f>
        <v>187.04984382265874</v>
      </c>
      <c r="BL200" s="88">
        <v>4</v>
      </c>
      <c r="BM200" s="110">
        <f>BM199</f>
        <v>684</v>
      </c>
      <c r="BN200" s="214">
        <f>AR199-7-BP199-BP200+BP200</f>
        <v>61.84</v>
      </c>
      <c r="BO200" s="218">
        <v>12</v>
      </c>
      <c r="BP200" s="105">
        <f t="shared" si="16"/>
        <v>1.39</v>
      </c>
      <c r="BQ200" s="215">
        <f>BM200+2*BN200+32</f>
        <v>839.68000000000006</v>
      </c>
      <c r="BR200" s="88">
        <f>BR199</f>
        <v>45</v>
      </c>
      <c r="BS200" s="87">
        <f t="shared" si="17"/>
        <v>335.4658784878095</v>
      </c>
      <c r="BT200" s="88">
        <v>7</v>
      </c>
      <c r="BU200" s="110">
        <f>(10+2.5*BW200)*1/TAN(BV199/180*PI())</f>
        <v>26.923881554251178</v>
      </c>
      <c r="BV200" s="242"/>
      <c r="BW200" s="88">
        <f>INT((120*SIN(BV199/180*PI()))/10)*2</f>
        <v>22</v>
      </c>
      <c r="BX200" s="218">
        <v>12</v>
      </c>
      <c r="BY200" s="215">
        <f>BU200+34</f>
        <v>60.923881554251182</v>
      </c>
      <c r="BZ200" s="88">
        <f>BW200+1</f>
        <v>23</v>
      </c>
      <c r="CA200" s="87">
        <f>BY200*BZ200/100*((BX200/100)^2/4*PI()*7850/100)</f>
        <v>12.440488420698225</v>
      </c>
      <c r="CB200" s="244"/>
      <c r="CC200" s="234"/>
      <c r="CE200" s="42"/>
    </row>
    <row r="201" spans="5:83" ht="43.5" customHeight="1" x14ac:dyDescent="0.25">
      <c r="E201" s="93"/>
      <c r="I201" s="72"/>
      <c r="P201" s="72"/>
      <c r="Q201" s="72"/>
      <c r="R201" s="72"/>
      <c r="S201" s="72"/>
      <c r="AJ201" s="278"/>
      <c r="AK201" s="242"/>
      <c r="AL201" s="238"/>
      <c r="AM201" s="248"/>
      <c r="AN201" s="238"/>
      <c r="AO201" s="250"/>
      <c r="AP201" s="242"/>
      <c r="AQ201" s="242"/>
      <c r="AR201" s="324"/>
      <c r="AS201" s="304"/>
      <c r="AT201" s="322"/>
      <c r="AU201" s="322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88">
        <v>5</v>
      </c>
      <c r="BM201" s="210">
        <f>(3*AS199+BB199+BP201)</f>
        <v>34.549999999999997</v>
      </c>
      <c r="BN201" s="214">
        <f>AR199-7-BP199-BP200+BP201</f>
        <v>61.84</v>
      </c>
      <c r="BO201" s="218">
        <v>12</v>
      </c>
      <c r="BP201" s="211">
        <f t="shared" si="16"/>
        <v>1.39</v>
      </c>
      <c r="BQ201" s="214">
        <f>2*BM201+2*BN201+28</f>
        <v>220.78</v>
      </c>
      <c r="BR201" s="212">
        <f>INT((2*AT199+AU199+1)*(INT(AZ199/3/2)+INT(BJ199/3/2+BJ200/3/2))/2)</f>
        <v>407</v>
      </c>
      <c r="BS201" s="87">
        <f t="shared" si="17"/>
        <v>797.76718531883046</v>
      </c>
      <c r="BT201" s="247"/>
      <c r="BU201" s="247"/>
      <c r="BV201" s="247"/>
      <c r="BW201" s="247"/>
      <c r="BX201" s="247"/>
      <c r="BY201" s="247"/>
      <c r="BZ201" s="247"/>
      <c r="CA201" s="247"/>
      <c r="CB201" s="253"/>
      <c r="CC201" s="246"/>
      <c r="CE201" s="42"/>
    </row>
    <row r="202" spans="5:83" ht="43.5" customHeight="1" x14ac:dyDescent="0.25">
      <c r="E202" s="93"/>
      <c r="I202" s="72"/>
      <c r="P202" s="72"/>
      <c r="Q202" s="72"/>
      <c r="R202" s="72"/>
      <c r="S202" s="72"/>
      <c r="AJ202" s="278"/>
      <c r="AK202" s="242"/>
      <c r="AL202" s="238">
        <v>460</v>
      </c>
      <c r="AM202" s="248" t="s">
        <v>404</v>
      </c>
      <c r="AN202" s="238">
        <f>AN199</f>
        <v>45</v>
      </c>
      <c r="AO202" s="250">
        <f>INT(AL202*TAN(RADIANS(AN202)))</f>
        <v>460</v>
      </c>
      <c r="AP202" s="242">
        <f>INT((AO202-13)/AS202+1)*AS202+13</f>
        <v>463</v>
      </c>
      <c r="AQ202" s="242">
        <f>AP202+INT(AL202*(TAN(AN202/180*PI())))</f>
        <v>923</v>
      </c>
      <c r="AR202" s="324">
        <f>F$12</f>
        <v>80</v>
      </c>
      <c r="AS202" s="304">
        <f>AS199</f>
        <v>10</v>
      </c>
      <c r="AT202" s="322">
        <f>AT199</f>
        <v>14</v>
      </c>
      <c r="AU202" s="322">
        <v>8</v>
      </c>
      <c r="AV202" s="88">
        <v>1</v>
      </c>
      <c r="AW202" s="231">
        <f>J$13</f>
        <v>28</v>
      </c>
      <c r="AX202" s="87">
        <f>AL202-11</f>
        <v>449</v>
      </c>
      <c r="AY202" s="184">
        <f>(AR202-7-BP202-BP203-1.16/2-BB202/2)</f>
        <v>68.290000000000006</v>
      </c>
      <c r="AZ202" s="130">
        <f>INT((AP202-13)/AS202)+1</f>
        <v>46</v>
      </c>
      <c r="BA202" s="103" t="s">
        <v>31</v>
      </c>
      <c r="BB202" s="105">
        <f>IF(AW202=16,1.84,IF(AW202=20,2.27,IF(AW202=22,2.51,IF(AW202=25,2.84,IF(AW202=28,3.16)))))</f>
        <v>3.16</v>
      </c>
      <c r="BC202" s="88">
        <f>AX202+2*AY202</f>
        <v>585.58000000000004</v>
      </c>
      <c r="BD202" s="87">
        <f>BC202*AZ202/100*((AW202/100)^2/4*PI()*7850/100)</f>
        <v>1302.0260333375252</v>
      </c>
      <c r="BE202" s="88">
        <v>2</v>
      </c>
      <c r="BF202" s="87">
        <f>AL202-11</f>
        <v>449</v>
      </c>
      <c r="BG202" s="87">
        <v>10</v>
      </c>
      <c r="BH202" s="218">
        <v>10</v>
      </c>
      <c r="BI202" s="88">
        <f>BF202+2*BG202</f>
        <v>469</v>
      </c>
      <c r="BJ202" s="88">
        <f>AZ202</f>
        <v>46</v>
      </c>
      <c r="BK202" s="87">
        <f>BI202*BJ202/100*((BH202/100)^2/4*PI()*7850/100)</f>
        <v>133.01181282052193</v>
      </c>
      <c r="BL202" s="88">
        <v>3</v>
      </c>
      <c r="BM202" s="110">
        <f>(AP202+AQ202)/2-2*4.5</f>
        <v>684</v>
      </c>
      <c r="BN202" s="87">
        <f>10</f>
        <v>10</v>
      </c>
      <c r="BO202" s="218">
        <v>10</v>
      </c>
      <c r="BP202" s="105">
        <f t="shared" si="16"/>
        <v>1.1599999999999999</v>
      </c>
      <c r="BQ202" s="110">
        <f>BM202+2*BN202</f>
        <v>704</v>
      </c>
      <c r="BR202" s="88">
        <f>AT202*2+2*AU202+1</f>
        <v>45</v>
      </c>
      <c r="BS202" s="87">
        <f t="shared" si="17"/>
        <v>195.31909845898466</v>
      </c>
      <c r="BT202" s="88">
        <v>6</v>
      </c>
      <c r="BU202" s="110">
        <f>(20+10*BW202)*TAN(BV202/180*PI())</f>
        <v>144.85281374238571</v>
      </c>
      <c r="BV202" s="242">
        <f>45+AN202/2</f>
        <v>67.5</v>
      </c>
      <c r="BW202" s="88">
        <f>INT((150*COS(BV202/180*PI())-10)/10)</f>
        <v>4</v>
      </c>
      <c r="BX202" s="218">
        <v>12</v>
      </c>
      <c r="BY202" s="215">
        <f>BU202+34</f>
        <v>178.85281374238571</v>
      </c>
      <c r="BZ202" s="88">
        <f>BW202+1</f>
        <v>5</v>
      </c>
      <c r="CA202" s="87">
        <f>BY202*BZ202/100*((BX202/100)^2/4*PI()*7850/100)</f>
        <v>7.9394023493216972</v>
      </c>
      <c r="CB202" s="243">
        <f>BD202+BK202+BS202+BD203+BK203+BS203+CA202+CA203+BS204</f>
        <v>4776.9623325955927</v>
      </c>
      <c r="CC202" s="233">
        <f>(AP202+AQ202)*AL202/2*AR202/1000000</f>
        <v>25.502400000000002</v>
      </c>
      <c r="CE202" s="42">
        <f>CB202/CC202</f>
        <v>187.31422660595052</v>
      </c>
    </row>
    <row r="203" spans="5:83" ht="43.5" customHeight="1" x14ac:dyDescent="0.25">
      <c r="E203" s="93"/>
      <c r="I203" s="72"/>
      <c r="P203" s="72"/>
      <c r="Q203" s="72"/>
      <c r="R203" s="72"/>
      <c r="S203" s="72"/>
      <c r="AJ203" s="278"/>
      <c r="AK203" s="242"/>
      <c r="AL203" s="238"/>
      <c r="AM203" s="248"/>
      <c r="AN203" s="238"/>
      <c r="AO203" s="250"/>
      <c r="AP203" s="242"/>
      <c r="AQ203" s="242"/>
      <c r="AR203" s="324"/>
      <c r="AS203" s="304"/>
      <c r="AT203" s="322"/>
      <c r="AU203" s="322"/>
      <c r="AV203" s="88" t="s">
        <v>51</v>
      </c>
      <c r="AW203" s="231">
        <f>AW202</f>
        <v>28</v>
      </c>
      <c r="AX203" s="87">
        <f>AL202/COS(AN202/180*PI())-11</f>
        <v>639.53823869162363</v>
      </c>
      <c r="AY203" s="184">
        <f>AY202</f>
        <v>68.290000000000006</v>
      </c>
      <c r="AZ203" s="103" t="s">
        <v>31</v>
      </c>
      <c r="BA203" s="131">
        <f>INT((AQ202-AP202-3.5/COS(AN202*PI()/180))/AS202)+1</f>
        <v>46</v>
      </c>
      <c r="BB203" s="105">
        <f>IF(AW203=16,1.84,IF(AW203=20,2.27,IF(AW203=22,2.51,IF(AW203=25,2.84,IF(AW203=28,3.16)))))</f>
        <v>3.16</v>
      </c>
      <c r="BC203" s="88">
        <f>AX203+2*AY203</f>
        <v>776.11823869162367</v>
      </c>
      <c r="BD203" s="87">
        <f>BC203*BA203/100*((AW203/100)^2/4*PI()*7850/100)</f>
        <v>1725.6841963942777</v>
      </c>
      <c r="BE203" s="88" t="s">
        <v>52</v>
      </c>
      <c r="BF203" s="87">
        <f>AL202/COS(AN202/180*PI())-11</f>
        <v>639.53823869162363</v>
      </c>
      <c r="BG203" s="87">
        <v>10</v>
      </c>
      <c r="BH203" s="218">
        <v>10</v>
      </c>
      <c r="BI203" s="88">
        <f>BF203+2*BG203</f>
        <v>659.53823869162363</v>
      </c>
      <c r="BJ203" s="88">
        <f>BA203</f>
        <v>46</v>
      </c>
      <c r="BK203" s="87">
        <f>BI203*BJ203/100*((BH203/100)^2/4*PI()*7850/100)</f>
        <v>187.04984382265874</v>
      </c>
      <c r="BL203" s="88">
        <v>4</v>
      </c>
      <c r="BM203" s="110">
        <f>BM202</f>
        <v>684</v>
      </c>
      <c r="BN203" s="214">
        <f>AR202-7-BP202-BP203+BP203</f>
        <v>71.84</v>
      </c>
      <c r="BO203" s="218">
        <v>12</v>
      </c>
      <c r="BP203" s="105">
        <f t="shared" si="16"/>
        <v>1.39</v>
      </c>
      <c r="BQ203" s="215">
        <f>BM203+2*BN203+32</f>
        <v>859.68000000000006</v>
      </c>
      <c r="BR203" s="88">
        <f>BR202</f>
        <v>45</v>
      </c>
      <c r="BS203" s="87">
        <f t="shared" si="17"/>
        <v>343.45620524294981</v>
      </c>
      <c r="BT203" s="88">
        <v>7</v>
      </c>
      <c r="BU203" s="110">
        <f>(10+2.5*BW203)*1/TAN(BV202/180*PI())</f>
        <v>26.923881554251178</v>
      </c>
      <c r="BV203" s="242"/>
      <c r="BW203" s="88">
        <f>INT((120*SIN(BV202/180*PI()))/10)*2</f>
        <v>22</v>
      </c>
      <c r="BX203" s="218">
        <v>12</v>
      </c>
      <c r="BY203" s="215">
        <f>BU203+34</f>
        <v>60.923881554251182</v>
      </c>
      <c r="BZ203" s="88">
        <f>BW203+1</f>
        <v>23</v>
      </c>
      <c r="CA203" s="87">
        <f>BY203*BZ203/100*((BX203/100)^2/4*PI()*7850/100)</f>
        <v>12.440488420698225</v>
      </c>
      <c r="CB203" s="244"/>
      <c r="CC203" s="234"/>
      <c r="CE203" s="42"/>
    </row>
    <row r="204" spans="5:83" ht="43.5" customHeight="1" x14ac:dyDescent="0.25">
      <c r="E204" s="93"/>
      <c r="I204" s="72"/>
      <c r="P204" s="72"/>
      <c r="Q204" s="72"/>
      <c r="R204" s="72"/>
      <c r="S204" s="72"/>
      <c r="AJ204" s="278"/>
      <c r="AK204" s="242"/>
      <c r="AL204" s="238"/>
      <c r="AM204" s="248"/>
      <c r="AN204" s="238"/>
      <c r="AO204" s="250"/>
      <c r="AP204" s="242"/>
      <c r="AQ204" s="242"/>
      <c r="AR204" s="324"/>
      <c r="AS204" s="304"/>
      <c r="AT204" s="322"/>
      <c r="AU204" s="322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88">
        <v>5</v>
      </c>
      <c r="BM204" s="210">
        <f>(3*AS202+BB202+BP204)</f>
        <v>34.549999999999997</v>
      </c>
      <c r="BN204" s="214">
        <f>AR202-7-BP202-BP203+BP204</f>
        <v>71.84</v>
      </c>
      <c r="BO204" s="218">
        <v>12</v>
      </c>
      <c r="BP204" s="211">
        <f t="shared" si="16"/>
        <v>1.39</v>
      </c>
      <c r="BQ204" s="214">
        <f>2*BM204+2*BN204+28</f>
        <v>240.78</v>
      </c>
      <c r="BR204" s="212">
        <f>INT((2*AT202+AU202+1)*(INT(AZ202/3/2)+INT(BJ202/3/2+BJ203/3/2))/2)</f>
        <v>407</v>
      </c>
      <c r="BS204" s="87">
        <f t="shared" si="17"/>
        <v>870.03525174865479</v>
      </c>
      <c r="BT204" s="247"/>
      <c r="BU204" s="247"/>
      <c r="BV204" s="247"/>
      <c r="BW204" s="247"/>
      <c r="BX204" s="247"/>
      <c r="BY204" s="247"/>
      <c r="BZ204" s="247"/>
      <c r="CA204" s="247"/>
      <c r="CB204" s="253"/>
      <c r="CC204" s="246"/>
      <c r="CE204" s="42"/>
    </row>
    <row r="205" spans="5:83" ht="43.5" customHeight="1" x14ac:dyDescent="0.25">
      <c r="E205" s="93"/>
      <c r="I205" s="72"/>
      <c r="P205" s="72"/>
      <c r="Q205" s="72"/>
      <c r="R205" s="72"/>
      <c r="S205" s="72"/>
      <c r="AJ205" s="278"/>
      <c r="AK205" s="242"/>
      <c r="AL205" s="238">
        <v>460</v>
      </c>
      <c r="AM205" s="248" t="s">
        <v>406</v>
      </c>
      <c r="AN205" s="238">
        <f>AN202</f>
        <v>45</v>
      </c>
      <c r="AO205" s="250">
        <f>INT(AL205*TAN(RADIANS(AN205)))</f>
        <v>460</v>
      </c>
      <c r="AP205" s="242">
        <f>INT((AO205-13)/AS205+1)*AS205+13</f>
        <v>463</v>
      </c>
      <c r="AQ205" s="242">
        <f>AP205+INT(AL205*(TAN(AN205/180*PI())))</f>
        <v>923</v>
      </c>
      <c r="AR205" s="324">
        <f>F$15</f>
        <v>90</v>
      </c>
      <c r="AS205" s="304">
        <f>AS202</f>
        <v>10</v>
      </c>
      <c r="AT205" s="322">
        <f>AT202</f>
        <v>14</v>
      </c>
      <c r="AU205" s="322">
        <v>8</v>
      </c>
      <c r="AV205" s="88">
        <v>1</v>
      </c>
      <c r="AW205" s="231">
        <f>J$15</f>
        <v>28</v>
      </c>
      <c r="AX205" s="87">
        <f>AL205-11</f>
        <v>449</v>
      </c>
      <c r="AY205" s="184">
        <f>(AR205-7-BP205-BP206-1.16/2-BB205/2)</f>
        <v>78.290000000000006</v>
      </c>
      <c r="AZ205" s="130">
        <f>INT((AP205-13)/AS205)+1</f>
        <v>46</v>
      </c>
      <c r="BA205" s="103" t="s">
        <v>31</v>
      </c>
      <c r="BB205" s="105">
        <f>IF(AW205=16,1.84,IF(AW205=20,2.27,IF(AW205=22,2.51,IF(AW205=25,2.84,IF(AW205=28,3.16)))))</f>
        <v>3.16</v>
      </c>
      <c r="BC205" s="88">
        <f>AX205+2*AY205</f>
        <v>605.58000000000004</v>
      </c>
      <c r="BD205" s="87">
        <f>BC205*AZ205/100*((AW205/100)^2/4*PI()*7850/100)</f>
        <v>1346.495654340207</v>
      </c>
      <c r="BE205" s="88">
        <v>2</v>
      </c>
      <c r="BF205" s="87">
        <f>AL205-11</f>
        <v>449</v>
      </c>
      <c r="BG205" s="87">
        <v>10</v>
      </c>
      <c r="BH205" s="218">
        <v>10</v>
      </c>
      <c r="BI205" s="88">
        <f>BF205+2*BG205</f>
        <v>469</v>
      </c>
      <c r="BJ205" s="88">
        <f>AZ205</f>
        <v>46</v>
      </c>
      <c r="BK205" s="87">
        <f>BI205*BJ205/100*((BH205/100)^2/4*PI()*7850/100)</f>
        <v>133.01181282052193</v>
      </c>
      <c r="BL205" s="88">
        <v>3</v>
      </c>
      <c r="BM205" s="110">
        <f>(AP205+AQ205)/2-2*4.5</f>
        <v>684</v>
      </c>
      <c r="BN205" s="87">
        <f>10</f>
        <v>10</v>
      </c>
      <c r="BO205" s="218">
        <v>10</v>
      </c>
      <c r="BP205" s="105">
        <f t="shared" si="16"/>
        <v>1.1599999999999999</v>
      </c>
      <c r="BQ205" s="110">
        <f>BM205+2*BN205</f>
        <v>704</v>
      </c>
      <c r="BR205" s="88">
        <f>AT205*2+2*AU205+1</f>
        <v>45</v>
      </c>
      <c r="BS205" s="87">
        <f t="shared" si="17"/>
        <v>195.31909845898466</v>
      </c>
      <c r="BT205" s="88">
        <v>6</v>
      </c>
      <c r="BU205" s="110">
        <f>(20+10*BW205)*TAN(BV205/180*PI())</f>
        <v>144.85281374238571</v>
      </c>
      <c r="BV205" s="242">
        <f>45+AN205/2</f>
        <v>67.5</v>
      </c>
      <c r="BW205" s="88">
        <f>INT((150*COS(BV205/180*PI())-10)/10)</f>
        <v>4</v>
      </c>
      <c r="BX205" s="218">
        <v>12</v>
      </c>
      <c r="BY205" s="215">
        <f>BU205+34</f>
        <v>178.85281374238571</v>
      </c>
      <c r="BZ205" s="88">
        <f>BW205+1</f>
        <v>5</v>
      </c>
      <c r="CA205" s="87">
        <f>BY205*BZ205/100*((BX205/100)^2/4*PI()*7850/100)</f>
        <v>7.9394023493216972</v>
      </c>
      <c r="CB205" s="243">
        <f>BD205+BK205+BS205+BD206+BK206+BS206+CA205+CA206+BS207</f>
        <v>4946.1599677859213</v>
      </c>
      <c r="CC205" s="233">
        <f>(AP205+AQ205)*AL205/2*AR205/1000000</f>
        <v>28.690200000000001</v>
      </c>
      <c r="CE205" s="42">
        <f>CB205/CC205</f>
        <v>172.39893649350375</v>
      </c>
    </row>
    <row r="206" spans="5:83" ht="43.5" customHeight="1" x14ac:dyDescent="0.25">
      <c r="E206" s="93"/>
      <c r="I206" s="72"/>
      <c r="P206" s="72"/>
      <c r="Q206" s="72"/>
      <c r="R206" s="72"/>
      <c r="S206" s="72"/>
      <c r="AJ206" s="278"/>
      <c r="AK206" s="242"/>
      <c r="AL206" s="238"/>
      <c r="AM206" s="248"/>
      <c r="AN206" s="238"/>
      <c r="AO206" s="250"/>
      <c r="AP206" s="242"/>
      <c r="AQ206" s="242"/>
      <c r="AR206" s="324"/>
      <c r="AS206" s="304"/>
      <c r="AT206" s="322"/>
      <c r="AU206" s="322"/>
      <c r="AV206" s="88" t="s">
        <v>51</v>
      </c>
      <c r="AW206" s="231">
        <f>AW205</f>
        <v>28</v>
      </c>
      <c r="AX206" s="87">
        <f>AL205/COS(AN205/180*PI())-11</f>
        <v>639.53823869162363</v>
      </c>
      <c r="AY206" s="184">
        <f>AY205</f>
        <v>78.290000000000006</v>
      </c>
      <c r="AZ206" s="103" t="s">
        <v>31</v>
      </c>
      <c r="BA206" s="131">
        <f>INT((AQ205-AP205-3.5/COS(AN205*PI()/180))/AS205)+1</f>
        <v>46</v>
      </c>
      <c r="BB206" s="105">
        <f>IF(AW206=16,1.84,IF(AW206=20,2.27,IF(AW206=22,2.51,IF(AW206=25,2.84,IF(AW206=28,3.16)))))</f>
        <v>3.16</v>
      </c>
      <c r="BC206" s="88">
        <f>AX206+2*AY206</f>
        <v>796.11823869162367</v>
      </c>
      <c r="BD206" s="87">
        <f>BC206*BA206/100*((AW206/100)^2/4*PI()*7850/100)</f>
        <v>1770.15381739696</v>
      </c>
      <c r="BE206" s="88" t="s">
        <v>52</v>
      </c>
      <c r="BF206" s="87">
        <f>AL205/COS(AN205/180*PI())-11</f>
        <v>639.53823869162363</v>
      </c>
      <c r="BG206" s="87">
        <v>10</v>
      </c>
      <c r="BH206" s="218">
        <v>10</v>
      </c>
      <c r="BI206" s="88">
        <f>BF206+2*BG206</f>
        <v>659.53823869162363</v>
      </c>
      <c r="BJ206" s="88">
        <f>BA206</f>
        <v>46</v>
      </c>
      <c r="BK206" s="87">
        <f>BI206*BJ206/100*((BH206/100)^2/4*PI()*7850/100)</f>
        <v>187.04984382265874</v>
      </c>
      <c r="BL206" s="88">
        <v>4</v>
      </c>
      <c r="BM206" s="110">
        <f>BM205</f>
        <v>684</v>
      </c>
      <c r="BN206" s="214">
        <f>AR205-7-BP205-BP206+BP206</f>
        <v>81.84</v>
      </c>
      <c r="BO206" s="218">
        <v>12</v>
      </c>
      <c r="BP206" s="105">
        <f t="shared" si="16"/>
        <v>1.39</v>
      </c>
      <c r="BQ206" s="215">
        <f>BM206+2*BN206+32</f>
        <v>879.68000000000006</v>
      </c>
      <c r="BR206" s="88">
        <f>BR205</f>
        <v>45</v>
      </c>
      <c r="BS206" s="87">
        <f t="shared" si="17"/>
        <v>351.44653199809011</v>
      </c>
      <c r="BT206" s="88">
        <v>7</v>
      </c>
      <c r="BU206" s="110">
        <f>(10+2.5*BW206)*1/TAN(BV205/180*PI())</f>
        <v>26.923881554251178</v>
      </c>
      <c r="BV206" s="242"/>
      <c r="BW206" s="88">
        <f>INT((120*SIN(BV205/180*PI()))/10)*2</f>
        <v>22</v>
      </c>
      <c r="BX206" s="218">
        <v>12</v>
      </c>
      <c r="BY206" s="215">
        <f>BU206+34</f>
        <v>60.923881554251182</v>
      </c>
      <c r="BZ206" s="88">
        <f>BW206+1</f>
        <v>23</v>
      </c>
      <c r="CA206" s="87">
        <f>BY206*BZ206/100*((BX206/100)^2/4*PI()*7850/100)</f>
        <v>12.440488420698225</v>
      </c>
      <c r="CB206" s="244"/>
      <c r="CC206" s="234"/>
      <c r="CE206" s="42"/>
    </row>
    <row r="207" spans="5:83" ht="43.5" customHeight="1" thickBot="1" x14ac:dyDescent="0.3">
      <c r="E207" s="93"/>
      <c r="I207" s="72"/>
      <c r="P207" s="72"/>
      <c r="Q207" s="72"/>
      <c r="R207" s="72"/>
      <c r="S207" s="72"/>
      <c r="AJ207" s="279"/>
      <c r="AK207" s="252"/>
      <c r="AL207" s="236"/>
      <c r="AM207" s="249"/>
      <c r="AN207" s="236"/>
      <c r="AO207" s="251"/>
      <c r="AP207" s="252"/>
      <c r="AQ207" s="252"/>
      <c r="AR207" s="325"/>
      <c r="AS207" s="304"/>
      <c r="AT207" s="322"/>
      <c r="AU207" s="338"/>
      <c r="AV207" s="236"/>
      <c r="AW207" s="236"/>
      <c r="AX207" s="236"/>
      <c r="AY207" s="236"/>
      <c r="AZ207" s="236"/>
      <c r="BA207" s="236"/>
      <c r="BB207" s="236"/>
      <c r="BC207" s="236"/>
      <c r="BD207" s="236"/>
      <c r="BE207" s="236"/>
      <c r="BF207" s="236"/>
      <c r="BG207" s="236"/>
      <c r="BH207" s="236"/>
      <c r="BI207" s="236"/>
      <c r="BJ207" s="236"/>
      <c r="BK207" s="236"/>
      <c r="BL207" s="95">
        <v>5</v>
      </c>
      <c r="BM207" s="210">
        <f>(3*AS205+BB205+BP207)</f>
        <v>34.549999999999997</v>
      </c>
      <c r="BN207" s="214">
        <f>AR205-7-BP205-BP206+BP207</f>
        <v>81.84</v>
      </c>
      <c r="BO207" s="218">
        <v>12</v>
      </c>
      <c r="BP207" s="211">
        <f t="shared" si="16"/>
        <v>1.39</v>
      </c>
      <c r="BQ207" s="214">
        <f>2*BM207+2*BN207+28</f>
        <v>260.77999999999997</v>
      </c>
      <c r="BR207" s="212">
        <f>INT((2*AT205+AU205+1)*(INT(AZ205/3/2)+INT(BJ205/3/2+BJ206/3/2))/2)</f>
        <v>407</v>
      </c>
      <c r="BS207" s="94">
        <f t="shared" si="17"/>
        <v>942.303318178479</v>
      </c>
      <c r="BT207" s="237"/>
      <c r="BU207" s="237"/>
      <c r="BV207" s="237"/>
      <c r="BW207" s="237"/>
      <c r="BX207" s="237"/>
      <c r="BY207" s="237"/>
      <c r="BZ207" s="237"/>
      <c r="CA207" s="237"/>
      <c r="CB207" s="245"/>
      <c r="CC207" s="235"/>
      <c r="CE207" s="42"/>
    </row>
    <row r="208" spans="5:83" ht="32.25" customHeight="1" x14ac:dyDescent="0.25">
      <c r="E208" s="93"/>
      <c r="I208" s="72"/>
      <c r="P208" s="72"/>
      <c r="Q208" s="72"/>
      <c r="R208" s="72"/>
      <c r="S208" s="72"/>
      <c r="AM208" s="93"/>
      <c r="AN208" s="93"/>
      <c r="AO208" s="129"/>
      <c r="AP208" s="93"/>
      <c r="AQ208" s="93"/>
      <c r="BD208" s="72"/>
      <c r="BE208" s="72"/>
      <c r="BF208" s="72"/>
      <c r="BG208" s="72"/>
    </row>
    <row r="209" spans="5:69" ht="32.25" customHeight="1" x14ac:dyDescent="0.25">
      <c r="E209" s="93"/>
      <c r="I209" s="72"/>
      <c r="P209" s="72"/>
      <c r="Q209" s="72"/>
      <c r="R209" s="72"/>
      <c r="S209" s="72"/>
      <c r="AM209" s="93"/>
      <c r="AN209" s="93"/>
      <c r="AO209" s="129"/>
      <c r="AP209" s="93"/>
      <c r="AQ209" s="93"/>
      <c r="BD209" s="72"/>
      <c r="BE209" s="72"/>
      <c r="BF209" s="72"/>
      <c r="BG209" s="72"/>
    </row>
    <row r="210" spans="5:69" ht="32.25" customHeight="1" x14ac:dyDescent="0.25">
      <c r="E210" s="93"/>
      <c r="I210" s="72"/>
      <c r="P210" s="72"/>
      <c r="Q210" s="72"/>
      <c r="R210" s="72"/>
      <c r="S210" s="72"/>
      <c r="AM210" s="93"/>
      <c r="AN210" s="93"/>
      <c r="AO210" s="129"/>
      <c r="AP210" s="93"/>
      <c r="AQ210" s="93"/>
      <c r="BD210" s="72"/>
      <c r="BE210" s="72"/>
      <c r="BF210" s="72"/>
      <c r="BG210" s="72"/>
    </row>
    <row r="211" spans="5:69" ht="32.25" customHeight="1" x14ac:dyDescent="0.25">
      <c r="E211" s="93"/>
      <c r="I211" s="72"/>
      <c r="P211" s="72"/>
      <c r="Q211" s="72"/>
      <c r="R211" s="72"/>
      <c r="S211" s="72"/>
      <c r="AM211" s="93"/>
      <c r="AN211" s="93"/>
      <c r="AO211" s="129"/>
      <c r="AP211" s="93"/>
      <c r="AQ211" s="93"/>
      <c r="BD211" s="72"/>
      <c r="BE211" s="72"/>
      <c r="BF211" s="72"/>
      <c r="BG211" s="72"/>
      <c r="BQ211" s="110"/>
    </row>
    <row r="212" spans="5:69" ht="32.25" customHeight="1" x14ac:dyDescent="0.25">
      <c r="E212" s="93"/>
      <c r="I212" s="72"/>
      <c r="P212" s="72"/>
      <c r="Q212" s="72"/>
      <c r="R212" s="72"/>
      <c r="S212" s="72"/>
      <c r="AM212" s="93"/>
      <c r="AN212" s="93"/>
      <c r="AO212" s="129"/>
      <c r="AP212" s="93"/>
      <c r="AQ212" s="93"/>
      <c r="BD212" s="72"/>
      <c r="BE212" s="72"/>
      <c r="BF212" s="72"/>
      <c r="BG212" s="72"/>
      <c r="BQ212" s="110"/>
    </row>
    <row r="213" spans="5:69" ht="32.25" customHeight="1" x14ac:dyDescent="0.25">
      <c r="E213" s="93"/>
      <c r="I213" s="72"/>
      <c r="P213" s="72"/>
      <c r="Q213" s="72"/>
      <c r="R213" s="72"/>
      <c r="S213" s="72"/>
      <c r="AM213" s="93"/>
      <c r="AN213" s="93"/>
      <c r="AO213" s="129"/>
      <c r="AP213" s="93"/>
      <c r="AQ213" s="93"/>
      <c r="BD213" s="72"/>
      <c r="BE213" s="72"/>
      <c r="BF213" s="72"/>
      <c r="BG213" s="72"/>
      <c r="BQ213" s="87"/>
    </row>
    <row r="214" spans="5:69" ht="32.25" customHeight="1" x14ac:dyDescent="0.25">
      <c r="E214" s="93"/>
      <c r="I214" s="72"/>
      <c r="P214" s="72"/>
      <c r="Q214" s="72"/>
      <c r="R214" s="72"/>
      <c r="S214" s="72"/>
      <c r="AM214" s="93"/>
      <c r="AN214" s="93"/>
      <c r="AO214" s="129"/>
      <c r="AP214" s="93"/>
      <c r="AQ214" s="93"/>
      <c r="BD214" s="72"/>
      <c r="BE214" s="72"/>
      <c r="BF214" s="72"/>
      <c r="BG214" s="72"/>
      <c r="BQ214" s="110"/>
    </row>
    <row r="215" spans="5:69" ht="32.25" customHeight="1" x14ac:dyDescent="0.25">
      <c r="E215" s="93"/>
      <c r="I215" s="72"/>
      <c r="P215" s="72"/>
      <c r="Q215" s="72"/>
      <c r="R215" s="72"/>
      <c r="S215" s="72"/>
      <c r="AM215" s="93"/>
      <c r="AN215" s="93"/>
      <c r="AO215" s="129"/>
      <c r="AP215" s="93"/>
      <c r="AQ215" s="93"/>
      <c r="BD215" s="72"/>
      <c r="BE215" s="72"/>
      <c r="BF215" s="72"/>
      <c r="BG215" s="72"/>
      <c r="BQ215" s="110"/>
    </row>
    <row r="216" spans="5:69" ht="32.25" customHeight="1" x14ac:dyDescent="0.25">
      <c r="E216" s="93"/>
      <c r="I216" s="72"/>
      <c r="P216" s="72"/>
      <c r="Q216" s="72"/>
      <c r="R216" s="72"/>
      <c r="S216" s="72"/>
      <c r="AM216" s="93"/>
      <c r="AN216" s="93"/>
      <c r="AO216" s="129"/>
      <c r="AP216" s="93"/>
      <c r="AQ216" s="93"/>
      <c r="BD216" s="72"/>
      <c r="BE216" s="72"/>
      <c r="BF216" s="72"/>
      <c r="BG216" s="72"/>
      <c r="BQ216" s="87"/>
    </row>
    <row r="217" spans="5:69" ht="32.25" customHeight="1" x14ac:dyDescent="0.25">
      <c r="E217" s="93"/>
      <c r="I217" s="72"/>
      <c r="P217" s="72"/>
      <c r="Q217" s="72"/>
      <c r="R217" s="72"/>
      <c r="S217" s="72"/>
      <c r="AM217" s="93"/>
      <c r="AN217" s="93"/>
      <c r="AO217" s="129"/>
      <c r="AP217" s="93"/>
      <c r="AQ217" s="93"/>
      <c r="BD217" s="72"/>
      <c r="BE217" s="72"/>
      <c r="BF217" s="72"/>
      <c r="BG217" s="72"/>
      <c r="BQ217" s="110"/>
    </row>
    <row r="218" spans="5:69" ht="32.25" customHeight="1" x14ac:dyDescent="0.25">
      <c r="E218" s="93"/>
      <c r="I218" s="72"/>
      <c r="P218" s="72"/>
      <c r="Q218" s="72"/>
      <c r="R218" s="72"/>
      <c r="S218" s="72"/>
      <c r="AM218" s="93"/>
      <c r="AN218" s="93"/>
      <c r="AO218" s="129"/>
      <c r="AP218" s="93"/>
      <c r="AQ218" s="93"/>
      <c r="BD218" s="72"/>
      <c r="BE218" s="72"/>
      <c r="BF218" s="72"/>
      <c r="BG218" s="72"/>
      <c r="BQ218" s="110"/>
    </row>
    <row r="219" spans="5:69" ht="32.25" customHeight="1" x14ac:dyDescent="0.25">
      <c r="E219" s="93"/>
      <c r="I219" s="72"/>
      <c r="P219" s="72"/>
      <c r="Q219" s="72"/>
      <c r="R219" s="72"/>
      <c r="S219" s="72"/>
      <c r="AM219" s="93"/>
      <c r="AN219" s="93"/>
      <c r="AO219" s="129"/>
      <c r="AP219" s="93"/>
      <c r="AQ219" s="93"/>
      <c r="BD219" s="72"/>
      <c r="BE219" s="72"/>
      <c r="BF219" s="72"/>
      <c r="BG219" s="72"/>
      <c r="BQ219" s="87"/>
    </row>
    <row r="220" spans="5:69" ht="32.25" customHeight="1" x14ac:dyDescent="0.25">
      <c r="E220" s="93"/>
      <c r="I220" s="72"/>
      <c r="P220" s="72"/>
      <c r="Q220" s="72"/>
      <c r="R220" s="72"/>
      <c r="S220" s="72"/>
      <c r="AM220" s="93"/>
      <c r="AN220" s="93"/>
      <c r="AO220" s="129"/>
      <c r="AP220" s="93"/>
      <c r="AQ220" s="93"/>
      <c r="BD220" s="72"/>
      <c r="BE220" s="72"/>
      <c r="BF220" s="72"/>
      <c r="BG220" s="72"/>
      <c r="BQ220" s="110"/>
    </row>
    <row r="221" spans="5:69" ht="32.25" customHeight="1" x14ac:dyDescent="0.25">
      <c r="E221" s="93"/>
      <c r="I221" s="72"/>
      <c r="P221" s="72"/>
      <c r="Q221" s="72"/>
      <c r="R221" s="72"/>
      <c r="S221" s="72"/>
      <c r="AM221" s="93"/>
      <c r="AN221" s="93"/>
      <c r="AO221" s="129"/>
      <c r="AP221" s="93"/>
      <c r="AQ221" s="93"/>
      <c r="BD221" s="72"/>
      <c r="BE221" s="72"/>
      <c r="BF221" s="72"/>
      <c r="BG221" s="72"/>
      <c r="BQ221" s="110"/>
    </row>
    <row r="222" spans="5:69" ht="32.25" customHeight="1" x14ac:dyDescent="0.25">
      <c r="E222" s="93"/>
      <c r="I222" s="72"/>
      <c r="P222" s="72"/>
      <c r="Q222" s="72"/>
      <c r="R222" s="72"/>
      <c r="S222" s="72"/>
      <c r="AM222" s="93"/>
      <c r="AN222" s="93"/>
      <c r="AO222" s="129"/>
      <c r="AP222" s="93"/>
      <c r="AQ222" s="93"/>
      <c r="BD222" s="72"/>
      <c r="BE222" s="72"/>
      <c r="BF222" s="72"/>
      <c r="BG222" s="72"/>
      <c r="BQ222" s="87"/>
    </row>
    <row r="223" spans="5:69" ht="32.25" customHeight="1" x14ac:dyDescent="0.25">
      <c r="E223" s="93"/>
      <c r="I223" s="72"/>
      <c r="P223" s="72"/>
      <c r="Q223" s="72"/>
      <c r="R223" s="72"/>
      <c r="S223" s="72"/>
      <c r="AM223" s="93"/>
      <c r="AN223" s="93"/>
      <c r="AO223" s="129"/>
      <c r="AP223" s="93"/>
      <c r="AQ223" s="93"/>
      <c r="BD223" s="72"/>
      <c r="BE223" s="72"/>
      <c r="BF223" s="72"/>
      <c r="BG223" s="72"/>
      <c r="BQ223" s="110"/>
    </row>
    <row r="224" spans="5:69" ht="32.25" customHeight="1" x14ac:dyDescent="0.25">
      <c r="E224" s="93"/>
      <c r="I224" s="72"/>
      <c r="P224" s="72"/>
      <c r="Q224" s="72"/>
      <c r="R224" s="72"/>
      <c r="S224" s="72"/>
      <c r="AM224" s="93"/>
      <c r="AN224" s="93"/>
      <c r="AO224" s="129"/>
      <c r="AP224" s="93"/>
      <c r="AQ224" s="93"/>
      <c r="BD224" s="72"/>
      <c r="BE224" s="72"/>
      <c r="BF224" s="72"/>
      <c r="BG224" s="72"/>
      <c r="BQ224" s="110"/>
    </row>
    <row r="225" spans="5:69" ht="32.25" customHeight="1" x14ac:dyDescent="0.25">
      <c r="E225" s="93"/>
      <c r="I225" s="72"/>
      <c r="P225" s="72"/>
      <c r="Q225" s="72"/>
      <c r="R225" s="72"/>
      <c r="S225" s="72"/>
      <c r="AM225" s="93"/>
      <c r="AN225" s="93"/>
      <c r="AO225" s="129"/>
      <c r="AP225" s="93"/>
      <c r="AQ225" s="93"/>
      <c r="BD225" s="72"/>
      <c r="BE225" s="72"/>
      <c r="BF225" s="72"/>
      <c r="BG225" s="72"/>
      <c r="BQ225" s="87"/>
    </row>
    <row r="226" spans="5:69" ht="32.25" customHeight="1" x14ac:dyDescent="0.25">
      <c r="E226" s="93"/>
      <c r="I226" s="72"/>
      <c r="P226" s="72"/>
      <c r="Q226" s="72"/>
      <c r="R226" s="72"/>
      <c r="S226" s="72"/>
      <c r="AM226" s="93"/>
      <c r="AN226" s="93"/>
      <c r="AO226" s="129"/>
      <c r="AP226" s="93"/>
      <c r="AQ226" s="93"/>
      <c r="BD226" s="72"/>
      <c r="BE226" s="72"/>
      <c r="BF226" s="72"/>
      <c r="BG226" s="72"/>
      <c r="BQ226" s="110"/>
    </row>
    <row r="227" spans="5:69" ht="32.25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D227" s="72"/>
      <c r="BE227" s="72"/>
      <c r="BF227" s="72"/>
      <c r="BG227" s="72"/>
      <c r="BQ227" s="110"/>
    </row>
    <row r="228" spans="5:69" ht="32.25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D228" s="72"/>
      <c r="BE228" s="72"/>
      <c r="BF228" s="72"/>
      <c r="BG228" s="72"/>
      <c r="BQ228" s="87"/>
    </row>
    <row r="229" spans="5:69" ht="32.25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D229" s="72"/>
      <c r="BE229" s="72"/>
      <c r="BF229" s="72"/>
      <c r="BG229" s="72"/>
    </row>
    <row r="230" spans="5:69" ht="32.25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D230" s="72"/>
      <c r="BE230" s="72"/>
      <c r="BF230" s="72"/>
      <c r="BG230" s="72"/>
    </row>
    <row r="231" spans="5:69" ht="32.25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D231" s="72"/>
      <c r="BE231" s="72"/>
      <c r="BF231" s="72"/>
      <c r="BG231" s="72"/>
    </row>
    <row r="232" spans="5:69" ht="32.25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D232" s="72"/>
      <c r="BE232" s="72"/>
      <c r="BF232" s="72"/>
      <c r="BG232" s="72"/>
    </row>
    <row r="233" spans="5:69" ht="32.25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D233" s="72"/>
      <c r="BE233" s="72"/>
      <c r="BF233" s="72"/>
      <c r="BG233" s="72"/>
    </row>
    <row r="234" spans="5:69" ht="32.25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D234" s="72"/>
      <c r="BE234" s="72"/>
      <c r="BF234" s="72"/>
      <c r="BG234" s="72"/>
    </row>
    <row r="235" spans="5:69" ht="32.25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D235" s="72"/>
      <c r="BE235" s="72"/>
      <c r="BF235" s="72"/>
      <c r="BG235" s="72"/>
    </row>
    <row r="236" spans="5:69" ht="32.25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D236" s="72"/>
      <c r="BE236" s="72"/>
      <c r="BF236" s="72"/>
      <c r="BG236" s="72"/>
    </row>
    <row r="237" spans="5:69" ht="32.25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D237" s="72"/>
      <c r="BE237" s="72"/>
      <c r="BF237" s="72"/>
      <c r="BG237" s="72"/>
    </row>
    <row r="238" spans="5:69" ht="32.25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D238" s="72"/>
      <c r="BE238" s="72"/>
      <c r="BF238" s="72"/>
      <c r="BG238" s="72"/>
    </row>
    <row r="239" spans="5:69" ht="32.25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D239" s="72"/>
      <c r="BE239" s="72"/>
      <c r="BF239" s="72"/>
      <c r="BG239" s="72"/>
    </row>
    <row r="240" spans="5:69" ht="32.25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D240" s="72"/>
      <c r="BE240" s="72"/>
      <c r="BF240" s="72"/>
      <c r="BG240" s="72"/>
    </row>
    <row r="241" spans="5:59" ht="32.25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D241" s="72"/>
      <c r="BE241" s="72"/>
      <c r="BF241" s="72"/>
      <c r="BG241" s="72"/>
    </row>
    <row r="242" spans="5:59" ht="32.25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D242" s="72"/>
      <c r="BE242" s="72"/>
      <c r="BF242" s="72"/>
      <c r="BG242" s="72"/>
    </row>
    <row r="243" spans="5:59" ht="32.25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D243" s="72"/>
      <c r="BE243" s="72"/>
      <c r="BF243" s="72"/>
      <c r="BG243" s="72"/>
    </row>
    <row r="244" spans="5:59" ht="32.25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D244" s="72"/>
      <c r="BE244" s="72"/>
      <c r="BF244" s="72"/>
      <c r="BG244" s="72"/>
    </row>
    <row r="245" spans="5:59" ht="32.25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D245" s="72"/>
      <c r="BE245" s="72"/>
      <c r="BF245" s="72"/>
      <c r="BG245" s="72"/>
    </row>
    <row r="246" spans="5:59" ht="32.25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D246" s="72"/>
      <c r="BE246" s="72"/>
      <c r="BF246" s="72"/>
      <c r="BG246" s="72"/>
    </row>
    <row r="247" spans="5:59" ht="32.25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D247" s="72"/>
      <c r="BE247" s="72"/>
      <c r="BF247" s="72"/>
      <c r="BG247" s="72"/>
    </row>
    <row r="248" spans="5:59" ht="32.25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D248" s="72"/>
      <c r="BE248" s="72"/>
      <c r="BF248" s="72"/>
      <c r="BG248" s="72"/>
    </row>
    <row r="249" spans="5:59" ht="32.25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D249" s="72"/>
      <c r="BE249" s="72"/>
      <c r="BF249" s="72"/>
      <c r="BG249" s="72"/>
    </row>
    <row r="250" spans="5:59" ht="32.25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D250" s="72"/>
      <c r="BE250" s="72"/>
      <c r="BF250" s="72"/>
      <c r="BG250" s="72"/>
    </row>
    <row r="251" spans="5:59" ht="32.25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D251" s="72"/>
      <c r="BE251" s="72"/>
      <c r="BF251" s="72"/>
      <c r="BG251" s="72"/>
    </row>
    <row r="252" spans="5:59" ht="32.25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D252" s="72"/>
      <c r="BE252" s="72"/>
      <c r="BF252" s="72"/>
      <c r="BG252" s="72"/>
    </row>
    <row r="253" spans="5:59" ht="32.25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D253" s="72"/>
      <c r="BE253" s="72"/>
      <c r="BF253" s="72"/>
      <c r="BG253" s="72"/>
    </row>
    <row r="254" spans="5:59" ht="32.25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D254" s="72"/>
      <c r="BE254" s="72"/>
      <c r="BF254" s="72"/>
      <c r="BG254" s="72"/>
    </row>
    <row r="255" spans="5:59" ht="32.25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D255" s="72"/>
      <c r="BE255" s="72"/>
      <c r="BF255" s="72"/>
      <c r="BG255" s="72"/>
    </row>
    <row r="256" spans="5:59" ht="32.25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D256" s="72"/>
      <c r="BE256" s="72"/>
      <c r="BF256" s="72"/>
      <c r="BG256" s="72"/>
    </row>
    <row r="257" spans="5:59" ht="32.25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D257" s="72"/>
      <c r="BE257" s="72"/>
      <c r="BF257" s="72"/>
      <c r="BG257" s="72"/>
    </row>
    <row r="258" spans="5:59" ht="32.25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D258" s="72"/>
      <c r="BE258" s="72"/>
      <c r="BF258" s="72"/>
      <c r="BG258" s="72"/>
    </row>
    <row r="259" spans="5:59" ht="32.25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D259" s="72"/>
      <c r="BE259" s="72"/>
      <c r="BF259" s="72"/>
      <c r="BG259" s="72"/>
    </row>
    <row r="260" spans="5:59" ht="32.25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D260" s="72"/>
      <c r="BE260" s="72"/>
      <c r="BF260" s="72"/>
      <c r="BG260" s="72"/>
    </row>
    <row r="261" spans="5:59" ht="32.25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D261" s="72"/>
      <c r="BE261" s="72"/>
      <c r="BF261" s="72"/>
      <c r="BG261" s="72"/>
    </row>
    <row r="262" spans="5:59" ht="32.25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D262" s="72"/>
      <c r="BE262" s="72"/>
      <c r="BF262" s="72"/>
      <c r="BG262" s="72"/>
    </row>
    <row r="263" spans="5:59" ht="32.25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D263" s="72"/>
      <c r="BE263" s="72"/>
      <c r="BF263" s="72"/>
      <c r="BG263" s="72"/>
    </row>
    <row r="264" spans="5:59" ht="32.25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D264" s="72"/>
      <c r="BE264" s="72"/>
      <c r="BF264" s="72"/>
      <c r="BG264" s="72"/>
    </row>
    <row r="265" spans="5:59" ht="32.25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D265" s="72"/>
      <c r="BE265" s="72"/>
      <c r="BF265" s="72"/>
      <c r="BG265" s="72"/>
    </row>
    <row r="266" spans="5:59" ht="32.25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D266" s="72"/>
      <c r="BE266" s="72"/>
      <c r="BF266" s="72"/>
      <c r="BG266" s="72"/>
    </row>
    <row r="267" spans="5:59" ht="32.25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D267" s="72"/>
      <c r="BE267" s="72"/>
      <c r="BF267" s="72"/>
      <c r="BG267" s="72"/>
    </row>
    <row r="268" spans="5:59" ht="32.25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D268" s="72"/>
      <c r="BE268" s="72"/>
      <c r="BF268" s="72"/>
      <c r="BG268" s="72"/>
    </row>
    <row r="269" spans="5:59" ht="32.25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D269" s="72"/>
      <c r="BE269" s="72"/>
      <c r="BF269" s="72"/>
      <c r="BG269" s="72"/>
    </row>
    <row r="270" spans="5:59" ht="32.25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D270" s="72"/>
      <c r="BE270" s="72"/>
      <c r="BF270" s="72"/>
      <c r="BG270" s="72"/>
    </row>
    <row r="271" spans="5:59" ht="32.25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D271" s="72"/>
      <c r="BE271" s="72"/>
      <c r="BF271" s="72"/>
      <c r="BG271" s="72"/>
    </row>
    <row r="272" spans="5:59" ht="32.25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D272" s="72"/>
      <c r="BE272" s="72"/>
      <c r="BF272" s="72"/>
      <c r="BG272" s="72"/>
    </row>
    <row r="273" spans="5:59" ht="32.25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D273" s="72"/>
      <c r="BE273" s="72"/>
      <c r="BF273" s="72"/>
      <c r="BG273" s="72"/>
    </row>
    <row r="274" spans="5:59" ht="32.25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D274" s="72"/>
      <c r="BE274" s="72"/>
      <c r="BF274" s="72"/>
      <c r="BG274" s="72"/>
    </row>
    <row r="275" spans="5:59" ht="32.25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D275" s="72"/>
      <c r="BE275" s="72"/>
      <c r="BF275" s="72"/>
      <c r="BG275" s="72"/>
    </row>
    <row r="276" spans="5:59" ht="32.25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D276" s="72"/>
      <c r="BE276" s="72"/>
      <c r="BF276" s="72"/>
      <c r="BG276" s="72"/>
    </row>
    <row r="277" spans="5:59" ht="32.25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D277" s="72"/>
      <c r="BE277" s="72"/>
      <c r="BF277" s="72"/>
      <c r="BG277" s="72"/>
    </row>
    <row r="278" spans="5:59" ht="32.25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D278" s="72"/>
      <c r="BE278" s="72"/>
      <c r="BF278" s="72"/>
      <c r="BG278" s="72"/>
    </row>
    <row r="279" spans="5:59" ht="32.25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D279" s="72"/>
      <c r="BE279" s="72"/>
      <c r="BF279" s="72"/>
      <c r="BG279" s="72"/>
    </row>
    <row r="280" spans="5:59" ht="32.25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D280" s="72"/>
      <c r="BE280" s="72"/>
      <c r="BF280" s="72"/>
      <c r="BG280" s="72"/>
    </row>
    <row r="281" spans="5:59" ht="32.25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D281" s="72"/>
      <c r="BE281" s="72"/>
      <c r="BF281" s="72"/>
      <c r="BG281" s="72"/>
    </row>
    <row r="282" spans="5:59" ht="32.25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D282" s="72"/>
      <c r="BE282" s="72"/>
      <c r="BF282" s="72"/>
      <c r="BG282" s="72"/>
    </row>
    <row r="283" spans="5:59" ht="32.25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D283" s="72"/>
      <c r="BE283" s="72"/>
      <c r="BF283" s="72"/>
      <c r="BG283" s="72"/>
    </row>
    <row r="284" spans="5:59" ht="32.25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D284" s="72"/>
      <c r="BE284" s="72"/>
      <c r="BF284" s="72"/>
      <c r="BG284" s="72"/>
    </row>
    <row r="285" spans="5:59" ht="32.25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D285" s="72"/>
      <c r="BE285" s="72"/>
      <c r="BF285" s="72"/>
      <c r="BG285" s="72"/>
    </row>
    <row r="286" spans="5:59" ht="32.25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D286" s="72"/>
      <c r="BE286" s="72"/>
      <c r="BF286" s="72"/>
      <c r="BG286" s="72"/>
    </row>
    <row r="287" spans="5:59" ht="32.25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D287" s="72"/>
      <c r="BE287" s="72"/>
      <c r="BF287" s="72"/>
      <c r="BG287" s="72"/>
    </row>
    <row r="288" spans="5:59" ht="32.25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D288" s="72"/>
      <c r="BE288" s="72"/>
      <c r="BF288" s="72"/>
      <c r="BG288" s="72"/>
    </row>
    <row r="289" spans="5:59" ht="32.25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D289" s="72"/>
      <c r="BE289" s="72"/>
      <c r="BF289" s="72"/>
      <c r="BG289" s="72"/>
    </row>
    <row r="290" spans="5:59" ht="32.25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D290" s="72"/>
      <c r="BE290" s="72"/>
      <c r="BF290" s="72"/>
      <c r="BG290" s="72"/>
    </row>
    <row r="291" spans="5:59" ht="32.25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D291" s="72"/>
      <c r="BE291" s="72"/>
      <c r="BF291" s="72"/>
      <c r="BG291" s="72"/>
    </row>
    <row r="292" spans="5:59" ht="32.25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D292" s="72"/>
      <c r="BE292" s="72"/>
      <c r="BF292" s="72"/>
      <c r="BG292" s="72"/>
    </row>
    <row r="293" spans="5:59" ht="32.25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D293" s="72"/>
      <c r="BE293" s="72"/>
      <c r="BF293" s="72"/>
      <c r="BG293" s="72"/>
    </row>
    <row r="294" spans="5:59" ht="32.25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D294" s="72"/>
      <c r="BE294" s="72"/>
      <c r="BF294" s="72"/>
      <c r="BG294" s="72"/>
    </row>
    <row r="295" spans="5:59" ht="32.25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D295" s="72"/>
      <c r="BE295" s="72"/>
      <c r="BF295" s="72"/>
      <c r="BG295" s="72"/>
    </row>
    <row r="296" spans="5:59" ht="32.25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D296" s="72"/>
      <c r="BE296" s="72"/>
      <c r="BF296" s="72"/>
      <c r="BG296" s="72"/>
    </row>
    <row r="297" spans="5:59" ht="32.25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D297" s="72"/>
      <c r="BE297" s="72"/>
      <c r="BF297" s="72"/>
      <c r="BG297" s="72"/>
    </row>
    <row r="298" spans="5:59" ht="32.25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D298" s="72"/>
      <c r="BE298" s="72"/>
      <c r="BF298" s="72"/>
      <c r="BG298" s="72"/>
    </row>
    <row r="299" spans="5:59" ht="32.25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D299" s="72"/>
      <c r="BE299" s="72"/>
      <c r="BF299" s="72"/>
      <c r="BG299" s="72"/>
    </row>
    <row r="300" spans="5:59" ht="32.25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D300" s="72"/>
      <c r="BE300" s="72"/>
      <c r="BF300" s="72"/>
      <c r="BG300" s="72"/>
    </row>
    <row r="301" spans="5:59" ht="32.25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D301" s="72"/>
      <c r="BE301" s="72"/>
      <c r="BF301" s="72"/>
      <c r="BG301" s="72"/>
    </row>
    <row r="302" spans="5:59" ht="32.25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D302" s="72"/>
      <c r="BE302" s="72"/>
      <c r="BF302" s="72"/>
      <c r="BG302" s="72"/>
    </row>
    <row r="303" spans="5:59" ht="32.25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D303" s="72"/>
      <c r="BE303" s="72"/>
      <c r="BF303" s="72"/>
      <c r="BG303" s="72"/>
    </row>
    <row r="304" spans="5:59" ht="32.25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D304" s="72"/>
      <c r="BE304" s="72"/>
      <c r="BF304" s="72"/>
      <c r="BG304" s="72"/>
    </row>
    <row r="305" spans="5:59" ht="32.25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D305" s="72"/>
      <c r="BE305" s="72"/>
      <c r="BF305" s="72"/>
      <c r="BG305" s="72"/>
    </row>
    <row r="306" spans="5:59" ht="32.25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D306" s="72"/>
      <c r="BE306" s="72"/>
      <c r="BF306" s="72"/>
      <c r="BG306" s="72"/>
    </row>
    <row r="307" spans="5:59" ht="32.25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D307" s="72"/>
      <c r="BE307" s="72"/>
      <c r="BF307" s="72"/>
      <c r="BG307" s="72"/>
    </row>
    <row r="308" spans="5:59" ht="32.25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D308" s="72"/>
      <c r="BE308" s="72"/>
      <c r="BF308" s="72"/>
      <c r="BG308" s="72"/>
    </row>
    <row r="309" spans="5:59" ht="32.25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D309" s="72"/>
      <c r="BE309" s="72"/>
      <c r="BF309" s="72"/>
      <c r="BG309" s="72"/>
    </row>
    <row r="310" spans="5:59" ht="32.25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D310" s="72"/>
      <c r="BE310" s="72"/>
      <c r="BF310" s="72"/>
      <c r="BG310" s="72"/>
    </row>
    <row r="311" spans="5:59" ht="32.25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D311" s="72"/>
      <c r="BE311" s="72"/>
      <c r="BF311" s="72"/>
      <c r="BG311" s="72"/>
    </row>
    <row r="312" spans="5:59" ht="32.25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D312" s="72"/>
      <c r="BE312" s="72"/>
      <c r="BF312" s="72"/>
      <c r="BG312" s="72"/>
    </row>
    <row r="313" spans="5:59" ht="32.25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D313" s="72"/>
      <c r="BE313" s="72"/>
      <c r="BF313" s="72"/>
      <c r="BG313" s="72"/>
    </row>
    <row r="314" spans="5:59" ht="32.25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D314" s="72"/>
      <c r="BE314" s="72"/>
      <c r="BF314" s="72"/>
      <c r="BG314" s="72"/>
    </row>
    <row r="315" spans="5:59" ht="32.25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D315" s="72"/>
      <c r="BE315" s="72"/>
      <c r="BF315" s="72"/>
      <c r="BG315" s="72"/>
    </row>
    <row r="316" spans="5:59" ht="32.25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D316" s="72"/>
      <c r="BE316" s="72"/>
      <c r="BF316" s="72"/>
      <c r="BG316" s="72"/>
    </row>
    <row r="317" spans="5:59" ht="32.25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D317" s="72"/>
      <c r="BE317" s="72"/>
      <c r="BF317" s="72"/>
      <c r="BG317" s="72"/>
    </row>
    <row r="318" spans="5:59" ht="32.25" customHeight="1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D318" s="72"/>
      <c r="BE318" s="72"/>
      <c r="BF318" s="72"/>
      <c r="BG318" s="72"/>
    </row>
    <row r="319" spans="5:59" ht="32.25" customHeight="1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D319" s="72"/>
      <c r="BE319" s="72"/>
      <c r="BF319" s="72"/>
      <c r="BG319" s="72"/>
    </row>
    <row r="320" spans="5:59" ht="32.25" customHeight="1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D320" s="72"/>
      <c r="BE320" s="72"/>
      <c r="BF320" s="72"/>
      <c r="BG320" s="72"/>
    </row>
    <row r="321" spans="5:59" ht="32.25" customHeight="1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D321" s="72"/>
      <c r="BE321" s="72"/>
      <c r="BF321" s="72"/>
      <c r="BG321" s="72"/>
    </row>
    <row r="322" spans="5:59" ht="32.25" customHeight="1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D322" s="72"/>
      <c r="BE322" s="72"/>
      <c r="BF322" s="72"/>
      <c r="BG322" s="72"/>
    </row>
    <row r="323" spans="5:59" ht="32.25" customHeight="1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D323" s="72"/>
      <c r="BE323" s="72"/>
      <c r="BF323" s="72"/>
      <c r="BG323" s="72"/>
    </row>
    <row r="324" spans="5:59" ht="32.25" customHeight="1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D324" s="72"/>
      <c r="BE324" s="72"/>
      <c r="BF324" s="72"/>
      <c r="BG324" s="72"/>
    </row>
    <row r="325" spans="5:59" ht="32.25" customHeight="1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D325" s="72"/>
      <c r="BE325" s="72"/>
      <c r="BF325" s="72"/>
      <c r="BG325" s="72"/>
    </row>
    <row r="326" spans="5:59" ht="32.25" customHeight="1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D326" s="72"/>
      <c r="BE326" s="72"/>
      <c r="BF326" s="72"/>
      <c r="BG326" s="72"/>
    </row>
    <row r="327" spans="5:59" ht="32.25" customHeight="1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D327" s="72"/>
      <c r="BE327" s="72"/>
      <c r="BF327" s="72"/>
      <c r="BG327" s="72"/>
    </row>
    <row r="328" spans="5:59" ht="32.25" customHeight="1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D328" s="72"/>
      <c r="BE328" s="72"/>
      <c r="BF328" s="72"/>
      <c r="BG328" s="72"/>
    </row>
    <row r="329" spans="5:59" ht="32.25" customHeight="1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D329" s="72"/>
      <c r="BE329" s="72"/>
      <c r="BF329" s="72"/>
      <c r="BG329" s="72"/>
    </row>
    <row r="330" spans="5:59" ht="32.25" customHeight="1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D330" s="72"/>
      <c r="BE330" s="72"/>
      <c r="BF330" s="72"/>
      <c r="BG330" s="72"/>
    </row>
    <row r="331" spans="5:59" ht="32.25" customHeight="1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D331" s="72"/>
      <c r="BE331" s="72"/>
      <c r="BF331" s="72"/>
      <c r="BG331" s="72"/>
    </row>
    <row r="332" spans="5:59" ht="32.25" customHeight="1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D332" s="72"/>
      <c r="BE332" s="72"/>
      <c r="BF332" s="72"/>
      <c r="BG332" s="72"/>
    </row>
    <row r="333" spans="5:59" ht="32.25" customHeight="1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D333" s="72"/>
      <c r="BE333" s="72"/>
      <c r="BF333" s="72"/>
      <c r="BG333" s="72"/>
    </row>
    <row r="334" spans="5:59" ht="32.25" customHeight="1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D334" s="72"/>
      <c r="BE334" s="72"/>
      <c r="BF334" s="72"/>
      <c r="BG334" s="72"/>
    </row>
    <row r="335" spans="5:59" ht="32.25" customHeight="1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D335" s="72"/>
      <c r="BE335" s="72"/>
      <c r="BF335" s="72"/>
      <c r="BG335" s="72"/>
    </row>
    <row r="336" spans="5:59" ht="32.25" customHeight="1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D336" s="72"/>
      <c r="BE336" s="72"/>
      <c r="BF336" s="72"/>
      <c r="BG336" s="72"/>
    </row>
    <row r="337" spans="5:59" ht="32.25" customHeight="1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D337" s="72"/>
      <c r="BE337" s="72"/>
      <c r="BF337" s="72"/>
      <c r="BG337" s="72"/>
    </row>
    <row r="338" spans="5:59" ht="32.25" customHeight="1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D338" s="72"/>
      <c r="BE338" s="72"/>
      <c r="BF338" s="72"/>
      <c r="BG338" s="72"/>
    </row>
    <row r="339" spans="5:59" ht="32.25" customHeight="1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D339" s="72"/>
      <c r="BE339" s="72"/>
      <c r="BF339" s="72"/>
      <c r="BG339" s="72"/>
    </row>
    <row r="340" spans="5:59" ht="32.25" customHeight="1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D340" s="72"/>
      <c r="BE340" s="72"/>
      <c r="BF340" s="72"/>
      <c r="BG340" s="72"/>
    </row>
    <row r="341" spans="5:59" ht="32.25" customHeight="1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D341" s="72"/>
      <c r="BE341" s="72"/>
      <c r="BF341" s="72"/>
      <c r="BG341" s="72"/>
    </row>
    <row r="342" spans="5:59" ht="32.25" customHeight="1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D342" s="72"/>
      <c r="BE342" s="72"/>
      <c r="BF342" s="72"/>
      <c r="BG342" s="72"/>
    </row>
    <row r="343" spans="5:59" ht="32.25" customHeight="1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D343" s="72"/>
      <c r="BE343" s="72"/>
      <c r="BF343" s="72"/>
      <c r="BG343" s="72"/>
    </row>
    <row r="344" spans="5:59" ht="32.25" customHeight="1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D344" s="72"/>
      <c r="BE344" s="72"/>
      <c r="BF344" s="72"/>
      <c r="BG344" s="72"/>
    </row>
    <row r="345" spans="5:59" ht="32.25" customHeight="1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D345" s="72"/>
      <c r="BE345" s="72"/>
      <c r="BF345" s="72"/>
      <c r="BG345" s="72"/>
    </row>
    <row r="346" spans="5:59" ht="32.25" customHeight="1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D346" s="72"/>
      <c r="BE346" s="72"/>
      <c r="BF346" s="72"/>
      <c r="BG346" s="72"/>
    </row>
    <row r="347" spans="5:59" ht="32.25" customHeight="1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D347" s="72"/>
      <c r="BE347" s="72"/>
      <c r="BF347" s="72"/>
      <c r="BG347" s="72"/>
    </row>
    <row r="348" spans="5:59" ht="32.25" customHeight="1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D348" s="72"/>
      <c r="BE348" s="72"/>
      <c r="BF348" s="72"/>
      <c r="BG348" s="72"/>
    </row>
    <row r="349" spans="5:59" ht="32.25" customHeight="1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D349" s="72"/>
      <c r="BE349" s="72"/>
      <c r="BF349" s="72"/>
      <c r="BG349" s="72"/>
    </row>
    <row r="350" spans="5:59" ht="32.25" customHeight="1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D350" s="72"/>
      <c r="BE350" s="72"/>
      <c r="BF350" s="72"/>
      <c r="BG350" s="72"/>
    </row>
    <row r="351" spans="5:59" ht="32.25" customHeight="1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D351" s="72"/>
      <c r="BE351" s="72"/>
      <c r="BF351" s="72"/>
      <c r="BG351" s="72"/>
    </row>
    <row r="352" spans="5:59" ht="32.25" customHeight="1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D352" s="72"/>
      <c r="BE352" s="72"/>
      <c r="BF352" s="72"/>
      <c r="BG352" s="72"/>
    </row>
    <row r="353" spans="5:59" ht="32.25" customHeight="1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D353" s="72"/>
      <c r="BE353" s="72"/>
      <c r="BF353" s="72"/>
      <c r="BG353" s="72"/>
    </row>
    <row r="354" spans="5:59" ht="32.25" customHeight="1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D354" s="72"/>
      <c r="BE354" s="72"/>
      <c r="BF354" s="72"/>
      <c r="BG354" s="72"/>
    </row>
    <row r="355" spans="5:59" ht="32.25" customHeight="1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D355" s="72"/>
      <c r="BE355" s="72"/>
      <c r="BF355" s="72"/>
      <c r="BG355" s="72"/>
    </row>
    <row r="356" spans="5:59" ht="32.25" customHeight="1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D356" s="72"/>
      <c r="BE356" s="72"/>
      <c r="BF356" s="72"/>
      <c r="BG356" s="72"/>
    </row>
    <row r="357" spans="5:59" ht="32.25" customHeight="1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D357" s="72"/>
      <c r="BE357" s="72"/>
      <c r="BF357" s="72"/>
      <c r="BG357" s="72"/>
    </row>
    <row r="358" spans="5:59" ht="32.25" customHeight="1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D358" s="72"/>
      <c r="BE358" s="72"/>
      <c r="BF358" s="72"/>
      <c r="BG358" s="72"/>
    </row>
    <row r="359" spans="5:59" ht="32.25" customHeight="1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D359" s="72"/>
      <c r="BE359" s="72"/>
      <c r="BF359" s="72"/>
      <c r="BG359" s="72"/>
    </row>
    <row r="360" spans="5:59" ht="32.25" customHeight="1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D360" s="72"/>
      <c r="BE360" s="72"/>
      <c r="BF360" s="72"/>
      <c r="BG360" s="72"/>
    </row>
    <row r="361" spans="5:59" ht="32.25" customHeight="1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D361" s="72"/>
      <c r="BE361" s="72"/>
      <c r="BF361" s="72"/>
      <c r="BG361" s="72"/>
    </row>
    <row r="362" spans="5:59" ht="32.25" customHeight="1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D362" s="72"/>
      <c r="BE362" s="72"/>
      <c r="BF362" s="72"/>
      <c r="BG362" s="72"/>
    </row>
    <row r="363" spans="5:59" ht="32.25" customHeight="1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D363" s="72"/>
      <c r="BE363" s="72"/>
      <c r="BF363" s="72"/>
      <c r="BG363" s="72"/>
    </row>
    <row r="364" spans="5:59" ht="32.25" customHeight="1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D364" s="72"/>
      <c r="BE364" s="72"/>
      <c r="BF364" s="72"/>
      <c r="BG364" s="72"/>
    </row>
    <row r="365" spans="5:59" ht="32.25" customHeight="1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D365" s="72"/>
      <c r="BE365" s="72"/>
      <c r="BF365" s="72"/>
      <c r="BG365" s="72"/>
    </row>
    <row r="366" spans="5:59" ht="32.25" customHeight="1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D366" s="72"/>
      <c r="BE366" s="72"/>
      <c r="BF366" s="72"/>
      <c r="BG366" s="72"/>
    </row>
    <row r="367" spans="5:59" ht="32.25" customHeight="1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D367" s="72"/>
      <c r="BE367" s="72"/>
      <c r="BF367" s="72"/>
      <c r="BG367" s="72"/>
    </row>
    <row r="368" spans="5:59" ht="32.25" customHeight="1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D368" s="72"/>
      <c r="BE368" s="72"/>
      <c r="BF368" s="72"/>
      <c r="BG368" s="72"/>
    </row>
    <row r="369" spans="5:59" ht="32.25" customHeight="1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D369" s="72"/>
      <c r="BE369" s="72"/>
      <c r="BF369" s="72"/>
      <c r="BG369" s="72"/>
    </row>
    <row r="370" spans="5:59" ht="32.25" customHeight="1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D370" s="72"/>
      <c r="BE370" s="72"/>
      <c r="BF370" s="72"/>
      <c r="BG370" s="72"/>
    </row>
    <row r="371" spans="5:59" ht="32.25" customHeight="1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D371" s="72"/>
      <c r="BE371" s="72"/>
      <c r="BF371" s="72"/>
      <c r="BG371" s="72"/>
    </row>
    <row r="372" spans="5:59" ht="32.25" customHeight="1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D372" s="72"/>
      <c r="BE372" s="72"/>
      <c r="BF372" s="72"/>
      <c r="BG372" s="72"/>
    </row>
    <row r="373" spans="5:59" ht="32.25" customHeight="1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D373" s="72"/>
      <c r="BE373" s="72"/>
      <c r="BF373" s="72"/>
      <c r="BG373" s="72"/>
    </row>
    <row r="374" spans="5:59" ht="32.25" customHeight="1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D374" s="72"/>
      <c r="BE374" s="72"/>
      <c r="BF374" s="72"/>
      <c r="BG374" s="72"/>
    </row>
    <row r="375" spans="5:59" ht="32.25" customHeight="1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D375" s="72"/>
      <c r="BE375" s="72"/>
      <c r="BF375" s="72"/>
      <c r="BG375" s="72"/>
    </row>
    <row r="376" spans="5:59" ht="32.25" customHeight="1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D376" s="72"/>
      <c r="BE376" s="72"/>
      <c r="BF376" s="72"/>
      <c r="BG376" s="72"/>
    </row>
    <row r="377" spans="5:59" ht="32.25" customHeight="1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D377" s="72"/>
      <c r="BE377" s="72"/>
      <c r="BF377" s="72"/>
      <c r="BG377" s="72"/>
    </row>
    <row r="378" spans="5:59" ht="32.25" customHeight="1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D378" s="72"/>
      <c r="BE378" s="72"/>
      <c r="BF378" s="72"/>
      <c r="BG378" s="72"/>
    </row>
    <row r="379" spans="5:59" ht="32.25" customHeight="1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D379" s="72"/>
      <c r="BE379" s="72"/>
      <c r="BF379" s="72"/>
      <c r="BG379" s="72"/>
    </row>
    <row r="380" spans="5:59" ht="32.25" customHeight="1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D380" s="72"/>
      <c r="BE380" s="72"/>
      <c r="BF380" s="72"/>
      <c r="BG380" s="72"/>
    </row>
    <row r="381" spans="5:59" ht="32.25" customHeight="1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D381" s="72"/>
      <c r="BE381" s="72"/>
      <c r="BF381" s="72"/>
      <c r="BG381" s="72"/>
    </row>
    <row r="382" spans="5:59" ht="32.25" customHeight="1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D382" s="72"/>
      <c r="BE382" s="72"/>
      <c r="BF382" s="72"/>
      <c r="BG382" s="72"/>
    </row>
    <row r="383" spans="5:59" ht="32.25" customHeight="1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D383" s="72"/>
      <c r="BE383" s="72"/>
      <c r="BF383" s="72"/>
      <c r="BG383" s="72"/>
    </row>
    <row r="384" spans="5:59" ht="32.25" customHeight="1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D384" s="72"/>
      <c r="BE384" s="72"/>
      <c r="BF384" s="72"/>
      <c r="BG384" s="72"/>
    </row>
    <row r="385" spans="5:59" ht="32.25" customHeight="1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D385" s="72"/>
      <c r="BE385" s="72"/>
      <c r="BF385" s="72"/>
      <c r="BG385" s="72"/>
    </row>
    <row r="386" spans="5:59" ht="32.25" customHeight="1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D386" s="72"/>
      <c r="BE386" s="72"/>
      <c r="BF386" s="72"/>
      <c r="BG386" s="72"/>
    </row>
    <row r="387" spans="5:59" ht="32.25" customHeight="1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D387" s="72"/>
      <c r="BE387" s="72"/>
      <c r="BF387" s="72"/>
      <c r="BG387" s="72"/>
    </row>
    <row r="388" spans="5:59" ht="32.25" customHeight="1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D388" s="72"/>
      <c r="BE388" s="72"/>
      <c r="BF388" s="72"/>
      <c r="BG388" s="72"/>
    </row>
    <row r="389" spans="5:59" ht="32.25" customHeight="1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D389" s="72"/>
      <c r="BE389" s="72"/>
      <c r="BF389" s="72"/>
      <c r="BG389" s="72"/>
    </row>
    <row r="390" spans="5:59" ht="32.25" customHeight="1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D390" s="72"/>
      <c r="BE390" s="72"/>
      <c r="BF390" s="72"/>
      <c r="BG390" s="72"/>
    </row>
    <row r="391" spans="5:59" ht="32.25" customHeight="1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D391" s="72"/>
      <c r="BE391" s="72"/>
      <c r="BF391" s="72"/>
      <c r="BG391" s="72"/>
    </row>
    <row r="392" spans="5:59" ht="32.25" customHeight="1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D392" s="72"/>
      <c r="BE392" s="72"/>
      <c r="BF392" s="72"/>
      <c r="BG392" s="72"/>
    </row>
    <row r="393" spans="5:59" ht="32.25" customHeight="1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D393" s="72"/>
      <c r="BE393" s="72"/>
      <c r="BF393" s="72"/>
      <c r="BG393" s="72"/>
    </row>
    <row r="394" spans="5:59" ht="32.25" customHeight="1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D394" s="72"/>
      <c r="BE394" s="72"/>
      <c r="BF394" s="72"/>
      <c r="BG394" s="72"/>
    </row>
    <row r="395" spans="5:59" ht="32.25" customHeight="1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D395" s="72"/>
      <c r="BE395" s="72"/>
      <c r="BF395" s="72"/>
      <c r="BG395" s="72"/>
    </row>
    <row r="396" spans="5:59" ht="32.25" customHeight="1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D396" s="72"/>
      <c r="BE396" s="72"/>
      <c r="BF396" s="72"/>
      <c r="BG396" s="72"/>
    </row>
    <row r="397" spans="5:59" ht="32.25" customHeight="1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D397" s="72"/>
      <c r="BE397" s="72"/>
      <c r="BF397" s="72"/>
      <c r="BG397" s="72"/>
    </row>
    <row r="398" spans="5:59" ht="32.25" customHeight="1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D398" s="72"/>
      <c r="BE398" s="72"/>
      <c r="BF398" s="72"/>
      <c r="BG398" s="72"/>
    </row>
    <row r="399" spans="5:59" ht="32.25" customHeight="1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D399" s="72"/>
      <c r="BE399" s="72"/>
      <c r="BF399" s="72"/>
      <c r="BG399" s="72"/>
    </row>
    <row r="400" spans="5:59" ht="32.25" customHeight="1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D400" s="72"/>
      <c r="BE400" s="72"/>
      <c r="BF400" s="72"/>
      <c r="BG400" s="72"/>
    </row>
    <row r="401" spans="5:59" ht="32.25" customHeight="1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D401" s="72"/>
      <c r="BE401" s="72"/>
      <c r="BF401" s="72"/>
      <c r="BG401" s="72"/>
    </row>
    <row r="402" spans="5:59" ht="32.25" customHeight="1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D402" s="72"/>
      <c r="BE402" s="72"/>
      <c r="BF402" s="72"/>
      <c r="BG402" s="72"/>
    </row>
    <row r="403" spans="5:59" ht="32.25" customHeight="1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D403" s="72"/>
      <c r="BE403" s="72"/>
      <c r="BF403" s="72"/>
      <c r="BG403" s="72"/>
    </row>
    <row r="404" spans="5:59" ht="32.25" customHeight="1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D404" s="72"/>
      <c r="BE404" s="72"/>
      <c r="BF404" s="72"/>
      <c r="BG404" s="72"/>
    </row>
    <row r="405" spans="5:59" ht="32.25" customHeight="1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D405" s="72"/>
      <c r="BE405" s="72"/>
      <c r="BF405" s="72"/>
      <c r="BG405" s="72"/>
    </row>
    <row r="406" spans="5:59" ht="32.25" customHeight="1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D406" s="72"/>
      <c r="BE406" s="72"/>
      <c r="BF406" s="72"/>
      <c r="BG406" s="72"/>
    </row>
    <row r="407" spans="5:59" ht="32.25" customHeight="1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D407" s="72"/>
      <c r="BE407" s="72"/>
      <c r="BF407" s="72"/>
      <c r="BG407" s="72"/>
    </row>
    <row r="408" spans="5:59" ht="32.25" customHeight="1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D408" s="72"/>
      <c r="BE408" s="72"/>
      <c r="BF408" s="72"/>
      <c r="BG408" s="72"/>
    </row>
    <row r="409" spans="5:59" ht="32.25" customHeight="1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D409" s="72"/>
      <c r="BE409" s="72"/>
      <c r="BF409" s="72"/>
      <c r="BG409" s="72"/>
    </row>
    <row r="410" spans="5:59" ht="32.25" customHeight="1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D410" s="72"/>
      <c r="BE410" s="72"/>
      <c r="BF410" s="72"/>
      <c r="BG410" s="72"/>
    </row>
    <row r="411" spans="5:59" ht="32.25" customHeight="1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D411" s="72"/>
      <c r="BE411" s="72"/>
      <c r="BF411" s="72"/>
      <c r="BG411" s="72"/>
    </row>
    <row r="412" spans="5:59" ht="32.25" customHeight="1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D412" s="72"/>
      <c r="BE412" s="72"/>
      <c r="BF412" s="72"/>
      <c r="BG412" s="72"/>
    </row>
    <row r="413" spans="5:59" ht="32.25" customHeight="1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D413" s="72"/>
      <c r="BE413" s="72"/>
      <c r="BF413" s="72"/>
      <c r="BG413" s="72"/>
    </row>
    <row r="414" spans="5:59" ht="32.25" customHeight="1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D414" s="72"/>
      <c r="BE414" s="72"/>
      <c r="BF414" s="72"/>
      <c r="BG414" s="72"/>
    </row>
    <row r="415" spans="5:59" ht="32.25" customHeight="1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D415" s="72"/>
      <c r="BE415" s="72"/>
      <c r="BF415" s="72"/>
      <c r="BG415" s="72"/>
    </row>
    <row r="416" spans="5:59" ht="32.25" customHeight="1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D416" s="72"/>
      <c r="BE416" s="72"/>
      <c r="BF416" s="72"/>
      <c r="BG416" s="72"/>
    </row>
    <row r="417" spans="5:59" ht="32.25" customHeight="1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D417" s="72"/>
      <c r="BE417" s="72"/>
      <c r="BF417" s="72"/>
      <c r="BG417" s="72"/>
    </row>
    <row r="418" spans="5:59" ht="32.25" customHeight="1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D418" s="72"/>
      <c r="BE418" s="72"/>
      <c r="BF418" s="72"/>
      <c r="BG418" s="72"/>
    </row>
    <row r="419" spans="5:59" ht="32.25" customHeight="1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D419" s="72"/>
      <c r="BE419" s="72"/>
      <c r="BF419" s="72"/>
      <c r="BG419" s="72"/>
    </row>
    <row r="420" spans="5:59" ht="32.25" customHeight="1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D420" s="72"/>
      <c r="BE420" s="72"/>
      <c r="BF420" s="72"/>
      <c r="BG420" s="72"/>
    </row>
    <row r="421" spans="5:59" ht="32.25" customHeight="1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D421" s="72"/>
      <c r="BE421" s="72"/>
      <c r="BF421" s="72"/>
      <c r="BG421" s="72"/>
    </row>
    <row r="422" spans="5:59" ht="32.25" customHeight="1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D422" s="72"/>
      <c r="BE422" s="72"/>
      <c r="BF422" s="72"/>
      <c r="BG422" s="72"/>
    </row>
    <row r="423" spans="5:59" ht="32.25" customHeight="1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D423" s="72"/>
      <c r="BE423" s="72"/>
      <c r="BF423" s="72"/>
      <c r="BG423" s="72"/>
    </row>
    <row r="424" spans="5:59" ht="32.25" customHeight="1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D424" s="72"/>
      <c r="BE424" s="72"/>
      <c r="BF424" s="72"/>
      <c r="BG424" s="72"/>
    </row>
    <row r="425" spans="5:59" ht="32.25" customHeight="1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D425" s="72"/>
      <c r="BE425" s="72"/>
      <c r="BF425" s="72"/>
      <c r="BG425" s="72"/>
    </row>
    <row r="426" spans="5:59" ht="32.25" customHeight="1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D426" s="72"/>
      <c r="BE426" s="72"/>
      <c r="BF426" s="72"/>
      <c r="BG426" s="72"/>
    </row>
    <row r="427" spans="5:59" ht="32.25" customHeight="1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D427" s="72"/>
      <c r="BE427" s="72"/>
      <c r="BF427" s="72"/>
      <c r="BG427" s="72"/>
    </row>
    <row r="428" spans="5:59" ht="32.25" customHeight="1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D428" s="72"/>
      <c r="BE428" s="72"/>
      <c r="BF428" s="72"/>
      <c r="BG428" s="72"/>
    </row>
    <row r="429" spans="5:59" ht="32.25" customHeight="1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D429" s="72"/>
      <c r="BE429" s="72"/>
      <c r="BF429" s="72"/>
      <c r="BG429" s="72"/>
    </row>
    <row r="430" spans="5:59" ht="32.25" customHeight="1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D430" s="72"/>
      <c r="BE430" s="72"/>
      <c r="BF430" s="72"/>
      <c r="BG430" s="72"/>
    </row>
    <row r="431" spans="5:59" ht="32.25" customHeight="1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D431" s="72"/>
      <c r="BE431" s="72"/>
      <c r="BF431" s="72"/>
      <c r="BG431" s="72"/>
    </row>
    <row r="432" spans="5:59" ht="32.25" customHeight="1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D432" s="72"/>
      <c r="BE432" s="72"/>
      <c r="BF432" s="72"/>
      <c r="BG432" s="72"/>
    </row>
    <row r="433" spans="5:59" ht="32.25" customHeight="1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D433" s="72"/>
      <c r="BE433" s="72"/>
      <c r="BF433" s="72"/>
      <c r="BG433" s="72"/>
    </row>
    <row r="434" spans="5:59" ht="32.25" customHeight="1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D434" s="72"/>
      <c r="BE434" s="72"/>
      <c r="BF434" s="72"/>
      <c r="BG434" s="72"/>
    </row>
    <row r="435" spans="5:59" ht="32.25" customHeight="1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D435" s="72"/>
      <c r="BE435" s="72"/>
      <c r="BF435" s="72"/>
      <c r="BG435" s="72"/>
    </row>
    <row r="436" spans="5:59" ht="32.25" customHeight="1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D436" s="72"/>
      <c r="BE436" s="72"/>
      <c r="BF436" s="72"/>
      <c r="BG436" s="72"/>
    </row>
    <row r="437" spans="5:59" ht="32.25" customHeight="1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D437" s="72"/>
      <c r="BE437" s="72"/>
      <c r="BF437" s="72"/>
      <c r="BG437" s="72"/>
    </row>
    <row r="438" spans="5:59" ht="32.25" customHeight="1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D438" s="72"/>
      <c r="BE438" s="72"/>
      <c r="BF438" s="72"/>
      <c r="BG438" s="72"/>
    </row>
    <row r="439" spans="5:59" ht="32.25" customHeight="1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D439" s="72"/>
      <c r="BE439" s="72"/>
      <c r="BF439" s="72"/>
      <c r="BG439" s="72"/>
    </row>
    <row r="440" spans="5:59" ht="32.25" customHeight="1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D440" s="72"/>
      <c r="BE440" s="72"/>
      <c r="BF440" s="72"/>
      <c r="BG440" s="72"/>
    </row>
    <row r="441" spans="5:59" ht="32.25" customHeight="1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D441" s="72"/>
      <c r="BE441" s="72"/>
      <c r="BF441" s="72"/>
      <c r="BG441" s="72"/>
    </row>
    <row r="442" spans="5:59" ht="32.25" customHeight="1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D442" s="72"/>
      <c r="BE442" s="72"/>
      <c r="BF442" s="72"/>
      <c r="BG442" s="72"/>
    </row>
    <row r="443" spans="5:59" ht="32.25" customHeight="1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D443" s="72"/>
      <c r="BE443" s="72"/>
      <c r="BF443" s="72"/>
      <c r="BG443" s="72"/>
    </row>
    <row r="444" spans="5:59" ht="32.25" customHeight="1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D444" s="72"/>
      <c r="BE444" s="72"/>
      <c r="BF444" s="72"/>
      <c r="BG444" s="72"/>
    </row>
    <row r="445" spans="5:59" ht="32.25" customHeight="1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D445" s="72"/>
      <c r="BE445" s="72"/>
      <c r="BF445" s="72"/>
      <c r="BG445" s="72"/>
    </row>
    <row r="446" spans="5:59" ht="32.25" customHeight="1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D446" s="72"/>
      <c r="BE446" s="72"/>
      <c r="BF446" s="72"/>
      <c r="BG446" s="72"/>
    </row>
    <row r="447" spans="5:59" ht="32.25" customHeight="1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D447" s="72"/>
      <c r="BE447" s="72"/>
      <c r="BF447" s="72"/>
      <c r="BG447" s="72"/>
    </row>
    <row r="448" spans="5:59" ht="32.25" customHeight="1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D448" s="72"/>
      <c r="BE448" s="72"/>
      <c r="BF448" s="72"/>
      <c r="BG448" s="72"/>
    </row>
    <row r="449" spans="5:59" ht="32.25" customHeight="1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D449" s="72"/>
      <c r="BE449" s="72"/>
      <c r="BF449" s="72"/>
      <c r="BG449" s="72"/>
    </row>
    <row r="450" spans="5:59" ht="32.25" customHeight="1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D450" s="72"/>
      <c r="BE450" s="72"/>
      <c r="BF450" s="72"/>
      <c r="BG450" s="72"/>
    </row>
    <row r="451" spans="5:59" ht="32.25" customHeight="1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D451" s="72"/>
      <c r="BE451" s="72"/>
      <c r="BF451" s="72"/>
      <c r="BG451" s="72"/>
    </row>
    <row r="452" spans="5:59" ht="32.25" customHeight="1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D452" s="72"/>
      <c r="BE452" s="72"/>
      <c r="BF452" s="72"/>
      <c r="BG452" s="72"/>
    </row>
    <row r="453" spans="5:59" ht="32.25" customHeight="1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D453" s="72"/>
      <c r="BE453" s="72"/>
      <c r="BF453" s="72"/>
      <c r="BG453" s="72"/>
    </row>
    <row r="454" spans="5:59" ht="32.25" customHeight="1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D454" s="72"/>
      <c r="BE454" s="72"/>
      <c r="BF454" s="72"/>
      <c r="BG454" s="72"/>
    </row>
    <row r="455" spans="5:59" ht="32.25" customHeight="1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D455" s="72"/>
      <c r="BE455" s="72"/>
      <c r="BF455" s="72"/>
      <c r="BG455" s="72"/>
    </row>
    <row r="456" spans="5:59" ht="32.25" customHeight="1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D456" s="72"/>
      <c r="BE456" s="72"/>
      <c r="BF456" s="72"/>
      <c r="BG456" s="72"/>
    </row>
    <row r="457" spans="5:59" ht="32.25" customHeight="1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D457" s="72"/>
      <c r="BE457" s="72"/>
      <c r="BF457" s="72"/>
      <c r="BG457" s="72"/>
    </row>
    <row r="458" spans="5:59" ht="32.25" customHeight="1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D458" s="72"/>
      <c r="BE458" s="72"/>
      <c r="BF458" s="72"/>
      <c r="BG458" s="72"/>
    </row>
    <row r="459" spans="5:59" ht="32.25" customHeight="1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D459" s="72"/>
      <c r="BE459" s="72"/>
      <c r="BF459" s="72"/>
      <c r="BG459" s="72"/>
    </row>
    <row r="460" spans="5:59" ht="32.25" customHeight="1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D460" s="72"/>
      <c r="BE460" s="72"/>
      <c r="BF460" s="72"/>
      <c r="BG460" s="72"/>
    </row>
    <row r="461" spans="5:59" ht="32.25" customHeight="1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D461" s="72"/>
      <c r="BE461" s="72"/>
      <c r="BF461" s="72"/>
      <c r="BG461" s="72"/>
    </row>
    <row r="462" spans="5:59" ht="32.25" customHeight="1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D462" s="72"/>
      <c r="BE462" s="72"/>
      <c r="BF462" s="72"/>
      <c r="BG462" s="72"/>
    </row>
    <row r="463" spans="5:59" ht="32.25" customHeight="1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D463" s="72"/>
      <c r="BE463" s="72"/>
      <c r="BF463" s="72"/>
      <c r="BG463" s="72"/>
    </row>
    <row r="464" spans="5:59" ht="32.25" customHeight="1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D464" s="72"/>
      <c r="BE464" s="72"/>
      <c r="BF464" s="72"/>
      <c r="BG464" s="72"/>
    </row>
    <row r="465" spans="5:59" ht="32.25" customHeight="1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D465" s="72"/>
      <c r="BE465" s="72"/>
      <c r="BF465" s="72"/>
      <c r="BG465" s="72"/>
    </row>
    <row r="466" spans="5:59" ht="32.25" customHeight="1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D466" s="72"/>
      <c r="BE466" s="72"/>
      <c r="BF466" s="72"/>
      <c r="BG466" s="72"/>
    </row>
    <row r="467" spans="5:59" ht="32.25" customHeight="1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D467" s="72"/>
      <c r="BE467" s="72"/>
      <c r="BF467" s="72"/>
      <c r="BG467" s="72"/>
    </row>
    <row r="468" spans="5:59" ht="32.25" customHeight="1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D468" s="72"/>
      <c r="BE468" s="72"/>
      <c r="BF468" s="72"/>
      <c r="BG468" s="72"/>
    </row>
    <row r="469" spans="5:59" ht="32.25" customHeight="1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D469" s="72"/>
      <c r="BE469" s="72"/>
      <c r="BF469" s="72"/>
      <c r="BG469" s="72"/>
    </row>
    <row r="470" spans="5:59" ht="32.25" customHeight="1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D470" s="72"/>
      <c r="BE470" s="72"/>
      <c r="BF470" s="72"/>
      <c r="BG470" s="72"/>
    </row>
    <row r="471" spans="5:59" ht="32.25" customHeight="1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D471" s="72"/>
      <c r="BE471" s="72"/>
      <c r="BF471" s="72"/>
      <c r="BG471" s="72"/>
    </row>
    <row r="472" spans="5:59" ht="32.25" customHeight="1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D472" s="72"/>
      <c r="BE472" s="72"/>
      <c r="BF472" s="72"/>
      <c r="BG472" s="72"/>
    </row>
    <row r="473" spans="5:59" ht="32.25" customHeight="1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D473" s="72"/>
      <c r="BE473" s="72"/>
      <c r="BF473" s="72"/>
      <c r="BG473" s="72"/>
    </row>
    <row r="474" spans="5:59" ht="32.25" customHeight="1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D474" s="72"/>
      <c r="BE474" s="72"/>
      <c r="BF474" s="72"/>
      <c r="BG474" s="72"/>
    </row>
    <row r="475" spans="5:59" ht="32.25" customHeight="1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D475" s="72"/>
      <c r="BE475" s="72"/>
      <c r="BF475" s="72"/>
      <c r="BG475" s="72"/>
    </row>
    <row r="476" spans="5:59" ht="32.25" customHeight="1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D476" s="72"/>
      <c r="BE476" s="72"/>
      <c r="BF476" s="72"/>
      <c r="BG476" s="72"/>
    </row>
    <row r="477" spans="5:59" ht="32.25" customHeight="1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D477" s="72"/>
      <c r="BE477" s="72"/>
      <c r="BF477" s="72"/>
      <c r="BG477" s="72"/>
    </row>
    <row r="478" spans="5:59" ht="32.25" customHeight="1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D478" s="72"/>
      <c r="BE478" s="72"/>
      <c r="BF478" s="72"/>
      <c r="BG478" s="72"/>
    </row>
    <row r="479" spans="5:59" ht="32.25" customHeight="1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D479" s="72"/>
      <c r="BE479" s="72"/>
      <c r="BF479" s="72"/>
      <c r="BG479" s="72"/>
    </row>
    <row r="480" spans="5:59" ht="32.25" customHeight="1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D480" s="72"/>
      <c r="BE480" s="72"/>
      <c r="BF480" s="72"/>
      <c r="BG480" s="72"/>
    </row>
    <row r="481" spans="5:59" ht="32.25" customHeight="1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D481" s="72"/>
      <c r="BE481" s="72"/>
      <c r="BF481" s="72"/>
      <c r="BG481" s="72"/>
    </row>
    <row r="482" spans="5:59" ht="32.25" customHeight="1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D482" s="72"/>
      <c r="BE482" s="72"/>
      <c r="BF482" s="72"/>
      <c r="BG482" s="72"/>
    </row>
    <row r="483" spans="5:59" ht="32.25" customHeight="1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D483" s="72"/>
      <c r="BE483" s="72"/>
      <c r="BF483" s="72"/>
      <c r="BG483" s="72"/>
    </row>
    <row r="484" spans="5:59" ht="32.25" customHeight="1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D484" s="72"/>
      <c r="BE484" s="72"/>
      <c r="BF484" s="72"/>
      <c r="BG484" s="72"/>
    </row>
    <row r="485" spans="5:59" ht="32.25" customHeight="1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D485" s="72"/>
      <c r="BE485" s="72"/>
      <c r="BF485" s="72"/>
      <c r="BG485" s="72"/>
    </row>
    <row r="486" spans="5:59" ht="32.25" customHeight="1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D486" s="72"/>
      <c r="BE486" s="72"/>
      <c r="BF486" s="72"/>
      <c r="BG486" s="72"/>
    </row>
    <row r="487" spans="5:59" ht="32.25" customHeight="1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D487" s="72"/>
      <c r="BE487" s="72"/>
      <c r="BF487" s="72"/>
      <c r="BG487" s="72"/>
    </row>
    <row r="488" spans="5:59" ht="32.25" customHeight="1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D488" s="72"/>
      <c r="BE488" s="72"/>
      <c r="BF488" s="72"/>
      <c r="BG488" s="72"/>
    </row>
    <row r="489" spans="5:59" ht="32.25" customHeight="1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D489" s="72"/>
      <c r="BE489" s="72"/>
      <c r="BF489" s="72"/>
      <c r="BG489" s="72"/>
    </row>
    <row r="490" spans="5:59" ht="32.25" customHeight="1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D490" s="72"/>
      <c r="BE490" s="72"/>
      <c r="BF490" s="72"/>
      <c r="BG490" s="72"/>
    </row>
    <row r="491" spans="5:59" ht="32.25" customHeight="1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D491" s="72"/>
      <c r="BE491" s="72"/>
      <c r="BF491" s="72"/>
      <c r="BG491" s="72"/>
    </row>
    <row r="492" spans="5:59" ht="32.25" customHeight="1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D492" s="72"/>
      <c r="BE492" s="72"/>
      <c r="BF492" s="72"/>
      <c r="BG492" s="72"/>
    </row>
    <row r="493" spans="5:59" ht="32.25" customHeight="1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D493" s="72"/>
      <c r="BE493" s="72"/>
      <c r="BF493" s="72"/>
      <c r="BG493" s="72"/>
    </row>
    <row r="494" spans="5:59" ht="32.25" customHeight="1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D494" s="72"/>
      <c r="BE494" s="72"/>
      <c r="BF494" s="72"/>
      <c r="BG494" s="72"/>
    </row>
    <row r="495" spans="5:59" ht="32.25" customHeight="1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D495" s="72"/>
      <c r="BE495" s="72"/>
      <c r="BF495" s="72"/>
      <c r="BG495" s="72"/>
    </row>
    <row r="496" spans="5:59" ht="32.25" customHeight="1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D496" s="72"/>
      <c r="BE496" s="72"/>
      <c r="BF496" s="72"/>
      <c r="BG496" s="72"/>
    </row>
    <row r="497" spans="5:59" ht="32.25" customHeight="1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D497" s="72"/>
      <c r="BE497" s="72"/>
      <c r="BF497" s="72"/>
      <c r="BG497" s="72"/>
    </row>
    <row r="498" spans="5:59" ht="32.25" customHeight="1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D498" s="72"/>
      <c r="BE498" s="72"/>
      <c r="BF498" s="72"/>
      <c r="BG498" s="72"/>
    </row>
    <row r="499" spans="5:59" ht="32.25" customHeight="1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D499" s="72"/>
      <c r="BE499" s="72"/>
      <c r="BF499" s="72"/>
      <c r="BG499" s="72"/>
    </row>
    <row r="500" spans="5:59" ht="32.25" customHeight="1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D500" s="72"/>
      <c r="BE500" s="72"/>
      <c r="BF500" s="72"/>
      <c r="BG500" s="72"/>
    </row>
    <row r="501" spans="5:59" ht="32.25" customHeight="1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D501" s="72"/>
      <c r="BE501" s="72"/>
      <c r="BF501" s="72"/>
      <c r="BG501" s="72"/>
    </row>
    <row r="502" spans="5:59" ht="32.25" customHeight="1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D502" s="72"/>
      <c r="BE502" s="72"/>
      <c r="BF502" s="72"/>
      <c r="BG502" s="72"/>
    </row>
    <row r="503" spans="5:59" ht="32.25" customHeight="1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D503" s="72"/>
      <c r="BE503" s="72"/>
      <c r="BF503" s="72"/>
      <c r="BG503" s="72"/>
    </row>
    <row r="504" spans="5:59" ht="32.25" customHeight="1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D504" s="72"/>
      <c r="BE504" s="72"/>
      <c r="BF504" s="72"/>
      <c r="BG504" s="72"/>
    </row>
    <row r="505" spans="5:59" ht="32.25" customHeight="1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D505" s="72"/>
      <c r="BE505" s="72"/>
      <c r="BF505" s="72"/>
      <c r="BG505" s="72"/>
    </row>
    <row r="506" spans="5:59" ht="32.25" customHeight="1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D506" s="72"/>
      <c r="BE506" s="72"/>
      <c r="BF506" s="72"/>
      <c r="BG506" s="72"/>
    </row>
    <row r="507" spans="5:59" ht="32.25" customHeight="1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D507" s="72"/>
      <c r="BE507" s="72"/>
      <c r="BF507" s="72"/>
      <c r="BG507" s="72"/>
    </row>
    <row r="508" spans="5:59" ht="32.25" customHeight="1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D508" s="72"/>
      <c r="BE508" s="72"/>
      <c r="BF508" s="72"/>
      <c r="BG508" s="72"/>
    </row>
    <row r="509" spans="5:59" ht="32.25" customHeight="1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D509" s="72"/>
      <c r="BE509" s="72"/>
      <c r="BF509" s="72"/>
      <c r="BG509" s="72"/>
    </row>
    <row r="510" spans="5:59" ht="32.25" customHeight="1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D510" s="72"/>
      <c r="BE510" s="72"/>
      <c r="BF510" s="72"/>
      <c r="BG510" s="72"/>
    </row>
    <row r="511" spans="5:59" ht="32.25" customHeight="1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D511" s="72"/>
      <c r="BE511" s="72"/>
      <c r="BF511" s="72"/>
      <c r="BG511" s="72"/>
    </row>
    <row r="512" spans="5:59" ht="32.25" customHeight="1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D512" s="72"/>
      <c r="BE512" s="72"/>
      <c r="BF512" s="72"/>
      <c r="BG512" s="72"/>
    </row>
    <row r="513" spans="5:59" ht="32.25" customHeight="1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D513" s="72"/>
      <c r="BE513" s="72"/>
      <c r="BF513" s="72"/>
      <c r="BG513" s="72"/>
    </row>
    <row r="514" spans="5:59" ht="32.25" customHeight="1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D514" s="72"/>
      <c r="BE514" s="72"/>
      <c r="BF514" s="72"/>
      <c r="BG514" s="72"/>
    </row>
    <row r="515" spans="5:59" ht="32.25" customHeight="1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D515" s="72"/>
      <c r="BE515" s="72"/>
      <c r="BF515" s="72"/>
      <c r="BG515" s="72"/>
    </row>
    <row r="516" spans="5:59" ht="32.25" customHeight="1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D516" s="72"/>
      <c r="BE516" s="72"/>
      <c r="BF516" s="72"/>
      <c r="BG516" s="72"/>
    </row>
    <row r="517" spans="5:59" ht="32.25" customHeight="1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D517" s="72"/>
      <c r="BE517" s="72"/>
      <c r="BF517" s="72"/>
      <c r="BG517" s="72"/>
    </row>
    <row r="518" spans="5:59" ht="32.25" customHeight="1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D518" s="72"/>
      <c r="BE518" s="72"/>
      <c r="BF518" s="72"/>
      <c r="BG518" s="72"/>
    </row>
    <row r="519" spans="5:59" ht="32.25" customHeight="1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D519" s="72"/>
      <c r="BE519" s="72"/>
      <c r="BF519" s="72"/>
      <c r="BG519" s="72"/>
    </row>
    <row r="520" spans="5:59" ht="32.25" customHeight="1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D520" s="72"/>
      <c r="BE520" s="72"/>
      <c r="BF520" s="72"/>
      <c r="BG520" s="72"/>
    </row>
    <row r="521" spans="5:59" ht="32.25" customHeight="1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D521" s="72"/>
      <c r="BE521" s="72"/>
      <c r="BF521" s="72"/>
      <c r="BG521" s="72"/>
    </row>
    <row r="522" spans="5:59" ht="32.25" customHeight="1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D522" s="72"/>
      <c r="BE522" s="72"/>
      <c r="BF522" s="72"/>
      <c r="BG522" s="72"/>
    </row>
    <row r="523" spans="5:59" ht="32.25" customHeight="1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D523" s="72"/>
      <c r="BE523" s="72"/>
      <c r="BF523" s="72"/>
      <c r="BG523" s="72"/>
    </row>
    <row r="524" spans="5:59" ht="32.25" customHeight="1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D524" s="72"/>
      <c r="BE524" s="72"/>
      <c r="BF524" s="72"/>
      <c r="BG524" s="72"/>
    </row>
    <row r="525" spans="5:59" ht="32.25" customHeight="1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D525" s="72"/>
      <c r="BE525" s="72"/>
      <c r="BF525" s="72"/>
      <c r="BG525" s="72"/>
    </row>
    <row r="526" spans="5:59" ht="32.25" customHeight="1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D526" s="72"/>
      <c r="BE526" s="72"/>
      <c r="BF526" s="72"/>
      <c r="BG526" s="72"/>
    </row>
    <row r="527" spans="5:59" ht="32.25" customHeight="1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D527" s="72"/>
      <c r="BE527" s="72"/>
      <c r="BF527" s="72"/>
      <c r="BG527" s="72"/>
    </row>
    <row r="528" spans="5:59" ht="32.25" customHeight="1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D528" s="72"/>
      <c r="BE528" s="72"/>
      <c r="BF528" s="72"/>
      <c r="BG528" s="72"/>
    </row>
    <row r="529" spans="5:59" ht="32.25" customHeight="1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D529" s="72"/>
      <c r="BE529" s="72"/>
      <c r="BF529" s="72"/>
      <c r="BG529" s="72"/>
    </row>
    <row r="530" spans="5:59" ht="32.25" customHeight="1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D530" s="72"/>
      <c r="BE530" s="72"/>
      <c r="BF530" s="72"/>
      <c r="BG530" s="72"/>
    </row>
    <row r="531" spans="5:59" ht="32.25" customHeight="1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D531" s="72"/>
      <c r="BE531" s="72"/>
      <c r="BF531" s="72"/>
      <c r="BG531" s="72"/>
    </row>
    <row r="532" spans="5:59" ht="32.25" customHeight="1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D532" s="72"/>
      <c r="BE532" s="72"/>
      <c r="BF532" s="72"/>
      <c r="BG532" s="72"/>
    </row>
    <row r="533" spans="5:59" ht="32.25" customHeight="1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D533" s="72"/>
      <c r="BE533" s="72"/>
      <c r="BF533" s="72"/>
      <c r="BG533" s="72"/>
    </row>
    <row r="534" spans="5:59" ht="32.25" customHeight="1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D534" s="72"/>
      <c r="BE534" s="72"/>
      <c r="BF534" s="72"/>
      <c r="BG534" s="72"/>
    </row>
    <row r="535" spans="5:59" ht="32.25" customHeight="1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D535" s="72"/>
      <c r="BE535" s="72"/>
      <c r="BF535" s="72"/>
      <c r="BG535" s="72"/>
    </row>
    <row r="536" spans="5:59" ht="32.25" customHeight="1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D536" s="72"/>
      <c r="BE536" s="72"/>
      <c r="BF536" s="72"/>
      <c r="BG536" s="72"/>
    </row>
    <row r="537" spans="5:59" ht="32.25" customHeight="1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D537" s="72"/>
      <c r="BE537" s="72"/>
      <c r="BF537" s="72"/>
      <c r="BG537" s="72"/>
    </row>
    <row r="538" spans="5:59" ht="32.25" customHeight="1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D538" s="72"/>
      <c r="BE538" s="72"/>
      <c r="BF538" s="72"/>
      <c r="BG538" s="72"/>
    </row>
    <row r="539" spans="5:59" ht="32.25" customHeight="1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D539" s="72"/>
      <c r="BE539" s="72"/>
      <c r="BF539" s="72"/>
      <c r="BG539" s="72"/>
    </row>
    <row r="540" spans="5:59" ht="32.25" customHeight="1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D540" s="72"/>
      <c r="BE540" s="72"/>
      <c r="BF540" s="72"/>
      <c r="BG540" s="72"/>
    </row>
    <row r="541" spans="5:59" ht="32.25" customHeight="1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D541" s="72"/>
      <c r="BE541" s="72"/>
      <c r="BF541" s="72"/>
      <c r="BG541" s="72"/>
    </row>
    <row r="542" spans="5:59" ht="32.25" customHeight="1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D542" s="72"/>
      <c r="BE542" s="72"/>
      <c r="BF542" s="72"/>
      <c r="BG542" s="72"/>
    </row>
    <row r="543" spans="5:59" ht="32.25" customHeight="1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D543" s="72"/>
      <c r="BE543" s="72"/>
      <c r="BF543" s="72"/>
      <c r="BG543" s="72"/>
    </row>
    <row r="544" spans="5:59" ht="32.25" customHeight="1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D544" s="72"/>
      <c r="BE544" s="72"/>
      <c r="BF544" s="72"/>
      <c r="BG544" s="72"/>
    </row>
    <row r="545" spans="5:59" ht="32.25" customHeight="1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D545" s="72"/>
      <c r="BE545" s="72"/>
      <c r="BF545" s="72"/>
      <c r="BG545" s="72"/>
    </row>
    <row r="546" spans="5:59" ht="32.25" customHeight="1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D546" s="72"/>
      <c r="BE546" s="72"/>
      <c r="BF546" s="72"/>
      <c r="BG546" s="72"/>
    </row>
    <row r="547" spans="5:59" ht="32.25" customHeight="1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D547" s="72"/>
      <c r="BE547" s="72"/>
      <c r="BF547" s="72"/>
      <c r="BG547" s="72"/>
    </row>
    <row r="548" spans="5:59" ht="32.25" customHeight="1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D548" s="72"/>
      <c r="BE548" s="72"/>
      <c r="BF548" s="72"/>
      <c r="BG548" s="72"/>
    </row>
    <row r="549" spans="5:59" ht="32.25" customHeight="1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D549" s="72"/>
      <c r="BE549" s="72"/>
      <c r="BF549" s="72"/>
      <c r="BG549" s="72"/>
    </row>
    <row r="550" spans="5:59" ht="32.25" customHeight="1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D550" s="72"/>
      <c r="BE550" s="72"/>
      <c r="BF550" s="72"/>
      <c r="BG550" s="72"/>
    </row>
    <row r="551" spans="5:59" ht="32.25" customHeight="1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D551" s="72"/>
      <c r="BE551" s="72"/>
      <c r="BF551" s="72"/>
      <c r="BG551" s="72"/>
    </row>
    <row r="552" spans="5:59" ht="32.25" customHeight="1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D552" s="72"/>
      <c r="BE552" s="72"/>
      <c r="BF552" s="72"/>
      <c r="BG552" s="72"/>
    </row>
    <row r="553" spans="5:59" ht="32.25" customHeight="1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D553" s="72"/>
      <c r="BE553" s="72"/>
      <c r="BF553" s="72"/>
      <c r="BG553" s="72"/>
    </row>
    <row r="554" spans="5:59" ht="32.25" customHeight="1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D554" s="72"/>
      <c r="BE554" s="72"/>
      <c r="BF554" s="72"/>
      <c r="BG554" s="72"/>
    </row>
    <row r="555" spans="5:59" ht="32.25" customHeight="1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D555" s="72"/>
      <c r="BE555" s="72"/>
      <c r="BF555" s="72"/>
      <c r="BG555" s="72"/>
    </row>
    <row r="556" spans="5:59" ht="32.25" customHeight="1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D556" s="72"/>
      <c r="BE556" s="72"/>
      <c r="BF556" s="72"/>
      <c r="BG556" s="72"/>
    </row>
    <row r="557" spans="5:59" ht="32.25" customHeight="1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D557" s="72"/>
      <c r="BE557" s="72"/>
      <c r="BF557" s="72"/>
      <c r="BG557" s="72"/>
    </row>
    <row r="558" spans="5:59" ht="32.25" customHeight="1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D558" s="72"/>
      <c r="BE558" s="72"/>
      <c r="BF558" s="72"/>
      <c r="BG558" s="72"/>
    </row>
    <row r="559" spans="5:59" ht="32.25" customHeight="1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D559" s="72"/>
      <c r="BE559" s="72"/>
      <c r="BF559" s="72"/>
      <c r="BG559" s="72"/>
    </row>
    <row r="560" spans="5:59" ht="32.25" customHeight="1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D560" s="72"/>
      <c r="BE560" s="72"/>
      <c r="BF560" s="72"/>
      <c r="BG560" s="72"/>
    </row>
    <row r="561" spans="5:59" ht="32.25" customHeight="1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D561" s="72"/>
      <c r="BE561" s="72"/>
      <c r="BF561" s="72"/>
      <c r="BG561" s="72"/>
    </row>
    <row r="562" spans="5:59" ht="32.25" customHeight="1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D562" s="72"/>
      <c r="BE562" s="72"/>
      <c r="BF562" s="72"/>
      <c r="BG562" s="72"/>
    </row>
    <row r="563" spans="5:59" ht="32.25" customHeight="1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D563" s="72"/>
      <c r="BE563" s="72"/>
      <c r="BF563" s="72"/>
      <c r="BG563" s="72"/>
    </row>
    <row r="564" spans="5:59" ht="32.25" customHeight="1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D564" s="72"/>
      <c r="BE564" s="72"/>
      <c r="BF564" s="72"/>
      <c r="BG564" s="72"/>
    </row>
    <row r="565" spans="5:59" ht="32.25" customHeight="1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D565" s="72"/>
      <c r="BE565" s="72"/>
      <c r="BF565" s="72"/>
      <c r="BG565" s="72"/>
    </row>
    <row r="566" spans="5:59" ht="32.25" customHeight="1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D566" s="72"/>
      <c r="BE566" s="72"/>
      <c r="BF566" s="72"/>
      <c r="BG566" s="72"/>
    </row>
    <row r="567" spans="5:59" ht="32.25" customHeight="1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D567" s="72"/>
      <c r="BE567" s="72"/>
      <c r="BF567" s="72"/>
      <c r="BG567" s="72"/>
    </row>
    <row r="568" spans="5:59" ht="32.25" customHeight="1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D568" s="72"/>
      <c r="BE568" s="72"/>
      <c r="BF568" s="72"/>
      <c r="BG568" s="72"/>
    </row>
    <row r="569" spans="5:59" ht="32.25" customHeight="1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D569" s="72"/>
      <c r="BE569" s="72"/>
      <c r="BF569" s="72"/>
      <c r="BG569" s="72"/>
    </row>
    <row r="570" spans="5:59" ht="32.25" customHeight="1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D570" s="72"/>
      <c r="BE570" s="72"/>
      <c r="BF570" s="72"/>
      <c r="BG570" s="72"/>
    </row>
    <row r="571" spans="5:59" ht="32.25" customHeight="1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D571" s="72"/>
      <c r="BE571" s="72"/>
      <c r="BF571" s="72"/>
      <c r="BG571" s="72"/>
    </row>
    <row r="572" spans="5:59" ht="32.25" customHeight="1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D572" s="72"/>
      <c r="BE572" s="72"/>
      <c r="BF572" s="72"/>
      <c r="BG572" s="72"/>
    </row>
    <row r="573" spans="5:59" ht="32.25" customHeight="1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D573" s="72"/>
      <c r="BE573" s="72"/>
      <c r="BF573" s="72"/>
      <c r="BG573" s="72"/>
    </row>
    <row r="574" spans="5:59" ht="32.25" customHeight="1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D574" s="72"/>
      <c r="BE574" s="72"/>
      <c r="BF574" s="72"/>
      <c r="BG574" s="72"/>
    </row>
    <row r="575" spans="5:59" ht="32.25" customHeight="1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D575" s="72"/>
      <c r="BE575" s="72"/>
      <c r="BF575" s="72"/>
      <c r="BG575" s="72"/>
    </row>
    <row r="576" spans="5:59" ht="32.25" customHeight="1" x14ac:dyDescent="0.25">
      <c r="E576" s="93"/>
      <c r="AM576" s="93"/>
      <c r="AN576" s="93"/>
      <c r="AO576" s="129"/>
      <c r="AP576" s="93"/>
      <c r="AQ576" s="93"/>
      <c r="BD576" s="72"/>
      <c r="BE576" s="72"/>
      <c r="BF576" s="72"/>
      <c r="BG576" s="72"/>
    </row>
    <row r="577" spans="5:59" ht="32.25" customHeight="1" x14ac:dyDescent="0.25">
      <c r="E577" s="93"/>
      <c r="AM577" s="93"/>
      <c r="AN577" s="93"/>
      <c r="AO577" s="129"/>
      <c r="AP577" s="93"/>
      <c r="AQ577" s="93"/>
      <c r="BD577" s="72"/>
      <c r="BE577" s="72"/>
      <c r="BF577" s="72"/>
      <c r="BG577" s="72"/>
    </row>
    <row r="578" spans="5:59" ht="32.25" customHeight="1" x14ac:dyDescent="0.25">
      <c r="E578" s="93"/>
      <c r="AM578" s="93"/>
      <c r="AN578" s="93"/>
      <c r="AO578" s="129"/>
      <c r="AP578" s="93"/>
      <c r="AQ578" s="93"/>
      <c r="BD578" s="72"/>
      <c r="BE578" s="72"/>
      <c r="BF578" s="72"/>
      <c r="BG578" s="72"/>
    </row>
    <row r="579" spans="5:59" ht="32.25" customHeight="1" x14ac:dyDescent="0.25">
      <c r="E579" s="93"/>
      <c r="AM579" s="93"/>
      <c r="AN579" s="93"/>
      <c r="AO579" s="129"/>
      <c r="AP579" s="93"/>
      <c r="AQ579" s="93"/>
      <c r="BD579" s="72"/>
      <c r="BE579" s="72"/>
      <c r="BF579" s="72"/>
      <c r="BG579" s="72"/>
    </row>
    <row r="580" spans="5:59" ht="32.25" customHeight="1" x14ac:dyDescent="0.25">
      <c r="E580" s="93"/>
      <c r="AM580" s="93"/>
      <c r="AN580" s="93"/>
      <c r="AO580" s="129"/>
      <c r="AP580" s="93"/>
      <c r="AQ580" s="93"/>
      <c r="BD580" s="72"/>
      <c r="BE580" s="72"/>
      <c r="BF580" s="72"/>
      <c r="BG580" s="72"/>
    </row>
    <row r="581" spans="5:59" ht="32.25" customHeight="1" x14ac:dyDescent="0.25">
      <c r="E581" s="93"/>
      <c r="AM581" s="93"/>
      <c r="AN581" s="93"/>
      <c r="AO581" s="129"/>
      <c r="AP581" s="93"/>
      <c r="AQ581" s="93"/>
      <c r="BD581" s="72"/>
      <c r="BE581" s="72"/>
      <c r="BF581" s="72"/>
      <c r="BG581" s="72"/>
    </row>
    <row r="582" spans="5:59" ht="32.25" customHeight="1" x14ac:dyDescent="0.25">
      <c r="E582" s="93"/>
      <c r="AM582" s="93"/>
      <c r="AN582" s="93"/>
      <c r="AO582" s="129"/>
      <c r="AP582" s="93"/>
      <c r="AQ582" s="93"/>
      <c r="BD582" s="72"/>
      <c r="BE582" s="72"/>
      <c r="BF582" s="72"/>
      <c r="BG582" s="72"/>
    </row>
    <row r="583" spans="5:59" ht="32.25" customHeight="1" x14ac:dyDescent="0.25">
      <c r="E583" s="93"/>
      <c r="AM583" s="93"/>
      <c r="AN583" s="93"/>
      <c r="AO583" s="129"/>
      <c r="AP583" s="93"/>
      <c r="AQ583" s="93"/>
      <c r="BD583" s="72"/>
      <c r="BE583" s="72"/>
      <c r="BF583" s="72"/>
      <c r="BG583" s="72"/>
    </row>
    <row r="584" spans="5:59" ht="32.25" customHeight="1" x14ac:dyDescent="0.25">
      <c r="E584" s="93"/>
      <c r="AM584" s="93"/>
      <c r="AN584" s="93"/>
      <c r="AO584" s="129"/>
      <c r="AP584" s="93"/>
      <c r="AQ584" s="93"/>
      <c r="BD584" s="72"/>
      <c r="BE584" s="72"/>
      <c r="BF584" s="72"/>
      <c r="BG584" s="72"/>
    </row>
    <row r="585" spans="5:59" ht="32.25" customHeight="1" x14ac:dyDescent="0.25">
      <c r="E585" s="93"/>
      <c r="AM585" s="93"/>
      <c r="AN585" s="93"/>
      <c r="AO585" s="129"/>
      <c r="AP585" s="93"/>
      <c r="AQ585" s="93"/>
      <c r="BD585" s="72"/>
      <c r="BE585" s="72"/>
      <c r="BF585" s="72"/>
      <c r="BG585" s="72"/>
    </row>
    <row r="586" spans="5:59" ht="32.25" customHeight="1" x14ac:dyDescent="0.25">
      <c r="E586" s="93"/>
      <c r="AM586" s="93"/>
      <c r="AN586" s="93"/>
      <c r="AO586" s="129"/>
      <c r="AP586" s="93"/>
      <c r="AQ586" s="93"/>
      <c r="BD586" s="72"/>
      <c r="BE586" s="72"/>
      <c r="BF586" s="72"/>
      <c r="BG586" s="72"/>
    </row>
    <row r="587" spans="5:59" ht="32.25" customHeight="1" x14ac:dyDescent="0.25">
      <c r="E587" s="93"/>
      <c r="AM587" s="93"/>
      <c r="AN587" s="93"/>
      <c r="AO587" s="129"/>
      <c r="AP587" s="93"/>
      <c r="AQ587" s="93"/>
      <c r="BD587" s="72"/>
      <c r="BE587" s="72"/>
      <c r="BF587" s="72"/>
      <c r="BG587" s="72"/>
    </row>
    <row r="588" spans="5:59" ht="32.25" customHeight="1" x14ac:dyDescent="0.25">
      <c r="E588" s="93"/>
      <c r="AM588" s="93"/>
      <c r="AN588" s="93"/>
      <c r="AO588" s="129"/>
      <c r="AP588" s="93"/>
      <c r="AQ588" s="93"/>
      <c r="BD588" s="72"/>
      <c r="BE588" s="72"/>
      <c r="BF588" s="72"/>
      <c r="BG588" s="72"/>
    </row>
    <row r="589" spans="5:59" ht="32.25" customHeight="1" x14ac:dyDescent="0.25">
      <c r="E589" s="93"/>
      <c r="AM589" s="93"/>
      <c r="AN589" s="93"/>
      <c r="AO589" s="129"/>
      <c r="AP589" s="93"/>
      <c r="AQ589" s="93"/>
      <c r="BD589" s="72"/>
      <c r="BE589" s="72"/>
      <c r="BF589" s="72"/>
      <c r="BG589" s="72"/>
    </row>
    <row r="590" spans="5:59" ht="32.25" customHeight="1" x14ac:dyDescent="0.25">
      <c r="E590" s="93"/>
      <c r="AM590" s="93"/>
      <c r="AN590" s="93"/>
      <c r="AO590" s="129"/>
      <c r="AP590" s="93"/>
      <c r="AQ590" s="93"/>
      <c r="BD590" s="72"/>
      <c r="BE590" s="72"/>
      <c r="BF590" s="72"/>
      <c r="BG590" s="72"/>
    </row>
    <row r="591" spans="5:59" ht="32.25" customHeight="1" x14ac:dyDescent="0.25">
      <c r="E591" s="93"/>
      <c r="AM591" s="93"/>
      <c r="AN591" s="93"/>
      <c r="AO591" s="129"/>
      <c r="AP591" s="93"/>
      <c r="AQ591" s="93"/>
      <c r="BD591" s="72"/>
      <c r="BE591" s="72"/>
      <c r="BF591" s="72"/>
      <c r="BG591" s="72"/>
    </row>
    <row r="592" spans="5:59" ht="32.25" customHeight="1" x14ac:dyDescent="0.25">
      <c r="E592" s="93"/>
      <c r="AM592" s="93"/>
      <c r="AN592" s="93"/>
      <c r="AO592" s="129"/>
      <c r="AP592" s="93"/>
      <c r="AQ592" s="93"/>
      <c r="BD592" s="72"/>
      <c r="BE592" s="72"/>
      <c r="BF592" s="72"/>
      <c r="BG592" s="72"/>
    </row>
    <row r="593" spans="5:59" ht="32.25" customHeight="1" x14ac:dyDescent="0.25">
      <c r="E593" s="93"/>
      <c r="AM593" s="93"/>
      <c r="AN593" s="93"/>
      <c r="AO593" s="129"/>
      <c r="AP593" s="93"/>
      <c r="AQ593" s="93"/>
      <c r="BD593" s="72"/>
      <c r="BE593" s="72"/>
      <c r="BF593" s="72"/>
      <c r="BG593" s="72"/>
    </row>
    <row r="594" spans="5:59" ht="32.25" customHeight="1" x14ac:dyDescent="0.25">
      <c r="E594" s="93"/>
      <c r="AM594" s="93"/>
      <c r="AN594" s="93"/>
      <c r="AO594" s="129"/>
      <c r="AP594" s="93"/>
      <c r="AQ594" s="93"/>
      <c r="BD594" s="72"/>
      <c r="BE594" s="72"/>
      <c r="BF594" s="72"/>
      <c r="BG594" s="72"/>
    </row>
    <row r="595" spans="5:59" ht="32.25" customHeight="1" x14ac:dyDescent="0.25">
      <c r="E595" s="93"/>
      <c r="AM595" s="93"/>
      <c r="AN595" s="93"/>
      <c r="AO595" s="129"/>
      <c r="AP595" s="93"/>
      <c r="AQ595" s="93"/>
      <c r="BD595" s="72"/>
      <c r="BE595" s="72"/>
      <c r="BF595" s="72"/>
      <c r="BG595" s="72"/>
    </row>
    <row r="596" spans="5:59" ht="32.25" customHeight="1" x14ac:dyDescent="0.25">
      <c r="E596" s="93"/>
      <c r="AM596" s="93"/>
      <c r="AN596" s="93"/>
      <c r="AO596" s="129"/>
      <c r="AP596" s="93"/>
      <c r="AQ596" s="93"/>
      <c r="BD596" s="72"/>
      <c r="BE596" s="72"/>
      <c r="BF596" s="72"/>
      <c r="BG596" s="72"/>
    </row>
    <row r="597" spans="5:59" ht="32.25" customHeight="1" x14ac:dyDescent="0.25">
      <c r="E597" s="93"/>
      <c r="AM597" s="93"/>
      <c r="AN597" s="93"/>
      <c r="AO597" s="129"/>
      <c r="AP597" s="93"/>
      <c r="AQ597" s="93"/>
      <c r="BD597" s="72"/>
      <c r="BE597" s="72"/>
      <c r="BF597" s="72"/>
      <c r="BG597" s="72"/>
    </row>
    <row r="598" spans="5:59" ht="32.25" customHeight="1" x14ac:dyDescent="0.25">
      <c r="E598" s="93"/>
      <c r="AM598" s="93"/>
      <c r="AN598" s="93"/>
      <c r="AO598" s="129"/>
      <c r="AP598" s="93"/>
      <c r="AQ598" s="93"/>
      <c r="BD598" s="72"/>
      <c r="BE598" s="72"/>
      <c r="BF598" s="72"/>
      <c r="BG598" s="72"/>
    </row>
    <row r="599" spans="5:59" ht="32.25" customHeight="1" x14ac:dyDescent="0.25">
      <c r="E599" s="93"/>
      <c r="AM599" s="93"/>
      <c r="AN599" s="93"/>
      <c r="AO599" s="129"/>
      <c r="AP599" s="93"/>
      <c r="AQ599" s="93"/>
      <c r="BD599" s="72"/>
      <c r="BE599" s="72"/>
      <c r="BF599" s="72"/>
      <c r="BG599" s="72"/>
    </row>
    <row r="600" spans="5:59" ht="32.25" customHeight="1" x14ac:dyDescent="0.25">
      <c r="E600" s="93"/>
      <c r="AM600" s="93"/>
      <c r="AN600" s="93"/>
      <c r="AO600" s="129"/>
      <c r="AP600" s="93"/>
      <c r="AQ600" s="93"/>
      <c r="BD600" s="72"/>
      <c r="BE600" s="72"/>
      <c r="BF600" s="72"/>
      <c r="BG600" s="72"/>
    </row>
    <row r="601" spans="5:59" ht="32.25" customHeight="1" x14ac:dyDescent="0.25">
      <c r="E601" s="93"/>
      <c r="AM601" s="93"/>
      <c r="AN601" s="93"/>
      <c r="AO601" s="129"/>
      <c r="AP601" s="93"/>
      <c r="AQ601" s="93"/>
      <c r="BD601" s="72"/>
      <c r="BE601" s="72"/>
      <c r="BF601" s="72"/>
      <c r="BG601" s="72"/>
    </row>
    <row r="602" spans="5:59" ht="32.25" customHeight="1" x14ac:dyDescent="0.25">
      <c r="E602" s="93"/>
      <c r="AM602" s="93"/>
      <c r="AN602" s="93"/>
      <c r="AO602" s="129"/>
      <c r="AP602" s="93"/>
      <c r="AQ602" s="93"/>
      <c r="BD602" s="72"/>
      <c r="BE602" s="72"/>
      <c r="BF602" s="72"/>
      <c r="BG602" s="72"/>
    </row>
    <row r="603" spans="5:59" ht="32.25" customHeight="1" x14ac:dyDescent="0.25">
      <c r="E603" s="93"/>
      <c r="AM603" s="93"/>
      <c r="AN603" s="93"/>
      <c r="AO603" s="129"/>
      <c r="AP603" s="93"/>
      <c r="AQ603" s="93"/>
      <c r="BD603" s="72"/>
      <c r="BE603" s="72"/>
      <c r="BF603" s="72"/>
      <c r="BG603" s="72"/>
    </row>
    <row r="604" spans="5:59" ht="32.25" customHeight="1" x14ac:dyDescent="0.25">
      <c r="E604" s="93"/>
      <c r="AM604" s="93"/>
      <c r="AN604" s="93"/>
      <c r="AO604" s="129"/>
      <c r="AP604" s="93"/>
      <c r="AQ604" s="93"/>
      <c r="BD604" s="72"/>
      <c r="BE604" s="72"/>
      <c r="BF604" s="72"/>
      <c r="BG604" s="72"/>
    </row>
    <row r="605" spans="5:59" ht="32.25" customHeight="1" x14ac:dyDescent="0.25">
      <c r="E605" s="93"/>
      <c r="AM605" s="93"/>
      <c r="AN605" s="93"/>
      <c r="AO605" s="129"/>
      <c r="AP605" s="93"/>
      <c r="AQ605" s="93"/>
      <c r="BD605" s="72"/>
      <c r="BE605" s="72"/>
      <c r="BF605" s="72"/>
      <c r="BG605" s="72"/>
    </row>
    <row r="606" spans="5:59" ht="32.25" customHeight="1" x14ac:dyDescent="0.25">
      <c r="E606" s="93"/>
      <c r="AM606" s="93"/>
      <c r="AN606" s="93"/>
      <c r="AO606" s="129"/>
      <c r="AP606" s="93"/>
      <c r="AQ606" s="93"/>
      <c r="BD606" s="72"/>
      <c r="BE606" s="72"/>
      <c r="BF606" s="72"/>
      <c r="BG606" s="72"/>
    </row>
    <row r="607" spans="5:59" ht="32.25" customHeight="1" x14ac:dyDescent="0.25">
      <c r="E607" s="93"/>
      <c r="AM607" s="93"/>
      <c r="AN607" s="93"/>
      <c r="AO607" s="129"/>
      <c r="AP607" s="93"/>
      <c r="AQ607" s="93"/>
      <c r="BD607" s="72"/>
      <c r="BE607" s="72"/>
      <c r="BF607" s="72"/>
      <c r="BG607" s="72"/>
    </row>
    <row r="608" spans="5:59" ht="32.25" customHeight="1" x14ac:dyDescent="0.25">
      <c r="E608" s="93"/>
      <c r="AM608" s="93"/>
      <c r="AN608" s="93"/>
      <c r="AO608" s="129"/>
      <c r="AP608" s="93"/>
      <c r="AQ608" s="93"/>
      <c r="BD608" s="72"/>
      <c r="BE608" s="72"/>
      <c r="BF608" s="72"/>
      <c r="BG608" s="72"/>
    </row>
    <row r="609" spans="5:59" ht="32.25" customHeight="1" x14ac:dyDescent="0.25">
      <c r="E609" s="93"/>
      <c r="AM609" s="93"/>
      <c r="AN609" s="93"/>
      <c r="AO609" s="129"/>
      <c r="AP609" s="93"/>
      <c r="AQ609" s="93"/>
      <c r="BD609" s="72"/>
      <c r="BE609" s="72"/>
      <c r="BF609" s="72"/>
      <c r="BG609" s="72"/>
    </row>
    <row r="610" spans="5:59" ht="32.25" customHeight="1" x14ac:dyDescent="0.25">
      <c r="E610" s="93"/>
      <c r="AM610" s="93"/>
      <c r="AN610" s="93"/>
      <c r="AO610" s="129"/>
      <c r="AP610" s="93"/>
      <c r="AQ610" s="93"/>
      <c r="BD610" s="72"/>
      <c r="BE610" s="72"/>
      <c r="BF610" s="72"/>
      <c r="BG610" s="72"/>
    </row>
    <row r="611" spans="5:59" ht="32.25" customHeight="1" x14ac:dyDescent="0.25">
      <c r="E611" s="93"/>
      <c r="AM611" s="93"/>
      <c r="AN611" s="93"/>
      <c r="AO611" s="129"/>
      <c r="AP611" s="93"/>
      <c r="AQ611" s="93"/>
      <c r="BD611" s="72"/>
      <c r="BE611" s="72"/>
      <c r="BF611" s="72"/>
      <c r="BG611" s="72"/>
    </row>
    <row r="612" spans="5:59" ht="32.25" customHeight="1" x14ac:dyDescent="0.25">
      <c r="E612" s="93"/>
      <c r="AM612" s="93"/>
      <c r="AN612" s="93"/>
      <c r="AO612" s="129"/>
      <c r="AP612" s="93"/>
      <c r="AQ612" s="93"/>
      <c r="BD612" s="72"/>
      <c r="BE612" s="72"/>
      <c r="BF612" s="72"/>
      <c r="BG612" s="72"/>
    </row>
    <row r="613" spans="5:59" ht="32.25" customHeight="1" x14ac:dyDescent="0.25">
      <c r="E613" s="93"/>
      <c r="AM613" s="93"/>
      <c r="AN613" s="93"/>
      <c r="AO613" s="129"/>
      <c r="AP613" s="93"/>
      <c r="AQ613" s="93"/>
      <c r="BD613" s="72"/>
      <c r="BE613" s="72"/>
      <c r="BF613" s="72"/>
      <c r="BG613" s="72"/>
    </row>
    <row r="614" spans="5:59" ht="32.25" customHeight="1" x14ac:dyDescent="0.25">
      <c r="E614" s="93"/>
      <c r="AM614" s="93"/>
      <c r="AN614" s="93"/>
      <c r="AO614" s="129"/>
      <c r="AP614" s="93"/>
      <c r="AQ614" s="93"/>
      <c r="BD614" s="72"/>
      <c r="BE614" s="72"/>
      <c r="BF614" s="72"/>
      <c r="BG614" s="72"/>
    </row>
    <row r="615" spans="5:59" ht="32.25" customHeight="1" x14ac:dyDescent="0.25">
      <c r="E615" s="93"/>
      <c r="AM615" s="93"/>
      <c r="AN615" s="93"/>
      <c r="AO615" s="129"/>
      <c r="AP615" s="93"/>
      <c r="AQ615" s="93"/>
      <c r="BD615" s="72"/>
      <c r="BE615" s="72"/>
      <c r="BF615" s="72"/>
      <c r="BG615" s="72"/>
    </row>
    <row r="616" spans="5:59" ht="32.25" customHeight="1" x14ac:dyDescent="0.25">
      <c r="E616" s="93"/>
      <c r="AM616" s="93"/>
      <c r="AN616" s="93"/>
      <c r="AO616" s="129"/>
      <c r="AP616" s="93"/>
      <c r="AQ616" s="93"/>
      <c r="BD616" s="72"/>
      <c r="BE616" s="72"/>
      <c r="BF616" s="72"/>
      <c r="BG616" s="72"/>
    </row>
    <row r="617" spans="5:59" ht="32.25" customHeight="1" x14ac:dyDescent="0.25">
      <c r="E617" s="93"/>
      <c r="AM617" s="93"/>
      <c r="AN617" s="93"/>
      <c r="AO617" s="129"/>
      <c r="AP617" s="93"/>
      <c r="AQ617" s="93"/>
      <c r="BD617" s="72"/>
      <c r="BE617" s="72"/>
      <c r="BF617" s="72"/>
      <c r="BG617" s="72"/>
    </row>
    <row r="618" spans="5:59" ht="32.25" customHeight="1" x14ac:dyDescent="0.25">
      <c r="E618" s="93"/>
      <c r="AM618" s="93"/>
      <c r="AN618" s="93"/>
      <c r="AO618" s="129"/>
      <c r="AP618" s="93"/>
      <c r="AQ618" s="93"/>
      <c r="BD618" s="72"/>
      <c r="BE618" s="72"/>
      <c r="BF618" s="72"/>
      <c r="BG618" s="72"/>
    </row>
    <row r="619" spans="5:59" ht="32.25" customHeight="1" x14ac:dyDescent="0.25">
      <c r="E619" s="93"/>
      <c r="AM619" s="93"/>
      <c r="AN619" s="93"/>
      <c r="AO619" s="129"/>
      <c r="AP619" s="93"/>
      <c r="AQ619" s="93"/>
      <c r="BD619" s="72"/>
      <c r="BE619" s="72"/>
      <c r="BF619" s="72"/>
      <c r="BG619" s="72"/>
    </row>
    <row r="620" spans="5:59" ht="32.25" customHeight="1" x14ac:dyDescent="0.25">
      <c r="E620" s="93"/>
      <c r="AM620" s="93"/>
      <c r="AN620" s="93"/>
      <c r="AO620" s="129"/>
      <c r="AP620" s="93"/>
      <c r="AQ620" s="93"/>
      <c r="BD620" s="72"/>
      <c r="BE620" s="72"/>
      <c r="BF620" s="72"/>
      <c r="BG620" s="72"/>
    </row>
    <row r="621" spans="5:59" ht="32.25" customHeight="1" x14ac:dyDescent="0.25">
      <c r="E621" s="93"/>
      <c r="AM621" s="93"/>
      <c r="AN621" s="93"/>
      <c r="AO621" s="129"/>
      <c r="AP621" s="93"/>
      <c r="AQ621" s="93"/>
      <c r="BD621" s="72"/>
      <c r="BE621" s="72"/>
      <c r="BF621" s="72"/>
      <c r="BG621" s="72"/>
    </row>
    <row r="622" spans="5:59" ht="32.25" customHeight="1" x14ac:dyDescent="0.25">
      <c r="E622" s="93"/>
      <c r="AM622" s="93"/>
      <c r="AN622" s="93"/>
      <c r="AO622" s="129"/>
      <c r="AP622" s="93"/>
      <c r="AQ622" s="93"/>
      <c r="BD622" s="72"/>
      <c r="BE622" s="72"/>
      <c r="BF622" s="72"/>
      <c r="BG622" s="72"/>
    </row>
    <row r="623" spans="5:59" ht="32.25" customHeight="1" x14ac:dyDescent="0.25">
      <c r="E623" s="93"/>
      <c r="AM623" s="93"/>
      <c r="AN623" s="93"/>
      <c r="AO623" s="129"/>
      <c r="AP623" s="93"/>
      <c r="AQ623" s="93"/>
      <c r="BD623" s="72"/>
      <c r="BE623" s="72"/>
      <c r="BF623" s="72"/>
      <c r="BG623" s="72"/>
    </row>
    <row r="624" spans="5:59" ht="32.25" customHeight="1" x14ac:dyDescent="0.25">
      <c r="E624" s="93"/>
      <c r="AM624" s="93"/>
      <c r="AN624" s="93"/>
      <c r="AO624" s="129"/>
      <c r="AP624" s="93"/>
      <c r="AQ624" s="93"/>
      <c r="BD624" s="72"/>
      <c r="BE624" s="72"/>
      <c r="BF624" s="72"/>
      <c r="BG624" s="72"/>
    </row>
    <row r="625" spans="5:59" ht="32.25" customHeight="1" x14ac:dyDescent="0.25">
      <c r="E625" s="93"/>
      <c r="AM625" s="93"/>
      <c r="AN625" s="93"/>
      <c r="AO625" s="129"/>
      <c r="AP625" s="93"/>
      <c r="AQ625" s="93"/>
      <c r="BD625" s="72"/>
      <c r="BE625" s="72"/>
      <c r="BF625" s="72"/>
      <c r="BG625" s="72"/>
    </row>
    <row r="626" spans="5:59" ht="32.25" customHeight="1" x14ac:dyDescent="0.25">
      <c r="E626" s="93"/>
      <c r="AM626" s="93"/>
      <c r="AN626" s="93"/>
      <c r="AO626" s="129"/>
      <c r="AP626" s="93"/>
      <c r="AQ626" s="93"/>
      <c r="BD626" s="72"/>
      <c r="BE626" s="72"/>
      <c r="BF626" s="72"/>
      <c r="BG626" s="72"/>
    </row>
    <row r="627" spans="5:59" ht="32.25" customHeight="1" x14ac:dyDescent="0.25">
      <c r="E627" s="93"/>
      <c r="AM627" s="93"/>
      <c r="AN627" s="93"/>
      <c r="AO627" s="129"/>
      <c r="AP627" s="93"/>
      <c r="AQ627" s="93"/>
      <c r="BD627" s="72"/>
      <c r="BE627" s="72"/>
      <c r="BF627" s="72"/>
      <c r="BG627" s="72"/>
    </row>
    <row r="628" spans="5:59" ht="32.25" customHeight="1" x14ac:dyDescent="0.25">
      <c r="E628" s="93"/>
      <c r="AM628" s="93"/>
      <c r="AN628" s="93"/>
      <c r="AO628" s="129"/>
      <c r="AP628" s="93"/>
      <c r="AQ628" s="93"/>
      <c r="BD628" s="72"/>
      <c r="BE628" s="72"/>
      <c r="BF628" s="72"/>
      <c r="BG628" s="72"/>
    </row>
    <row r="629" spans="5:59" ht="32.25" customHeight="1" x14ac:dyDescent="0.25">
      <c r="E629" s="93"/>
      <c r="AM629" s="93"/>
      <c r="AN629" s="93"/>
      <c r="AO629" s="129"/>
      <c r="AP629" s="93"/>
      <c r="AQ629" s="93"/>
      <c r="BD629" s="72"/>
      <c r="BE629" s="72"/>
      <c r="BF629" s="72"/>
      <c r="BG629" s="72"/>
    </row>
    <row r="630" spans="5:59" ht="32.25" customHeight="1" x14ac:dyDescent="0.25">
      <c r="E630" s="93"/>
      <c r="AM630" s="93"/>
      <c r="AN630" s="93"/>
      <c r="AO630" s="129"/>
      <c r="AP630" s="93"/>
      <c r="AQ630" s="93"/>
      <c r="BD630" s="72"/>
      <c r="BE630" s="72"/>
      <c r="BF630" s="72"/>
      <c r="BG630" s="72"/>
    </row>
    <row r="631" spans="5:59" ht="32.25" customHeight="1" x14ac:dyDescent="0.25">
      <c r="E631" s="93"/>
      <c r="AM631" s="93"/>
      <c r="AN631" s="93"/>
      <c r="AO631" s="129"/>
      <c r="AP631" s="93"/>
      <c r="AQ631" s="93"/>
      <c r="BD631" s="72"/>
      <c r="BE631" s="72"/>
      <c r="BF631" s="72"/>
      <c r="BG631" s="72"/>
    </row>
    <row r="632" spans="5:59" ht="32.25" customHeight="1" x14ac:dyDescent="0.25">
      <c r="E632" s="93"/>
      <c r="AM632" s="93"/>
      <c r="AN632" s="93"/>
      <c r="AO632" s="129"/>
      <c r="AP632" s="93"/>
      <c r="AQ632" s="93"/>
    </row>
    <row r="633" spans="5:59" ht="32.25" customHeight="1" x14ac:dyDescent="0.25">
      <c r="E633" s="93"/>
      <c r="AM633" s="93"/>
      <c r="AN633" s="93"/>
      <c r="AO633" s="129"/>
      <c r="AP633" s="93"/>
      <c r="AQ633" s="93"/>
    </row>
    <row r="634" spans="5:59" ht="32.25" customHeight="1" x14ac:dyDescent="0.25">
      <c r="E634" s="93"/>
      <c r="AM634" s="93"/>
      <c r="AN634" s="93"/>
      <c r="AO634" s="129"/>
      <c r="AP634" s="93"/>
      <c r="AQ634" s="93"/>
    </row>
    <row r="635" spans="5:59" ht="32.25" customHeight="1" x14ac:dyDescent="0.25">
      <c r="E635" s="93"/>
      <c r="AM635" s="93"/>
      <c r="AN635" s="93"/>
      <c r="AO635" s="129"/>
      <c r="AP635" s="93"/>
      <c r="AQ635" s="93"/>
    </row>
    <row r="636" spans="5:59" ht="32.25" customHeight="1" x14ac:dyDescent="0.25">
      <c r="E636" s="93"/>
      <c r="AM636" s="93"/>
      <c r="AN636" s="93"/>
      <c r="AO636" s="129"/>
      <c r="AP636" s="93"/>
      <c r="AQ636" s="93"/>
    </row>
    <row r="637" spans="5:59" ht="32.25" customHeight="1" x14ac:dyDescent="0.25">
      <c r="E637" s="93"/>
      <c r="AM637" s="93"/>
      <c r="AN637" s="93"/>
      <c r="AO637" s="129"/>
      <c r="AP637" s="93"/>
      <c r="AQ637" s="93"/>
    </row>
    <row r="638" spans="5:59" ht="32.25" customHeight="1" x14ac:dyDescent="0.25">
      <c r="E638" s="93"/>
      <c r="AM638" s="93"/>
      <c r="AN638" s="93"/>
      <c r="AO638" s="129"/>
      <c r="AP638" s="93"/>
      <c r="AQ638" s="93"/>
    </row>
    <row r="639" spans="5:59" ht="32.25" customHeight="1" x14ac:dyDescent="0.25">
      <c r="E639" s="93"/>
      <c r="AM639" s="93"/>
      <c r="AN639" s="93"/>
      <c r="AO639" s="129"/>
      <c r="AP639" s="93"/>
      <c r="AQ639" s="93"/>
    </row>
    <row r="640" spans="5:59" ht="32.25" customHeight="1" x14ac:dyDescent="0.25">
      <c r="E640" s="93"/>
      <c r="AM640" s="93"/>
      <c r="AN640" s="93"/>
      <c r="AO640" s="129"/>
      <c r="AP640" s="93"/>
      <c r="AQ640" s="93"/>
    </row>
    <row r="641" spans="5:43" ht="32.25" customHeight="1" x14ac:dyDescent="0.25">
      <c r="E641" s="93"/>
      <c r="AM641" s="93"/>
      <c r="AN641" s="93"/>
      <c r="AO641" s="129"/>
      <c r="AP641" s="93"/>
      <c r="AQ641" s="93"/>
    </row>
    <row r="642" spans="5:43" ht="32.25" customHeight="1" x14ac:dyDescent="0.25">
      <c r="E642" s="93"/>
      <c r="AM642" s="93"/>
      <c r="AN642" s="93"/>
      <c r="AO642" s="129"/>
      <c r="AP642" s="93"/>
      <c r="AQ642" s="93"/>
    </row>
    <row r="643" spans="5:43" ht="32.25" customHeight="1" x14ac:dyDescent="0.25">
      <c r="E643" s="93"/>
      <c r="AM643" s="93"/>
      <c r="AN643" s="93"/>
      <c r="AO643" s="129"/>
      <c r="AP643" s="93"/>
      <c r="AQ643" s="93"/>
    </row>
    <row r="644" spans="5:43" ht="32.25" customHeight="1" x14ac:dyDescent="0.25">
      <c r="E644" s="93"/>
      <c r="AM644" s="93"/>
      <c r="AN644" s="93"/>
      <c r="AO644" s="129"/>
      <c r="AP644" s="93"/>
      <c r="AQ644" s="93"/>
    </row>
    <row r="645" spans="5:43" ht="32.25" customHeight="1" x14ac:dyDescent="0.25">
      <c r="E645" s="93"/>
      <c r="AM645" s="93"/>
      <c r="AN645" s="93"/>
      <c r="AO645" s="129"/>
      <c r="AP645" s="93"/>
      <c r="AQ645" s="93"/>
    </row>
    <row r="646" spans="5:43" ht="32.25" customHeight="1" x14ac:dyDescent="0.25">
      <c r="E646" s="93"/>
      <c r="AM646" s="93"/>
      <c r="AN646" s="93"/>
      <c r="AO646" s="129"/>
      <c r="AP646" s="93"/>
      <c r="AQ646" s="93"/>
    </row>
    <row r="647" spans="5:43" ht="32.25" customHeight="1" x14ac:dyDescent="0.25">
      <c r="E647" s="93"/>
      <c r="AM647" s="93"/>
      <c r="AN647" s="93"/>
      <c r="AO647" s="129"/>
      <c r="AP647" s="93"/>
      <c r="AQ647" s="93"/>
    </row>
    <row r="648" spans="5:43" ht="32.25" customHeight="1" x14ac:dyDescent="0.25">
      <c r="E648" s="93"/>
      <c r="AM648" s="93"/>
      <c r="AN648" s="93"/>
      <c r="AO648" s="129"/>
      <c r="AP648" s="93"/>
      <c r="AQ648" s="93"/>
    </row>
    <row r="649" spans="5:43" ht="32.25" customHeight="1" x14ac:dyDescent="0.25">
      <c r="E649" s="93"/>
      <c r="AM649" s="93"/>
      <c r="AN649" s="93"/>
      <c r="AO649" s="129"/>
      <c r="AP649" s="93"/>
      <c r="AQ649" s="93"/>
    </row>
    <row r="650" spans="5:43" ht="32.25" customHeight="1" x14ac:dyDescent="0.25">
      <c r="E650" s="93"/>
      <c r="AM650" s="93"/>
      <c r="AN650" s="93"/>
      <c r="AO650" s="129"/>
      <c r="AP650" s="93"/>
      <c r="AQ650" s="93"/>
    </row>
    <row r="651" spans="5:43" ht="32.25" customHeight="1" x14ac:dyDescent="0.25">
      <c r="E651" s="93"/>
      <c r="AM651" s="93"/>
      <c r="AN651" s="93"/>
      <c r="AO651" s="129"/>
      <c r="AP651" s="93"/>
      <c r="AQ651" s="93"/>
    </row>
    <row r="652" spans="5:43" ht="32.25" customHeight="1" x14ac:dyDescent="0.25">
      <c r="E652" s="93"/>
      <c r="AM652" s="93"/>
      <c r="AN652" s="93"/>
      <c r="AO652" s="129"/>
      <c r="AP652" s="93"/>
      <c r="AQ652" s="93"/>
    </row>
    <row r="653" spans="5:43" ht="32.25" customHeight="1" x14ac:dyDescent="0.25">
      <c r="E653" s="93"/>
      <c r="AM653" s="93"/>
      <c r="AN653" s="93"/>
      <c r="AO653" s="129"/>
      <c r="AP653" s="93"/>
      <c r="AQ653" s="93"/>
    </row>
    <row r="654" spans="5:43" ht="32.25" customHeight="1" x14ac:dyDescent="0.25">
      <c r="E654" s="93"/>
      <c r="AM654" s="93"/>
      <c r="AN654" s="93"/>
      <c r="AO654" s="129"/>
      <c r="AP654" s="93"/>
      <c r="AQ654" s="93"/>
    </row>
    <row r="655" spans="5:43" ht="32.25" customHeight="1" x14ac:dyDescent="0.25">
      <c r="E655" s="93"/>
      <c r="AM655" s="93"/>
      <c r="AN655" s="93"/>
      <c r="AO655" s="129"/>
      <c r="AP655" s="93"/>
      <c r="AQ655" s="93"/>
    </row>
    <row r="656" spans="5:43" ht="32.25" customHeight="1" x14ac:dyDescent="0.25">
      <c r="E656" s="93"/>
      <c r="AM656" s="93"/>
      <c r="AN656" s="93"/>
      <c r="AO656" s="129"/>
      <c r="AP656" s="93"/>
      <c r="AQ656" s="93"/>
    </row>
    <row r="657" spans="5:43" ht="32.25" customHeight="1" x14ac:dyDescent="0.25">
      <c r="E657" s="93"/>
      <c r="AM657" s="93"/>
      <c r="AN657" s="93"/>
      <c r="AO657" s="129"/>
      <c r="AP657" s="93"/>
      <c r="AQ657" s="93"/>
    </row>
    <row r="658" spans="5:43" ht="32.25" customHeight="1" x14ac:dyDescent="0.25">
      <c r="E658" s="93"/>
      <c r="AM658" s="93"/>
      <c r="AN658" s="93"/>
      <c r="AO658" s="129"/>
      <c r="AP658" s="93"/>
      <c r="AQ658" s="93"/>
    </row>
    <row r="659" spans="5:43" ht="32.25" customHeight="1" x14ac:dyDescent="0.25">
      <c r="E659" s="93"/>
      <c r="AM659" s="93"/>
      <c r="AN659" s="93"/>
      <c r="AO659" s="129"/>
      <c r="AP659" s="93"/>
      <c r="AQ659" s="93"/>
    </row>
    <row r="660" spans="5:43" ht="32.25" customHeight="1" x14ac:dyDescent="0.25">
      <c r="E660" s="93"/>
      <c r="AM660" s="93"/>
      <c r="AN660" s="93"/>
      <c r="AO660" s="129"/>
      <c r="AP660" s="93"/>
      <c r="AQ660" s="93"/>
    </row>
    <row r="661" spans="5:43" ht="32.25" customHeight="1" x14ac:dyDescent="0.25">
      <c r="E661" s="93"/>
      <c r="AM661" s="93"/>
      <c r="AN661" s="93"/>
      <c r="AO661" s="129"/>
      <c r="AP661" s="93"/>
      <c r="AQ661" s="93"/>
    </row>
    <row r="662" spans="5:43" ht="32.25" customHeight="1" x14ac:dyDescent="0.25">
      <c r="E662" s="93"/>
      <c r="AM662" s="93"/>
      <c r="AN662" s="93"/>
      <c r="AO662" s="129"/>
      <c r="AP662" s="93"/>
      <c r="AQ662" s="93"/>
    </row>
    <row r="663" spans="5:43" ht="32.25" customHeight="1" x14ac:dyDescent="0.25">
      <c r="E663" s="93"/>
      <c r="AM663" s="93"/>
      <c r="AN663" s="93"/>
      <c r="AO663" s="129"/>
      <c r="AP663" s="93"/>
      <c r="AQ663" s="93"/>
    </row>
    <row r="664" spans="5:43" ht="32.25" customHeight="1" x14ac:dyDescent="0.25">
      <c r="E664" s="93"/>
      <c r="AM664" s="93"/>
      <c r="AN664" s="93"/>
      <c r="AO664" s="129"/>
      <c r="AP664" s="93"/>
      <c r="AQ664" s="93"/>
    </row>
    <row r="665" spans="5:43" ht="32.25" customHeight="1" x14ac:dyDescent="0.25">
      <c r="E665" s="93"/>
      <c r="AM665" s="93"/>
      <c r="AN665" s="93"/>
      <c r="AO665" s="129"/>
      <c r="AP665" s="93"/>
      <c r="AQ665" s="93"/>
    </row>
    <row r="666" spans="5:43" ht="32.25" customHeight="1" x14ac:dyDescent="0.25">
      <c r="E666" s="93"/>
      <c r="AM666" s="93"/>
      <c r="AN666" s="93"/>
      <c r="AO666" s="129"/>
      <c r="AP666" s="93"/>
      <c r="AQ666" s="93"/>
    </row>
    <row r="667" spans="5:43" ht="32.25" customHeight="1" x14ac:dyDescent="0.25">
      <c r="E667" s="93"/>
      <c r="AM667" s="93"/>
      <c r="AN667" s="93"/>
      <c r="AO667" s="129"/>
      <c r="AP667" s="93"/>
      <c r="AQ667" s="93"/>
    </row>
    <row r="668" spans="5:43" ht="32.25" customHeight="1" x14ac:dyDescent="0.25">
      <c r="E668" s="93"/>
      <c r="AM668" s="93"/>
      <c r="AN668" s="93"/>
      <c r="AO668" s="129"/>
      <c r="AP668" s="93"/>
      <c r="AQ668" s="93"/>
    </row>
    <row r="669" spans="5:43" ht="32.25" customHeight="1" x14ac:dyDescent="0.25">
      <c r="E669" s="93"/>
      <c r="AM669" s="93"/>
      <c r="AN669" s="93"/>
      <c r="AO669" s="129"/>
      <c r="AP669" s="93"/>
      <c r="AQ669" s="93"/>
    </row>
    <row r="670" spans="5:43" ht="32.25" customHeight="1" x14ac:dyDescent="0.25">
      <c r="E670" s="93"/>
      <c r="AM670" s="93"/>
      <c r="AN670" s="93"/>
      <c r="AO670" s="129"/>
      <c r="AP670" s="93"/>
      <c r="AQ670" s="93"/>
    </row>
    <row r="671" spans="5:43" ht="32.25" customHeight="1" x14ac:dyDescent="0.25">
      <c r="E671" s="93"/>
      <c r="AM671" s="93"/>
      <c r="AN671" s="93"/>
      <c r="AO671" s="129"/>
      <c r="AP671" s="93"/>
      <c r="AQ671" s="93"/>
    </row>
    <row r="672" spans="5:43" ht="32.25" customHeight="1" x14ac:dyDescent="0.25">
      <c r="E672" s="93"/>
      <c r="AM672" s="93"/>
      <c r="AN672" s="93"/>
      <c r="AO672" s="129"/>
      <c r="AP672" s="93"/>
      <c r="AQ672" s="93"/>
    </row>
    <row r="673" spans="5:43" ht="32.25" customHeight="1" x14ac:dyDescent="0.25">
      <c r="E673" s="93"/>
      <c r="AM673" s="93"/>
      <c r="AN673" s="93"/>
      <c r="AO673" s="129"/>
      <c r="AP673" s="93"/>
      <c r="AQ673" s="93"/>
    </row>
    <row r="674" spans="5:43" ht="32.25" customHeight="1" x14ac:dyDescent="0.25">
      <c r="E674" s="93"/>
      <c r="AM674" s="93"/>
      <c r="AN674" s="93"/>
      <c r="AO674" s="129"/>
      <c r="AP674" s="93"/>
      <c r="AQ674" s="93"/>
    </row>
    <row r="675" spans="5:43" ht="32.25" customHeight="1" x14ac:dyDescent="0.25">
      <c r="E675" s="93"/>
      <c r="AM675" s="93"/>
      <c r="AN675" s="93"/>
      <c r="AO675" s="129"/>
      <c r="AP675" s="93"/>
      <c r="AQ675" s="93"/>
    </row>
    <row r="676" spans="5:43" ht="32.25" customHeight="1" x14ac:dyDescent="0.25">
      <c r="E676" s="93"/>
      <c r="AM676" s="93"/>
      <c r="AN676" s="93"/>
      <c r="AO676" s="129"/>
      <c r="AP676" s="93"/>
      <c r="AQ676" s="93"/>
    </row>
    <row r="677" spans="5:43" ht="32.25" customHeight="1" x14ac:dyDescent="0.25">
      <c r="E677" s="93"/>
      <c r="AM677" s="93"/>
      <c r="AN677" s="93"/>
      <c r="AO677" s="129"/>
      <c r="AP677" s="93"/>
      <c r="AQ677" s="93"/>
    </row>
    <row r="678" spans="5:43" ht="32.25" customHeight="1" x14ac:dyDescent="0.25">
      <c r="E678" s="93"/>
      <c r="AM678" s="93"/>
      <c r="AN678" s="93"/>
      <c r="AO678" s="129"/>
      <c r="AP678" s="93"/>
      <c r="AQ678" s="93"/>
    </row>
    <row r="679" spans="5:43" ht="32.25" customHeight="1" x14ac:dyDescent="0.25">
      <c r="E679" s="93"/>
      <c r="AM679" s="93"/>
      <c r="AN679" s="93"/>
      <c r="AO679" s="129"/>
      <c r="AP679" s="93"/>
      <c r="AQ679" s="93"/>
    </row>
    <row r="680" spans="5:43" ht="32.25" customHeight="1" x14ac:dyDescent="0.25">
      <c r="E680" s="93"/>
      <c r="AM680" s="93"/>
      <c r="AN680" s="93"/>
      <c r="AO680" s="129"/>
      <c r="AP680" s="93"/>
      <c r="AQ680" s="93"/>
    </row>
    <row r="681" spans="5:43" ht="32.25" customHeight="1" x14ac:dyDescent="0.25">
      <c r="E681" s="93"/>
      <c r="AM681" s="93"/>
      <c r="AN681" s="93"/>
      <c r="AO681" s="129"/>
      <c r="AP681" s="93"/>
      <c r="AQ681" s="93"/>
    </row>
    <row r="682" spans="5:43" ht="32.25" customHeight="1" x14ac:dyDescent="0.25">
      <c r="E682" s="93"/>
      <c r="AM682" s="93"/>
      <c r="AN682" s="93"/>
      <c r="AO682" s="129"/>
      <c r="AP682" s="93"/>
      <c r="AQ682" s="93"/>
    </row>
    <row r="683" spans="5:43" ht="32.25" customHeight="1" x14ac:dyDescent="0.25">
      <c r="E683" s="93"/>
      <c r="AM683" s="93"/>
      <c r="AN683" s="93"/>
      <c r="AO683" s="129"/>
      <c r="AP683" s="93"/>
      <c r="AQ683" s="93"/>
    </row>
    <row r="684" spans="5:43" ht="32.25" customHeight="1" x14ac:dyDescent="0.25">
      <c r="E684" s="93"/>
      <c r="AM684" s="93"/>
      <c r="AN684" s="93"/>
      <c r="AO684" s="129"/>
      <c r="AP684" s="93"/>
      <c r="AQ684" s="93"/>
    </row>
    <row r="685" spans="5:43" ht="32.25" customHeight="1" x14ac:dyDescent="0.25">
      <c r="E685" s="93"/>
      <c r="AM685" s="93"/>
      <c r="AN685" s="93"/>
      <c r="AO685" s="129"/>
      <c r="AP685" s="93"/>
      <c r="AQ685" s="93"/>
    </row>
    <row r="686" spans="5:43" ht="32.25" customHeight="1" x14ac:dyDescent="0.25">
      <c r="E686" s="93"/>
      <c r="AM686" s="93"/>
      <c r="AN686" s="93"/>
      <c r="AO686" s="129"/>
      <c r="AP686" s="93"/>
      <c r="AQ686" s="93"/>
    </row>
    <row r="687" spans="5:43" ht="32.25" customHeight="1" x14ac:dyDescent="0.25">
      <c r="E687" s="93"/>
      <c r="AM687" s="93"/>
      <c r="AN687" s="93"/>
      <c r="AO687" s="129"/>
      <c r="AP687" s="93"/>
      <c r="AQ687" s="93"/>
    </row>
    <row r="688" spans="5:43" ht="32.25" customHeight="1" x14ac:dyDescent="0.25">
      <c r="E688" s="93"/>
      <c r="AM688" s="93"/>
      <c r="AN688" s="93"/>
      <c r="AO688" s="129"/>
      <c r="AP688" s="93"/>
      <c r="AQ688" s="93"/>
    </row>
    <row r="689" spans="5:43" ht="32.25" customHeight="1" x14ac:dyDescent="0.25">
      <c r="E689" s="93"/>
      <c r="AM689" s="93"/>
      <c r="AN689" s="93"/>
      <c r="AO689" s="129"/>
      <c r="AP689" s="93"/>
      <c r="AQ689" s="93"/>
    </row>
    <row r="690" spans="5:43" ht="32.25" customHeight="1" x14ac:dyDescent="0.25">
      <c r="E690" s="93"/>
      <c r="AM690" s="93"/>
      <c r="AN690" s="93"/>
      <c r="AO690" s="129"/>
      <c r="AP690" s="93"/>
      <c r="AQ690" s="93"/>
    </row>
    <row r="691" spans="5:43" ht="32.25" customHeight="1" x14ac:dyDescent="0.25">
      <c r="E691" s="93"/>
      <c r="AM691" s="93"/>
      <c r="AN691" s="93"/>
      <c r="AO691" s="129"/>
      <c r="AP691" s="93"/>
      <c r="AQ691" s="93"/>
    </row>
    <row r="692" spans="5:43" ht="32.25" customHeight="1" x14ac:dyDescent="0.25">
      <c r="E692" s="93"/>
      <c r="AM692" s="93"/>
      <c r="AN692" s="93"/>
      <c r="AO692" s="129"/>
      <c r="AP692" s="93"/>
      <c r="AQ692" s="93"/>
    </row>
    <row r="693" spans="5:43" ht="32.25" customHeight="1" x14ac:dyDescent="0.25">
      <c r="E693" s="93"/>
      <c r="AM693" s="93"/>
      <c r="AN693" s="93"/>
      <c r="AO693" s="129"/>
      <c r="AP693" s="93"/>
      <c r="AQ693" s="93"/>
    </row>
    <row r="694" spans="5:43" ht="32.25" customHeight="1" x14ac:dyDescent="0.25">
      <c r="E694" s="93"/>
      <c r="AM694" s="93"/>
      <c r="AN694" s="93"/>
      <c r="AO694" s="129"/>
      <c r="AP694" s="93"/>
      <c r="AQ694" s="93"/>
    </row>
    <row r="695" spans="5:43" ht="32.25" customHeight="1" x14ac:dyDescent="0.25">
      <c r="E695" s="93"/>
      <c r="AM695" s="93"/>
      <c r="AN695" s="93"/>
      <c r="AO695" s="129"/>
      <c r="AP695" s="93"/>
      <c r="AQ695" s="93"/>
    </row>
    <row r="696" spans="5:43" ht="32.25" customHeight="1" x14ac:dyDescent="0.25">
      <c r="E696" s="93"/>
      <c r="AM696" s="93"/>
      <c r="AN696" s="93"/>
      <c r="AO696" s="129"/>
      <c r="AP696" s="93"/>
      <c r="AQ696" s="93"/>
    </row>
    <row r="697" spans="5:43" ht="32.25" customHeight="1" x14ac:dyDescent="0.25">
      <c r="E697" s="93"/>
      <c r="AM697" s="93"/>
      <c r="AN697" s="93"/>
      <c r="AO697" s="129"/>
      <c r="AP697" s="93"/>
      <c r="AQ697" s="93"/>
    </row>
    <row r="698" spans="5:43" ht="32.25" customHeight="1" x14ac:dyDescent="0.25">
      <c r="E698" s="93"/>
      <c r="AM698" s="93"/>
      <c r="AN698" s="93"/>
      <c r="AO698" s="129"/>
      <c r="AP698" s="93"/>
      <c r="AQ698" s="93"/>
    </row>
    <row r="699" spans="5:43" ht="32.25" customHeight="1" x14ac:dyDescent="0.25">
      <c r="E699" s="93"/>
      <c r="AM699" s="93"/>
      <c r="AN699" s="93"/>
      <c r="AO699" s="129"/>
      <c r="AP699" s="93"/>
      <c r="AQ699" s="93"/>
    </row>
    <row r="700" spans="5:43" ht="32.25" customHeight="1" x14ac:dyDescent="0.25">
      <c r="E700" s="93"/>
      <c r="AM700" s="93"/>
      <c r="AN700" s="93"/>
      <c r="AO700" s="129"/>
      <c r="AP700" s="93"/>
      <c r="AQ700" s="93"/>
    </row>
    <row r="701" spans="5:43" ht="32.25" customHeight="1" x14ac:dyDescent="0.25">
      <c r="E701" s="93"/>
      <c r="AM701" s="93"/>
      <c r="AN701" s="93"/>
      <c r="AO701" s="129"/>
      <c r="AP701" s="93"/>
      <c r="AQ701" s="93"/>
    </row>
    <row r="702" spans="5:43" ht="32.25" customHeight="1" x14ac:dyDescent="0.25">
      <c r="E702" s="93"/>
      <c r="AM702" s="93"/>
      <c r="AN702" s="93"/>
      <c r="AO702" s="129"/>
      <c r="AP702" s="93"/>
      <c r="AQ702" s="93"/>
    </row>
    <row r="703" spans="5:43" ht="32.25" customHeight="1" x14ac:dyDescent="0.25">
      <c r="E703" s="93"/>
      <c r="AM703" s="93"/>
      <c r="AN703" s="93"/>
      <c r="AO703" s="129"/>
      <c r="AP703" s="93"/>
      <c r="AQ703" s="93"/>
    </row>
    <row r="704" spans="5:43" ht="32.25" customHeight="1" x14ac:dyDescent="0.25">
      <c r="E704" s="93"/>
      <c r="AM704" s="93"/>
      <c r="AN704" s="93"/>
      <c r="AO704" s="129"/>
      <c r="AP704" s="93"/>
      <c r="AQ704" s="93"/>
    </row>
    <row r="705" spans="5:43" ht="32.25" customHeight="1" x14ac:dyDescent="0.25">
      <c r="E705" s="93"/>
      <c r="AM705" s="93"/>
      <c r="AN705" s="93"/>
      <c r="AO705" s="129"/>
      <c r="AP705" s="93"/>
      <c r="AQ705" s="93"/>
    </row>
    <row r="706" spans="5:43" ht="32.25" customHeight="1" x14ac:dyDescent="0.25">
      <c r="E706" s="93"/>
      <c r="AM706" s="93"/>
      <c r="AN706" s="93"/>
      <c r="AO706" s="129"/>
      <c r="AP706" s="93"/>
      <c r="AQ706" s="93"/>
    </row>
    <row r="707" spans="5:43" ht="32.25" customHeight="1" x14ac:dyDescent="0.25">
      <c r="E707" s="93"/>
      <c r="AM707" s="93"/>
      <c r="AN707" s="93"/>
      <c r="AO707" s="129"/>
      <c r="AP707" s="93"/>
      <c r="AQ707" s="93"/>
    </row>
    <row r="708" spans="5:43" ht="32.25" customHeight="1" x14ac:dyDescent="0.25">
      <c r="E708" s="93"/>
      <c r="AM708" s="93"/>
      <c r="AN708" s="93"/>
      <c r="AO708" s="129"/>
      <c r="AP708" s="93"/>
      <c r="AQ708" s="93"/>
    </row>
    <row r="709" spans="5:43" ht="32.25" customHeight="1" x14ac:dyDescent="0.25">
      <c r="E709" s="93"/>
      <c r="AM709" s="93"/>
      <c r="AN709" s="93"/>
      <c r="AO709" s="129"/>
      <c r="AP709" s="93"/>
      <c r="AQ709" s="93"/>
    </row>
    <row r="710" spans="5:43" ht="32.25" customHeight="1" x14ac:dyDescent="0.25">
      <c r="E710" s="93"/>
      <c r="AM710" s="93"/>
      <c r="AN710" s="93"/>
      <c r="AO710" s="129"/>
      <c r="AP710" s="93"/>
      <c r="AQ710" s="93"/>
    </row>
    <row r="711" spans="5:43" ht="32.25" customHeight="1" x14ac:dyDescent="0.25">
      <c r="E711" s="93"/>
      <c r="AM711" s="93"/>
      <c r="AN711" s="93"/>
      <c r="AO711" s="129"/>
      <c r="AP711" s="93"/>
      <c r="AQ711" s="93"/>
    </row>
    <row r="712" spans="5:43" ht="32.25" customHeight="1" x14ac:dyDescent="0.25">
      <c r="E712" s="93"/>
      <c r="AM712" s="93"/>
      <c r="AN712" s="93"/>
      <c r="AO712" s="129"/>
      <c r="AP712" s="93"/>
      <c r="AQ712" s="93"/>
    </row>
    <row r="713" spans="5:43" ht="32.25" customHeight="1" x14ac:dyDescent="0.25">
      <c r="E713" s="93"/>
      <c r="AM713" s="93"/>
      <c r="AN713" s="93"/>
      <c r="AO713" s="129"/>
      <c r="AP713" s="93"/>
      <c r="AQ713" s="93"/>
    </row>
    <row r="714" spans="5:43" ht="32.25" customHeight="1" x14ac:dyDescent="0.25">
      <c r="E714" s="93"/>
      <c r="AM714" s="93"/>
      <c r="AN714" s="93"/>
      <c r="AO714" s="129"/>
      <c r="AP714" s="93"/>
      <c r="AQ714" s="93"/>
    </row>
    <row r="715" spans="5:43" ht="32.25" customHeight="1" x14ac:dyDescent="0.25">
      <c r="E715" s="93"/>
      <c r="AM715" s="93"/>
      <c r="AN715" s="93"/>
      <c r="AO715" s="129"/>
      <c r="AP715" s="93"/>
      <c r="AQ715" s="93"/>
    </row>
    <row r="716" spans="5:43" ht="32.25" customHeight="1" x14ac:dyDescent="0.25">
      <c r="E716" s="93"/>
      <c r="AM716" s="93"/>
      <c r="AN716" s="93"/>
      <c r="AO716" s="129"/>
      <c r="AP716" s="93"/>
      <c r="AQ716" s="93"/>
    </row>
    <row r="717" spans="5:43" ht="32.25" customHeight="1" x14ac:dyDescent="0.25">
      <c r="E717" s="93"/>
      <c r="AM717" s="93"/>
      <c r="AN717" s="93"/>
      <c r="AO717" s="129"/>
      <c r="AP717" s="93"/>
      <c r="AQ717" s="93"/>
    </row>
    <row r="718" spans="5:43" ht="32.25" customHeight="1" x14ac:dyDescent="0.25">
      <c r="E718" s="93"/>
      <c r="AM718" s="93"/>
      <c r="AN718" s="93"/>
      <c r="AO718" s="129"/>
      <c r="AP718" s="93"/>
      <c r="AQ718" s="93"/>
    </row>
    <row r="719" spans="5:43" ht="32.25" customHeight="1" x14ac:dyDescent="0.25">
      <c r="E719" s="93"/>
      <c r="AM719" s="93"/>
      <c r="AN719" s="93"/>
      <c r="AO719" s="129"/>
      <c r="AP719" s="93"/>
      <c r="AQ719" s="93"/>
    </row>
    <row r="720" spans="5:43" ht="32.25" customHeight="1" x14ac:dyDescent="0.25">
      <c r="E720" s="93"/>
      <c r="AM720" s="93"/>
      <c r="AN720" s="93"/>
      <c r="AO720" s="129"/>
      <c r="AP720" s="93"/>
      <c r="AQ720" s="93"/>
    </row>
    <row r="721" spans="5:43" ht="32.25" customHeight="1" x14ac:dyDescent="0.25">
      <c r="E721" s="93"/>
      <c r="AM721" s="93"/>
      <c r="AN721" s="93"/>
      <c r="AO721" s="129"/>
      <c r="AP721" s="93"/>
      <c r="AQ721" s="93"/>
    </row>
    <row r="722" spans="5:43" ht="32.25" customHeight="1" x14ac:dyDescent="0.25">
      <c r="E722" s="93"/>
      <c r="AM722" s="93"/>
      <c r="AN722" s="93"/>
      <c r="AO722" s="129"/>
      <c r="AP722" s="93"/>
      <c r="AQ722" s="93"/>
    </row>
    <row r="723" spans="5:43" ht="32.25" customHeight="1" x14ac:dyDescent="0.25">
      <c r="E723" s="93"/>
      <c r="AM723" s="93"/>
      <c r="AN723" s="93"/>
      <c r="AO723" s="129"/>
      <c r="AP723" s="93"/>
      <c r="AQ723" s="93"/>
    </row>
    <row r="724" spans="5:43" ht="32.25" customHeight="1" x14ac:dyDescent="0.25">
      <c r="E724" s="93"/>
      <c r="AM724" s="93"/>
      <c r="AN724" s="93"/>
      <c r="AO724" s="129"/>
      <c r="AP724" s="93"/>
      <c r="AQ724" s="93"/>
    </row>
    <row r="725" spans="5:43" ht="32.25" customHeight="1" x14ac:dyDescent="0.25">
      <c r="E725" s="93"/>
      <c r="AM725" s="93"/>
      <c r="AN725" s="93"/>
      <c r="AO725" s="129"/>
      <c r="AP725" s="93"/>
      <c r="AQ725" s="93"/>
    </row>
    <row r="726" spans="5:43" ht="32.25" customHeight="1" x14ac:dyDescent="0.25">
      <c r="E726" s="93"/>
      <c r="AM726" s="93"/>
      <c r="AN726" s="93"/>
      <c r="AO726" s="129"/>
      <c r="AP726" s="93"/>
      <c r="AQ726" s="93"/>
    </row>
    <row r="727" spans="5:43" ht="32.25" customHeight="1" x14ac:dyDescent="0.25">
      <c r="E727" s="93"/>
      <c r="AM727" s="93"/>
      <c r="AN727" s="93"/>
      <c r="AO727" s="129"/>
      <c r="AP727" s="93"/>
      <c r="AQ727" s="93"/>
    </row>
    <row r="728" spans="5:43" ht="32.25" customHeight="1" x14ac:dyDescent="0.25">
      <c r="E728" s="93"/>
      <c r="AM728" s="93"/>
      <c r="AN728" s="93"/>
      <c r="AO728" s="129"/>
      <c r="AP728" s="93"/>
      <c r="AQ728" s="93"/>
    </row>
    <row r="729" spans="5:43" ht="32.25" customHeight="1" x14ac:dyDescent="0.25">
      <c r="E729" s="93"/>
      <c r="AM729" s="93"/>
      <c r="AN729" s="93"/>
      <c r="AO729" s="129"/>
      <c r="AP729" s="93"/>
      <c r="AQ729" s="93"/>
    </row>
    <row r="730" spans="5:43" ht="32.25" customHeight="1" x14ac:dyDescent="0.25">
      <c r="E730" s="93"/>
      <c r="AM730" s="93"/>
      <c r="AN730" s="93"/>
      <c r="AO730" s="129"/>
      <c r="AP730" s="93"/>
      <c r="AQ730" s="93"/>
    </row>
    <row r="731" spans="5:43" ht="32.25" customHeight="1" x14ac:dyDescent="0.25">
      <c r="E731" s="93"/>
      <c r="AM731" s="93"/>
      <c r="AN731" s="93"/>
      <c r="AO731" s="129"/>
      <c r="AP731" s="93"/>
      <c r="AQ731" s="93"/>
    </row>
    <row r="732" spans="5:43" ht="32.25" customHeight="1" x14ac:dyDescent="0.25">
      <c r="E732" s="93"/>
      <c r="AM732" s="93"/>
      <c r="AN732" s="93"/>
      <c r="AO732" s="129"/>
      <c r="AP732" s="93"/>
      <c r="AQ732" s="93"/>
    </row>
    <row r="733" spans="5:43" ht="32.25" customHeight="1" x14ac:dyDescent="0.25">
      <c r="E733" s="93"/>
      <c r="AM733" s="93"/>
      <c r="AN733" s="93"/>
      <c r="AO733" s="129"/>
      <c r="AP733" s="93"/>
      <c r="AQ733" s="93"/>
    </row>
    <row r="734" spans="5:43" ht="32.25" customHeight="1" x14ac:dyDescent="0.25">
      <c r="E734" s="93"/>
      <c r="AM734" s="93"/>
      <c r="AN734" s="93"/>
      <c r="AO734" s="129"/>
      <c r="AP734" s="93"/>
      <c r="AQ734" s="93"/>
    </row>
    <row r="735" spans="5:43" ht="32.25" customHeight="1" x14ac:dyDescent="0.25">
      <c r="E735" s="93"/>
      <c r="AM735" s="93"/>
      <c r="AN735" s="93"/>
      <c r="AO735" s="129"/>
      <c r="AP735" s="93"/>
      <c r="AQ735" s="93"/>
    </row>
    <row r="736" spans="5:43" ht="32.25" customHeight="1" x14ac:dyDescent="0.25">
      <c r="E736" s="93"/>
      <c r="AM736" s="93"/>
      <c r="AN736" s="93"/>
      <c r="AO736" s="129"/>
      <c r="AP736" s="93"/>
      <c r="AQ736" s="93"/>
    </row>
    <row r="737" spans="5:43" ht="32.25" customHeight="1" x14ac:dyDescent="0.25">
      <c r="E737" s="93"/>
      <c r="AM737" s="93"/>
      <c r="AN737" s="93"/>
      <c r="AO737" s="129"/>
      <c r="AP737" s="93"/>
      <c r="AQ737" s="93"/>
    </row>
    <row r="738" spans="5:43" ht="32.25" customHeight="1" x14ac:dyDescent="0.25">
      <c r="E738" s="93"/>
      <c r="AM738" s="93"/>
      <c r="AN738" s="93"/>
      <c r="AO738" s="129"/>
      <c r="AP738" s="93"/>
      <c r="AQ738" s="93"/>
    </row>
    <row r="739" spans="5:43" ht="32.25" customHeight="1" x14ac:dyDescent="0.25">
      <c r="E739" s="93"/>
      <c r="AM739" s="93"/>
      <c r="AN739" s="93"/>
      <c r="AO739" s="129"/>
      <c r="AP739" s="93"/>
      <c r="AQ739" s="93"/>
    </row>
    <row r="740" spans="5:43" ht="32.25" customHeight="1" x14ac:dyDescent="0.25">
      <c r="E740" s="93"/>
      <c r="AM740" s="93"/>
      <c r="AN740" s="93"/>
      <c r="AO740" s="129"/>
      <c r="AP740" s="93"/>
      <c r="AQ740" s="93"/>
    </row>
    <row r="741" spans="5:43" ht="32.25" customHeight="1" x14ac:dyDescent="0.25">
      <c r="E741" s="93"/>
      <c r="AM741" s="93"/>
      <c r="AN741" s="93"/>
      <c r="AO741" s="129"/>
      <c r="AP741" s="93"/>
      <c r="AQ741" s="93"/>
    </row>
    <row r="742" spans="5:43" ht="32.25" customHeight="1" x14ac:dyDescent="0.25">
      <c r="E742" s="93"/>
      <c r="AM742" s="93"/>
      <c r="AN742" s="93"/>
      <c r="AO742" s="129"/>
      <c r="AP742" s="93"/>
      <c r="AQ742" s="93"/>
    </row>
    <row r="743" spans="5:43" ht="32.25" customHeight="1" x14ac:dyDescent="0.25">
      <c r="E743" s="93"/>
      <c r="AM743" s="93"/>
      <c r="AN743" s="93"/>
      <c r="AO743" s="129"/>
      <c r="AP743" s="93"/>
      <c r="AQ743" s="93"/>
    </row>
    <row r="744" spans="5:43" ht="32.25" customHeight="1" x14ac:dyDescent="0.25">
      <c r="E744" s="93"/>
      <c r="AM744" s="93"/>
      <c r="AN744" s="93"/>
      <c r="AO744" s="129"/>
      <c r="AP744" s="93"/>
      <c r="AQ744" s="93"/>
    </row>
    <row r="745" spans="5:43" ht="32.25" customHeight="1" x14ac:dyDescent="0.25">
      <c r="E745" s="93"/>
      <c r="AM745" s="93"/>
      <c r="AN745" s="93"/>
      <c r="AO745" s="129"/>
      <c r="AP745" s="93"/>
      <c r="AQ745" s="93"/>
    </row>
    <row r="746" spans="5:43" ht="32.25" customHeight="1" x14ac:dyDescent="0.25">
      <c r="E746" s="93"/>
      <c r="AM746" s="93"/>
      <c r="AN746" s="93"/>
      <c r="AO746" s="129"/>
      <c r="AP746" s="93"/>
      <c r="AQ746" s="93"/>
    </row>
    <row r="747" spans="5:43" ht="32.25" customHeight="1" x14ac:dyDescent="0.25">
      <c r="E747" s="93"/>
      <c r="AM747" s="93"/>
      <c r="AN747" s="93"/>
      <c r="AO747" s="129"/>
      <c r="AP747" s="93"/>
      <c r="AQ747" s="93"/>
    </row>
    <row r="748" spans="5:43" ht="32.25" customHeight="1" x14ac:dyDescent="0.25">
      <c r="E748" s="93"/>
      <c r="AM748" s="93"/>
      <c r="AN748" s="93"/>
      <c r="AO748" s="129"/>
      <c r="AP748" s="93"/>
      <c r="AQ748" s="93"/>
    </row>
    <row r="749" spans="5:43" ht="32.25" customHeight="1" x14ac:dyDescent="0.25">
      <c r="E749" s="93"/>
      <c r="AM749" s="93"/>
      <c r="AN749" s="93"/>
      <c r="AO749" s="129"/>
      <c r="AP749" s="93"/>
      <c r="AQ749" s="93"/>
    </row>
    <row r="750" spans="5:43" ht="32.25" customHeight="1" x14ac:dyDescent="0.25">
      <c r="E750" s="93"/>
      <c r="AM750" s="93"/>
      <c r="AN750" s="93"/>
      <c r="AO750" s="129"/>
      <c r="AP750" s="93"/>
      <c r="AQ750" s="93"/>
    </row>
    <row r="751" spans="5:43" ht="32.25" customHeight="1" x14ac:dyDescent="0.25">
      <c r="E751" s="93"/>
      <c r="AM751" s="93"/>
      <c r="AN751" s="93"/>
      <c r="AO751" s="129"/>
      <c r="AP751" s="93"/>
      <c r="AQ751" s="93"/>
    </row>
    <row r="752" spans="5:43" ht="32.25" customHeight="1" x14ac:dyDescent="0.25">
      <c r="E752" s="93"/>
      <c r="AM752" s="93"/>
      <c r="AN752" s="93"/>
      <c r="AO752" s="129"/>
      <c r="AP752" s="93"/>
      <c r="AQ752" s="93"/>
    </row>
    <row r="753" spans="5:43" ht="32.25" customHeight="1" x14ac:dyDescent="0.25">
      <c r="E753" s="93"/>
      <c r="AM753" s="93"/>
      <c r="AN753" s="93"/>
      <c r="AO753" s="129"/>
      <c r="AP753" s="93"/>
      <c r="AQ753" s="93"/>
    </row>
    <row r="754" spans="5:43" ht="32.25" customHeight="1" x14ac:dyDescent="0.25">
      <c r="E754" s="93"/>
      <c r="AM754" s="93"/>
      <c r="AN754" s="93"/>
      <c r="AO754" s="129"/>
      <c r="AP754" s="93"/>
      <c r="AQ754" s="93"/>
    </row>
    <row r="755" spans="5:43" ht="32.25" customHeight="1" x14ac:dyDescent="0.25">
      <c r="E755" s="93"/>
      <c r="AM755" s="93"/>
      <c r="AN755" s="93"/>
      <c r="AO755" s="129"/>
      <c r="AP755" s="93"/>
      <c r="AQ755" s="93"/>
    </row>
    <row r="756" spans="5:43" ht="32.25" customHeight="1" x14ac:dyDescent="0.25">
      <c r="E756" s="93"/>
      <c r="AM756" s="93"/>
      <c r="AN756" s="93"/>
      <c r="AO756" s="129"/>
      <c r="AP756" s="93"/>
      <c r="AQ756" s="93"/>
    </row>
    <row r="757" spans="5:43" ht="32.25" customHeight="1" x14ac:dyDescent="0.25">
      <c r="E757" s="93"/>
      <c r="AM757" s="93"/>
      <c r="AN757" s="93"/>
      <c r="AO757" s="129"/>
      <c r="AP757" s="93"/>
      <c r="AQ757" s="93"/>
    </row>
    <row r="758" spans="5:43" ht="32.25" customHeight="1" x14ac:dyDescent="0.25">
      <c r="E758" s="93"/>
      <c r="AM758" s="93"/>
      <c r="AN758" s="93"/>
      <c r="AO758" s="129"/>
      <c r="AP758" s="93"/>
      <c r="AQ758" s="93"/>
    </row>
    <row r="759" spans="5:43" ht="32.25" customHeight="1" x14ac:dyDescent="0.25">
      <c r="E759" s="93"/>
      <c r="AM759" s="93"/>
      <c r="AN759" s="93"/>
      <c r="AO759" s="129"/>
      <c r="AP759" s="93"/>
      <c r="AQ759" s="93"/>
    </row>
    <row r="760" spans="5:43" ht="32.25" customHeight="1" x14ac:dyDescent="0.25">
      <c r="E760" s="93"/>
      <c r="AM760" s="93"/>
      <c r="AN760" s="93"/>
      <c r="AO760" s="129"/>
      <c r="AP760" s="93"/>
      <c r="AQ760" s="93"/>
    </row>
    <row r="761" spans="5:43" ht="32.25" customHeight="1" x14ac:dyDescent="0.25">
      <c r="E761" s="93"/>
      <c r="AM761" s="93"/>
      <c r="AN761" s="93"/>
      <c r="AO761" s="129"/>
      <c r="AP761" s="93"/>
      <c r="AQ761" s="93"/>
    </row>
    <row r="762" spans="5:43" ht="32.25" customHeight="1" x14ac:dyDescent="0.25">
      <c r="E762" s="93"/>
      <c r="AM762" s="93"/>
      <c r="AN762" s="93"/>
      <c r="AO762" s="129"/>
      <c r="AP762" s="93"/>
      <c r="AQ762" s="93"/>
    </row>
    <row r="763" spans="5:43" ht="32.25" customHeight="1" x14ac:dyDescent="0.25">
      <c r="E763" s="93"/>
      <c r="AM763" s="93"/>
      <c r="AN763" s="93"/>
      <c r="AO763" s="129"/>
      <c r="AP763" s="93"/>
      <c r="AQ763" s="93"/>
    </row>
    <row r="764" spans="5:43" ht="32.25" customHeight="1" x14ac:dyDescent="0.25">
      <c r="E764" s="93"/>
      <c r="AM764" s="93"/>
      <c r="AN764" s="93"/>
      <c r="AO764" s="129"/>
      <c r="AP764" s="93"/>
      <c r="AQ764" s="93"/>
    </row>
    <row r="765" spans="5:43" ht="32.25" customHeight="1" x14ac:dyDescent="0.25">
      <c r="E765" s="93"/>
      <c r="AM765" s="93"/>
      <c r="AN765" s="93"/>
      <c r="AO765" s="129"/>
      <c r="AP765" s="93"/>
      <c r="AQ765" s="93"/>
    </row>
    <row r="766" spans="5:43" ht="32.25" customHeight="1" x14ac:dyDescent="0.25">
      <c r="E766" s="93"/>
      <c r="AM766" s="93"/>
      <c r="AN766" s="93"/>
      <c r="AO766" s="129"/>
      <c r="AP766" s="93"/>
      <c r="AQ766" s="93"/>
    </row>
    <row r="767" spans="5:43" ht="32.25" customHeight="1" x14ac:dyDescent="0.25">
      <c r="E767" s="93"/>
      <c r="AM767" s="93"/>
      <c r="AN767" s="93"/>
      <c r="AO767" s="129"/>
      <c r="AP767" s="93"/>
      <c r="AQ767" s="93"/>
    </row>
    <row r="768" spans="5:43" ht="32.25" customHeight="1" x14ac:dyDescent="0.25">
      <c r="E768" s="93"/>
      <c r="AM768" s="93"/>
      <c r="AN768" s="93"/>
      <c r="AO768" s="129"/>
      <c r="AP768" s="93"/>
      <c r="AQ768" s="93"/>
    </row>
    <row r="769" spans="5:43" ht="32.25" customHeight="1" x14ac:dyDescent="0.25">
      <c r="E769" s="93"/>
      <c r="AM769" s="93"/>
      <c r="AN769" s="93"/>
      <c r="AO769" s="129"/>
      <c r="AP769" s="93"/>
      <c r="AQ769" s="93"/>
    </row>
    <row r="770" spans="5:43" ht="32.25" customHeight="1" x14ac:dyDescent="0.25">
      <c r="E770" s="93"/>
      <c r="AM770" s="93"/>
      <c r="AN770" s="93"/>
      <c r="AO770" s="129"/>
      <c r="AP770" s="93"/>
      <c r="AQ770" s="93"/>
    </row>
    <row r="771" spans="5:43" ht="32.25" customHeight="1" x14ac:dyDescent="0.25">
      <c r="E771" s="93"/>
      <c r="AM771" s="93"/>
      <c r="AN771" s="93"/>
      <c r="AO771" s="129"/>
      <c r="AP771" s="93"/>
      <c r="AQ771" s="93"/>
    </row>
    <row r="772" spans="5:43" ht="32.25" customHeight="1" x14ac:dyDescent="0.25">
      <c r="E772" s="93"/>
      <c r="AM772" s="93"/>
      <c r="AN772" s="93"/>
      <c r="AO772" s="129"/>
      <c r="AP772" s="93"/>
      <c r="AQ772" s="93"/>
    </row>
    <row r="773" spans="5:43" ht="32.25" customHeight="1" x14ac:dyDescent="0.25">
      <c r="E773" s="93"/>
      <c r="AM773" s="93"/>
      <c r="AN773" s="93"/>
      <c r="AO773" s="129"/>
      <c r="AP773" s="93"/>
      <c r="AQ773" s="93"/>
    </row>
    <row r="774" spans="5:43" ht="32.25" customHeight="1" x14ac:dyDescent="0.25">
      <c r="E774" s="93"/>
      <c r="AM774" s="93"/>
      <c r="AN774" s="93"/>
      <c r="AO774" s="129"/>
      <c r="AP774" s="93"/>
      <c r="AQ774" s="93"/>
    </row>
    <row r="775" spans="5:43" ht="32.25" customHeight="1" x14ac:dyDescent="0.25">
      <c r="E775" s="93"/>
      <c r="AM775" s="93"/>
      <c r="AN775" s="93"/>
      <c r="AO775" s="129"/>
      <c r="AP775" s="93"/>
      <c r="AQ775" s="93"/>
    </row>
    <row r="776" spans="5:43" ht="32.25" customHeight="1" x14ac:dyDescent="0.25">
      <c r="E776" s="93"/>
      <c r="AM776" s="93"/>
      <c r="AN776" s="93"/>
      <c r="AO776" s="129"/>
      <c r="AP776" s="93"/>
      <c r="AQ776" s="93"/>
    </row>
    <row r="777" spans="5:43" ht="32.25" customHeight="1" x14ac:dyDescent="0.25">
      <c r="E777" s="93"/>
      <c r="AM777" s="93"/>
      <c r="AN777" s="93"/>
      <c r="AO777" s="129"/>
      <c r="AP777" s="93"/>
      <c r="AQ777" s="93"/>
    </row>
    <row r="778" spans="5:43" ht="32.25" customHeight="1" x14ac:dyDescent="0.25">
      <c r="E778" s="93"/>
      <c r="AM778" s="93"/>
      <c r="AN778" s="93"/>
      <c r="AO778" s="129"/>
      <c r="AP778" s="93"/>
      <c r="AQ778" s="93"/>
    </row>
    <row r="779" spans="5:43" ht="32.25" customHeight="1" x14ac:dyDescent="0.25">
      <c r="E779" s="93"/>
      <c r="AM779" s="93"/>
      <c r="AN779" s="93"/>
      <c r="AO779" s="129"/>
      <c r="AP779" s="93"/>
      <c r="AQ779" s="93"/>
    </row>
    <row r="780" spans="5:43" ht="32.25" customHeight="1" x14ac:dyDescent="0.25">
      <c r="E780" s="93"/>
      <c r="AM780" s="93"/>
      <c r="AN780" s="93"/>
      <c r="AO780" s="129"/>
      <c r="AP780" s="93"/>
      <c r="AQ780" s="93"/>
    </row>
    <row r="781" spans="5:43" ht="32.25" customHeight="1" x14ac:dyDescent="0.25">
      <c r="E781" s="93"/>
      <c r="AM781" s="93"/>
      <c r="AN781" s="93"/>
      <c r="AO781" s="129"/>
      <c r="AP781" s="93"/>
      <c r="AQ781" s="93"/>
    </row>
    <row r="782" spans="5:43" ht="32.25" customHeight="1" x14ac:dyDescent="0.25">
      <c r="E782" s="93"/>
      <c r="AM782" s="93"/>
      <c r="AN782" s="93"/>
      <c r="AO782" s="129"/>
      <c r="AP782" s="93"/>
      <c r="AQ782" s="93"/>
    </row>
    <row r="783" spans="5:43" ht="32.25" customHeight="1" x14ac:dyDescent="0.25">
      <c r="E783" s="93"/>
      <c r="AM783" s="93"/>
      <c r="AN783" s="93"/>
      <c r="AO783" s="129"/>
      <c r="AP783" s="93"/>
      <c r="AQ783" s="93"/>
    </row>
    <row r="784" spans="5:43" ht="32.25" customHeight="1" x14ac:dyDescent="0.25">
      <c r="E784" s="93"/>
      <c r="AM784" s="93"/>
      <c r="AN784" s="93"/>
      <c r="AO784" s="129"/>
      <c r="AP784" s="93"/>
      <c r="AQ784" s="93"/>
    </row>
    <row r="785" spans="5:43" ht="32.25" customHeight="1" x14ac:dyDescent="0.25">
      <c r="E785" s="93"/>
      <c r="AM785" s="93"/>
      <c r="AN785" s="93"/>
      <c r="AO785" s="129"/>
      <c r="AP785" s="93"/>
      <c r="AQ785" s="93"/>
    </row>
    <row r="786" spans="5:43" ht="32.25" customHeight="1" x14ac:dyDescent="0.25">
      <c r="E786" s="93"/>
      <c r="AM786" s="93"/>
      <c r="AN786" s="93"/>
      <c r="AO786" s="129"/>
      <c r="AP786" s="93"/>
      <c r="AQ786" s="93"/>
    </row>
    <row r="787" spans="5:43" ht="32.25" customHeight="1" x14ac:dyDescent="0.25">
      <c r="E787" s="93"/>
      <c r="AM787" s="93"/>
      <c r="AN787" s="93"/>
      <c r="AO787" s="129"/>
      <c r="AP787" s="93"/>
      <c r="AQ787" s="93"/>
    </row>
    <row r="788" spans="5:43" ht="32.25" customHeight="1" x14ac:dyDescent="0.25">
      <c r="E788" s="93"/>
      <c r="AM788" s="93"/>
      <c r="AN788" s="93"/>
      <c r="AO788" s="129"/>
      <c r="AP788" s="93"/>
      <c r="AQ788" s="93"/>
    </row>
    <row r="789" spans="5:43" ht="32.25" customHeight="1" x14ac:dyDescent="0.25">
      <c r="E789" s="93"/>
      <c r="AM789" s="93"/>
      <c r="AN789" s="93"/>
      <c r="AO789" s="129"/>
      <c r="AP789" s="93"/>
      <c r="AQ789" s="93"/>
    </row>
    <row r="790" spans="5:43" ht="32.25" customHeight="1" x14ac:dyDescent="0.25">
      <c r="E790" s="93"/>
      <c r="AM790" s="93"/>
      <c r="AN790" s="93"/>
      <c r="AO790" s="129"/>
      <c r="AP790" s="93"/>
      <c r="AQ790" s="93"/>
    </row>
    <row r="791" spans="5:43" ht="32.25" customHeight="1" x14ac:dyDescent="0.25">
      <c r="E791" s="93"/>
      <c r="AM791" s="93"/>
      <c r="AN791" s="93"/>
      <c r="AO791" s="129"/>
      <c r="AP791" s="93"/>
      <c r="AQ791" s="93"/>
    </row>
    <row r="792" spans="5:43" ht="32.25" customHeight="1" x14ac:dyDescent="0.25">
      <c r="E792" s="93"/>
      <c r="AM792" s="93"/>
      <c r="AN792" s="93"/>
      <c r="AO792" s="129"/>
      <c r="AP792" s="93"/>
      <c r="AQ792" s="93"/>
    </row>
    <row r="793" spans="5:43" ht="32.25" customHeight="1" x14ac:dyDescent="0.25">
      <c r="E793" s="93"/>
      <c r="AM793" s="93"/>
      <c r="AN793" s="93"/>
      <c r="AO793" s="129"/>
      <c r="AP793" s="93"/>
      <c r="AQ793" s="93"/>
    </row>
    <row r="794" spans="5:43" ht="32.25" customHeight="1" x14ac:dyDescent="0.25">
      <c r="E794" s="93"/>
      <c r="AM794" s="93"/>
      <c r="AN794" s="93"/>
      <c r="AO794" s="129"/>
      <c r="AP794" s="93"/>
      <c r="AQ794" s="93"/>
    </row>
    <row r="795" spans="5:43" ht="32.25" customHeight="1" x14ac:dyDescent="0.25">
      <c r="E795" s="93"/>
      <c r="AM795" s="93"/>
      <c r="AN795" s="93"/>
      <c r="AO795" s="129"/>
      <c r="AP795" s="93"/>
      <c r="AQ795" s="93"/>
    </row>
    <row r="796" spans="5:43" ht="32.25" customHeight="1" x14ac:dyDescent="0.25">
      <c r="E796" s="93"/>
      <c r="AM796" s="93"/>
      <c r="AN796" s="93"/>
      <c r="AO796" s="129"/>
      <c r="AP796" s="93"/>
      <c r="AQ796" s="93"/>
    </row>
    <row r="797" spans="5:43" ht="32.25" customHeight="1" x14ac:dyDescent="0.25">
      <c r="E797" s="93"/>
      <c r="AM797" s="93"/>
      <c r="AN797" s="93"/>
      <c r="AO797" s="129"/>
      <c r="AP797" s="93"/>
      <c r="AQ797" s="93"/>
    </row>
    <row r="798" spans="5:43" ht="32.25" customHeight="1" x14ac:dyDescent="0.25">
      <c r="E798" s="93"/>
      <c r="AM798" s="93"/>
      <c r="AN798" s="93"/>
      <c r="AO798" s="129"/>
      <c r="AP798" s="93"/>
      <c r="AQ798" s="93"/>
    </row>
    <row r="799" spans="5:43" ht="32.25" customHeight="1" x14ac:dyDescent="0.25">
      <c r="E799" s="93"/>
      <c r="AM799" s="93"/>
      <c r="AN799" s="93"/>
      <c r="AO799" s="129"/>
      <c r="AP799" s="93"/>
      <c r="AQ799" s="93"/>
    </row>
    <row r="800" spans="5:43" ht="32.25" customHeight="1" x14ac:dyDescent="0.25">
      <c r="E800" s="93"/>
      <c r="AM800" s="93"/>
      <c r="AN800" s="93"/>
      <c r="AO800" s="129"/>
      <c r="AP800" s="93"/>
      <c r="AQ800" s="93"/>
    </row>
    <row r="801" spans="5:43" ht="32.25" customHeight="1" x14ac:dyDescent="0.25">
      <c r="E801" s="93"/>
      <c r="AM801" s="93"/>
      <c r="AN801" s="93"/>
      <c r="AO801" s="129"/>
      <c r="AP801" s="93"/>
      <c r="AQ801" s="93"/>
    </row>
    <row r="802" spans="5:43" ht="32.25" customHeight="1" x14ac:dyDescent="0.25">
      <c r="E802" s="93"/>
      <c r="AM802" s="93"/>
      <c r="AN802" s="93"/>
      <c r="AO802" s="129"/>
      <c r="AP802" s="93"/>
      <c r="AQ802" s="93"/>
    </row>
    <row r="803" spans="5:43" ht="32.25" customHeight="1" x14ac:dyDescent="0.25">
      <c r="E803" s="93"/>
      <c r="AM803" s="93"/>
      <c r="AN803" s="93"/>
      <c r="AO803" s="129"/>
      <c r="AP803" s="93"/>
      <c r="AQ803" s="93"/>
    </row>
    <row r="804" spans="5:43" ht="32.25" customHeight="1" x14ac:dyDescent="0.25">
      <c r="E804" s="93"/>
      <c r="AM804" s="93"/>
      <c r="AN804" s="93"/>
      <c r="AO804" s="129"/>
      <c r="AP804" s="93"/>
      <c r="AQ804" s="93"/>
    </row>
    <row r="805" spans="5:43" ht="32.25" customHeight="1" x14ac:dyDescent="0.25">
      <c r="E805" s="93"/>
      <c r="AM805" s="93"/>
      <c r="AN805" s="93"/>
      <c r="AO805" s="129"/>
      <c r="AP805" s="93"/>
      <c r="AQ805" s="93"/>
    </row>
    <row r="806" spans="5:43" ht="32.25" customHeight="1" x14ac:dyDescent="0.25">
      <c r="E806" s="93"/>
      <c r="AM806" s="93"/>
      <c r="AN806" s="93"/>
      <c r="AO806" s="129"/>
      <c r="AP806" s="93"/>
      <c r="AQ806" s="93"/>
    </row>
    <row r="807" spans="5:43" ht="32.25" customHeight="1" x14ac:dyDescent="0.25">
      <c r="E807" s="93"/>
      <c r="AM807" s="93"/>
      <c r="AN807" s="93"/>
      <c r="AO807" s="129"/>
      <c r="AP807" s="93"/>
      <c r="AQ807" s="93"/>
    </row>
    <row r="808" spans="5:43" ht="32.25" customHeight="1" x14ac:dyDescent="0.25">
      <c r="E808" s="93"/>
      <c r="AM808" s="93"/>
      <c r="AN808" s="93"/>
      <c r="AO808" s="129"/>
      <c r="AP808" s="93"/>
      <c r="AQ808" s="93"/>
    </row>
    <row r="809" spans="5:43" ht="32.25" customHeight="1" x14ac:dyDescent="0.25">
      <c r="E809" s="93"/>
      <c r="AM809" s="93"/>
      <c r="AN809" s="93"/>
      <c r="AO809" s="129"/>
      <c r="AP809" s="93"/>
      <c r="AQ809" s="93"/>
    </row>
    <row r="810" spans="5:43" ht="32.25" customHeight="1" x14ac:dyDescent="0.25">
      <c r="E810" s="93"/>
      <c r="AM810" s="93"/>
      <c r="AN810" s="93"/>
      <c r="AO810" s="129"/>
      <c r="AP810" s="93"/>
      <c r="AQ810" s="93"/>
    </row>
    <row r="811" spans="5:43" ht="32.25" customHeight="1" x14ac:dyDescent="0.25">
      <c r="E811" s="93"/>
      <c r="AM811" s="93"/>
      <c r="AN811" s="93"/>
      <c r="AO811" s="129"/>
      <c r="AP811" s="93"/>
      <c r="AQ811" s="93"/>
    </row>
    <row r="812" spans="5:43" ht="32.25" customHeight="1" x14ac:dyDescent="0.25">
      <c r="E812" s="93"/>
      <c r="AM812" s="93"/>
      <c r="AN812" s="93"/>
      <c r="AO812" s="129"/>
      <c r="AP812" s="93"/>
      <c r="AQ812" s="93"/>
    </row>
    <row r="813" spans="5:43" ht="32.25" customHeight="1" x14ac:dyDescent="0.25">
      <c r="E813" s="93"/>
      <c r="AM813" s="93"/>
      <c r="AN813" s="93"/>
      <c r="AO813" s="129"/>
      <c r="AP813" s="93"/>
      <c r="AQ813" s="93"/>
    </row>
    <row r="814" spans="5:43" ht="32.25" customHeight="1" x14ac:dyDescent="0.25">
      <c r="E814" s="93"/>
      <c r="AM814" s="93"/>
      <c r="AN814" s="93"/>
      <c r="AO814" s="129"/>
      <c r="AP814" s="93"/>
      <c r="AQ814" s="93"/>
    </row>
    <row r="815" spans="5:43" ht="32.25" customHeight="1" x14ac:dyDescent="0.25">
      <c r="E815" s="93"/>
      <c r="AM815" s="93"/>
      <c r="AN815" s="93"/>
      <c r="AO815" s="129"/>
      <c r="AP815" s="93"/>
      <c r="AQ815" s="93"/>
    </row>
    <row r="816" spans="5:43" ht="32.25" customHeight="1" x14ac:dyDescent="0.25">
      <c r="E816" s="93"/>
      <c r="AM816" s="93"/>
      <c r="AN816" s="93"/>
      <c r="AO816" s="129"/>
      <c r="AP816" s="93"/>
      <c r="AQ816" s="93"/>
    </row>
    <row r="817" spans="5:43" ht="32.25" customHeight="1" x14ac:dyDescent="0.25">
      <c r="E817" s="93"/>
      <c r="AM817" s="93"/>
      <c r="AN817" s="93"/>
      <c r="AO817" s="129"/>
      <c r="AP817" s="93"/>
      <c r="AQ817" s="93"/>
    </row>
    <row r="818" spans="5:43" ht="32.25" customHeight="1" x14ac:dyDescent="0.25">
      <c r="E818" s="93"/>
      <c r="AM818" s="93"/>
      <c r="AN818" s="93"/>
      <c r="AO818" s="129"/>
      <c r="AP818" s="93"/>
      <c r="AQ818" s="93"/>
    </row>
    <row r="819" spans="5:43" ht="32.25" customHeight="1" x14ac:dyDescent="0.25">
      <c r="E819" s="93"/>
      <c r="AM819" s="93"/>
      <c r="AN819" s="93"/>
      <c r="AO819" s="129"/>
      <c r="AP819" s="93"/>
      <c r="AQ819" s="93"/>
    </row>
    <row r="820" spans="5:43" ht="32.25" customHeight="1" x14ac:dyDescent="0.25">
      <c r="E820" s="93"/>
      <c r="AM820" s="93"/>
      <c r="AN820" s="93"/>
      <c r="AO820" s="129"/>
      <c r="AP820" s="93"/>
      <c r="AQ820" s="93"/>
    </row>
    <row r="821" spans="5:43" ht="32.25" customHeight="1" x14ac:dyDescent="0.25">
      <c r="E821" s="93"/>
      <c r="AM821" s="93"/>
      <c r="AN821" s="93"/>
      <c r="AO821" s="129"/>
      <c r="AP821" s="93"/>
      <c r="AQ821" s="93"/>
    </row>
    <row r="822" spans="5:43" ht="32.25" customHeight="1" x14ac:dyDescent="0.25">
      <c r="E822" s="93"/>
      <c r="AM822" s="93"/>
      <c r="AN822" s="93"/>
      <c r="AO822" s="129"/>
      <c r="AP822" s="93"/>
      <c r="AQ822" s="93"/>
    </row>
    <row r="823" spans="5:43" ht="32.25" customHeight="1" x14ac:dyDescent="0.25">
      <c r="E823" s="93"/>
      <c r="AM823" s="93"/>
      <c r="AN823" s="93"/>
      <c r="AO823" s="129"/>
      <c r="AP823" s="93"/>
      <c r="AQ823" s="93"/>
    </row>
    <row r="824" spans="5:43" ht="32.25" customHeight="1" x14ac:dyDescent="0.25">
      <c r="E824" s="93"/>
      <c r="AM824" s="93"/>
      <c r="AN824" s="93"/>
      <c r="AO824" s="129"/>
      <c r="AP824" s="93"/>
      <c r="AQ824" s="93"/>
    </row>
    <row r="825" spans="5:43" ht="32.25" customHeight="1" x14ac:dyDescent="0.25">
      <c r="E825" s="93"/>
      <c r="AM825" s="93"/>
      <c r="AN825" s="93"/>
      <c r="AO825" s="129"/>
      <c r="AP825" s="93"/>
      <c r="AQ825" s="93"/>
    </row>
    <row r="826" spans="5:43" ht="32.25" customHeight="1" x14ac:dyDescent="0.25">
      <c r="E826" s="93"/>
      <c r="AM826" s="93"/>
      <c r="AN826" s="93"/>
      <c r="AO826" s="129"/>
      <c r="AP826" s="93"/>
      <c r="AQ826" s="93"/>
    </row>
    <row r="827" spans="5:43" ht="32.25" customHeight="1" x14ac:dyDescent="0.25">
      <c r="E827" s="93"/>
      <c r="AM827" s="93"/>
      <c r="AN827" s="93"/>
      <c r="AO827" s="129"/>
      <c r="AP827" s="93"/>
      <c r="AQ827" s="93"/>
    </row>
    <row r="828" spans="5:43" ht="32.25" customHeight="1" x14ac:dyDescent="0.25">
      <c r="E828" s="93"/>
      <c r="AM828" s="93"/>
      <c r="AN828" s="93"/>
      <c r="AO828" s="129"/>
      <c r="AP828" s="93"/>
      <c r="AQ828" s="93"/>
    </row>
    <row r="829" spans="5:43" ht="32.25" customHeight="1" x14ac:dyDescent="0.25">
      <c r="E829" s="93"/>
      <c r="AM829" s="93"/>
      <c r="AN829" s="93"/>
      <c r="AO829" s="129"/>
      <c r="AP829" s="93"/>
      <c r="AQ829" s="93"/>
    </row>
    <row r="830" spans="5:43" ht="32.25" customHeight="1" x14ac:dyDescent="0.25">
      <c r="E830" s="93"/>
      <c r="AM830" s="93"/>
      <c r="AN830" s="93"/>
      <c r="AO830" s="129"/>
      <c r="AP830" s="93"/>
      <c r="AQ830" s="93"/>
    </row>
    <row r="831" spans="5:43" ht="32.25" customHeight="1" x14ac:dyDescent="0.25">
      <c r="E831" s="93"/>
      <c r="AM831" s="93"/>
      <c r="AN831" s="93"/>
      <c r="AO831" s="129"/>
      <c r="AP831" s="93"/>
      <c r="AQ831" s="93"/>
    </row>
    <row r="832" spans="5:43" ht="32.25" customHeight="1" x14ac:dyDescent="0.25">
      <c r="E832" s="93"/>
      <c r="AM832" s="93"/>
      <c r="AN832" s="93"/>
      <c r="AO832" s="129"/>
      <c r="AP832" s="93"/>
      <c r="AQ832" s="93"/>
    </row>
    <row r="833" spans="5:43" ht="32.25" customHeight="1" x14ac:dyDescent="0.25">
      <c r="E833" s="93"/>
      <c r="AM833" s="93"/>
      <c r="AN833" s="93"/>
      <c r="AO833" s="129"/>
      <c r="AP833" s="93"/>
      <c r="AQ833" s="93"/>
    </row>
    <row r="834" spans="5:43" ht="32.25" customHeight="1" x14ac:dyDescent="0.25">
      <c r="E834" s="93"/>
      <c r="AM834" s="93"/>
      <c r="AN834" s="93"/>
      <c r="AO834" s="129"/>
      <c r="AP834" s="93"/>
      <c r="AQ834" s="93"/>
    </row>
    <row r="835" spans="5:43" ht="32.25" customHeight="1" x14ac:dyDescent="0.25">
      <c r="E835" s="93"/>
      <c r="AM835" s="93"/>
      <c r="AN835" s="93"/>
      <c r="AO835" s="129"/>
      <c r="AP835" s="93"/>
      <c r="AQ835" s="93"/>
    </row>
    <row r="836" spans="5:43" ht="32.25" customHeight="1" x14ac:dyDescent="0.25">
      <c r="E836" s="93"/>
      <c r="AM836" s="93"/>
      <c r="AN836" s="93"/>
      <c r="AO836" s="129"/>
      <c r="AP836" s="93"/>
      <c r="AQ836" s="93"/>
    </row>
    <row r="837" spans="5:43" ht="32.25" customHeight="1" x14ac:dyDescent="0.25">
      <c r="E837" s="93"/>
      <c r="AM837" s="93"/>
      <c r="AN837" s="93"/>
      <c r="AO837" s="129"/>
      <c r="AP837" s="93"/>
      <c r="AQ837" s="93"/>
    </row>
    <row r="838" spans="5:43" ht="32.25" customHeight="1" x14ac:dyDescent="0.25">
      <c r="E838" s="93"/>
      <c r="AM838" s="93"/>
      <c r="AN838" s="93"/>
      <c r="AO838" s="129"/>
      <c r="AP838" s="93"/>
      <c r="AQ838" s="93"/>
    </row>
    <row r="839" spans="5:43" ht="32.25" customHeight="1" x14ac:dyDescent="0.25">
      <c r="E839" s="93"/>
      <c r="AM839" s="93"/>
      <c r="AN839" s="93"/>
      <c r="AO839" s="129"/>
      <c r="AP839" s="93"/>
      <c r="AQ839" s="93"/>
    </row>
    <row r="840" spans="5:43" ht="32.25" customHeight="1" x14ac:dyDescent="0.25">
      <c r="E840" s="93"/>
      <c r="AM840" s="93"/>
      <c r="AN840" s="93"/>
      <c r="AO840" s="129"/>
      <c r="AP840" s="93"/>
      <c r="AQ840" s="93"/>
    </row>
    <row r="841" spans="5:43" ht="32.25" customHeight="1" x14ac:dyDescent="0.25">
      <c r="E841" s="93"/>
      <c r="AM841" s="93"/>
      <c r="AN841" s="93"/>
      <c r="AO841" s="129"/>
      <c r="AP841" s="93"/>
      <c r="AQ841" s="93"/>
    </row>
    <row r="842" spans="5:43" ht="32.25" customHeight="1" x14ac:dyDescent="0.25">
      <c r="E842" s="93"/>
      <c r="AM842" s="93"/>
      <c r="AN842" s="93"/>
      <c r="AO842" s="129"/>
      <c r="AP842" s="93"/>
      <c r="AQ842" s="93"/>
    </row>
    <row r="843" spans="5:43" ht="32.25" customHeight="1" x14ac:dyDescent="0.25">
      <c r="E843" s="93"/>
      <c r="AM843" s="93"/>
      <c r="AN843" s="93"/>
      <c r="AO843" s="129"/>
      <c r="AP843" s="93"/>
      <c r="AQ843" s="93"/>
    </row>
    <row r="844" spans="5:43" ht="32.25" customHeight="1" x14ac:dyDescent="0.25">
      <c r="E844" s="93"/>
      <c r="AM844" s="93"/>
      <c r="AN844" s="93"/>
      <c r="AO844" s="129"/>
      <c r="AP844" s="93"/>
      <c r="AQ844" s="93"/>
    </row>
    <row r="845" spans="5:43" ht="32.25" customHeight="1" x14ac:dyDescent="0.25">
      <c r="E845" s="93"/>
      <c r="AM845" s="93"/>
      <c r="AN845" s="93"/>
      <c r="AO845" s="129"/>
      <c r="AP845" s="93"/>
      <c r="AQ845" s="93"/>
    </row>
    <row r="846" spans="5:43" ht="32.25" customHeight="1" x14ac:dyDescent="0.25">
      <c r="E846" s="93"/>
      <c r="AM846" s="93"/>
      <c r="AN846" s="93"/>
      <c r="AO846" s="129"/>
      <c r="AP846" s="93"/>
      <c r="AQ846" s="93"/>
    </row>
    <row r="847" spans="5:43" ht="32.25" customHeight="1" x14ac:dyDescent="0.25">
      <c r="E847" s="93"/>
      <c r="AM847" s="93"/>
      <c r="AN847" s="93"/>
      <c r="AO847" s="129"/>
      <c r="AP847" s="93"/>
      <c r="AQ847" s="93"/>
    </row>
    <row r="848" spans="5:43" ht="32.25" customHeight="1" x14ac:dyDescent="0.25">
      <c r="E848" s="93"/>
      <c r="AM848" s="93"/>
      <c r="AN848" s="93"/>
      <c r="AO848" s="129"/>
      <c r="AP848" s="93"/>
      <c r="AQ848" s="93"/>
    </row>
    <row r="849" spans="5:43" ht="32.25" customHeight="1" x14ac:dyDescent="0.25">
      <c r="E849" s="93"/>
      <c r="AM849" s="93"/>
      <c r="AN849" s="93"/>
      <c r="AO849" s="129"/>
      <c r="AP849" s="93"/>
      <c r="AQ849" s="93"/>
    </row>
    <row r="850" spans="5:43" ht="32.25" customHeight="1" x14ac:dyDescent="0.25">
      <c r="E850" s="93"/>
      <c r="AM850" s="93"/>
      <c r="AN850" s="93"/>
      <c r="AO850" s="129"/>
      <c r="AP850" s="93"/>
      <c r="AQ850" s="93"/>
    </row>
    <row r="851" spans="5:43" ht="32.25" customHeight="1" x14ac:dyDescent="0.25">
      <c r="E851" s="93"/>
      <c r="AM851" s="93"/>
      <c r="AN851" s="93"/>
      <c r="AO851" s="129"/>
      <c r="AP851" s="93"/>
      <c r="AQ851" s="93"/>
    </row>
    <row r="852" spans="5:43" ht="32.25" customHeight="1" x14ac:dyDescent="0.25">
      <c r="E852" s="93"/>
      <c r="AM852" s="93"/>
      <c r="AN852" s="93"/>
      <c r="AO852" s="129"/>
      <c r="AP852" s="93"/>
      <c r="AQ852" s="93"/>
    </row>
    <row r="853" spans="5:43" ht="32.25" customHeight="1" x14ac:dyDescent="0.25">
      <c r="E853" s="93"/>
      <c r="AM853" s="93"/>
      <c r="AN853" s="93"/>
      <c r="AO853" s="129"/>
      <c r="AP853" s="93"/>
      <c r="AQ853" s="93"/>
    </row>
    <row r="854" spans="5:43" ht="32.25" customHeight="1" x14ac:dyDescent="0.25">
      <c r="E854" s="93"/>
      <c r="AM854" s="93"/>
      <c r="AN854" s="93"/>
      <c r="AO854" s="129"/>
      <c r="AP854" s="93"/>
      <c r="AQ854" s="93"/>
    </row>
    <row r="855" spans="5:43" ht="32.25" customHeight="1" x14ac:dyDescent="0.25">
      <c r="E855" s="93"/>
      <c r="AM855" s="93"/>
      <c r="AN855" s="93"/>
      <c r="AO855" s="129"/>
      <c r="AP855" s="93"/>
      <c r="AQ855" s="93"/>
    </row>
    <row r="856" spans="5:43" ht="32.25" customHeight="1" x14ac:dyDescent="0.25">
      <c r="E856" s="93"/>
      <c r="AM856" s="93"/>
      <c r="AN856" s="93"/>
      <c r="AO856" s="129"/>
      <c r="AP856" s="93"/>
      <c r="AQ856" s="93"/>
    </row>
    <row r="857" spans="5:43" ht="32.25" customHeight="1" x14ac:dyDescent="0.25">
      <c r="E857" s="93"/>
      <c r="AM857" s="93"/>
      <c r="AN857" s="93"/>
      <c r="AO857" s="129"/>
      <c r="AP857" s="93"/>
      <c r="AQ857" s="93"/>
    </row>
    <row r="858" spans="5:43" ht="32.25" customHeight="1" x14ac:dyDescent="0.25">
      <c r="E858" s="93"/>
      <c r="AM858" s="93"/>
      <c r="AN858" s="93"/>
      <c r="AO858" s="129"/>
      <c r="AP858" s="93"/>
      <c r="AQ858" s="93"/>
    </row>
    <row r="859" spans="5:43" ht="32.25" customHeight="1" x14ac:dyDescent="0.25">
      <c r="E859" s="93"/>
      <c r="AM859" s="93"/>
      <c r="AN859" s="93"/>
      <c r="AO859" s="129"/>
      <c r="AP859" s="93"/>
      <c r="AQ859" s="93"/>
    </row>
    <row r="860" spans="5:43" ht="32.25" customHeight="1" x14ac:dyDescent="0.25">
      <c r="E860" s="93"/>
      <c r="AM860" s="93"/>
      <c r="AN860" s="93"/>
      <c r="AO860" s="129"/>
      <c r="AP860" s="93"/>
      <c r="AQ860" s="93"/>
    </row>
    <row r="861" spans="5:43" ht="32.25" customHeight="1" x14ac:dyDescent="0.25">
      <c r="E861" s="93"/>
      <c r="AM861" s="93"/>
      <c r="AN861" s="93"/>
      <c r="AO861" s="129"/>
      <c r="AP861" s="93"/>
      <c r="AQ861" s="93"/>
    </row>
    <row r="862" spans="5:43" ht="32.25" customHeight="1" x14ac:dyDescent="0.25">
      <c r="E862" s="93"/>
      <c r="AM862" s="93"/>
      <c r="AN862" s="93"/>
      <c r="AO862" s="129"/>
      <c r="AP862" s="93"/>
      <c r="AQ862" s="93"/>
    </row>
    <row r="863" spans="5:43" ht="32.25" customHeight="1" x14ac:dyDescent="0.25">
      <c r="E863" s="93"/>
      <c r="AM863" s="93"/>
      <c r="AN863" s="93"/>
      <c r="AO863" s="129"/>
      <c r="AP863" s="93"/>
      <c r="AQ863" s="93"/>
    </row>
    <row r="864" spans="5:43" ht="32.25" customHeight="1" x14ac:dyDescent="0.25">
      <c r="E864" s="93"/>
      <c r="AM864" s="93"/>
      <c r="AN864" s="93"/>
      <c r="AO864" s="129"/>
      <c r="AP864" s="93"/>
      <c r="AQ864" s="93"/>
    </row>
    <row r="865" spans="5:43" ht="32.25" customHeight="1" x14ac:dyDescent="0.25">
      <c r="E865" s="93"/>
      <c r="AM865" s="93"/>
      <c r="AN865" s="93"/>
      <c r="AO865" s="129"/>
      <c r="AP865" s="93"/>
      <c r="AQ865" s="93"/>
    </row>
    <row r="866" spans="5:43" ht="32.25" customHeight="1" x14ac:dyDescent="0.25">
      <c r="E866" s="93"/>
      <c r="AM866" s="93"/>
      <c r="AN866" s="93"/>
      <c r="AO866" s="129"/>
      <c r="AP866" s="93"/>
      <c r="AQ866" s="93"/>
    </row>
    <row r="867" spans="5:43" ht="32.25" customHeight="1" x14ac:dyDescent="0.25">
      <c r="E867" s="93"/>
      <c r="AM867" s="93"/>
      <c r="AN867" s="93"/>
      <c r="AO867" s="129"/>
      <c r="AP867" s="93"/>
      <c r="AQ867" s="93"/>
    </row>
    <row r="868" spans="5:43" ht="32.25" customHeight="1" x14ac:dyDescent="0.25">
      <c r="E868" s="93"/>
      <c r="AM868" s="93"/>
      <c r="AN868" s="93"/>
      <c r="AO868" s="129"/>
      <c r="AP868" s="93"/>
      <c r="AQ868" s="93"/>
    </row>
    <row r="869" spans="5:43" ht="32.25" customHeight="1" x14ac:dyDescent="0.25">
      <c r="E869" s="93"/>
      <c r="AM869" s="93"/>
      <c r="AN869" s="93"/>
      <c r="AO869" s="129"/>
      <c r="AP869" s="93"/>
      <c r="AQ869" s="93"/>
    </row>
    <row r="870" spans="5:43" ht="32.25" customHeight="1" x14ac:dyDescent="0.25">
      <c r="E870" s="93"/>
      <c r="AM870" s="93"/>
      <c r="AN870" s="93"/>
      <c r="AO870" s="129"/>
      <c r="AP870" s="93"/>
      <c r="AQ870" s="93"/>
    </row>
    <row r="871" spans="5:43" ht="32.25" customHeight="1" x14ac:dyDescent="0.25">
      <c r="E871" s="93"/>
      <c r="AM871" s="93"/>
      <c r="AN871" s="93"/>
      <c r="AO871" s="129"/>
      <c r="AP871" s="93"/>
      <c r="AQ871" s="93"/>
    </row>
    <row r="872" spans="5:43" ht="32.25" customHeight="1" x14ac:dyDescent="0.25">
      <c r="E872" s="93"/>
      <c r="AM872" s="93"/>
      <c r="AN872" s="93"/>
      <c r="AO872" s="129"/>
      <c r="AP872" s="93"/>
      <c r="AQ872" s="93"/>
    </row>
    <row r="873" spans="5:43" ht="32.25" customHeight="1" x14ac:dyDescent="0.25">
      <c r="E873" s="93"/>
      <c r="AM873" s="93"/>
      <c r="AN873" s="93"/>
      <c r="AO873" s="129"/>
      <c r="AP873" s="93"/>
      <c r="AQ873" s="93"/>
    </row>
    <row r="874" spans="5:43" ht="32.25" customHeight="1" x14ac:dyDescent="0.25">
      <c r="E874" s="93"/>
      <c r="AM874" s="93"/>
      <c r="AN874" s="93"/>
      <c r="AO874" s="129"/>
      <c r="AP874" s="93"/>
      <c r="AQ874" s="93"/>
    </row>
    <row r="875" spans="5:43" ht="32.25" customHeight="1" x14ac:dyDescent="0.25">
      <c r="E875" s="93"/>
      <c r="AM875" s="93"/>
      <c r="AN875" s="93"/>
      <c r="AO875" s="129"/>
      <c r="AP875" s="93"/>
      <c r="AQ875" s="93"/>
    </row>
    <row r="876" spans="5:43" ht="32.25" customHeight="1" x14ac:dyDescent="0.25">
      <c r="E876" s="93"/>
      <c r="AM876" s="93"/>
      <c r="AN876" s="93"/>
      <c r="AO876" s="129"/>
      <c r="AP876" s="93"/>
      <c r="AQ876" s="93"/>
    </row>
    <row r="877" spans="5:43" ht="32.25" customHeight="1" x14ac:dyDescent="0.25">
      <c r="E877" s="93"/>
      <c r="AM877" s="93"/>
      <c r="AN877" s="93"/>
      <c r="AO877" s="129"/>
      <c r="AP877" s="93"/>
      <c r="AQ877" s="93"/>
    </row>
    <row r="878" spans="5:43" ht="32.25" customHeight="1" x14ac:dyDescent="0.25">
      <c r="E878" s="93"/>
      <c r="AM878" s="93"/>
      <c r="AN878" s="93"/>
      <c r="AO878" s="129"/>
      <c r="AP878" s="93"/>
      <c r="AQ878" s="93"/>
    </row>
    <row r="879" spans="5:43" ht="32.25" customHeight="1" x14ac:dyDescent="0.25">
      <c r="E879" s="93"/>
      <c r="AM879" s="93"/>
      <c r="AN879" s="93"/>
      <c r="AO879" s="129"/>
      <c r="AP879" s="93"/>
      <c r="AQ879" s="93"/>
    </row>
    <row r="880" spans="5:43" ht="32.25" customHeight="1" x14ac:dyDescent="0.25">
      <c r="E880" s="93"/>
      <c r="AM880" s="93"/>
      <c r="AN880" s="93"/>
      <c r="AO880" s="129"/>
      <c r="AP880" s="93"/>
      <c r="AQ880" s="93"/>
    </row>
    <row r="881" spans="5:43" ht="32.25" customHeight="1" x14ac:dyDescent="0.25">
      <c r="E881" s="93"/>
      <c r="AM881" s="93"/>
      <c r="AN881" s="93"/>
      <c r="AO881" s="129"/>
      <c r="AP881" s="93"/>
      <c r="AQ881" s="93"/>
    </row>
    <row r="882" spans="5:43" ht="32.25" customHeight="1" x14ac:dyDescent="0.25">
      <c r="E882" s="93"/>
      <c r="AM882" s="93"/>
      <c r="AN882" s="93"/>
      <c r="AO882" s="129"/>
      <c r="AP882" s="93"/>
      <c r="AQ882" s="93"/>
    </row>
    <row r="883" spans="5:43" ht="32.25" customHeight="1" x14ac:dyDescent="0.25">
      <c r="E883" s="93"/>
      <c r="AM883" s="93"/>
      <c r="AN883" s="93"/>
      <c r="AO883" s="129"/>
      <c r="AP883" s="93"/>
      <c r="AQ883" s="93"/>
    </row>
    <row r="884" spans="5:43" ht="32.25" customHeight="1" x14ac:dyDescent="0.25">
      <c r="E884" s="93"/>
      <c r="AM884" s="93"/>
      <c r="AN884" s="93"/>
      <c r="AO884" s="129"/>
      <c r="AP884" s="93"/>
      <c r="AQ884" s="93"/>
    </row>
    <row r="885" spans="5:43" ht="32.25" customHeight="1" x14ac:dyDescent="0.25">
      <c r="E885" s="93"/>
      <c r="AM885" s="93"/>
      <c r="AN885" s="93"/>
      <c r="AO885" s="129"/>
      <c r="AP885" s="93"/>
      <c r="AQ885" s="93"/>
    </row>
    <row r="886" spans="5:43" ht="32.25" customHeight="1" x14ac:dyDescent="0.25">
      <c r="E886" s="93"/>
      <c r="AM886" s="93"/>
      <c r="AN886" s="93"/>
      <c r="AO886" s="129"/>
      <c r="AP886" s="93"/>
      <c r="AQ886" s="93"/>
    </row>
    <row r="887" spans="5:43" ht="32.25" customHeight="1" x14ac:dyDescent="0.25">
      <c r="E887" s="93"/>
      <c r="AM887" s="93"/>
      <c r="AN887" s="93"/>
      <c r="AO887" s="129"/>
      <c r="AP887" s="93"/>
      <c r="AQ887" s="93"/>
    </row>
    <row r="888" spans="5:43" ht="32.25" customHeight="1" x14ac:dyDescent="0.25">
      <c r="E888" s="93"/>
      <c r="AM888" s="93"/>
      <c r="AN888" s="93"/>
      <c r="AO888" s="129"/>
      <c r="AP888" s="93"/>
      <c r="AQ888" s="93"/>
    </row>
    <row r="889" spans="5:43" ht="32.25" customHeight="1" x14ac:dyDescent="0.25">
      <c r="E889" s="93"/>
      <c r="AM889" s="93"/>
      <c r="AN889" s="93"/>
      <c r="AO889" s="129"/>
      <c r="AP889" s="93"/>
      <c r="AQ889" s="93"/>
    </row>
    <row r="890" spans="5:43" ht="32.25" customHeight="1" x14ac:dyDescent="0.25">
      <c r="E890" s="93"/>
      <c r="AM890" s="93"/>
      <c r="AN890" s="93"/>
      <c r="AO890" s="129"/>
      <c r="AP890" s="93"/>
      <c r="AQ890" s="93"/>
    </row>
    <row r="891" spans="5:43" ht="32.25" customHeight="1" x14ac:dyDescent="0.25">
      <c r="E891" s="93"/>
      <c r="AM891" s="93"/>
      <c r="AN891" s="93"/>
      <c r="AO891" s="129"/>
      <c r="AP891" s="93"/>
      <c r="AQ891" s="93"/>
    </row>
    <row r="892" spans="5:43" ht="32.25" customHeight="1" x14ac:dyDescent="0.25">
      <c r="E892" s="93"/>
      <c r="AM892" s="93"/>
      <c r="AN892" s="93"/>
      <c r="AO892" s="129"/>
      <c r="AP892" s="93"/>
      <c r="AQ892" s="93"/>
    </row>
    <row r="893" spans="5:43" ht="32.25" customHeight="1" x14ac:dyDescent="0.25">
      <c r="E893" s="93"/>
      <c r="AM893" s="93"/>
      <c r="AN893" s="93"/>
      <c r="AO893" s="129"/>
      <c r="AP893" s="93"/>
      <c r="AQ893" s="93"/>
    </row>
    <row r="894" spans="5:43" ht="32.25" customHeight="1" x14ac:dyDescent="0.25">
      <c r="E894" s="93"/>
      <c r="AM894" s="93"/>
      <c r="AN894" s="93"/>
      <c r="AO894" s="129"/>
      <c r="AP894" s="93"/>
      <c r="AQ894" s="93"/>
    </row>
    <row r="895" spans="5:43" ht="32.25" customHeight="1" x14ac:dyDescent="0.25">
      <c r="E895" s="93"/>
      <c r="AM895" s="93"/>
      <c r="AN895" s="93"/>
      <c r="AO895" s="129"/>
      <c r="AP895" s="93"/>
      <c r="AQ895" s="93"/>
    </row>
    <row r="896" spans="5:43" ht="32.25" customHeight="1" x14ac:dyDescent="0.25">
      <c r="E896" s="93"/>
      <c r="AM896" s="93"/>
      <c r="AN896" s="93"/>
      <c r="AO896" s="129"/>
      <c r="AP896" s="93"/>
      <c r="AQ896" s="93"/>
    </row>
    <row r="897" spans="5:43" ht="32.25" customHeight="1" x14ac:dyDescent="0.25">
      <c r="E897" s="93"/>
      <c r="AM897" s="93"/>
      <c r="AN897" s="93"/>
      <c r="AO897" s="129"/>
      <c r="AP897" s="93"/>
      <c r="AQ897" s="93"/>
    </row>
    <row r="898" spans="5:43" ht="32.25" customHeight="1" x14ac:dyDescent="0.25">
      <c r="E898" s="93"/>
      <c r="AM898" s="93"/>
      <c r="AN898" s="93"/>
      <c r="AO898" s="129"/>
      <c r="AP898" s="93"/>
      <c r="AQ898" s="93"/>
    </row>
    <row r="899" spans="5:43" ht="32.25" customHeight="1" x14ac:dyDescent="0.25">
      <c r="E899" s="93"/>
      <c r="AM899" s="93"/>
      <c r="AN899" s="93"/>
      <c r="AO899" s="129"/>
      <c r="AP899" s="93"/>
      <c r="AQ899" s="93"/>
    </row>
    <row r="900" spans="5:43" ht="32.25" customHeight="1" x14ac:dyDescent="0.25">
      <c r="E900" s="93"/>
      <c r="AM900" s="93"/>
      <c r="AN900" s="93"/>
      <c r="AO900" s="129"/>
      <c r="AP900" s="93"/>
      <c r="AQ900" s="93"/>
    </row>
    <row r="901" spans="5:43" ht="32.25" customHeight="1" x14ac:dyDescent="0.25">
      <c r="E901" s="93"/>
      <c r="AM901" s="93"/>
      <c r="AN901" s="93"/>
      <c r="AO901" s="129"/>
      <c r="AP901" s="93"/>
      <c r="AQ901" s="93"/>
    </row>
    <row r="902" spans="5:43" ht="32.25" customHeight="1" x14ac:dyDescent="0.25">
      <c r="E902" s="93"/>
      <c r="AM902" s="93"/>
      <c r="AN902" s="93"/>
      <c r="AO902" s="129"/>
      <c r="AP902" s="93"/>
      <c r="AQ902" s="93"/>
    </row>
    <row r="903" spans="5:43" ht="32.25" customHeight="1" x14ac:dyDescent="0.25">
      <c r="E903" s="93"/>
      <c r="AM903" s="93"/>
      <c r="AN903" s="93"/>
      <c r="AO903" s="129"/>
      <c r="AP903" s="93"/>
      <c r="AQ903" s="93"/>
    </row>
    <row r="904" spans="5:43" ht="32.25" customHeight="1" x14ac:dyDescent="0.25">
      <c r="E904" s="93"/>
      <c r="AM904" s="93"/>
      <c r="AN904" s="93"/>
      <c r="AO904" s="129"/>
      <c r="AP904" s="93"/>
      <c r="AQ904" s="93"/>
    </row>
    <row r="905" spans="5:43" ht="32.25" customHeight="1" x14ac:dyDescent="0.25">
      <c r="E905" s="93"/>
      <c r="AM905" s="93"/>
      <c r="AN905" s="93"/>
      <c r="AO905" s="129"/>
      <c r="AP905" s="93"/>
      <c r="AQ905" s="93"/>
    </row>
    <row r="906" spans="5:43" ht="32.25" customHeight="1" x14ac:dyDescent="0.25">
      <c r="E906" s="93"/>
      <c r="AM906" s="93"/>
      <c r="AN906" s="93"/>
      <c r="AO906" s="129"/>
      <c r="AP906" s="93"/>
      <c r="AQ906" s="93"/>
    </row>
    <row r="907" spans="5:43" ht="32.25" customHeight="1" x14ac:dyDescent="0.25">
      <c r="E907" s="93"/>
      <c r="AM907" s="93"/>
      <c r="AN907" s="93"/>
      <c r="AO907" s="129"/>
      <c r="AP907" s="93"/>
      <c r="AQ907" s="93"/>
    </row>
    <row r="908" spans="5:43" ht="32.25" customHeight="1" x14ac:dyDescent="0.25">
      <c r="E908" s="93"/>
      <c r="AM908" s="93"/>
      <c r="AN908" s="93"/>
      <c r="AO908" s="129"/>
      <c r="AP908" s="93"/>
      <c r="AQ908" s="93"/>
    </row>
    <row r="909" spans="5:43" ht="32.25" customHeight="1" x14ac:dyDescent="0.25">
      <c r="E909" s="93"/>
      <c r="AM909" s="93"/>
      <c r="AN909" s="93"/>
      <c r="AO909" s="129"/>
      <c r="AP909" s="93"/>
      <c r="AQ909" s="93"/>
    </row>
    <row r="910" spans="5:43" ht="32.25" customHeight="1" x14ac:dyDescent="0.25">
      <c r="E910" s="93"/>
      <c r="AM910" s="93"/>
      <c r="AN910" s="93"/>
      <c r="AO910" s="129"/>
      <c r="AP910" s="93"/>
      <c r="AQ910" s="93"/>
    </row>
    <row r="911" spans="5:43" ht="32.25" customHeight="1" x14ac:dyDescent="0.25">
      <c r="E911" s="93"/>
      <c r="AM911" s="93"/>
      <c r="AN911" s="93"/>
      <c r="AO911" s="129"/>
      <c r="AP911" s="93"/>
      <c r="AQ911" s="93"/>
    </row>
    <row r="912" spans="5:43" ht="32.25" customHeight="1" x14ac:dyDescent="0.25">
      <c r="E912" s="93"/>
      <c r="AM912" s="93"/>
      <c r="AN912" s="93"/>
      <c r="AO912" s="129"/>
      <c r="AP912" s="93"/>
      <c r="AQ912" s="93"/>
    </row>
    <row r="913" spans="5:43" ht="32.25" customHeight="1" x14ac:dyDescent="0.25">
      <c r="E913" s="93"/>
      <c r="AM913" s="93"/>
      <c r="AN913" s="93"/>
      <c r="AO913" s="129"/>
      <c r="AP913" s="93"/>
      <c r="AQ913" s="93"/>
    </row>
    <row r="914" spans="5:43" ht="32.25" customHeight="1" x14ac:dyDescent="0.25">
      <c r="E914" s="93"/>
      <c r="AM914" s="93"/>
      <c r="AN914" s="93"/>
      <c r="AO914" s="129"/>
      <c r="AP914" s="93"/>
      <c r="AQ914" s="93"/>
    </row>
    <row r="915" spans="5:43" ht="32.25" customHeight="1" x14ac:dyDescent="0.25">
      <c r="E915" s="93"/>
      <c r="AM915" s="93"/>
      <c r="AN915" s="93"/>
      <c r="AO915" s="129"/>
      <c r="AP915" s="93"/>
      <c r="AQ915" s="93"/>
    </row>
    <row r="916" spans="5:43" ht="32.25" customHeight="1" x14ac:dyDescent="0.25">
      <c r="E916" s="93"/>
      <c r="AM916" s="93"/>
      <c r="AN916" s="93"/>
      <c r="AO916" s="129"/>
      <c r="AP916" s="93"/>
      <c r="AQ916" s="93"/>
    </row>
    <row r="917" spans="5:43" ht="32.25" customHeight="1" x14ac:dyDescent="0.25">
      <c r="E917" s="93"/>
      <c r="AM917" s="93"/>
      <c r="AN917" s="93"/>
      <c r="AO917" s="129"/>
      <c r="AP917" s="93"/>
      <c r="AQ917" s="93"/>
    </row>
    <row r="918" spans="5:43" ht="32.25" customHeight="1" x14ac:dyDescent="0.25">
      <c r="E918" s="93"/>
      <c r="AM918" s="93"/>
      <c r="AN918" s="93"/>
      <c r="AO918" s="129"/>
      <c r="AP918" s="93"/>
      <c r="AQ918" s="93"/>
    </row>
    <row r="919" spans="5:43" ht="32.25" customHeight="1" x14ac:dyDescent="0.25">
      <c r="E919" s="93"/>
      <c r="AM919" s="93"/>
      <c r="AN919" s="93"/>
      <c r="AO919" s="129"/>
      <c r="AP919" s="93"/>
      <c r="AQ919" s="93"/>
    </row>
    <row r="920" spans="5:43" ht="32.25" customHeight="1" x14ac:dyDescent="0.25">
      <c r="E920" s="93"/>
      <c r="AM920" s="93"/>
      <c r="AN920" s="93"/>
      <c r="AO920" s="129"/>
      <c r="AP920" s="93"/>
      <c r="AQ920" s="93"/>
    </row>
    <row r="921" spans="5:43" ht="32.25" customHeight="1" x14ac:dyDescent="0.25">
      <c r="E921" s="93"/>
      <c r="AM921" s="93"/>
      <c r="AN921" s="93"/>
      <c r="AO921" s="129"/>
      <c r="AP921" s="93"/>
      <c r="AQ921" s="93"/>
    </row>
    <row r="922" spans="5:43" ht="32.25" customHeight="1" x14ac:dyDescent="0.25">
      <c r="E922" s="93"/>
      <c r="AM922" s="93"/>
      <c r="AN922" s="93"/>
      <c r="AO922" s="129"/>
      <c r="AP922" s="93"/>
      <c r="AQ922" s="93"/>
    </row>
    <row r="923" spans="5:43" ht="32.25" customHeight="1" x14ac:dyDescent="0.25">
      <c r="E923" s="93"/>
      <c r="AM923" s="93"/>
      <c r="AN923" s="93"/>
      <c r="AO923" s="129"/>
      <c r="AP923" s="93"/>
      <c r="AQ923" s="93"/>
    </row>
    <row r="924" spans="5:43" ht="32.25" customHeight="1" x14ac:dyDescent="0.25">
      <c r="E924" s="93"/>
      <c r="AM924" s="93"/>
      <c r="AN924" s="93"/>
      <c r="AO924" s="129"/>
      <c r="AP924" s="93"/>
      <c r="AQ924" s="93"/>
    </row>
    <row r="925" spans="5:43" ht="32.25" customHeight="1" x14ac:dyDescent="0.25">
      <c r="E925" s="93"/>
      <c r="AM925" s="93"/>
      <c r="AN925" s="93"/>
      <c r="AO925" s="129"/>
      <c r="AP925" s="93"/>
      <c r="AQ925" s="93"/>
    </row>
    <row r="926" spans="5:43" ht="32.25" customHeight="1" x14ac:dyDescent="0.25">
      <c r="E926" s="93"/>
      <c r="AM926" s="93"/>
      <c r="AN926" s="93"/>
      <c r="AO926" s="129"/>
      <c r="AP926" s="93"/>
      <c r="AQ926" s="93"/>
    </row>
    <row r="927" spans="5:43" ht="32.25" customHeight="1" x14ac:dyDescent="0.25">
      <c r="E927" s="93"/>
      <c r="AM927" s="93"/>
      <c r="AN927" s="93"/>
      <c r="AO927" s="129"/>
      <c r="AP927" s="93"/>
      <c r="AQ927" s="93"/>
    </row>
    <row r="928" spans="5:43" ht="32.25" customHeight="1" x14ac:dyDescent="0.25">
      <c r="E928" s="93"/>
      <c r="AM928" s="93"/>
      <c r="AN928" s="93"/>
      <c r="AO928" s="129"/>
      <c r="AP928" s="93"/>
      <c r="AQ928" s="93"/>
    </row>
    <row r="929" spans="5:43" ht="32.25" customHeight="1" x14ac:dyDescent="0.25">
      <c r="E929" s="93"/>
      <c r="AM929" s="93"/>
      <c r="AN929" s="93"/>
      <c r="AO929" s="129"/>
      <c r="AP929" s="93"/>
      <c r="AQ929" s="93"/>
    </row>
    <row r="930" spans="5:43" ht="32.25" customHeight="1" x14ac:dyDescent="0.25">
      <c r="E930" s="93"/>
      <c r="AM930" s="93"/>
      <c r="AN930" s="93"/>
      <c r="AO930" s="129"/>
      <c r="AP930" s="93"/>
      <c r="AQ930" s="93"/>
    </row>
    <row r="931" spans="5:43" ht="32.25" customHeight="1" x14ac:dyDescent="0.25">
      <c r="E931" s="93"/>
      <c r="AM931" s="93"/>
      <c r="AN931" s="93"/>
      <c r="AO931" s="129"/>
      <c r="AP931" s="93"/>
      <c r="AQ931" s="93"/>
    </row>
    <row r="932" spans="5:43" ht="32.25" customHeight="1" x14ac:dyDescent="0.25">
      <c r="E932" s="93"/>
      <c r="AM932" s="93"/>
      <c r="AN932" s="93"/>
      <c r="AO932" s="129"/>
      <c r="AP932" s="93"/>
      <c r="AQ932" s="93"/>
    </row>
    <row r="933" spans="5:43" ht="32.25" customHeight="1" x14ac:dyDescent="0.25">
      <c r="E933" s="93"/>
      <c r="AM933" s="93"/>
      <c r="AN933" s="93"/>
      <c r="AO933" s="129"/>
      <c r="AP933" s="93"/>
      <c r="AQ933" s="93"/>
    </row>
    <row r="934" spans="5:43" ht="32.25" customHeight="1" x14ac:dyDescent="0.25">
      <c r="E934" s="93"/>
      <c r="AM934" s="93"/>
      <c r="AN934" s="93"/>
      <c r="AO934" s="129"/>
      <c r="AP934" s="93"/>
      <c r="AQ934" s="93"/>
    </row>
    <row r="935" spans="5:43" ht="32.25" customHeight="1" x14ac:dyDescent="0.25">
      <c r="E935" s="93"/>
      <c r="AM935" s="93"/>
      <c r="AN935" s="93"/>
      <c r="AO935" s="129"/>
      <c r="AP935" s="93"/>
      <c r="AQ935" s="93"/>
    </row>
    <row r="936" spans="5:43" ht="32.25" customHeight="1" x14ac:dyDescent="0.25">
      <c r="E936" s="93"/>
      <c r="AM936" s="93"/>
      <c r="AN936" s="93"/>
      <c r="AO936" s="129"/>
      <c r="AP936" s="93"/>
      <c r="AQ936" s="93"/>
    </row>
    <row r="937" spans="5:43" ht="32.25" customHeight="1" x14ac:dyDescent="0.25">
      <c r="E937" s="93"/>
      <c r="AM937" s="93"/>
      <c r="AN937" s="93"/>
      <c r="AO937" s="129"/>
      <c r="AP937" s="93"/>
      <c r="AQ937" s="93"/>
    </row>
    <row r="938" spans="5:43" ht="32.25" customHeight="1" x14ac:dyDescent="0.25">
      <c r="E938" s="93"/>
      <c r="AM938" s="93"/>
      <c r="AN938" s="93"/>
      <c r="AO938" s="129"/>
      <c r="AP938" s="93"/>
      <c r="AQ938" s="93"/>
    </row>
    <row r="939" spans="5:43" ht="32.25" customHeight="1" x14ac:dyDescent="0.25">
      <c r="E939" s="93"/>
      <c r="AM939" s="93"/>
      <c r="AN939" s="93"/>
      <c r="AO939" s="129"/>
      <c r="AP939" s="93"/>
      <c r="AQ939" s="93"/>
    </row>
    <row r="940" spans="5:43" ht="32.25" customHeight="1" x14ac:dyDescent="0.25">
      <c r="E940" s="93"/>
      <c r="AM940" s="93"/>
      <c r="AN940" s="93"/>
      <c r="AO940" s="129"/>
      <c r="AP940" s="93"/>
      <c r="AQ940" s="93"/>
    </row>
    <row r="941" spans="5:43" ht="32.25" customHeight="1" x14ac:dyDescent="0.25">
      <c r="E941" s="93"/>
      <c r="AM941" s="93"/>
      <c r="AN941" s="93"/>
      <c r="AO941" s="129"/>
      <c r="AP941" s="93"/>
      <c r="AQ941" s="93"/>
    </row>
    <row r="942" spans="5:43" ht="32.25" customHeight="1" x14ac:dyDescent="0.25">
      <c r="E942" s="93"/>
      <c r="AM942" s="93"/>
      <c r="AN942" s="93"/>
      <c r="AO942" s="129"/>
      <c r="AP942" s="93"/>
      <c r="AQ942" s="93"/>
    </row>
    <row r="943" spans="5:43" ht="32.25" customHeight="1" x14ac:dyDescent="0.25">
      <c r="E943" s="93"/>
      <c r="AM943" s="93"/>
      <c r="AN943" s="93"/>
      <c r="AO943" s="129"/>
      <c r="AP943" s="93"/>
      <c r="AQ943" s="93"/>
    </row>
    <row r="944" spans="5:43" ht="32.25" customHeight="1" x14ac:dyDescent="0.25">
      <c r="E944" s="93"/>
      <c r="AM944" s="93"/>
      <c r="AN944" s="93"/>
      <c r="AO944" s="129"/>
      <c r="AP944" s="93"/>
      <c r="AQ944" s="93"/>
    </row>
    <row r="945" spans="5:43" ht="32.25" customHeight="1" x14ac:dyDescent="0.25">
      <c r="E945" s="93"/>
      <c r="AM945" s="93"/>
      <c r="AN945" s="93"/>
      <c r="AO945" s="129"/>
      <c r="AP945" s="93"/>
      <c r="AQ945" s="93"/>
    </row>
    <row r="946" spans="5:43" ht="32.25" customHeight="1" x14ac:dyDescent="0.25">
      <c r="E946" s="93"/>
      <c r="AM946" s="93"/>
      <c r="AN946" s="93"/>
      <c r="AO946" s="129"/>
      <c r="AP946" s="93"/>
      <c r="AQ946" s="93"/>
    </row>
    <row r="947" spans="5:43" ht="32.25" customHeight="1" x14ac:dyDescent="0.25">
      <c r="E947" s="93"/>
      <c r="AM947" s="93"/>
      <c r="AN947" s="93"/>
      <c r="AO947" s="129"/>
      <c r="AP947" s="93"/>
      <c r="AQ947" s="93"/>
    </row>
    <row r="948" spans="5:43" ht="32.25" customHeight="1" x14ac:dyDescent="0.25">
      <c r="E948" s="93"/>
      <c r="AM948" s="93"/>
      <c r="AN948" s="93"/>
      <c r="AO948" s="129"/>
      <c r="AP948" s="93"/>
      <c r="AQ948" s="93"/>
    </row>
    <row r="949" spans="5:43" ht="32.25" customHeight="1" x14ac:dyDescent="0.25">
      <c r="E949" s="93"/>
      <c r="AM949" s="93"/>
      <c r="AN949" s="93"/>
      <c r="AO949" s="129"/>
      <c r="AP949" s="93"/>
      <c r="AQ949" s="93"/>
    </row>
    <row r="950" spans="5:43" ht="32.25" customHeight="1" x14ac:dyDescent="0.25">
      <c r="E950" s="93"/>
      <c r="AM950" s="93"/>
      <c r="AN950" s="93"/>
      <c r="AO950" s="129"/>
      <c r="AP950" s="93"/>
      <c r="AQ950" s="93"/>
    </row>
    <row r="951" spans="5:43" ht="32.25" customHeight="1" x14ac:dyDescent="0.25">
      <c r="E951" s="93"/>
      <c r="AM951" s="93"/>
      <c r="AN951" s="93"/>
      <c r="AO951" s="129"/>
      <c r="AP951" s="93"/>
      <c r="AQ951" s="93"/>
    </row>
    <row r="952" spans="5:43" ht="32.25" customHeight="1" x14ac:dyDescent="0.25">
      <c r="E952" s="93"/>
      <c r="AM952" s="93"/>
      <c r="AN952" s="93"/>
      <c r="AO952" s="129"/>
      <c r="AP952" s="93"/>
      <c r="AQ952" s="93"/>
    </row>
    <row r="953" spans="5:43" ht="32.25" customHeight="1" x14ac:dyDescent="0.25">
      <c r="E953" s="93"/>
      <c r="AM953" s="93"/>
      <c r="AN953" s="93"/>
      <c r="AO953" s="129"/>
      <c r="AP953" s="93"/>
      <c r="AQ953" s="93"/>
    </row>
    <row r="954" spans="5:43" ht="32.25" customHeight="1" x14ac:dyDescent="0.25">
      <c r="E954" s="93"/>
      <c r="AM954" s="93"/>
      <c r="AN954" s="93"/>
      <c r="AO954" s="129"/>
      <c r="AP954" s="93"/>
      <c r="AQ954" s="93"/>
    </row>
    <row r="955" spans="5:43" ht="32.25" customHeight="1" x14ac:dyDescent="0.25">
      <c r="E955" s="93"/>
      <c r="AM955" s="93"/>
      <c r="AN955" s="93"/>
      <c r="AO955" s="129"/>
      <c r="AP955" s="93"/>
      <c r="AQ955" s="93"/>
    </row>
    <row r="956" spans="5:43" ht="32.25" customHeight="1" x14ac:dyDescent="0.25">
      <c r="E956" s="93"/>
      <c r="AM956" s="93"/>
      <c r="AN956" s="93"/>
      <c r="AO956" s="129"/>
      <c r="AP956" s="93"/>
      <c r="AQ956" s="93"/>
    </row>
    <row r="957" spans="5:43" ht="32.25" customHeight="1" x14ac:dyDescent="0.25">
      <c r="E957" s="93"/>
      <c r="AM957" s="93"/>
      <c r="AN957" s="93"/>
      <c r="AO957" s="129"/>
      <c r="AP957" s="93"/>
      <c r="AQ957" s="93"/>
    </row>
    <row r="958" spans="5:43" ht="32.25" customHeight="1" x14ac:dyDescent="0.25">
      <c r="E958" s="93"/>
      <c r="AM958" s="93"/>
      <c r="AN958" s="93"/>
      <c r="AO958" s="129"/>
      <c r="AP958" s="93"/>
      <c r="AQ958" s="93"/>
    </row>
    <row r="959" spans="5:43" ht="32.25" customHeight="1" x14ac:dyDescent="0.25">
      <c r="E959" s="93"/>
      <c r="AM959" s="93"/>
      <c r="AN959" s="93"/>
      <c r="AO959" s="129"/>
      <c r="AP959" s="93"/>
      <c r="AQ959" s="93"/>
    </row>
    <row r="960" spans="5:43" ht="32.25" customHeight="1" x14ac:dyDescent="0.25">
      <c r="E960" s="93"/>
      <c r="AM960" s="93"/>
      <c r="AN960" s="93"/>
      <c r="AO960" s="129"/>
      <c r="AP960" s="93"/>
      <c r="AQ960" s="93"/>
    </row>
    <row r="961" spans="5:43" ht="32.25" customHeight="1" x14ac:dyDescent="0.25">
      <c r="E961" s="93"/>
      <c r="AM961" s="93"/>
      <c r="AN961" s="93"/>
      <c r="AO961" s="129"/>
      <c r="AP961" s="93"/>
      <c r="AQ961" s="93"/>
    </row>
    <row r="962" spans="5:43" ht="32.25" customHeight="1" x14ac:dyDescent="0.25">
      <c r="E962" s="93"/>
      <c r="AM962" s="93"/>
      <c r="AN962" s="93"/>
      <c r="AO962" s="129"/>
      <c r="AP962" s="93"/>
      <c r="AQ962" s="93"/>
    </row>
    <row r="963" spans="5:43" ht="32.25" customHeight="1" x14ac:dyDescent="0.25">
      <c r="E963" s="93"/>
      <c r="AM963" s="93"/>
      <c r="AN963" s="93"/>
      <c r="AO963" s="129"/>
      <c r="AP963" s="93"/>
      <c r="AQ963" s="93"/>
    </row>
    <row r="964" spans="5:43" ht="32.25" customHeight="1" x14ac:dyDescent="0.25">
      <c r="E964" s="93"/>
      <c r="AM964" s="93"/>
      <c r="AN964" s="93"/>
      <c r="AO964" s="129"/>
      <c r="AP964" s="93"/>
      <c r="AQ964" s="93"/>
    </row>
    <row r="965" spans="5:43" ht="32.25" customHeight="1" x14ac:dyDescent="0.25">
      <c r="E965" s="93"/>
      <c r="AM965" s="93"/>
      <c r="AN965" s="93"/>
      <c r="AO965" s="129"/>
      <c r="AP965" s="93"/>
      <c r="AQ965" s="93"/>
    </row>
    <row r="966" spans="5:43" ht="32.25" customHeight="1" x14ac:dyDescent="0.25">
      <c r="E966" s="93"/>
      <c r="AM966" s="93"/>
      <c r="AN966" s="93"/>
      <c r="AO966" s="129"/>
      <c r="AP966" s="93"/>
      <c r="AQ966" s="93"/>
    </row>
    <row r="967" spans="5:43" ht="32.25" customHeight="1" x14ac:dyDescent="0.25">
      <c r="E967" s="93"/>
      <c r="AM967" s="93"/>
      <c r="AN967" s="93"/>
      <c r="AO967" s="129"/>
      <c r="AP967" s="93"/>
      <c r="AQ967" s="93"/>
    </row>
    <row r="968" spans="5:43" ht="32.25" customHeight="1" x14ac:dyDescent="0.25">
      <c r="E968" s="93"/>
      <c r="AM968" s="93"/>
      <c r="AN968" s="93"/>
      <c r="AO968" s="129"/>
      <c r="AP968" s="93"/>
      <c r="AQ968" s="93"/>
    </row>
    <row r="969" spans="5:43" ht="32.25" customHeight="1" x14ac:dyDescent="0.25">
      <c r="E969" s="93"/>
      <c r="AM969" s="93"/>
      <c r="AN969" s="93"/>
      <c r="AO969" s="129"/>
      <c r="AP969" s="93"/>
      <c r="AQ969" s="93"/>
    </row>
    <row r="970" spans="5:43" ht="32.25" customHeight="1" x14ac:dyDescent="0.25">
      <c r="E970" s="93"/>
      <c r="AM970" s="93"/>
      <c r="AN970" s="93"/>
      <c r="AO970" s="129"/>
      <c r="AP970" s="93"/>
      <c r="AQ970" s="93"/>
    </row>
    <row r="971" spans="5:43" ht="32.25" customHeight="1" x14ac:dyDescent="0.25">
      <c r="E971" s="93"/>
      <c r="AM971" s="93"/>
      <c r="AN971" s="93"/>
      <c r="AO971" s="129"/>
      <c r="AP971" s="93"/>
      <c r="AQ971" s="93"/>
    </row>
    <row r="972" spans="5:43" ht="32.25" customHeight="1" x14ac:dyDescent="0.25">
      <c r="E972" s="93"/>
      <c r="AM972" s="93"/>
      <c r="AN972" s="93"/>
      <c r="AO972" s="129"/>
      <c r="AP972" s="93"/>
      <c r="AQ972" s="93"/>
    </row>
    <row r="973" spans="5:43" ht="32.25" customHeight="1" x14ac:dyDescent="0.25">
      <c r="E973" s="93"/>
      <c r="AM973" s="93"/>
      <c r="AN973" s="93"/>
      <c r="AO973" s="129"/>
      <c r="AP973" s="93"/>
      <c r="AQ973" s="93"/>
    </row>
    <row r="974" spans="5:43" ht="32.25" customHeight="1" x14ac:dyDescent="0.25">
      <c r="E974" s="93"/>
      <c r="AM974" s="93"/>
      <c r="AN974" s="93"/>
      <c r="AO974" s="129"/>
      <c r="AP974" s="93"/>
      <c r="AQ974" s="93"/>
    </row>
    <row r="975" spans="5:43" ht="32.25" customHeight="1" x14ac:dyDescent="0.25">
      <c r="E975" s="93"/>
      <c r="AM975" s="93"/>
      <c r="AN975" s="93"/>
      <c r="AO975" s="129"/>
      <c r="AP975" s="93"/>
      <c r="AQ975" s="93"/>
    </row>
    <row r="976" spans="5:43" ht="32.25" customHeight="1" x14ac:dyDescent="0.25">
      <c r="E976" s="93"/>
      <c r="AM976" s="93"/>
      <c r="AN976" s="93"/>
      <c r="AO976" s="129"/>
      <c r="AP976" s="93"/>
      <c r="AQ976" s="93"/>
    </row>
    <row r="977" spans="5:43" ht="32.25" customHeight="1" x14ac:dyDescent="0.25">
      <c r="E977" s="93"/>
      <c r="AM977" s="93"/>
      <c r="AN977" s="93"/>
      <c r="AO977" s="129"/>
      <c r="AP977" s="93"/>
      <c r="AQ977" s="93"/>
    </row>
    <row r="978" spans="5:43" ht="32.25" customHeight="1" x14ac:dyDescent="0.25">
      <c r="E978" s="93"/>
      <c r="AM978" s="93"/>
      <c r="AN978" s="93"/>
      <c r="AO978" s="129"/>
      <c r="AP978" s="93"/>
      <c r="AQ978" s="93"/>
    </row>
    <row r="979" spans="5:43" ht="32.25" customHeight="1" x14ac:dyDescent="0.25">
      <c r="E979" s="93"/>
      <c r="AM979" s="93"/>
      <c r="AN979" s="93"/>
      <c r="AO979" s="129"/>
      <c r="AP979" s="93"/>
      <c r="AQ979" s="93"/>
    </row>
    <row r="980" spans="5:43" ht="32.25" customHeight="1" x14ac:dyDescent="0.25">
      <c r="E980" s="93"/>
      <c r="AM980" s="93"/>
      <c r="AN980" s="93"/>
      <c r="AO980" s="129"/>
      <c r="AP980" s="93"/>
      <c r="AQ980" s="93"/>
    </row>
    <row r="981" spans="5:43" ht="32.25" customHeight="1" x14ac:dyDescent="0.25">
      <c r="E981" s="93"/>
      <c r="AM981" s="93"/>
      <c r="AN981" s="93"/>
      <c r="AO981" s="129"/>
      <c r="AP981" s="93"/>
      <c r="AQ981" s="93"/>
    </row>
    <row r="982" spans="5:43" ht="32.25" customHeight="1" x14ac:dyDescent="0.25">
      <c r="E982" s="93"/>
      <c r="AM982" s="93"/>
      <c r="AN982" s="93"/>
      <c r="AO982" s="129"/>
      <c r="AP982" s="93"/>
      <c r="AQ982" s="93"/>
    </row>
    <row r="983" spans="5:43" ht="32.25" customHeight="1" x14ac:dyDescent="0.25">
      <c r="E983" s="93"/>
      <c r="AM983" s="93"/>
      <c r="AN983" s="93"/>
      <c r="AO983" s="129"/>
      <c r="AP983" s="93"/>
      <c r="AQ983" s="93"/>
    </row>
    <row r="984" spans="5:43" ht="32.25" customHeight="1" x14ac:dyDescent="0.25">
      <c r="E984" s="93"/>
      <c r="AM984" s="93"/>
      <c r="AN984" s="93"/>
      <c r="AO984" s="129"/>
      <c r="AP984" s="93"/>
      <c r="AQ984" s="93"/>
    </row>
    <row r="985" spans="5:43" ht="32.25" customHeight="1" x14ac:dyDescent="0.25">
      <c r="E985" s="93"/>
      <c r="AM985" s="93"/>
      <c r="AN985" s="93"/>
      <c r="AO985" s="129"/>
      <c r="AP985" s="93"/>
      <c r="AQ985" s="93"/>
    </row>
    <row r="986" spans="5:43" ht="32.25" customHeight="1" x14ac:dyDescent="0.25">
      <c r="E986" s="93"/>
      <c r="AM986" s="93"/>
      <c r="AN986" s="93"/>
      <c r="AO986" s="129"/>
      <c r="AP986" s="93"/>
      <c r="AQ986" s="93"/>
    </row>
    <row r="987" spans="5:43" ht="32.25" customHeight="1" x14ac:dyDescent="0.25">
      <c r="E987" s="93"/>
      <c r="AM987" s="93"/>
      <c r="AN987" s="93"/>
      <c r="AO987" s="129"/>
      <c r="AP987" s="93"/>
      <c r="AQ987" s="93"/>
    </row>
    <row r="988" spans="5:43" ht="32.25" customHeight="1" x14ac:dyDescent="0.25">
      <c r="E988" s="93"/>
      <c r="AM988" s="93"/>
      <c r="AN988" s="93"/>
      <c r="AO988" s="129"/>
      <c r="AP988" s="93"/>
      <c r="AQ988" s="93"/>
    </row>
    <row r="989" spans="5:43" ht="32.25" customHeight="1" x14ac:dyDescent="0.25">
      <c r="E989" s="93"/>
      <c r="AM989" s="93"/>
      <c r="AN989" s="93"/>
      <c r="AO989" s="129"/>
      <c r="AP989" s="93"/>
      <c r="AQ989" s="93"/>
    </row>
    <row r="990" spans="5:43" ht="32.25" customHeight="1" x14ac:dyDescent="0.25">
      <c r="E990" s="93"/>
      <c r="AM990" s="93"/>
      <c r="AN990" s="93"/>
      <c r="AO990" s="129"/>
      <c r="AP990" s="93"/>
      <c r="AQ990" s="93"/>
    </row>
    <row r="991" spans="5:43" ht="32.25" customHeight="1" x14ac:dyDescent="0.25">
      <c r="E991" s="93"/>
      <c r="AM991" s="93"/>
      <c r="AN991" s="93"/>
      <c r="AO991" s="129"/>
      <c r="AP991" s="93"/>
      <c r="AQ991" s="93"/>
    </row>
    <row r="992" spans="5:43" ht="32.25" customHeight="1" x14ac:dyDescent="0.25">
      <c r="E992" s="93"/>
      <c r="AM992" s="93"/>
      <c r="AN992" s="93"/>
      <c r="AO992" s="129"/>
      <c r="AP992" s="93"/>
      <c r="AQ992" s="93"/>
    </row>
    <row r="993" spans="5:43" ht="32.25" customHeight="1" x14ac:dyDescent="0.25">
      <c r="E993" s="93"/>
      <c r="AM993" s="93"/>
      <c r="AN993" s="93"/>
      <c r="AO993" s="129"/>
      <c r="AP993" s="93"/>
      <c r="AQ993" s="93"/>
    </row>
    <row r="994" spans="5:43" ht="32.25" customHeight="1" x14ac:dyDescent="0.25">
      <c r="E994" s="93"/>
      <c r="AM994" s="93"/>
      <c r="AN994" s="93"/>
      <c r="AO994" s="129"/>
      <c r="AP994" s="93"/>
      <c r="AQ994" s="93"/>
    </row>
    <row r="995" spans="5:43" ht="32.25" customHeight="1" x14ac:dyDescent="0.25">
      <c r="E995" s="93"/>
      <c r="AM995" s="93"/>
      <c r="AN995" s="93"/>
      <c r="AO995" s="129"/>
      <c r="AP995" s="93"/>
      <c r="AQ995" s="93"/>
    </row>
    <row r="996" spans="5:43" ht="32.25" customHeight="1" x14ac:dyDescent="0.25">
      <c r="E996" s="93"/>
      <c r="AM996" s="93"/>
      <c r="AN996" s="93"/>
      <c r="AO996" s="129"/>
      <c r="AP996" s="93"/>
      <c r="AQ996" s="93"/>
    </row>
    <row r="997" spans="5:43" ht="32.25" customHeight="1" x14ac:dyDescent="0.25">
      <c r="E997" s="93"/>
      <c r="AM997" s="93"/>
      <c r="AN997" s="93"/>
      <c r="AO997" s="129"/>
      <c r="AP997" s="93"/>
      <c r="AQ997" s="93"/>
    </row>
    <row r="998" spans="5:43" ht="32.25" customHeight="1" x14ac:dyDescent="0.25">
      <c r="E998" s="93"/>
      <c r="AM998" s="93"/>
      <c r="AN998" s="93"/>
      <c r="AO998" s="129"/>
      <c r="AP998" s="93"/>
      <c r="AQ998" s="93"/>
    </row>
    <row r="999" spans="5:43" ht="32.25" customHeight="1" x14ac:dyDescent="0.25">
      <c r="E999" s="93"/>
      <c r="AM999" s="93"/>
      <c r="AN999" s="93"/>
      <c r="AO999" s="129"/>
      <c r="AP999" s="93"/>
      <c r="AQ999" s="93"/>
    </row>
    <row r="1000" spans="5:43" ht="32.25" customHeight="1" x14ac:dyDescent="0.25">
      <c r="E1000" s="93"/>
      <c r="AM1000" s="93"/>
      <c r="AN1000" s="93"/>
      <c r="AO1000" s="129"/>
      <c r="AP1000" s="93"/>
      <c r="AQ1000" s="93"/>
    </row>
    <row r="1001" spans="5:43" ht="32.25" customHeight="1" x14ac:dyDescent="0.25">
      <c r="E1001" s="93"/>
      <c r="AM1001" s="93"/>
      <c r="AN1001" s="93"/>
      <c r="AO1001" s="129"/>
      <c r="AP1001" s="93"/>
      <c r="AQ1001" s="93"/>
    </row>
    <row r="1002" spans="5:43" ht="32.25" customHeight="1" x14ac:dyDescent="0.25">
      <c r="E1002" s="93"/>
      <c r="AM1002" s="93"/>
      <c r="AN1002" s="93"/>
      <c r="AO1002" s="129"/>
      <c r="AP1002" s="93"/>
      <c r="AQ1002" s="93"/>
    </row>
    <row r="1003" spans="5:43" ht="32.25" customHeight="1" x14ac:dyDescent="0.25">
      <c r="E1003" s="93"/>
      <c r="AM1003" s="93"/>
      <c r="AN1003" s="93"/>
      <c r="AO1003" s="129"/>
      <c r="AP1003" s="93"/>
      <c r="AQ1003" s="93"/>
    </row>
    <row r="1004" spans="5:43" ht="32.25" customHeight="1" x14ac:dyDescent="0.25">
      <c r="E1004" s="93"/>
      <c r="AM1004" s="93"/>
      <c r="AN1004" s="93"/>
      <c r="AO1004" s="129"/>
      <c r="AP1004" s="93"/>
      <c r="AQ1004" s="93"/>
    </row>
    <row r="1005" spans="5:43" ht="32.25" customHeight="1" x14ac:dyDescent="0.25">
      <c r="E1005" s="93"/>
      <c r="AM1005" s="93"/>
      <c r="AN1005" s="93"/>
      <c r="AO1005" s="129"/>
      <c r="AP1005" s="93"/>
      <c r="AQ1005" s="93"/>
    </row>
    <row r="1006" spans="5:43" ht="32.25" customHeight="1" x14ac:dyDescent="0.25">
      <c r="E1006" s="93"/>
      <c r="AM1006" s="93"/>
      <c r="AN1006" s="93"/>
      <c r="AO1006" s="129"/>
      <c r="AP1006" s="93"/>
      <c r="AQ1006" s="93"/>
    </row>
    <row r="1007" spans="5:43" ht="32.25" customHeight="1" x14ac:dyDescent="0.25">
      <c r="E1007" s="93"/>
      <c r="AM1007" s="93"/>
      <c r="AN1007" s="93"/>
      <c r="AO1007" s="129"/>
      <c r="AP1007" s="93"/>
      <c r="AQ1007" s="93"/>
    </row>
    <row r="1008" spans="5:43" ht="32.25" customHeight="1" x14ac:dyDescent="0.25">
      <c r="E1008" s="93"/>
      <c r="AM1008" s="93"/>
      <c r="AN1008" s="93"/>
      <c r="AO1008" s="129"/>
      <c r="AP1008" s="93"/>
      <c r="AQ1008" s="93"/>
    </row>
    <row r="1009" spans="5:43" ht="32.25" customHeight="1" x14ac:dyDescent="0.25">
      <c r="E1009" s="93"/>
      <c r="AM1009" s="93"/>
      <c r="AN1009" s="93"/>
      <c r="AO1009" s="129"/>
      <c r="AP1009" s="93"/>
      <c r="AQ1009" s="93"/>
    </row>
    <row r="1010" spans="5:43" ht="32.25" customHeight="1" x14ac:dyDescent="0.25">
      <c r="E1010" s="93"/>
      <c r="AM1010" s="93"/>
      <c r="AN1010" s="93"/>
      <c r="AO1010" s="129"/>
      <c r="AP1010" s="93"/>
      <c r="AQ1010" s="93"/>
    </row>
    <row r="1011" spans="5:43" ht="32.25" customHeight="1" x14ac:dyDescent="0.25">
      <c r="E1011" s="93"/>
      <c r="AM1011" s="93"/>
      <c r="AN1011" s="93"/>
      <c r="AO1011" s="129"/>
      <c r="AP1011" s="93"/>
      <c r="AQ1011" s="93"/>
    </row>
    <row r="1012" spans="5:43" ht="32.25" customHeight="1" x14ac:dyDescent="0.25">
      <c r="E1012" s="93"/>
      <c r="AM1012" s="93"/>
      <c r="AN1012" s="93"/>
      <c r="AO1012" s="129"/>
      <c r="AP1012" s="93"/>
      <c r="AQ1012" s="93"/>
    </row>
    <row r="1013" spans="5:43" ht="32.25" customHeight="1" x14ac:dyDescent="0.25">
      <c r="E1013" s="93"/>
      <c r="AM1013" s="93"/>
      <c r="AN1013" s="93"/>
      <c r="AO1013" s="129"/>
      <c r="AP1013" s="93"/>
      <c r="AQ1013" s="93"/>
    </row>
    <row r="1014" spans="5:43" ht="32.25" customHeight="1" x14ac:dyDescent="0.25">
      <c r="E1014" s="93"/>
      <c r="AM1014" s="93"/>
      <c r="AN1014" s="93"/>
      <c r="AO1014" s="129"/>
      <c r="AP1014" s="93"/>
      <c r="AQ1014" s="93"/>
    </row>
    <row r="1015" spans="5:43" ht="32.25" customHeight="1" x14ac:dyDescent="0.25">
      <c r="E1015" s="93"/>
      <c r="AM1015" s="93"/>
      <c r="AN1015" s="93"/>
      <c r="AO1015" s="129"/>
      <c r="AP1015" s="93"/>
      <c r="AQ1015" s="93"/>
    </row>
    <row r="1016" spans="5:43" ht="32.25" customHeight="1" x14ac:dyDescent="0.25">
      <c r="E1016" s="93"/>
      <c r="AM1016" s="93"/>
      <c r="AN1016" s="93"/>
      <c r="AO1016" s="129"/>
      <c r="AP1016" s="93"/>
      <c r="AQ1016" s="93"/>
    </row>
    <row r="1017" spans="5:43" ht="32.25" customHeight="1" x14ac:dyDescent="0.25">
      <c r="E1017" s="93"/>
      <c r="AM1017" s="93"/>
      <c r="AN1017" s="93"/>
      <c r="AO1017" s="129"/>
      <c r="AP1017" s="93"/>
      <c r="AQ1017" s="93"/>
    </row>
    <row r="1018" spans="5:43" ht="32.25" customHeight="1" x14ac:dyDescent="0.25">
      <c r="E1018" s="93"/>
      <c r="AM1018" s="93"/>
      <c r="AN1018" s="93"/>
      <c r="AO1018" s="129"/>
      <c r="AP1018" s="93"/>
      <c r="AQ1018" s="93"/>
    </row>
    <row r="1019" spans="5:43" ht="32.25" customHeight="1" x14ac:dyDescent="0.25">
      <c r="E1019" s="93"/>
      <c r="AM1019" s="93"/>
      <c r="AN1019" s="93"/>
      <c r="AO1019" s="129"/>
      <c r="AP1019" s="93"/>
      <c r="AQ1019" s="93"/>
    </row>
    <row r="1020" spans="5:43" ht="32.25" customHeight="1" x14ac:dyDescent="0.25">
      <c r="E1020" s="93"/>
      <c r="AM1020" s="93"/>
      <c r="AN1020" s="93"/>
      <c r="AO1020" s="129"/>
      <c r="AP1020" s="93"/>
      <c r="AQ1020" s="93"/>
    </row>
    <row r="1021" spans="5:43" ht="32.25" customHeight="1" x14ac:dyDescent="0.25">
      <c r="E1021" s="93"/>
      <c r="AM1021" s="93"/>
      <c r="AN1021" s="93"/>
      <c r="AO1021" s="129"/>
      <c r="AP1021" s="93"/>
      <c r="AQ1021" s="93"/>
    </row>
    <row r="1022" spans="5:43" ht="32.25" customHeight="1" x14ac:dyDescent="0.25">
      <c r="E1022" s="93"/>
      <c r="AM1022" s="93"/>
      <c r="AN1022" s="93"/>
      <c r="AO1022" s="129"/>
      <c r="AP1022" s="93"/>
      <c r="AQ1022" s="93"/>
    </row>
    <row r="1023" spans="5:43" ht="32.25" customHeight="1" x14ac:dyDescent="0.25">
      <c r="E1023" s="93"/>
      <c r="AM1023" s="93"/>
      <c r="AN1023" s="93"/>
      <c r="AO1023" s="129"/>
      <c r="AP1023" s="93"/>
      <c r="AQ1023" s="93"/>
    </row>
    <row r="1024" spans="5:43" ht="32.25" customHeight="1" x14ac:dyDescent="0.25">
      <c r="E1024" s="93"/>
      <c r="AM1024" s="93"/>
      <c r="AN1024" s="93"/>
      <c r="AO1024" s="129"/>
      <c r="AP1024" s="93"/>
      <c r="AQ1024" s="93"/>
    </row>
    <row r="1025" spans="5:43" ht="32.25" customHeight="1" x14ac:dyDescent="0.25">
      <c r="E1025" s="93"/>
      <c r="AM1025" s="93"/>
      <c r="AN1025" s="93"/>
      <c r="AO1025" s="129"/>
      <c r="AP1025" s="93"/>
      <c r="AQ1025" s="93"/>
    </row>
    <row r="1026" spans="5:43" ht="32.25" customHeight="1" x14ac:dyDescent="0.25">
      <c r="E1026" s="93"/>
      <c r="AM1026" s="93"/>
      <c r="AN1026" s="93"/>
      <c r="AO1026" s="129"/>
      <c r="AP1026" s="93"/>
      <c r="AQ1026" s="93"/>
    </row>
    <row r="1027" spans="5:43" ht="32.25" customHeight="1" x14ac:dyDescent="0.25">
      <c r="E1027" s="93"/>
      <c r="AM1027" s="93"/>
      <c r="AN1027" s="93"/>
      <c r="AO1027" s="129"/>
      <c r="AP1027" s="93"/>
      <c r="AQ1027" s="93"/>
    </row>
    <row r="1028" spans="5:43" ht="32.25" customHeight="1" x14ac:dyDescent="0.25">
      <c r="E1028" s="93"/>
      <c r="AM1028" s="93"/>
      <c r="AN1028" s="93"/>
      <c r="AO1028" s="129"/>
      <c r="AP1028" s="93"/>
      <c r="AQ1028" s="93"/>
    </row>
    <row r="1029" spans="5:43" ht="32.25" customHeight="1" x14ac:dyDescent="0.25">
      <c r="E1029" s="93"/>
      <c r="AM1029" s="93"/>
      <c r="AN1029" s="93"/>
      <c r="AO1029" s="129"/>
      <c r="AP1029" s="93"/>
      <c r="AQ1029" s="93"/>
    </row>
    <row r="1030" spans="5:43" ht="32.25" customHeight="1" x14ac:dyDescent="0.25">
      <c r="E1030" s="93"/>
      <c r="AM1030" s="93"/>
      <c r="AN1030" s="93"/>
      <c r="AO1030" s="129"/>
      <c r="AP1030" s="93"/>
      <c r="AQ1030" s="93"/>
    </row>
    <row r="1031" spans="5:43" ht="32.25" customHeight="1" x14ac:dyDescent="0.25">
      <c r="E1031" s="93"/>
      <c r="AM1031" s="93"/>
      <c r="AN1031" s="93"/>
      <c r="AO1031" s="129"/>
      <c r="AP1031" s="93"/>
      <c r="AQ1031" s="93"/>
    </row>
    <row r="1032" spans="5:43" ht="32.25" customHeight="1" x14ac:dyDescent="0.25">
      <c r="E1032" s="93"/>
      <c r="AM1032" s="93"/>
      <c r="AN1032" s="93"/>
      <c r="AO1032" s="129"/>
      <c r="AP1032" s="93"/>
      <c r="AQ1032" s="93"/>
    </row>
    <row r="1033" spans="5:43" ht="32.25" customHeight="1" x14ac:dyDescent="0.25">
      <c r="E1033" s="93"/>
      <c r="AM1033" s="93"/>
      <c r="AN1033" s="93"/>
      <c r="AO1033" s="129"/>
      <c r="AP1033" s="93"/>
      <c r="AQ1033" s="93"/>
    </row>
    <row r="1034" spans="5:43" ht="32.25" customHeight="1" x14ac:dyDescent="0.25">
      <c r="E1034" s="93"/>
      <c r="AM1034" s="93"/>
      <c r="AN1034" s="93"/>
      <c r="AO1034" s="129"/>
      <c r="AP1034" s="93"/>
      <c r="AQ1034" s="93"/>
    </row>
    <row r="1035" spans="5:43" ht="32.25" customHeight="1" x14ac:dyDescent="0.25">
      <c r="E1035" s="93"/>
      <c r="AM1035" s="93"/>
      <c r="AN1035" s="93"/>
      <c r="AO1035" s="129"/>
      <c r="AP1035" s="93"/>
      <c r="AQ1035" s="93"/>
    </row>
    <row r="1036" spans="5:43" ht="32.25" customHeight="1" x14ac:dyDescent="0.25">
      <c r="E1036" s="93"/>
      <c r="AM1036" s="93"/>
      <c r="AN1036" s="93"/>
      <c r="AO1036" s="129"/>
      <c r="AP1036" s="93"/>
      <c r="AQ1036" s="93"/>
    </row>
    <row r="1037" spans="5:43" ht="32.25" customHeight="1" x14ac:dyDescent="0.25">
      <c r="E1037" s="93"/>
      <c r="AM1037" s="93"/>
      <c r="AN1037" s="93"/>
      <c r="AO1037" s="129"/>
      <c r="AP1037" s="93"/>
      <c r="AQ1037" s="93"/>
    </row>
    <row r="1038" spans="5:43" ht="32.25" customHeight="1" x14ac:dyDescent="0.25">
      <c r="E1038" s="93"/>
      <c r="AM1038" s="93"/>
      <c r="AN1038" s="93"/>
      <c r="AO1038" s="129"/>
      <c r="AP1038" s="93"/>
      <c r="AQ1038" s="93"/>
    </row>
    <row r="1039" spans="5:43" ht="32.25" customHeight="1" x14ac:dyDescent="0.25">
      <c r="E1039" s="93"/>
      <c r="AM1039" s="93"/>
      <c r="AN1039" s="93"/>
      <c r="AO1039" s="129"/>
      <c r="AP1039" s="93"/>
      <c r="AQ1039" s="93"/>
    </row>
    <row r="1040" spans="5:43" ht="32.25" customHeight="1" x14ac:dyDescent="0.25">
      <c r="E1040" s="93"/>
      <c r="AM1040" s="93"/>
      <c r="AN1040" s="93"/>
      <c r="AO1040" s="129"/>
      <c r="AP1040" s="93"/>
      <c r="AQ1040" s="93"/>
    </row>
    <row r="1041" spans="5:43" ht="32.25" customHeight="1" x14ac:dyDescent="0.25">
      <c r="E1041" s="93"/>
      <c r="AM1041" s="93"/>
      <c r="AN1041" s="93"/>
      <c r="AO1041" s="129"/>
      <c r="AP1041" s="93"/>
      <c r="AQ1041" s="93"/>
    </row>
    <row r="1042" spans="5:43" ht="32.25" customHeight="1" x14ac:dyDescent="0.25">
      <c r="E1042" s="93"/>
      <c r="AM1042" s="93"/>
      <c r="AN1042" s="93"/>
      <c r="AO1042" s="129"/>
      <c r="AP1042" s="93"/>
      <c r="AQ1042" s="93"/>
    </row>
    <row r="1043" spans="5:43" ht="32.25" customHeight="1" x14ac:dyDescent="0.25">
      <c r="E1043" s="93"/>
      <c r="AM1043" s="93"/>
      <c r="AN1043" s="93"/>
      <c r="AO1043" s="129"/>
      <c r="AP1043" s="93"/>
      <c r="AQ1043" s="93"/>
    </row>
    <row r="1044" spans="5:43" ht="32.25" customHeight="1" x14ac:dyDescent="0.25">
      <c r="E1044" s="93"/>
      <c r="AM1044" s="93"/>
      <c r="AN1044" s="93"/>
      <c r="AO1044" s="129"/>
      <c r="AP1044" s="93"/>
      <c r="AQ1044" s="93"/>
    </row>
    <row r="1045" spans="5:43" ht="32.25" customHeight="1" x14ac:dyDescent="0.25">
      <c r="E1045" s="93"/>
      <c r="AM1045" s="93"/>
      <c r="AN1045" s="93"/>
      <c r="AO1045" s="129"/>
      <c r="AP1045" s="93"/>
      <c r="AQ1045" s="93"/>
    </row>
    <row r="1046" spans="5:43" ht="32.25" customHeight="1" x14ac:dyDescent="0.25">
      <c r="E1046" s="93"/>
      <c r="AM1046" s="93"/>
      <c r="AN1046" s="93"/>
      <c r="AO1046" s="129"/>
      <c r="AP1046" s="93"/>
      <c r="AQ1046" s="93"/>
    </row>
    <row r="1047" spans="5:43" ht="32.25" customHeight="1" x14ac:dyDescent="0.25">
      <c r="E1047" s="93"/>
      <c r="AM1047" s="93"/>
      <c r="AN1047" s="93"/>
      <c r="AO1047" s="129"/>
      <c r="AP1047" s="93"/>
      <c r="AQ1047" s="93"/>
    </row>
    <row r="1048" spans="5:43" ht="32.25" customHeight="1" x14ac:dyDescent="0.25">
      <c r="E1048" s="93"/>
      <c r="AM1048" s="93"/>
      <c r="AN1048" s="93"/>
      <c r="AO1048" s="129"/>
      <c r="AP1048" s="93"/>
      <c r="AQ1048" s="93"/>
    </row>
    <row r="1049" spans="5:43" ht="32.25" customHeight="1" x14ac:dyDescent="0.25">
      <c r="E1049" s="93"/>
      <c r="AM1049" s="93"/>
      <c r="AN1049" s="93"/>
      <c r="AO1049" s="129"/>
      <c r="AP1049" s="93"/>
      <c r="AQ1049" s="93"/>
    </row>
    <row r="1050" spans="5:43" ht="32.25" customHeight="1" x14ac:dyDescent="0.25">
      <c r="E1050" s="93"/>
      <c r="AM1050" s="93"/>
      <c r="AN1050" s="93"/>
      <c r="AO1050" s="129"/>
      <c r="AP1050" s="93"/>
      <c r="AQ1050" s="93"/>
    </row>
    <row r="1051" spans="5:43" ht="32.25" customHeight="1" x14ac:dyDescent="0.25">
      <c r="E1051" s="93"/>
      <c r="AM1051" s="93"/>
      <c r="AN1051" s="93"/>
      <c r="AO1051" s="129"/>
      <c r="AP1051" s="93"/>
      <c r="AQ1051" s="93"/>
    </row>
    <row r="1052" spans="5:43" ht="32.25" customHeight="1" x14ac:dyDescent="0.25">
      <c r="E1052" s="93"/>
      <c r="AM1052" s="93"/>
      <c r="AN1052" s="93"/>
      <c r="AO1052" s="129"/>
      <c r="AP1052" s="93"/>
      <c r="AQ1052" s="93"/>
    </row>
    <row r="1053" spans="5:43" ht="32.25" customHeight="1" x14ac:dyDescent="0.25">
      <c r="E1053" s="93"/>
      <c r="AM1053" s="93"/>
      <c r="AN1053" s="93"/>
      <c r="AO1053" s="129"/>
      <c r="AP1053" s="93"/>
      <c r="AQ1053" s="93"/>
    </row>
    <row r="1054" spans="5:43" ht="32.25" customHeight="1" x14ac:dyDescent="0.25">
      <c r="E1054" s="93"/>
      <c r="AM1054" s="93"/>
      <c r="AN1054" s="93"/>
      <c r="AO1054" s="129"/>
      <c r="AP1054" s="93"/>
      <c r="AQ1054" s="93"/>
    </row>
    <row r="1055" spans="5:43" ht="32.25" customHeight="1" x14ac:dyDescent="0.25">
      <c r="E1055" s="93"/>
      <c r="AM1055" s="93"/>
      <c r="AN1055" s="93"/>
      <c r="AO1055" s="129"/>
      <c r="AP1055" s="93"/>
      <c r="AQ1055" s="93"/>
    </row>
    <row r="1056" spans="5:43" ht="32.25" customHeight="1" x14ac:dyDescent="0.25">
      <c r="E1056" s="93"/>
      <c r="AM1056" s="93"/>
      <c r="AN1056" s="93"/>
      <c r="AO1056" s="129"/>
      <c r="AP1056" s="93"/>
      <c r="AQ1056" s="93"/>
    </row>
    <row r="1057" spans="5:43" ht="32.25" customHeight="1" x14ac:dyDescent="0.25">
      <c r="E1057" s="93"/>
      <c r="AM1057" s="93"/>
      <c r="AN1057" s="93"/>
      <c r="AO1057" s="129"/>
      <c r="AP1057" s="93"/>
      <c r="AQ1057" s="93"/>
    </row>
    <row r="1058" spans="5:43" ht="32.25" customHeight="1" x14ac:dyDescent="0.25">
      <c r="E1058" s="93"/>
      <c r="AM1058" s="93"/>
      <c r="AN1058" s="93"/>
      <c r="AO1058" s="129"/>
      <c r="AP1058" s="93"/>
      <c r="AQ1058" s="93"/>
    </row>
    <row r="1059" spans="5:43" ht="32.25" customHeight="1" x14ac:dyDescent="0.25">
      <c r="E1059" s="93"/>
      <c r="AM1059" s="93"/>
      <c r="AN1059" s="93"/>
      <c r="AO1059" s="129"/>
      <c r="AP1059" s="93"/>
      <c r="AQ1059" s="93"/>
    </row>
    <row r="1060" spans="5:43" ht="32.25" customHeight="1" x14ac:dyDescent="0.25">
      <c r="E1060" s="93"/>
      <c r="AM1060" s="93"/>
      <c r="AN1060" s="93"/>
      <c r="AO1060" s="129"/>
      <c r="AP1060" s="93"/>
      <c r="AQ1060" s="93"/>
    </row>
    <row r="1061" spans="5:43" ht="32.25" customHeight="1" x14ac:dyDescent="0.25">
      <c r="E1061" s="93"/>
      <c r="AM1061" s="93"/>
      <c r="AN1061" s="93"/>
      <c r="AO1061" s="129"/>
      <c r="AP1061" s="93"/>
      <c r="AQ1061" s="93"/>
    </row>
    <row r="1062" spans="5:43" ht="32.25" customHeight="1" x14ac:dyDescent="0.25">
      <c r="E1062" s="93"/>
      <c r="AM1062" s="93"/>
      <c r="AN1062" s="93"/>
      <c r="AO1062" s="129"/>
      <c r="AP1062" s="93"/>
      <c r="AQ1062" s="93"/>
    </row>
    <row r="1063" spans="5:43" ht="32.25" customHeight="1" x14ac:dyDescent="0.25">
      <c r="E1063" s="93"/>
      <c r="AM1063" s="93"/>
      <c r="AN1063" s="93"/>
      <c r="AO1063" s="129"/>
      <c r="AP1063" s="93"/>
      <c r="AQ1063" s="93"/>
    </row>
    <row r="1064" spans="5:43" ht="32.25" customHeight="1" x14ac:dyDescent="0.25">
      <c r="E1064" s="93"/>
      <c r="AM1064" s="93"/>
      <c r="AN1064" s="93"/>
      <c r="AO1064" s="129"/>
      <c r="AP1064" s="93"/>
      <c r="AQ1064" s="93"/>
    </row>
    <row r="1065" spans="5:43" ht="32.25" customHeight="1" x14ac:dyDescent="0.25">
      <c r="E1065" s="93"/>
      <c r="AM1065" s="93"/>
      <c r="AN1065" s="93"/>
      <c r="AO1065" s="129"/>
      <c r="AP1065" s="93"/>
      <c r="AQ1065" s="93"/>
    </row>
    <row r="1066" spans="5:43" ht="32.25" customHeight="1" x14ac:dyDescent="0.25">
      <c r="E1066" s="93"/>
      <c r="AM1066" s="93"/>
      <c r="AN1066" s="93"/>
      <c r="AO1066" s="129"/>
      <c r="AP1066" s="93"/>
      <c r="AQ1066" s="93"/>
    </row>
    <row r="1067" spans="5:43" ht="32.25" customHeight="1" x14ac:dyDescent="0.25">
      <c r="E1067" s="93"/>
      <c r="AM1067" s="93"/>
      <c r="AN1067" s="93"/>
      <c r="AO1067" s="129"/>
      <c r="AP1067" s="93"/>
      <c r="AQ1067" s="93"/>
    </row>
    <row r="1068" spans="5:43" ht="32.25" customHeight="1" x14ac:dyDescent="0.25">
      <c r="E1068" s="93"/>
      <c r="AM1068" s="93"/>
      <c r="AN1068" s="93"/>
      <c r="AO1068" s="129"/>
      <c r="AP1068" s="93"/>
      <c r="AQ1068" s="93"/>
    </row>
    <row r="1069" spans="5:43" ht="32.25" customHeight="1" x14ac:dyDescent="0.25">
      <c r="E1069" s="93"/>
      <c r="AM1069" s="93"/>
      <c r="AN1069" s="93"/>
      <c r="AO1069" s="129"/>
      <c r="AP1069" s="93"/>
      <c r="AQ1069" s="93"/>
    </row>
    <row r="1070" spans="5:43" ht="32.25" customHeight="1" x14ac:dyDescent="0.25">
      <c r="E1070" s="93"/>
      <c r="AM1070" s="93"/>
      <c r="AN1070" s="93"/>
      <c r="AO1070" s="129"/>
      <c r="AP1070" s="93"/>
      <c r="AQ1070" s="93"/>
    </row>
    <row r="1071" spans="5:43" ht="32.25" customHeight="1" x14ac:dyDescent="0.25">
      <c r="E1071" s="93"/>
      <c r="AM1071" s="93"/>
      <c r="AN1071" s="93"/>
      <c r="AO1071" s="129"/>
      <c r="AP1071" s="93"/>
      <c r="AQ1071" s="93"/>
    </row>
    <row r="1072" spans="5:43" ht="32.25" customHeight="1" x14ac:dyDescent="0.25">
      <c r="E1072" s="93"/>
      <c r="AM1072" s="93"/>
      <c r="AN1072" s="93"/>
      <c r="AO1072" s="129"/>
      <c r="AP1072" s="93"/>
      <c r="AQ1072" s="93"/>
    </row>
    <row r="1073" spans="5:43" ht="32.25" customHeight="1" x14ac:dyDescent="0.25">
      <c r="E1073" s="93"/>
      <c r="AM1073" s="93"/>
      <c r="AN1073" s="93"/>
      <c r="AO1073" s="129"/>
      <c r="AP1073" s="93"/>
      <c r="AQ1073" s="93"/>
    </row>
    <row r="1074" spans="5:43" ht="32.25" customHeight="1" x14ac:dyDescent="0.25">
      <c r="E1074" s="93"/>
      <c r="AM1074" s="93"/>
      <c r="AN1074" s="93"/>
      <c r="AO1074" s="129"/>
      <c r="AP1074" s="93"/>
      <c r="AQ1074" s="93"/>
    </row>
    <row r="1075" spans="5:43" ht="32.25" customHeight="1" x14ac:dyDescent="0.25">
      <c r="E1075" s="93"/>
      <c r="AM1075" s="93"/>
      <c r="AN1075" s="93"/>
      <c r="AO1075" s="129"/>
      <c r="AP1075" s="93"/>
      <c r="AQ1075" s="93"/>
    </row>
    <row r="1076" spans="5:43" ht="32.25" customHeight="1" x14ac:dyDescent="0.25">
      <c r="E1076" s="93"/>
      <c r="AM1076" s="93"/>
      <c r="AN1076" s="93"/>
      <c r="AO1076" s="129"/>
      <c r="AP1076" s="93"/>
      <c r="AQ1076" s="93"/>
    </row>
    <row r="1077" spans="5:43" ht="32.25" customHeight="1" x14ac:dyDescent="0.25">
      <c r="E1077" s="93"/>
      <c r="AM1077" s="93"/>
      <c r="AN1077" s="93"/>
      <c r="AO1077" s="129"/>
      <c r="AP1077" s="93"/>
      <c r="AQ1077" s="93"/>
    </row>
    <row r="1078" spans="5:43" ht="32.25" customHeight="1" x14ac:dyDescent="0.25">
      <c r="E1078" s="93"/>
      <c r="AM1078" s="93"/>
      <c r="AN1078" s="93"/>
      <c r="AO1078" s="129"/>
      <c r="AP1078" s="93"/>
      <c r="AQ1078" s="93"/>
    </row>
    <row r="1079" spans="5:43" ht="32.25" customHeight="1" x14ac:dyDescent="0.25">
      <c r="E1079" s="93"/>
      <c r="AM1079" s="93"/>
      <c r="AN1079" s="93"/>
      <c r="AO1079" s="129"/>
      <c r="AP1079" s="93"/>
      <c r="AQ1079" s="93"/>
    </row>
    <row r="1080" spans="5:43" ht="32.25" customHeight="1" x14ac:dyDescent="0.25">
      <c r="E1080" s="93"/>
      <c r="AM1080" s="93"/>
      <c r="AN1080" s="93"/>
      <c r="AO1080" s="129"/>
      <c r="AP1080" s="93"/>
      <c r="AQ1080" s="93"/>
    </row>
    <row r="1081" spans="5:43" ht="32.25" customHeight="1" x14ac:dyDescent="0.25">
      <c r="E1081" s="93"/>
      <c r="AM1081" s="93"/>
      <c r="AN1081" s="93"/>
      <c r="AO1081" s="129"/>
      <c r="AP1081" s="93"/>
      <c r="AQ1081" s="93"/>
    </row>
    <row r="1082" spans="5:43" ht="32.25" customHeight="1" x14ac:dyDescent="0.25">
      <c r="E1082" s="93"/>
      <c r="AM1082" s="93"/>
      <c r="AN1082" s="93"/>
      <c r="AO1082" s="129"/>
      <c r="AP1082" s="93"/>
      <c r="AQ1082" s="93"/>
    </row>
    <row r="1083" spans="5:43" ht="32.25" customHeight="1" x14ac:dyDescent="0.25">
      <c r="E1083" s="93"/>
      <c r="AM1083" s="93"/>
      <c r="AN1083" s="93"/>
      <c r="AO1083" s="129"/>
      <c r="AP1083" s="93"/>
      <c r="AQ1083" s="93"/>
    </row>
    <row r="1084" spans="5:43" ht="32.25" customHeight="1" x14ac:dyDescent="0.25">
      <c r="E1084" s="93"/>
      <c r="AM1084" s="93"/>
      <c r="AN1084" s="93"/>
      <c r="AO1084" s="129"/>
      <c r="AP1084" s="93"/>
      <c r="AQ1084" s="93"/>
    </row>
    <row r="1085" spans="5:43" ht="32.25" customHeight="1" x14ac:dyDescent="0.25">
      <c r="E1085" s="93"/>
      <c r="AM1085" s="93"/>
      <c r="AN1085" s="93"/>
      <c r="AO1085" s="129"/>
      <c r="AP1085" s="93"/>
      <c r="AQ1085" s="93"/>
    </row>
    <row r="1086" spans="5:43" ht="32.25" customHeight="1" x14ac:dyDescent="0.25">
      <c r="E1086" s="93"/>
      <c r="AM1086" s="93"/>
      <c r="AN1086" s="93"/>
      <c r="AO1086" s="129"/>
      <c r="AP1086" s="93"/>
      <c r="AQ1086" s="93"/>
    </row>
    <row r="1087" spans="5:43" ht="32.25" customHeight="1" x14ac:dyDescent="0.25">
      <c r="E1087" s="93"/>
      <c r="AM1087" s="93"/>
      <c r="AN1087" s="93"/>
      <c r="AO1087" s="129"/>
      <c r="AP1087" s="93"/>
      <c r="AQ1087" s="93"/>
    </row>
    <row r="1088" spans="5:43" ht="32.25" customHeight="1" x14ac:dyDescent="0.25">
      <c r="E1088" s="93"/>
      <c r="AM1088" s="93"/>
      <c r="AN1088" s="93"/>
      <c r="AO1088" s="129"/>
      <c r="AP1088" s="93"/>
      <c r="AQ1088" s="93"/>
    </row>
    <row r="1089" spans="5:43" ht="32.25" customHeight="1" x14ac:dyDescent="0.25">
      <c r="E1089" s="93"/>
      <c r="AM1089" s="93"/>
      <c r="AN1089" s="93"/>
      <c r="AO1089" s="129"/>
      <c r="AP1089" s="93"/>
      <c r="AQ1089" s="93"/>
    </row>
    <row r="1090" spans="5:43" ht="32.25" customHeight="1" x14ac:dyDescent="0.25">
      <c r="E1090" s="93"/>
      <c r="AM1090" s="93"/>
      <c r="AN1090" s="93"/>
      <c r="AO1090" s="129"/>
      <c r="AP1090" s="93"/>
      <c r="AQ1090" s="93"/>
    </row>
    <row r="1091" spans="5:43" ht="32.25" customHeight="1" x14ac:dyDescent="0.25">
      <c r="E1091" s="93"/>
      <c r="AM1091" s="93"/>
      <c r="AN1091" s="93"/>
      <c r="AO1091" s="129"/>
      <c r="AP1091" s="93"/>
      <c r="AQ1091" s="93"/>
    </row>
    <row r="1092" spans="5:43" ht="32.25" customHeight="1" x14ac:dyDescent="0.25">
      <c r="E1092" s="93"/>
      <c r="AM1092" s="93"/>
      <c r="AN1092" s="93"/>
      <c r="AO1092" s="129"/>
      <c r="AP1092" s="93"/>
      <c r="AQ1092" s="93"/>
    </row>
    <row r="1093" spans="5:43" ht="32.25" customHeight="1" x14ac:dyDescent="0.25">
      <c r="E1093" s="93"/>
      <c r="AM1093" s="93"/>
      <c r="AN1093" s="93"/>
      <c r="AO1093" s="129"/>
      <c r="AP1093" s="93"/>
      <c r="AQ1093" s="93"/>
    </row>
    <row r="1094" spans="5:43" ht="32.25" customHeight="1" x14ac:dyDescent="0.25">
      <c r="E1094" s="93"/>
      <c r="AM1094" s="93"/>
      <c r="AN1094" s="93"/>
      <c r="AO1094" s="129"/>
      <c r="AP1094" s="93"/>
      <c r="AQ1094" s="93"/>
    </row>
    <row r="1095" spans="5:43" ht="32.25" customHeight="1" x14ac:dyDescent="0.25">
      <c r="E1095" s="93"/>
      <c r="AM1095" s="93"/>
      <c r="AN1095" s="93"/>
      <c r="AO1095" s="129"/>
      <c r="AP1095" s="93"/>
      <c r="AQ1095" s="93"/>
    </row>
    <row r="1096" spans="5:43" ht="32.25" customHeight="1" x14ac:dyDescent="0.25">
      <c r="E1096" s="93"/>
      <c r="AM1096" s="93"/>
      <c r="AN1096" s="93"/>
      <c r="AO1096" s="129"/>
      <c r="AP1096" s="93"/>
      <c r="AQ1096" s="93"/>
    </row>
    <row r="1097" spans="5:43" ht="32.25" customHeight="1" x14ac:dyDescent="0.25">
      <c r="E1097" s="93"/>
      <c r="AM1097" s="93"/>
      <c r="AN1097" s="93"/>
      <c r="AO1097" s="129"/>
      <c r="AP1097" s="93"/>
      <c r="AQ1097" s="93"/>
    </row>
    <row r="1098" spans="5:43" ht="32.25" customHeight="1" x14ac:dyDescent="0.25">
      <c r="E1098" s="93"/>
      <c r="AM1098" s="93"/>
      <c r="AN1098" s="93"/>
      <c r="AO1098" s="129"/>
      <c r="AP1098" s="93"/>
      <c r="AQ1098" s="93"/>
    </row>
    <row r="1099" spans="5:43" ht="32.25" customHeight="1" x14ac:dyDescent="0.25">
      <c r="E1099" s="93"/>
      <c r="AM1099" s="93"/>
      <c r="AN1099" s="93"/>
      <c r="AO1099" s="129"/>
      <c r="AP1099" s="93"/>
      <c r="AQ1099" s="93"/>
    </row>
    <row r="1100" spans="5:43" ht="32.25" customHeight="1" x14ac:dyDescent="0.25">
      <c r="E1100" s="93"/>
      <c r="AM1100" s="93"/>
      <c r="AN1100" s="93"/>
      <c r="AO1100" s="129"/>
      <c r="AP1100" s="93"/>
      <c r="AQ1100" s="93"/>
    </row>
    <row r="1101" spans="5:43" ht="32.25" customHeight="1" x14ac:dyDescent="0.25">
      <c r="E1101" s="93"/>
      <c r="AM1101" s="93"/>
      <c r="AN1101" s="93"/>
      <c r="AO1101" s="129"/>
      <c r="AP1101" s="93"/>
      <c r="AQ1101" s="93"/>
    </row>
    <row r="1102" spans="5:43" ht="32.25" customHeight="1" x14ac:dyDescent="0.25">
      <c r="E1102" s="93"/>
      <c r="AM1102" s="93"/>
      <c r="AN1102" s="93"/>
      <c r="AO1102" s="129"/>
      <c r="AP1102" s="93"/>
      <c r="AQ1102" s="93"/>
    </row>
    <row r="1103" spans="5:43" ht="32.25" customHeight="1" x14ac:dyDescent="0.25">
      <c r="E1103" s="93"/>
      <c r="AM1103" s="93"/>
      <c r="AN1103" s="93"/>
      <c r="AO1103" s="129"/>
      <c r="AP1103" s="93"/>
      <c r="AQ1103" s="93"/>
    </row>
    <row r="1104" spans="5:43" ht="32.25" customHeight="1" x14ac:dyDescent="0.25">
      <c r="E1104" s="93"/>
      <c r="AM1104" s="93"/>
      <c r="AN1104" s="93"/>
      <c r="AO1104" s="129"/>
      <c r="AP1104" s="93"/>
      <c r="AQ1104" s="93"/>
    </row>
    <row r="1105" spans="5:43" ht="32.25" customHeight="1" x14ac:dyDescent="0.25">
      <c r="E1105" s="93"/>
      <c r="AM1105" s="93"/>
      <c r="AN1105" s="93"/>
      <c r="AO1105" s="129"/>
      <c r="AP1105" s="93"/>
      <c r="AQ1105" s="93"/>
    </row>
    <row r="1106" spans="5:43" ht="32.25" customHeight="1" x14ac:dyDescent="0.25">
      <c r="E1106" s="93"/>
      <c r="AM1106" s="93"/>
      <c r="AN1106" s="93"/>
      <c r="AO1106" s="129"/>
      <c r="AP1106" s="93"/>
      <c r="AQ1106" s="93"/>
    </row>
    <row r="1107" spans="5:43" ht="32.25" customHeight="1" x14ac:dyDescent="0.25">
      <c r="E1107" s="93"/>
      <c r="AM1107" s="93"/>
      <c r="AN1107" s="93"/>
      <c r="AO1107" s="129"/>
      <c r="AP1107" s="93"/>
      <c r="AQ1107" s="93"/>
    </row>
    <row r="1108" spans="5:43" ht="32.25" customHeight="1" x14ac:dyDescent="0.25">
      <c r="E1108" s="93"/>
      <c r="AM1108" s="93"/>
      <c r="AN1108" s="93"/>
      <c r="AO1108" s="129"/>
      <c r="AP1108" s="93"/>
      <c r="AQ1108" s="93"/>
    </row>
    <row r="1109" spans="5:43" ht="32.25" customHeight="1" x14ac:dyDescent="0.25">
      <c r="E1109" s="93"/>
      <c r="AM1109" s="93"/>
      <c r="AN1109" s="93"/>
      <c r="AO1109" s="129"/>
      <c r="AP1109" s="93"/>
      <c r="AQ1109" s="93"/>
    </row>
    <row r="1110" spans="5:43" ht="32.25" customHeight="1" x14ac:dyDescent="0.25">
      <c r="E1110" s="93"/>
      <c r="AM1110" s="93"/>
      <c r="AN1110" s="93"/>
      <c r="AO1110" s="129"/>
      <c r="AP1110" s="93"/>
      <c r="AQ1110" s="93"/>
    </row>
    <row r="1111" spans="5:43" ht="32.25" customHeight="1" x14ac:dyDescent="0.25">
      <c r="E1111" s="93"/>
      <c r="AM1111" s="93"/>
      <c r="AN1111" s="93"/>
      <c r="AO1111" s="129"/>
      <c r="AP1111" s="93"/>
      <c r="AQ1111" s="93"/>
    </row>
    <row r="1112" spans="5:43" ht="32.25" customHeight="1" x14ac:dyDescent="0.25">
      <c r="E1112" s="93"/>
      <c r="AM1112" s="93"/>
      <c r="AN1112" s="93"/>
      <c r="AO1112" s="129"/>
      <c r="AP1112" s="93"/>
      <c r="AQ1112" s="93"/>
    </row>
    <row r="1113" spans="5:43" ht="32.25" customHeight="1" x14ac:dyDescent="0.25">
      <c r="E1113" s="93"/>
      <c r="AM1113" s="93"/>
      <c r="AN1113" s="93"/>
      <c r="AO1113" s="129"/>
      <c r="AP1113" s="93"/>
      <c r="AQ1113" s="93"/>
    </row>
    <row r="1114" spans="5:43" ht="32.25" customHeight="1" x14ac:dyDescent="0.25">
      <c r="E1114" s="93"/>
      <c r="AM1114" s="93"/>
      <c r="AN1114" s="93"/>
      <c r="AO1114" s="129"/>
      <c r="AP1114" s="93"/>
      <c r="AQ1114" s="93"/>
    </row>
    <row r="1115" spans="5:43" ht="32.25" customHeight="1" x14ac:dyDescent="0.25">
      <c r="E1115" s="93"/>
      <c r="AM1115" s="93"/>
      <c r="AN1115" s="93"/>
      <c r="AO1115" s="129"/>
      <c r="AP1115" s="93"/>
      <c r="AQ1115" s="93"/>
    </row>
    <row r="1116" spans="5:43" ht="32.25" customHeight="1" x14ac:dyDescent="0.25">
      <c r="E1116" s="93"/>
      <c r="AM1116" s="93"/>
      <c r="AN1116" s="93"/>
      <c r="AO1116" s="129"/>
      <c r="AP1116" s="93"/>
      <c r="AQ1116" s="93"/>
    </row>
    <row r="1117" spans="5:43" ht="32.25" customHeight="1" x14ac:dyDescent="0.25">
      <c r="E1117" s="93"/>
      <c r="AM1117" s="93"/>
      <c r="AN1117" s="93"/>
      <c r="AO1117" s="129"/>
      <c r="AP1117" s="93"/>
      <c r="AQ1117" s="93"/>
    </row>
    <row r="1118" spans="5:43" ht="32.25" customHeight="1" x14ac:dyDescent="0.25">
      <c r="E1118" s="93"/>
      <c r="AM1118" s="93"/>
      <c r="AN1118" s="93"/>
      <c r="AO1118" s="129"/>
      <c r="AP1118" s="93"/>
      <c r="AQ1118" s="93"/>
    </row>
    <row r="1119" spans="5:43" ht="32.25" customHeight="1" x14ac:dyDescent="0.25">
      <c r="E1119" s="93"/>
      <c r="AM1119" s="93"/>
      <c r="AN1119" s="93"/>
      <c r="AO1119" s="129"/>
      <c r="AP1119" s="93"/>
      <c r="AQ1119" s="93"/>
    </row>
    <row r="1120" spans="5:43" ht="32.25" customHeight="1" x14ac:dyDescent="0.25">
      <c r="E1120" s="93"/>
      <c r="AM1120" s="93"/>
      <c r="AN1120" s="93"/>
      <c r="AO1120" s="129"/>
      <c r="AP1120" s="93"/>
      <c r="AQ1120" s="93"/>
    </row>
    <row r="1121" spans="5:43" ht="32.25" customHeight="1" x14ac:dyDescent="0.25">
      <c r="E1121" s="93"/>
      <c r="AM1121" s="93"/>
      <c r="AN1121" s="93"/>
      <c r="AO1121" s="129"/>
      <c r="AP1121" s="93"/>
      <c r="AQ1121" s="93"/>
    </row>
    <row r="1122" spans="5:43" ht="32.25" customHeight="1" x14ac:dyDescent="0.25">
      <c r="E1122" s="93"/>
      <c r="AM1122" s="93"/>
      <c r="AN1122" s="93"/>
      <c r="AO1122" s="129"/>
      <c r="AP1122" s="93"/>
      <c r="AQ1122" s="93"/>
    </row>
    <row r="1123" spans="5:43" ht="32.25" customHeight="1" x14ac:dyDescent="0.25">
      <c r="E1123" s="93"/>
      <c r="AM1123" s="93"/>
      <c r="AN1123" s="93"/>
      <c r="AO1123" s="129"/>
      <c r="AP1123" s="93"/>
      <c r="AQ1123" s="93"/>
    </row>
    <row r="1124" spans="5:43" ht="32.25" customHeight="1" x14ac:dyDescent="0.25">
      <c r="E1124" s="93"/>
      <c r="AM1124" s="93"/>
      <c r="AN1124" s="93"/>
      <c r="AO1124" s="129"/>
      <c r="AP1124" s="93"/>
      <c r="AQ1124" s="93"/>
    </row>
    <row r="1125" spans="5:43" ht="32.25" customHeight="1" x14ac:dyDescent="0.25">
      <c r="E1125" s="93"/>
      <c r="AM1125" s="93"/>
      <c r="AN1125" s="93"/>
      <c r="AO1125" s="129"/>
      <c r="AP1125" s="93"/>
      <c r="AQ1125" s="93"/>
    </row>
    <row r="1126" spans="5:43" ht="32.25" customHeight="1" x14ac:dyDescent="0.25">
      <c r="E1126" s="93"/>
      <c r="AM1126" s="93"/>
      <c r="AN1126" s="93"/>
      <c r="AO1126" s="129"/>
      <c r="AP1126" s="93"/>
      <c r="AQ1126" s="93"/>
    </row>
    <row r="1127" spans="5:43" ht="32.25" customHeight="1" x14ac:dyDescent="0.25">
      <c r="E1127" s="93"/>
      <c r="AM1127" s="93"/>
      <c r="AN1127" s="93"/>
      <c r="AO1127" s="129"/>
      <c r="AP1127" s="93"/>
      <c r="AQ1127" s="93"/>
    </row>
    <row r="1128" spans="5:43" ht="32.25" customHeight="1" x14ac:dyDescent="0.25">
      <c r="E1128" s="93"/>
      <c r="AM1128" s="93"/>
      <c r="AN1128" s="93"/>
      <c r="AO1128" s="129"/>
      <c r="AP1128" s="93"/>
      <c r="AQ1128" s="93"/>
    </row>
    <row r="1129" spans="5:43" ht="32.25" customHeight="1" x14ac:dyDescent="0.25">
      <c r="E1129" s="93"/>
      <c r="AM1129" s="93"/>
      <c r="AN1129" s="93"/>
      <c r="AO1129" s="129"/>
      <c r="AP1129" s="93"/>
      <c r="AQ1129" s="93"/>
    </row>
    <row r="1130" spans="5:43" ht="32.25" customHeight="1" x14ac:dyDescent="0.25">
      <c r="E1130" s="93"/>
      <c r="AM1130" s="93"/>
      <c r="AN1130" s="93"/>
      <c r="AO1130" s="129"/>
      <c r="AP1130" s="93"/>
      <c r="AQ1130" s="93"/>
    </row>
    <row r="1131" spans="5:43" ht="32.25" customHeight="1" x14ac:dyDescent="0.25">
      <c r="E1131" s="93"/>
      <c r="AM1131" s="93"/>
      <c r="AN1131" s="93"/>
      <c r="AO1131" s="129"/>
      <c r="AP1131" s="93"/>
      <c r="AQ1131" s="93"/>
    </row>
    <row r="1132" spans="5:43" ht="32.25" customHeight="1" x14ac:dyDescent="0.25">
      <c r="E1132" s="93"/>
      <c r="AM1132" s="93"/>
      <c r="AN1132" s="93"/>
      <c r="AO1132" s="129"/>
      <c r="AP1132" s="93"/>
      <c r="AQ1132" s="93"/>
    </row>
    <row r="1133" spans="5:43" ht="32.25" customHeight="1" x14ac:dyDescent="0.25">
      <c r="E1133" s="93"/>
      <c r="AM1133" s="93"/>
      <c r="AN1133" s="93"/>
      <c r="AO1133" s="129"/>
      <c r="AP1133" s="93"/>
      <c r="AQ1133" s="93"/>
    </row>
    <row r="1134" spans="5:43" ht="32.25" customHeight="1" x14ac:dyDescent="0.25">
      <c r="E1134" s="93"/>
      <c r="AM1134" s="93"/>
      <c r="AN1134" s="93"/>
      <c r="AO1134" s="129"/>
      <c r="AP1134" s="93"/>
      <c r="AQ1134" s="93"/>
    </row>
    <row r="1135" spans="5:43" ht="32.25" customHeight="1" x14ac:dyDescent="0.25">
      <c r="E1135" s="93"/>
      <c r="AM1135" s="93"/>
      <c r="AN1135" s="93"/>
      <c r="AO1135" s="129"/>
      <c r="AP1135" s="93"/>
      <c r="AQ1135" s="93"/>
    </row>
    <row r="1136" spans="5:43" ht="32.25" customHeight="1" x14ac:dyDescent="0.25">
      <c r="E1136" s="93"/>
      <c r="AM1136" s="93"/>
      <c r="AN1136" s="93"/>
      <c r="AO1136" s="129"/>
      <c r="AP1136" s="93"/>
      <c r="AQ1136" s="93"/>
    </row>
    <row r="1137" spans="5:43" ht="32.25" customHeight="1" x14ac:dyDescent="0.25">
      <c r="E1137" s="93"/>
      <c r="AM1137" s="93"/>
      <c r="AN1137" s="93"/>
      <c r="AO1137" s="129"/>
      <c r="AP1137" s="93"/>
      <c r="AQ1137" s="93"/>
    </row>
    <row r="1138" spans="5:43" ht="32.25" customHeight="1" x14ac:dyDescent="0.25">
      <c r="E1138" s="93"/>
      <c r="AM1138" s="93"/>
      <c r="AN1138" s="93"/>
      <c r="AO1138" s="129"/>
      <c r="AP1138" s="93"/>
      <c r="AQ1138" s="93"/>
    </row>
    <row r="1139" spans="5:43" ht="32.25" customHeight="1" x14ac:dyDescent="0.25">
      <c r="E1139" s="93"/>
      <c r="AM1139" s="93"/>
      <c r="AN1139" s="93"/>
      <c r="AO1139" s="129"/>
      <c r="AP1139" s="93"/>
      <c r="AQ1139" s="93"/>
    </row>
    <row r="1140" spans="5:43" ht="32.25" customHeight="1" x14ac:dyDescent="0.25">
      <c r="E1140" s="93"/>
      <c r="AM1140" s="93"/>
      <c r="AN1140" s="93"/>
      <c r="AO1140" s="129"/>
      <c r="AP1140" s="93"/>
      <c r="AQ1140" s="93"/>
    </row>
    <row r="1141" spans="5:43" ht="32.25" customHeight="1" x14ac:dyDescent="0.25">
      <c r="E1141" s="93"/>
      <c r="AM1141" s="93"/>
      <c r="AN1141" s="93"/>
      <c r="AO1141" s="129"/>
      <c r="AP1141" s="93"/>
      <c r="AQ1141" s="93"/>
    </row>
    <row r="1142" spans="5:43" ht="32.25" customHeight="1" x14ac:dyDescent="0.25">
      <c r="E1142" s="93"/>
      <c r="AM1142" s="93"/>
      <c r="AN1142" s="93"/>
      <c r="AO1142" s="129"/>
      <c r="AP1142" s="93"/>
      <c r="AQ1142" s="93"/>
    </row>
    <row r="1143" spans="5:43" ht="32.25" customHeight="1" x14ac:dyDescent="0.25">
      <c r="E1143" s="93"/>
      <c r="AM1143" s="93"/>
      <c r="AN1143" s="93"/>
      <c r="AO1143" s="129"/>
      <c r="AP1143" s="93"/>
      <c r="AQ1143" s="93"/>
    </row>
    <row r="1144" spans="5:43" ht="32.25" customHeight="1" x14ac:dyDescent="0.25">
      <c r="E1144" s="93"/>
      <c r="AM1144" s="93"/>
      <c r="AN1144" s="93"/>
      <c r="AO1144" s="129"/>
      <c r="AP1144" s="93"/>
      <c r="AQ1144" s="93"/>
    </row>
    <row r="1145" spans="5:43" ht="32.25" customHeight="1" x14ac:dyDescent="0.25">
      <c r="E1145" s="93"/>
      <c r="AM1145" s="93"/>
      <c r="AN1145" s="93"/>
      <c r="AO1145" s="129"/>
      <c r="AP1145" s="93"/>
      <c r="AQ1145" s="93"/>
    </row>
    <row r="1146" spans="5:43" ht="32.25" customHeight="1" x14ac:dyDescent="0.25">
      <c r="E1146" s="93"/>
      <c r="AM1146" s="93"/>
      <c r="AN1146" s="93"/>
      <c r="AO1146" s="129"/>
      <c r="AP1146" s="93"/>
      <c r="AQ1146" s="93"/>
    </row>
    <row r="1147" spans="5:43" ht="32.25" customHeight="1" x14ac:dyDescent="0.25">
      <c r="E1147" s="93"/>
      <c r="AM1147" s="93"/>
      <c r="AN1147" s="93"/>
      <c r="AO1147" s="129"/>
      <c r="AP1147" s="93"/>
      <c r="AQ1147" s="93"/>
    </row>
    <row r="1148" spans="5:43" ht="32.25" customHeight="1" x14ac:dyDescent="0.25">
      <c r="E1148" s="93"/>
      <c r="AM1148" s="93"/>
      <c r="AN1148" s="93"/>
      <c r="AO1148" s="129"/>
      <c r="AP1148" s="93"/>
      <c r="AQ1148" s="93"/>
    </row>
    <row r="1149" spans="5:43" ht="32.25" customHeight="1" x14ac:dyDescent="0.25">
      <c r="E1149" s="93"/>
      <c r="AM1149" s="93"/>
      <c r="AN1149" s="93"/>
      <c r="AO1149" s="129"/>
      <c r="AP1149" s="93"/>
      <c r="AQ1149" s="93"/>
    </row>
    <row r="1150" spans="5:43" ht="32.25" customHeight="1" x14ac:dyDescent="0.25">
      <c r="E1150" s="93"/>
      <c r="AM1150" s="93"/>
      <c r="AN1150" s="93"/>
      <c r="AO1150" s="129"/>
      <c r="AP1150" s="93"/>
      <c r="AQ1150" s="93"/>
    </row>
    <row r="1151" spans="5:43" ht="32.25" customHeight="1" x14ac:dyDescent="0.25">
      <c r="E1151" s="93"/>
      <c r="AM1151" s="93"/>
      <c r="AN1151" s="93"/>
      <c r="AO1151" s="129"/>
      <c r="AP1151" s="93"/>
      <c r="AQ1151" s="93"/>
    </row>
    <row r="1152" spans="5:43" ht="32.25" customHeight="1" x14ac:dyDescent="0.25">
      <c r="E1152" s="93"/>
      <c r="AM1152" s="93"/>
      <c r="AN1152" s="93"/>
      <c r="AO1152" s="129"/>
      <c r="AP1152" s="93"/>
      <c r="AQ1152" s="93"/>
    </row>
    <row r="1153" spans="5:43" ht="32.25" customHeight="1" x14ac:dyDescent="0.25">
      <c r="E1153" s="93"/>
      <c r="AM1153" s="93"/>
      <c r="AN1153" s="93"/>
      <c r="AO1153" s="129"/>
      <c r="AP1153" s="93"/>
      <c r="AQ1153" s="93"/>
    </row>
    <row r="1154" spans="5:43" ht="32.25" customHeight="1" x14ac:dyDescent="0.25">
      <c r="E1154" s="93"/>
      <c r="AM1154" s="93"/>
      <c r="AN1154" s="93"/>
      <c r="AO1154" s="129"/>
      <c r="AP1154" s="93"/>
      <c r="AQ1154" s="93"/>
    </row>
    <row r="1155" spans="5:43" ht="32.25" customHeight="1" x14ac:dyDescent="0.25">
      <c r="E1155" s="93"/>
      <c r="AM1155" s="93"/>
      <c r="AN1155" s="93"/>
      <c r="AO1155" s="129"/>
      <c r="AP1155" s="93"/>
      <c r="AQ1155" s="93"/>
    </row>
    <row r="1156" spans="5:43" ht="32.25" customHeight="1" x14ac:dyDescent="0.25">
      <c r="E1156" s="93"/>
      <c r="AM1156" s="93"/>
      <c r="AN1156" s="93"/>
      <c r="AO1156" s="129"/>
      <c r="AP1156" s="93"/>
      <c r="AQ1156" s="93"/>
    </row>
    <row r="1157" spans="5:43" ht="32.25" customHeight="1" x14ac:dyDescent="0.25">
      <c r="E1157" s="93"/>
      <c r="AM1157" s="93"/>
      <c r="AN1157" s="93"/>
      <c r="AO1157" s="129"/>
      <c r="AP1157" s="93"/>
      <c r="AQ1157" s="93"/>
    </row>
    <row r="1158" spans="5:43" ht="32.25" customHeight="1" x14ac:dyDescent="0.25">
      <c r="E1158" s="93"/>
      <c r="AM1158" s="93"/>
      <c r="AN1158" s="93"/>
      <c r="AO1158" s="129"/>
      <c r="AP1158" s="93"/>
      <c r="AQ1158" s="93"/>
    </row>
    <row r="1159" spans="5:43" ht="32.25" customHeight="1" x14ac:dyDescent="0.25">
      <c r="E1159" s="93"/>
      <c r="AM1159" s="93"/>
      <c r="AN1159" s="93"/>
      <c r="AO1159" s="129"/>
      <c r="AP1159" s="93"/>
      <c r="AQ1159" s="93"/>
    </row>
    <row r="1160" spans="5:43" ht="32.25" customHeight="1" x14ac:dyDescent="0.25">
      <c r="E1160" s="93"/>
      <c r="AM1160" s="93"/>
      <c r="AN1160" s="93"/>
      <c r="AO1160" s="129"/>
      <c r="AP1160" s="93"/>
      <c r="AQ1160" s="93"/>
    </row>
    <row r="1161" spans="5:43" ht="32.25" customHeight="1" x14ac:dyDescent="0.25">
      <c r="E1161" s="93"/>
      <c r="AM1161" s="93"/>
      <c r="AN1161" s="93"/>
      <c r="AO1161" s="129"/>
      <c r="AP1161" s="93"/>
      <c r="AQ1161" s="93"/>
    </row>
    <row r="1162" spans="5:43" ht="32.25" customHeight="1" x14ac:dyDescent="0.25">
      <c r="E1162" s="93"/>
      <c r="AM1162" s="93"/>
      <c r="AN1162" s="93"/>
      <c r="AO1162" s="129"/>
      <c r="AP1162" s="93"/>
      <c r="AQ1162" s="93"/>
    </row>
    <row r="1163" spans="5:43" ht="32.25" customHeight="1" x14ac:dyDescent="0.25">
      <c r="E1163" s="93"/>
      <c r="AM1163" s="93"/>
      <c r="AN1163" s="93"/>
      <c r="AO1163" s="129"/>
      <c r="AP1163" s="93"/>
      <c r="AQ1163" s="93"/>
    </row>
    <row r="1164" spans="5:43" ht="32.25" customHeight="1" x14ac:dyDescent="0.25">
      <c r="E1164" s="93"/>
      <c r="AM1164" s="93"/>
      <c r="AN1164" s="93"/>
      <c r="AO1164" s="129"/>
      <c r="AP1164" s="93"/>
      <c r="AQ1164" s="93"/>
    </row>
    <row r="1165" spans="5:43" ht="32.25" customHeight="1" x14ac:dyDescent="0.25">
      <c r="E1165" s="93"/>
      <c r="AM1165" s="93"/>
      <c r="AN1165" s="93"/>
      <c r="AO1165" s="129"/>
      <c r="AP1165" s="93"/>
      <c r="AQ1165" s="93"/>
    </row>
    <row r="1166" spans="5:43" ht="32.25" customHeight="1" x14ac:dyDescent="0.25">
      <c r="E1166" s="93"/>
      <c r="AM1166" s="93"/>
      <c r="AN1166" s="93"/>
      <c r="AO1166" s="129"/>
      <c r="AP1166" s="93"/>
      <c r="AQ1166" s="93"/>
    </row>
    <row r="1167" spans="5:43" ht="32.25" customHeight="1" x14ac:dyDescent="0.25">
      <c r="E1167" s="93"/>
      <c r="AM1167" s="93"/>
      <c r="AN1167" s="93"/>
      <c r="AO1167" s="129"/>
      <c r="AP1167" s="93"/>
      <c r="AQ1167" s="93"/>
    </row>
    <row r="1168" spans="5:43" ht="32.25" customHeight="1" x14ac:dyDescent="0.25">
      <c r="E1168" s="93"/>
      <c r="AM1168" s="93"/>
      <c r="AN1168" s="93"/>
      <c r="AO1168" s="129"/>
      <c r="AP1168" s="93"/>
      <c r="AQ1168" s="93"/>
    </row>
    <row r="1169" spans="5:43" ht="32.25" customHeight="1" x14ac:dyDescent="0.25">
      <c r="E1169" s="93"/>
      <c r="AM1169" s="93"/>
      <c r="AN1169" s="93"/>
      <c r="AO1169" s="129"/>
      <c r="AP1169" s="93"/>
      <c r="AQ1169" s="93"/>
    </row>
    <row r="1170" spans="5:43" ht="32.25" customHeight="1" x14ac:dyDescent="0.25">
      <c r="E1170" s="93"/>
      <c r="AM1170" s="93"/>
      <c r="AN1170" s="93"/>
      <c r="AO1170" s="129"/>
      <c r="AP1170" s="93"/>
      <c r="AQ1170" s="93"/>
    </row>
    <row r="1171" spans="5:43" ht="32.25" customHeight="1" x14ac:dyDescent="0.25">
      <c r="E1171" s="93"/>
      <c r="AM1171" s="93"/>
      <c r="AN1171" s="93"/>
      <c r="AO1171" s="129"/>
      <c r="AP1171" s="93"/>
      <c r="AQ1171" s="93"/>
    </row>
    <row r="1172" spans="5:43" ht="32.25" customHeight="1" x14ac:dyDescent="0.25">
      <c r="E1172" s="93"/>
      <c r="AM1172" s="93"/>
      <c r="AN1172" s="93"/>
      <c r="AO1172" s="129"/>
      <c r="AP1172" s="93"/>
      <c r="AQ1172" s="93"/>
    </row>
    <row r="1173" spans="5:43" ht="32.25" customHeight="1" x14ac:dyDescent="0.25">
      <c r="E1173" s="93"/>
      <c r="AM1173" s="93"/>
      <c r="AN1173" s="93"/>
      <c r="AO1173" s="129"/>
      <c r="AP1173" s="93"/>
      <c r="AQ1173" s="93"/>
    </row>
    <row r="1174" spans="5:43" ht="32.25" customHeight="1" x14ac:dyDescent="0.25">
      <c r="E1174" s="93"/>
      <c r="AM1174" s="93"/>
      <c r="AN1174" s="93"/>
      <c r="AO1174" s="129"/>
      <c r="AP1174" s="93"/>
      <c r="AQ1174" s="93"/>
    </row>
    <row r="1175" spans="5:43" ht="32.25" customHeight="1" x14ac:dyDescent="0.25">
      <c r="E1175" s="93"/>
      <c r="AM1175" s="93"/>
      <c r="AN1175" s="93"/>
      <c r="AO1175" s="129"/>
      <c r="AP1175" s="93"/>
      <c r="AQ1175" s="93"/>
    </row>
    <row r="1176" spans="5:43" ht="32.25" customHeight="1" x14ac:dyDescent="0.25">
      <c r="E1176" s="93"/>
      <c r="AM1176" s="93"/>
      <c r="AN1176" s="93"/>
      <c r="AO1176" s="129"/>
      <c r="AP1176" s="93"/>
      <c r="AQ1176" s="93"/>
    </row>
    <row r="1177" spans="5:43" ht="32.25" customHeight="1" x14ac:dyDescent="0.25">
      <c r="E1177" s="93"/>
      <c r="AM1177" s="93"/>
      <c r="AN1177" s="93"/>
      <c r="AO1177" s="129"/>
      <c r="AP1177" s="93"/>
      <c r="AQ1177" s="93"/>
    </row>
    <row r="1178" spans="5:43" ht="32.25" customHeight="1" x14ac:dyDescent="0.25">
      <c r="E1178" s="93"/>
      <c r="AM1178" s="93"/>
      <c r="AN1178" s="93"/>
      <c r="AO1178" s="129"/>
      <c r="AP1178" s="93"/>
      <c r="AQ1178" s="93"/>
    </row>
    <row r="1179" spans="5:43" ht="32.25" customHeight="1" x14ac:dyDescent="0.25">
      <c r="E1179" s="93"/>
      <c r="AM1179" s="93"/>
      <c r="AN1179" s="93"/>
      <c r="AO1179" s="129"/>
      <c r="AP1179" s="93"/>
      <c r="AQ1179" s="93"/>
    </row>
    <row r="1180" spans="5:43" ht="32.25" customHeight="1" x14ac:dyDescent="0.25">
      <c r="E1180" s="93"/>
      <c r="AM1180" s="93"/>
      <c r="AN1180" s="93"/>
      <c r="AO1180" s="129"/>
      <c r="AP1180" s="93"/>
      <c r="AQ1180" s="93"/>
    </row>
    <row r="1181" spans="5:43" ht="32.25" customHeight="1" x14ac:dyDescent="0.25">
      <c r="E1181" s="93"/>
      <c r="AM1181" s="93"/>
      <c r="AN1181" s="93"/>
      <c r="AO1181" s="129"/>
      <c r="AP1181" s="93"/>
      <c r="AQ1181" s="93"/>
    </row>
    <row r="1182" spans="5:43" ht="32.25" customHeight="1" x14ac:dyDescent="0.25">
      <c r="E1182" s="93"/>
      <c r="AM1182" s="93"/>
      <c r="AN1182" s="93"/>
      <c r="AO1182" s="129"/>
      <c r="AP1182" s="93"/>
      <c r="AQ1182" s="93"/>
    </row>
    <row r="1183" spans="5:43" ht="32.25" customHeight="1" x14ac:dyDescent="0.25">
      <c r="E1183" s="93"/>
      <c r="AM1183" s="93"/>
      <c r="AN1183" s="93"/>
      <c r="AO1183" s="129"/>
      <c r="AP1183" s="93"/>
      <c r="AQ1183" s="93"/>
    </row>
    <row r="1184" spans="5:43" ht="32.25" customHeight="1" x14ac:dyDescent="0.25">
      <c r="E1184" s="93"/>
      <c r="AM1184" s="93"/>
      <c r="AN1184" s="93"/>
      <c r="AO1184" s="129"/>
      <c r="AP1184" s="93"/>
      <c r="AQ1184" s="93"/>
    </row>
    <row r="1185" spans="5:43" ht="32.25" customHeight="1" x14ac:dyDescent="0.25">
      <c r="E1185" s="93"/>
      <c r="AM1185" s="93"/>
      <c r="AN1185" s="93"/>
      <c r="AO1185" s="129"/>
      <c r="AP1185" s="93"/>
      <c r="AQ1185" s="93"/>
    </row>
    <row r="1186" spans="5:43" ht="32.25" customHeight="1" x14ac:dyDescent="0.25">
      <c r="E1186" s="93"/>
      <c r="AM1186" s="93"/>
      <c r="AN1186" s="93"/>
      <c r="AO1186" s="129"/>
      <c r="AP1186" s="93"/>
      <c r="AQ1186" s="93"/>
    </row>
    <row r="1187" spans="5:43" ht="32.25" customHeight="1" x14ac:dyDescent="0.25">
      <c r="E1187" s="93"/>
      <c r="AM1187" s="93"/>
      <c r="AN1187" s="93"/>
      <c r="AO1187" s="129"/>
      <c r="AP1187" s="93"/>
      <c r="AQ1187" s="93"/>
    </row>
    <row r="1188" spans="5:43" ht="32.25" customHeight="1" x14ac:dyDescent="0.25">
      <c r="E1188" s="93"/>
      <c r="AM1188" s="93"/>
      <c r="AN1188" s="93"/>
      <c r="AO1188" s="129"/>
      <c r="AP1188" s="93"/>
      <c r="AQ1188" s="93"/>
    </row>
    <row r="1189" spans="5:43" ht="32.25" customHeight="1" x14ac:dyDescent="0.25">
      <c r="E1189" s="93"/>
      <c r="AM1189" s="93"/>
      <c r="AN1189" s="93"/>
      <c r="AO1189" s="129"/>
      <c r="AP1189" s="93"/>
      <c r="AQ1189" s="93"/>
    </row>
    <row r="1190" spans="5:43" ht="32.25" customHeight="1" x14ac:dyDescent="0.25">
      <c r="E1190" s="93"/>
      <c r="AM1190" s="93"/>
      <c r="AN1190" s="93"/>
      <c r="AO1190" s="129"/>
      <c r="AP1190" s="93"/>
      <c r="AQ1190" s="93"/>
    </row>
    <row r="1191" spans="5:43" ht="32.25" customHeight="1" x14ac:dyDescent="0.25">
      <c r="E1191" s="93"/>
      <c r="AM1191" s="93"/>
      <c r="AN1191" s="93"/>
      <c r="AO1191" s="129"/>
      <c r="AP1191" s="93"/>
      <c r="AQ1191" s="93"/>
    </row>
    <row r="1192" spans="5:43" ht="32.25" customHeight="1" x14ac:dyDescent="0.25">
      <c r="E1192" s="93"/>
      <c r="AM1192" s="93"/>
      <c r="AN1192" s="93"/>
      <c r="AO1192" s="129"/>
      <c r="AP1192" s="93"/>
      <c r="AQ1192" s="93"/>
    </row>
    <row r="1193" spans="5:43" ht="32.25" customHeight="1" x14ac:dyDescent="0.25">
      <c r="E1193" s="93"/>
      <c r="AM1193" s="93"/>
      <c r="AN1193" s="93"/>
      <c r="AO1193" s="129"/>
      <c r="AP1193" s="93"/>
      <c r="AQ1193" s="93"/>
    </row>
    <row r="1194" spans="5:43" ht="32.25" customHeight="1" x14ac:dyDescent="0.25">
      <c r="E1194" s="93"/>
      <c r="AM1194" s="93"/>
      <c r="AN1194" s="93"/>
      <c r="AO1194" s="129"/>
      <c r="AP1194" s="93"/>
      <c r="AQ1194" s="93"/>
    </row>
    <row r="1195" spans="5:43" ht="32.25" customHeight="1" x14ac:dyDescent="0.25">
      <c r="E1195" s="93"/>
      <c r="AM1195" s="93"/>
      <c r="AN1195" s="93"/>
      <c r="AO1195" s="129"/>
      <c r="AP1195" s="93"/>
      <c r="AQ1195" s="93"/>
    </row>
    <row r="1196" spans="5:43" ht="32.25" customHeight="1" x14ac:dyDescent="0.25">
      <c r="E1196" s="93"/>
      <c r="AM1196" s="93"/>
      <c r="AN1196" s="93"/>
      <c r="AO1196" s="129"/>
      <c r="AP1196" s="93"/>
      <c r="AQ1196" s="93"/>
    </row>
    <row r="1197" spans="5:43" ht="32.25" customHeight="1" x14ac:dyDescent="0.25">
      <c r="E1197" s="93"/>
      <c r="AM1197" s="93"/>
      <c r="AN1197" s="93"/>
      <c r="AO1197" s="129"/>
      <c r="AP1197" s="93"/>
      <c r="AQ1197" s="93"/>
    </row>
    <row r="1198" spans="5:43" ht="32.25" customHeight="1" x14ac:dyDescent="0.25">
      <c r="E1198" s="93"/>
      <c r="AM1198" s="93"/>
      <c r="AN1198" s="93"/>
      <c r="AO1198" s="129"/>
      <c r="AP1198" s="93"/>
      <c r="AQ1198" s="93"/>
    </row>
    <row r="1199" spans="5:43" ht="32.25" customHeight="1" x14ac:dyDescent="0.25">
      <c r="E1199" s="93"/>
      <c r="AM1199" s="93"/>
      <c r="AN1199" s="93"/>
      <c r="AO1199" s="129"/>
      <c r="AP1199" s="93"/>
      <c r="AQ1199" s="93"/>
    </row>
    <row r="1200" spans="5:43" ht="32.25" customHeight="1" x14ac:dyDescent="0.25">
      <c r="E1200" s="93"/>
      <c r="AM1200" s="93"/>
      <c r="AN1200" s="93"/>
      <c r="AO1200" s="129"/>
      <c r="AP1200" s="93"/>
      <c r="AQ1200" s="93"/>
    </row>
    <row r="1201" spans="5:43" ht="32.25" customHeight="1" x14ac:dyDescent="0.25">
      <c r="E1201" s="93"/>
      <c r="AM1201" s="93"/>
      <c r="AN1201" s="93"/>
      <c r="AO1201" s="129"/>
      <c r="AP1201" s="93"/>
      <c r="AQ1201" s="93"/>
    </row>
    <row r="1202" spans="5:43" ht="32.25" customHeight="1" x14ac:dyDescent="0.25">
      <c r="E1202" s="93"/>
      <c r="AM1202" s="93"/>
      <c r="AN1202" s="93"/>
      <c r="AO1202" s="129"/>
      <c r="AP1202" s="93"/>
      <c r="AQ1202" s="93"/>
    </row>
    <row r="1203" spans="5:43" ht="32.25" customHeight="1" x14ac:dyDescent="0.25">
      <c r="E1203" s="93"/>
      <c r="AM1203" s="93"/>
      <c r="AN1203" s="93"/>
      <c r="AO1203" s="129"/>
      <c r="AP1203" s="93"/>
      <c r="AQ1203" s="93"/>
    </row>
    <row r="1204" spans="5:43" ht="32.25" customHeight="1" x14ac:dyDescent="0.25">
      <c r="E1204" s="93"/>
      <c r="AM1204" s="93"/>
      <c r="AN1204" s="93"/>
      <c r="AO1204" s="129"/>
      <c r="AP1204" s="93"/>
      <c r="AQ1204" s="93"/>
    </row>
    <row r="1205" spans="5:43" ht="32.25" customHeight="1" x14ac:dyDescent="0.25">
      <c r="E1205" s="93"/>
      <c r="AM1205" s="93"/>
      <c r="AN1205" s="93"/>
      <c r="AO1205" s="129"/>
      <c r="AP1205" s="93"/>
      <c r="AQ1205" s="93"/>
    </row>
    <row r="1206" spans="5:43" ht="32.25" customHeight="1" x14ac:dyDescent="0.25">
      <c r="E1206" s="93"/>
      <c r="AM1206" s="93"/>
      <c r="AN1206" s="93"/>
      <c r="AO1206" s="129"/>
      <c r="AP1206" s="93"/>
      <c r="AQ1206" s="93"/>
    </row>
    <row r="1207" spans="5:43" ht="32.25" customHeight="1" x14ac:dyDescent="0.25">
      <c r="E1207" s="93"/>
      <c r="AM1207" s="93"/>
      <c r="AN1207" s="93"/>
      <c r="AO1207" s="129"/>
      <c r="AP1207" s="93"/>
      <c r="AQ1207" s="93"/>
    </row>
    <row r="1208" spans="5:43" ht="32.25" customHeight="1" x14ac:dyDescent="0.25">
      <c r="E1208" s="93"/>
      <c r="AM1208" s="93"/>
      <c r="AN1208" s="93"/>
      <c r="AO1208" s="129"/>
      <c r="AP1208" s="93"/>
      <c r="AQ1208" s="93"/>
    </row>
    <row r="1209" spans="5:43" ht="32.25" customHeight="1" x14ac:dyDescent="0.25">
      <c r="E1209" s="93"/>
      <c r="AM1209" s="93"/>
      <c r="AN1209" s="93"/>
      <c r="AO1209" s="129"/>
      <c r="AP1209" s="93"/>
      <c r="AQ1209" s="93"/>
    </row>
    <row r="1210" spans="5:43" ht="32.25" customHeight="1" x14ac:dyDescent="0.25">
      <c r="E1210" s="93"/>
      <c r="AM1210" s="93"/>
      <c r="AN1210" s="93"/>
      <c r="AO1210" s="129"/>
      <c r="AP1210" s="93"/>
      <c r="AQ1210" s="93"/>
    </row>
    <row r="1211" spans="5:43" ht="32.25" customHeight="1" x14ac:dyDescent="0.25">
      <c r="E1211" s="93"/>
      <c r="AM1211" s="93"/>
      <c r="AN1211" s="93"/>
      <c r="AO1211" s="129"/>
      <c r="AP1211" s="93"/>
      <c r="AQ1211" s="93"/>
    </row>
    <row r="1212" spans="5:43" ht="32.25" customHeight="1" x14ac:dyDescent="0.25">
      <c r="E1212" s="93"/>
      <c r="AM1212" s="93"/>
      <c r="AN1212" s="93"/>
      <c r="AO1212" s="129"/>
      <c r="AP1212" s="93"/>
      <c r="AQ1212" s="93"/>
    </row>
    <row r="1213" spans="5:43" ht="32.25" customHeight="1" x14ac:dyDescent="0.25">
      <c r="E1213" s="93"/>
      <c r="AM1213" s="93"/>
      <c r="AN1213" s="93"/>
      <c r="AO1213" s="129"/>
      <c r="AP1213" s="93"/>
      <c r="AQ1213" s="93"/>
    </row>
    <row r="1214" spans="5:43" ht="32.25" customHeight="1" x14ac:dyDescent="0.25">
      <c r="E1214" s="93"/>
      <c r="AM1214" s="93"/>
      <c r="AN1214" s="93"/>
      <c r="AO1214" s="129"/>
      <c r="AP1214" s="93"/>
      <c r="AQ1214" s="93"/>
    </row>
    <row r="1215" spans="5:43" ht="32.25" customHeight="1" x14ac:dyDescent="0.25">
      <c r="E1215" s="93"/>
      <c r="AM1215" s="93"/>
      <c r="AN1215" s="93"/>
      <c r="AO1215" s="129"/>
      <c r="AP1215" s="93"/>
      <c r="AQ1215" s="93"/>
    </row>
    <row r="1216" spans="5:43" ht="32.25" customHeight="1" x14ac:dyDescent="0.25">
      <c r="E1216" s="93"/>
      <c r="AM1216" s="93"/>
      <c r="AN1216" s="93"/>
      <c r="AO1216" s="129"/>
      <c r="AP1216" s="93"/>
      <c r="AQ1216" s="93"/>
    </row>
    <row r="1217" spans="5:43" ht="32.25" customHeight="1" x14ac:dyDescent="0.25">
      <c r="E1217" s="93"/>
      <c r="AM1217" s="93"/>
      <c r="AN1217" s="93"/>
      <c r="AO1217" s="129"/>
      <c r="AP1217" s="93"/>
      <c r="AQ1217" s="93"/>
    </row>
    <row r="1218" spans="5:43" ht="32.25" customHeight="1" x14ac:dyDescent="0.25">
      <c r="E1218" s="93"/>
      <c r="AM1218" s="93"/>
      <c r="AN1218" s="93"/>
      <c r="AO1218" s="129"/>
      <c r="AP1218" s="93"/>
      <c r="AQ1218" s="93"/>
    </row>
    <row r="1219" spans="5:43" ht="32.25" customHeight="1" x14ac:dyDescent="0.25">
      <c r="E1219" s="93"/>
      <c r="AM1219" s="93"/>
      <c r="AN1219" s="93"/>
      <c r="AO1219" s="129"/>
      <c r="AP1219" s="93"/>
      <c r="AQ1219" s="93"/>
    </row>
    <row r="1220" spans="5:43" ht="32.25" customHeight="1" x14ac:dyDescent="0.25">
      <c r="E1220" s="93"/>
      <c r="AM1220" s="93"/>
      <c r="AN1220" s="93"/>
      <c r="AO1220" s="129"/>
      <c r="AP1220" s="93"/>
      <c r="AQ1220" s="93"/>
    </row>
    <row r="1221" spans="5:43" ht="32.25" customHeight="1" x14ac:dyDescent="0.25">
      <c r="E1221" s="93"/>
      <c r="AM1221" s="93"/>
      <c r="AN1221" s="93"/>
      <c r="AO1221" s="129"/>
      <c r="AP1221" s="93"/>
      <c r="AQ1221" s="93"/>
    </row>
    <row r="1222" spans="5:43" ht="32.25" customHeight="1" x14ac:dyDescent="0.25">
      <c r="E1222" s="93"/>
      <c r="AM1222" s="93"/>
      <c r="AN1222" s="93"/>
      <c r="AO1222" s="129"/>
      <c r="AP1222" s="93"/>
      <c r="AQ1222" s="93"/>
    </row>
    <row r="1223" spans="5:43" ht="32.25" customHeight="1" x14ac:dyDescent="0.25">
      <c r="E1223" s="93"/>
      <c r="AM1223" s="93"/>
      <c r="AN1223" s="93"/>
      <c r="AO1223" s="129"/>
      <c r="AP1223" s="93"/>
      <c r="AQ1223" s="93"/>
    </row>
    <row r="1224" spans="5:43" ht="32.25" customHeight="1" x14ac:dyDescent="0.25">
      <c r="E1224" s="93"/>
      <c r="AM1224" s="93"/>
      <c r="AN1224" s="93"/>
      <c r="AO1224" s="129"/>
      <c r="AP1224" s="93"/>
      <c r="AQ1224" s="93"/>
    </row>
    <row r="1225" spans="5:43" ht="32.25" customHeight="1" x14ac:dyDescent="0.25">
      <c r="E1225" s="93"/>
      <c r="AM1225" s="93"/>
      <c r="AN1225" s="93"/>
      <c r="AO1225" s="129"/>
      <c r="AP1225" s="93"/>
      <c r="AQ1225" s="93"/>
    </row>
    <row r="1226" spans="5:43" ht="32.25" customHeight="1" x14ac:dyDescent="0.25">
      <c r="E1226" s="93"/>
      <c r="AM1226" s="93"/>
      <c r="AN1226" s="93"/>
      <c r="AO1226" s="129"/>
      <c r="AP1226" s="93"/>
      <c r="AQ1226" s="93"/>
    </row>
    <row r="1227" spans="5:43" ht="32.25" customHeight="1" x14ac:dyDescent="0.25">
      <c r="E1227" s="93"/>
      <c r="AM1227" s="93"/>
      <c r="AN1227" s="93"/>
      <c r="AO1227" s="129"/>
      <c r="AP1227" s="93"/>
      <c r="AQ1227" s="93"/>
    </row>
    <row r="1228" spans="5:43" ht="32.25" customHeight="1" x14ac:dyDescent="0.25">
      <c r="E1228" s="93"/>
      <c r="AM1228" s="93"/>
      <c r="AN1228" s="93"/>
      <c r="AO1228" s="129"/>
      <c r="AP1228" s="93"/>
      <c r="AQ1228" s="93"/>
    </row>
    <row r="1229" spans="5:43" ht="32.25" customHeight="1" x14ac:dyDescent="0.25">
      <c r="E1229" s="93"/>
      <c r="AM1229" s="93"/>
      <c r="AN1229" s="93"/>
      <c r="AO1229" s="129"/>
      <c r="AP1229" s="93"/>
      <c r="AQ1229" s="93"/>
    </row>
    <row r="1230" spans="5:43" ht="32.25" customHeight="1" x14ac:dyDescent="0.25">
      <c r="E1230" s="93"/>
      <c r="AM1230" s="93"/>
      <c r="AN1230" s="93"/>
      <c r="AO1230" s="129"/>
      <c r="AP1230" s="93"/>
      <c r="AQ1230" s="93"/>
    </row>
    <row r="1231" spans="5:43" ht="32.25" customHeight="1" x14ac:dyDescent="0.25">
      <c r="E1231" s="93"/>
      <c r="AM1231" s="93"/>
      <c r="AN1231" s="93"/>
      <c r="AO1231" s="129"/>
      <c r="AP1231" s="93"/>
      <c r="AQ1231" s="93"/>
    </row>
    <row r="1232" spans="5:43" ht="32.25" customHeight="1" x14ac:dyDescent="0.25">
      <c r="E1232" s="93"/>
      <c r="AM1232" s="93"/>
      <c r="AN1232" s="93"/>
      <c r="AO1232" s="129"/>
      <c r="AP1232" s="93"/>
      <c r="AQ1232" s="93"/>
    </row>
    <row r="1233" spans="5:43" ht="32.25" customHeight="1" x14ac:dyDescent="0.25">
      <c r="E1233" s="93"/>
      <c r="AM1233" s="93"/>
      <c r="AN1233" s="93"/>
      <c r="AO1233" s="129"/>
      <c r="AP1233" s="93"/>
      <c r="AQ1233" s="93"/>
    </row>
    <row r="1234" spans="5:43" ht="32.25" customHeight="1" x14ac:dyDescent="0.25">
      <c r="E1234" s="93"/>
      <c r="AM1234" s="93"/>
      <c r="AN1234" s="93"/>
      <c r="AO1234" s="129"/>
      <c r="AP1234" s="93"/>
      <c r="AQ1234" s="93"/>
    </row>
    <row r="1235" spans="5:43" ht="32.25" customHeight="1" x14ac:dyDescent="0.25">
      <c r="E1235" s="93"/>
      <c r="AM1235" s="93"/>
      <c r="AN1235" s="93"/>
      <c r="AO1235" s="129"/>
      <c r="AP1235" s="93"/>
      <c r="AQ1235" s="93"/>
    </row>
    <row r="1236" spans="5:43" ht="32.25" customHeight="1" x14ac:dyDescent="0.25">
      <c r="E1236" s="93"/>
      <c r="AM1236" s="93"/>
      <c r="AN1236" s="93"/>
      <c r="AO1236" s="129"/>
      <c r="AP1236" s="93"/>
      <c r="AQ1236" s="93"/>
    </row>
    <row r="1237" spans="5:43" ht="32.25" customHeight="1" x14ac:dyDescent="0.25">
      <c r="E1237" s="93"/>
      <c r="AM1237" s="93"/>
      <c r="AN1237" s="93"/>
      <c r="AO1237" s="129"/>
      <c r="AP1237" s="93"/>
      <c r="AQ1237" s="93"/>
    </row>
    <row r="1238" spans="5:43" ht="32.25" customHeight="1" x14ac:dyDescent="0.25">
      <c r="E1238" s="93"/>
      <c r="AM1238" s="93"/>
      <c r="AN1238" s="93"/>
      <c r="AO1238" s="129"/>
      <c r="AP1238" s="93"/>
      <c r="AQ1238" s="93"/>
    </row>
    <row r="1239" spans="5:43" ht="32.25" customHeight="1" x14ac:dyDescent="0.25">
      <c r="E1239" s="93"/>
      <c r="AM1239" s="93"/>
      <c r="AN1239" s="93"/>
      <c r="AO1239" s="129"/>
      <c r="AP1239" s="93"/>
      <c r="AQ1239" s="93"/>
    </row>
    <row r="1240" spans="5:43" ht="32.25" customHeight="1" x14ac:dyDescent="0.25">
      <c r="E1240" s="93"/>
      <c r="AM1240" s="93"/>
      <c r="AN1240" s="93"/>
      <c r="AO1240" s="129"/>
      <c r="AP1240" s="93"/>
      <c r="AQ1240" s="93"/>
    </row>
    <row r="1241" spans="5:43" ht="32.25" customHeight="1" x14ac:dyDescent="0.25">
      <c r="E1241" s="93"/>
      <c r="AM1241" s="93"/>
      <c r="AN1241" s="93"/>
      <c r="AO1241" s="129"/>
      <c r="AP1241" s="93"/>
      <c r="AQ1241" s="93"/>
    </row>
    <row r="1242" spans="5:43" ht="32.25" customHeight="1" x14ac:dyDescent="0.25">
      <c r="E1242" s="93"/>
      <c r="AM1242" s="93"/>
      <c r="AN1242" s="93"/>
      <c r="AO1242" s="129"/>
      <c r="AP1242" s="93"/>
      <c r="AQ1242" s="93"/>
    </row>
    <row r="1243" spans="5:43" ht="32.25" customHeight="1" x14ac:dyDescent="0.25">
      <c r="E1243" s="93"/>
      <c r="AM1243" s="93"/>
      <c r="AN1243" s="93"/>
      <c r="AO1243" s="129"/>
      <c r="AP1243" s="93"/>
      <c r="AQ1243" s="93"/>
    </row>
    <row r="1244" spans="5:43" ht="32.25" customHeight="1" x14ac:dyDescent="0.25">
      <c r="E1244" s="93"/>
      <c r="AM1244" s="93"/>
      <c r="AN1244" s="93"/>
      <c r="AO1244" s="129"/>
      <c r="AP1244" s="93"/>
      <c r="AQ1244" s="93"/>
    </row>
    <row r="1245" spans="5:43" ht="32.25" customHeight="1" x14ac:dyDescent="0.25">
      <c r="E1245" s="93"/>
      <c r="AM1245" s="93"/>
      <c r="AN1245" s="93"/>
      <c r="AO1245" s="129"/>
      <c r="AP1245" s="93"/>
      <c r="AQ1245" s="93"/>
    </row>
    <row r="1246" spans="5:43" ht="32.25" customHeight="1" x14ac:dyDescent="0.25">
      <c r="E1246" s="93"/>
      <c r="AM1246" s="93"/>
      <c r="AN1246" s="93"/>
      <c r="AO1246" s="129"/>
      <c r="AP1246" s="93"/>
      <c r="AQ1246" s="93"/>
    </row>
    <row r="1247" spans="5:43" ht="32.25" customHeight="1" x14ac:dyDescent="0.25">
      <c r="E1247" s="93"/>
      <c r="AM1247" s="93"/>
      <c r="AN1247" s="93"/>
      <c r="AO1247" s="129"/>
      <c r="AP1247" s="93"/>
      <c r="AQ1247" s="93"/>
    </row>
    <row r="1248" spans="5:43" ht="32.25" customHeight="1" x14ac:dyDescent="0.25">
      <c r="E1248" s="93"/>
      <c r="AM1248" s="93"/>
      <c r="AN1248" s="93"/>
      <c r="AO1248" s="129"/>
      <c r="AP1248" s="93"/>
      <c r="AQ1248" s="93"/>
    </row>
    <row r="1249" spans="5:43" ht="32.25" customHeight="1" x14ac:dyDescent="0.25">
      <c r="E1249" s="93"/>
      <c r="AM1249" s="93"/>
      <c r="AN1249" s="93"/>
      <c r="AO1249" s="129"/>
      <c r="AP1249" s="93"/>
      <c r="AQ1249" s="93"/>
    </row>
    <row r="1250" spans="5:43" ht="32.25" customHeight="1" x14ac:dyDescent="0.25">
      <c r="E1250" s="93"/>
      <c r="AM1250" s="93"/>
      <c r="AN1250" s="93"/>
      <c r="AO1250" s="129"/>
      <c r="AP1250" s="93"/>
      <c r="AQ1250" s="93"/>
    </row>
    <row r="1251" spans="5:43" ht="32.25" customHeight="1" x14ac:dyDescent="0.25">
      <c r="E1251" s="93"/>
      <c r="AM1251" s="93"/>
      <c r="AN1251" s="93"/>
      <c r="AO1251" s="129"/>
      <c r="AP1251" s="93"/>
      <c r="AQ1251" s="93"/>
    </row>
    <row r="1252" spans="5:43" ht="32.25" customHeight="1" x14ac:dyDescent="0.25">
      <c r="E1252" s="93"/>
      <c r="AM1252" s="93"/>
      <c r="AN1252" s="93"/>
      <c r="AO1252" s="129"/>
      <c r="AP1252" s="93"/>
      <c r="AQ1252" s="93"/>
    </row>
    <row r="1253" spans="5:43" ht="32.25" customHeight="1" x14ac:dyDescent="0.25">
      <c r="E1253" s="93"/>
      <c r="AM1253" s="93"/>
      <c r="AN1253" s="93"/>
      <c r="AO1253" s="129"/>
      <c r="AP1253" s="93"/>
      <c r="AQ1253" s="93"/>
    </row>
    <row r="1254" spans="5:43" ht="32.25" customHeight="1" x14ac:dyDescent="0.25">
      <c r="E1254" s="93"/>
      <c r="AM1254" s="93"/>
      <c r="AN1254" s="93"/>
      <c r="AO1254" s="129"/>
      <c r="AP1254" s="93"/>
      <c r="AQ1254" s="93"/>
    </row>
    <row r="1255" spans="5:43" ht="32.25" customHeight="1" x14ac:dyDescent="0.25">
      <c r="E1255" s="93"/>
      <c r="AM1255" s="93"/>
      <c r="AN1255" s="93"/>
      <c r="AO1255" s="129"/>
      <c r="AP1255" s="93"/>
      <c r="AQ1255" s="93"/>
    </row>
    <row r="1256" spans="5:43" ht="32.25" customHeight="1" x14ac:dyDescent="0.25">
      <c r="E1256" s="93"/>
      <c r="AM1256" s="93"/>
      <c r="AN1256" s="93"/>
      <c r="AO1256" s="129"/>
      <c r="AP1256" s="93"/>
      <c r="AQ1256" s="93"/>
    </row>
    <row r="1257" spans="5:43" ht="32.25" customHeight="1" x14ac:dyDescent="0.25">
      <c r="E1257" s="93"/>
      <c r="AM1257" s="93"/>
      <c r="AN1257" s="93"/>
      <c r="AO1257" s="129"/>
      <c r="AP1257" s="93"/>
      <c r="AQ1257" s="93"/>
    </row>
    <row r="1258" spans="5:43" ht="32.25" customHeight="1" x14ac:dyDescent="0.25">
      <c r="E1258" s="93"/>
      <c r="AM1258" s="93"/>
      <c r="AN1258" s="93"/>
      <c r="AO1258" s="129"/>
      <c r="AP1258" s="93"/>
      <c r="AQ1258" s="93"/>
    </row>
    <row r="1259" spans="5:43" ht="32.25" customHeight="1" x14ac:dyDescent="0.25">
      <c r="E1259" s="93"/>
      <c r="AM1259" s="93"/>
      <c r="AN1259" s="93"/>
      <c r="AO1259" s="129"/>
      <c r="AP1259" s="93"/>
      <c r="AQ1259" s="93"/>
    </row>
    <row r="1260" spans="5:43" ht="32.25" customHeight="1" x14ac:dyDescent="0.25">
      <c r="E1260" s="93"/>
      <c r="AM1260" s="93"/>
      <c r="AN1260" s="93"/>
      <c r="AO1260" s="129"/>
      <c r="AP1260" s="93"/>
      <c r="AQ1260" s="93"/>
    </row>
    <row r="1261" spans="5:43" ht="32.25" customHeight="1" x14ac:dyDescent="0.25">
      <c r="E1261" s="93"/>
      <c r="AM1261" s="93"/>
      <c r="AN1261" s="93"/>
      <c r="AO1261" s="129"/>
      <c r="AP1261" s="93"/>
      <c r="AQ1261" s="93"/>
    </row>
    <row r="1262" spans="5:43" ht="32.25" customHeight="1" x14ac:dyDescent="0.25">
      <c r="E1262" s="93"/>
      <c r="AM1262" s="93"/>
      <c r="AN1262" s="93"/>
      <c r="AO1262" s="129"/>
      <c r="AP1262" s="93"/>
      <c r="AQ1262" s="93"/>
    </row>
    <row r="1263" spans="5:43" ht="32.25" customHeight="1" x14ac:dyDescent="0.25">
      <c r="E1263" s="93"/>
      <c r="AM1263" s="93"/>
      <c r="AN1263" s="93"/>
      <c r="AO1263" s="129"/>
      <c r="AP1263" s="93"/>
      <c r="AQ1263" s="93"/>
    </row>
    <row r="1264" spans="5:43" ht="32.25" customHeight="1" x14ac:dyDescent="0.25">
      <c r="E1264" s="93"/>
      <c r="AM1264" s="93"/>
      <c r="AN1264" s="93"/>
      <c r="AO1264" s="129"/>
      <c r="AP1264" s="93"/>
      <c r="AQ1264" s="93"/>
    </row>
    <row r="1265" spans="5:43" ht="32.25" customHeight="1" x14ac:dyDescent="0.25">
      <c r="E1265" s="93"/>
      <c r="AM1265" s="93"/>
      <c r="AN1265" s="93"/>
      <c r="AO1265" s="129"/>
      <c r="AP1265" s="93"/>
      <c r="AQ1265" s="93"/>
    </row>
    <row r="1266" spans="5:43" ht="32.25" customHeight="1" x14ac:dyDescent="0.25">
      <c r="E1266" s="93"/>
      <c r="AM1266" s="93"/>
      <c r="AN1266" s="93"/>
      <c r="AO1266" s="129"/>
      <c r="AP1266" s="93"/>
      <c r="AQ1266" s="93"/>
    </row>
    <row r="1267" spans="5:43" ht="32.25" customHeight="1" x14ac:dyDescent="0.25">
      <c r="E1267" s="93"/>
      <c r="AM1267" s="93"/>
      <c r="AN1267" s="93"/>
      <c r="AO1267" s="129"/>
      <c r="AP1267" s="93"/>
      <c r="AQ1267" s="93"/>
    </row>
    <row r="1268" spans="5:43" ht="32.25" customHeight="1" x14ac:dyDescent="0.25">
      <c r="E1268" s="93"/>
      <c r="AM1268" s="93"/>
      <c r="AN1268" s="93"/>
      <c r="AO1268" s="129"/>
      <c r="AP1268" s="93"/>
      <c r="AQ1268" s="93"/>
    </row>
    <row r="1269" spans="5:43" ht="32.25" customHeight="1" x14ac:dyDescent="0.25">
      <c r="E1269" s="93"/>
      <c r="AM1269" s="93"/>
      <c r="AN1269" s="93"/>
      <c r="AO1269" s="129"/>
      <c r="AP1269" s="93"/>
      <c r="AQ1269" s="93"/>
    </row>
    <row r="1270" spans="5:43" ht="32.25" customHeight="1" x14ac:dyDescent="0.25">
      <c r="E1270" s="93"/>
      <c r="AM1270" s="93"/>
      <c r="AN1270" s="93"/>
      <c r="AO1270" s="129"/>
      <c r="AP1270" s="93"/>
      <c r="AQ1270" s="93"/>
    </row>
    <row r="1271" spans="5:43" ht="32.25" customHeight="1" x14ac:dyDescent="0.25">
      <c r="E1271" s="93"/>
      <c r="AM1271" s="93"/>
      <c r="AN1271" s="93"/>
      <c r="AO1271" s="129"/>
      <c r="AP1271" s="93"/>
      <c r="AQ1271" s="93"/>
    </row>
    <row r="1272" spans="5:43" ht="32.25" customHeight="1" x14ac:dyDescent="0.25">
      <c r="E1272" s="93"/>
      <c r="AM1272" s="93"/>
      <c r="AN1272" s="93"/>
      <c r="AO1272" s="129"/>
      <c r="AP1272" s="93"/>
      <c r="AQ1272" s="93"/>
    </row>
    <row r="1273" spans="5:43" ht="32.25" customHeight="1" x14ac:dyDescent="0.25">
      <c r="E1273" s="93"/>
      <c r="AM1273" s="93"/>
      <c r="AN1273" s="93"/>
      <c r="AO1273" s="129"/>
      <c r="AP1273" s="93"/>
      <c r="AQ1273" s="93"/>
    </row>
    <row r="1274" spans="5:43" ht="32.25" customHeight="1" x14ac:dyDescent="0.25">
      <c r="E1274" s="93"/>
      <c r="AM1274" s="93"/>
      <c r="AN1274" s="93"/>
      <c r="AO1274" s="129"/>
      <c r="AP1274" s="93"/>
      <c r="AQ1274" s="93"/>
    </row>
    <row r="1275" spans="5:43" ht="32.25" customHeight="1" x14ac:dyDescent="0.25">
      <c r="E1275" s="93"/>
      <c r="AM1275" s="93"/>
      <c r="AN1275" s="93"/>
      <c r="AO1275" s="129"/>
      <c r="AP1275" s="93"/>
      <c r="AQ1275" s="93"/>
    </row>
    <row r="1276" spans="5:43" ht="32.25" customHeight="1" x14ac:dyDescent="0.25">
      <c r="E1276" s="93"/>
      <c r="AM1276" s="93"/>
      <c r="AN1276" s="93"/>
      <c r="AO1276" s="129"/>
      <c r="AP1276" s="93"/>
      <c r="AQ1276" s="93"/>
    </row>
    <row r="1277" spans="5:43" ht="32.25" customHeight="1" x14ac:dyDescent="0.25">
      <c r="E1277" s="93"/>
      <c r="AM1277" s="93"/>
      <c r="AN1277" s="93"/>
      <c r="AO1277" s="129"/>
      <c r="AP1277" s="93"/>
      <c r="AQ1277" s="93"/>
    </row>
    <row r="1278" spans="5:43" ht="32.25" customHeight="1" x14ac:dyDescent="0.25">
      <c r="E1278" s="93"/>
      <c r="AM1278" s="93"/>
      <c r="AN1278" s="93"/>
      <c r="AO1278" s="129"/>
      <c r="AP1278" s="93"/>
      <c r="AQ1278" s="93"/>
    </row>
    <row r="1279" spans="5:43" ht="32.25" customHeight="1" x14ac:dyDescent="0.25">
      <c r="E1279" s="93"/>
      <c r="AM1279" s="93"/>
      <c r="AN1279" s="93"/>
      <c r="AO1279" s="129"/>
      <c r="AP1279" s="93"/>
      <c r="AQ1279" s="93"/>
    </row>
    <row r="1280" spans="5:43" ht="32.25" customHeight="1" x14ac:dyDescent="0.25">
      <c r="E1280" s="93"/>
      <c r="AM1280" s="93"/>
      <c r="AN1280" s="93"/>
      <c r="AO1280" s="129"/>
      <c r="AP1280" s="93"/>
      <c r="AQ1280" s="93"/>
    </row>
    <row r="1281" spans="5:43" ht="32.25" customHeight="1" x14ac:dyDescent="0.25">
      <c r="E1281" s="93"/>
      <c r="AM1281" s="93"/>
      <c r="AN1281" s="93"/>
      <c r="AO1281" s="129"/>
      <c r="AP1281" s="93"/>
      <c r="AQ1281" s="93"/>
    </row>
    <row r="1282" spans="5:43" ht="32.25" customHeight="1" x14ac:dyDescent="0.25">
      <c r="E1282" s="93"/>
      <c r="AM1282" s="93"/>
      <c r="AN1282" s="93"/>
      <c r="AO1282" s="129"/>
      <c r="AP1282" s="93"/>
      <c r="AQ1282" s="93"/>
    </row>
    <row r="1283" spans="5:43" ht="32.25" customHeight="1" x14ac:dyDescent="0.25">
      <c r="E1283" s="93"/>
      <c r="AM1283" s="93"/>
      <c r="AN1283" s="93"/>
      <c r="AO1283" s="129"/>
      <c r="AP1283" s="93"/>
      <c r="AQ1283" s="93"/>
    </row>
    <row r="1284" spans="5:43" ht="32.25" customHeight="1" x14ac:dyDescent="0.25">
      <c r="E1284" s="93"/>
      <c r="AM1284" s="93"/>
      <c r="AN1284" s="93"/>
      <c r="AO1284" s="129"/>
      <c r="AP1284" s="93"/>
      <c r="AQ1284" s="93"/>
    </row>
    <row r="1285" spans="5:43" ht="32.25" customHeight="1" x14ac:dyDescent="0.25">
      <c r="E1285" s="93"/>
      <c r="AM1285" s="93"/>
      <c r="AN1285" s="93"/>
      <c r="AO1285" s="129"/>
      <c r="AP1285" s="93"/>
      <c r="AQ1285" s="93"/>
    </row>
    <row r="1286" spans="5:43" ht="32.25" customHeight="1" x14ac:dyDescent="0.25">
      <c r="E1286" s="93"/>
      <c r="AM1286" s="93"/>
      <c r="AN1286" s="93"/>
      <c r="AO1286" s="129"/>
      <c r="AP1286" s="93"/>
      <c r="AQ1286" s="93"/>
    </row>
    <row r="1287" spans="5:43" ht="32.25" customHeight="1" x14ac:dyDescent="0.25">
      <c r="E1287" s="93"/>
      <c r="AM1287" s="93"/>
      <c r="AN1287" s="93"/>
      <c r="AO1287" s="129"/>
      <c r="AP1287" s="93"/>
      <c r="AQ1287" s="93"/>
    </row>
    <row r="1288" spans="5:43" ht="32.25" customHeight="1" x14ac:dyDescent="0.25">
      <c r="E1288" s="93"/>
      <c r="AM1288" s="93"/>
      <c r="AN1288" s="93"/>
      <c r="AO1288" s="129"/>
      <c r="AP1288" s="93"/>
      <c r="AQ1288" s="93"/>
    </row>
    <row r="1289" spans="5:43" ht="32.25" customHeight="1" x14ac:dyDescent="0.25">
      <c r="E1289" s="93"/>
      <c r="AM1289" s="93"/>
      <c r="AN1289" s="93"/>
      <c r="AO1289" s="129"/>
      <c r="AP1289" s="93"/>
      <c r="AQ1289" s="93"/>
    </row>
    <row r="1290" spans="5:43" ht="32.25" customHeight="1" x14ac:dyDescent="0.25">
      <c r="E1290" s="93"/>
      <c r="AM1290" s="93"/>
      <c r="AN1290" s="93"/>
      <c r="AO1290" s="129"/>
      <c r="AP1290" s="93"/>
      <c r="AQ1290" s="93"/>
    </row>
    <row r="1291" spans="5:43" ht="32.25" customHeight="1" x14ac:dyDescent="0.25">
      <c r="E1291" s="93"/>
      <c r="AM1291" s="93"/>
      <c r="AN1291" s="93"/>
      <c r="AO1291" s="129"/>
      <c r="AP1291" s="93"/>
      <c r="AQ1291" s="93"/>
    </row>
    <row r="1292" spans="5:43" ht="32.25" customHeight="1" x14ac:dyDescent="0.25">
      <c r="E1292" s="93"/>
      <c r="AM1292" s="93"/>
      <c r="AN1292" s="93"/>
      <c r="AO1292" s="129"/>
      <c r="AP1292" s="93"/>
      <c r="AQ1292" s="93"/>
    </row>
    <row r="1293" spans="5:43" ht="32.25" customHeight="1" x14ac:dyDescent="0.25">
      <c r="E1293" s="93"/>
      <c r="AM1293" s="93"/>
      <c r="AN1293" s="93"/>
      <c r="AO1293" s="129"/>
      <c r="AP1293" s="93"/>
      <c r="AQ1293" s="93"/>
    </row>
    <row r="1294" spans="5:43" ht="32.25" customHeight="1" x14ac:dyDescent="0.25">
      <c r="E1294" s="93"/>
      <c r="AM1294" s="93"/>
      <c r="AN1294" s="93"/>
      <c r="AO1294" s="129"/>
      <c r="AP1294" s="93"/>
      <c r="AQ1294" s="93"/>
    </row>
    <row r="1295" spans="5:43" ht="32.25" customHeight="1" x14ac:dyDescent="0.25">
      <c r="E1295" s="93"/>
      <c r="AM1295" s="93"/>
      <c r="AN1295" s="93"/>
      <c r="AO1295" s="129"/>
      <c r="AP1295" s="93"/>
      <c r="AQ1295" s="93"/>
    </row>
    <row r="1296" spans="5:43" ht="32.25" customHeight="1" x14ac:dyDescent="0.25">
      <c r="E1296" s="93"/>
      <c r="AM1296" s="93"/>
      <c r="AN1296" s="93"/>
      <c r="AO1296" s="129"/>
      <c r="AP1296" s="93"/>
      <c r="AQ1296" s="93"/>
    </row>
    <row r="1297" spans="5:43" ht="32.25" customHeight="1" x14ac:dyDescent="0.25">
      <c r="E1297" s="93"/>
      <c r="AM1297" s="93"/>
      <c r="AN1297" s="93"/>
      <c r="AO1297" s="129"/>
      <c r="AP1297" s="93"/>
      <c r="AQ1297" s="93"/>
    </row>
    <row r="1298" spans="5:43" ht="32.25" customHeight="1" x14ac:dyDescent="0.25">
      <c r="E1298" s="93"/>
      <c r="AM1298" s="93"/>
      <c r="AN1298" s="93"/>
      <c r="AO1298" s="129"/>
      <c r="AP1298" s="93"/>
      <c r="AQ1298" s="93"/>
    </row>
    <row r="1299" spans="5:43" ht="32.25" customHeight="1" x14ac:dyDescent="0.25">
      <c r="E1299" s="93"/>
      <c r="AM1299" s="93"/>
      <c r="AN1299" s="93"/>
      <c r="AO1299" s="129"/>
      <c r="AP1299" s="93"/>
      <c r="AQ1299" s="93"/>
    </row>
    <row r="1300" spans="5:43" ht="32.25" customHeight="1" x14ac:dyDescent="0.25">
      <c r="E1300" s="93"/>
      <c r="AM1300" s="93"/>
      <c r="AN1300" s="93"/>
      <c r="AO1300" s="129"/>
      <c r="AP1300" s="93"/>
      <c r="AQ1300" s="93"/>
    </row>
    <row r="1301" spans="5:43" ht="32.25" customHeight="1" x14ac:dyDescent="0.25">
      <c r="E1301" s="93"/>
      <c r="AM1301" s="93"/>
      <c r="AN1301" s="93"/>
      <c r="AO1301" s="129"/>
      <c r="AP1301" s="93"/>
      <c r="AQ1301" s="93"/>
    </row>
    <row r="1302" spans="5:43" ht="32.25" customHeight="1" x14ac:dyDescent="0.25">
      <c r="E1302" s="93"/>
      <c r="AM1302" s="93"/>
      <c r="AN1302" s="93"/>
      <c r="AO1302" s="129"/>
      <c r="AP1302" s="93"/>
      <c r="AQ1302" s="93"/>
    </row>
    <row r="1303" spans="5:43" ht="32.25" customHeight="1" x14ac:dyDescent="0.25">
      <c r="E1303" s="93"/>
      <c r="AM1303" s="93"/>
      <c r="AN1303" s="93"/>
      <c r="AO1303" s="129"/>
      <c r="AP1303" s="93"/>
      <c r="AQ1303" s="93"/>
    </row>
    <row r="1304" spans="5:43" ht="32.25" customHeight="1" x14ac:dyDescent="0.25">
      <c r="E1304" s="93"/>
      <c r="AM1304" s="93"/>
      <c r="AN1304" s="93"/>
      <c r="AO1304" s="129"/>
      <c r="AP1304" s="93"/>
      <c r="AQ1304" s="93"/>
    </row>
    <row r="1305" spans="5:43" ht="32.25" customHeight="1" x14ac:dyDescent="0.25">
      <c r="E1305" s="93"/>
      <c r="AM1305" s="93"/>
      <c r="AN1305" s="93"/>
      <c r="AO1305" s="129"/>
      <c r="AP1305" s="93"/>
      <c r="AQ1305" s="93"/>
    </row>
    <row r="1306" spans="5:43" ht="32.25" customHeight="1" x14ac:dyDescent="0.25">
      <c r="E1306" s="93"/>
      <c r="AM1306" s="93"/>
      <c r="AN1306" s="93"/>
      <c r="AO1306" s="129"/>
      <c r="AP1306" s="93"/>
      <c r="AQ1306" s="93"/>
    </row>
    <row r="1307" spans="5:43" ht="32.25" customHeight="1" x14ac:dyDescent="0.25">
      <c r="E1307" s="93"/>
      <c r="AM1307" s="93"/>
      <c r="AN1307" s="93"/>
      <c r="AO1307" s="129"/>
      <c r="AP1307" s="93"/>
      <c r="AQ1307" s="93"/>
    </row>
    <row r="1308" spans="5:43" ht="32.25" customHeight="1" x14ac:dyDescent="0.25">
      <c r="E1308" s="93"/>
      <c r="AM1308" s="93"/>
      <c r="AN1308" s="93"/>
      <c r="AO1308" s="129"/>
      <c r="AP1308" s="93"/>
      <c r="AQ1308" s="93"/>
    </row>
    <row r="1309" spans="5:43" ht="32.25" customHeight="1" x14ac:dyDescent="0.25">
      <c r="E1309" s="93"/>
      <c r="AM1309" s="93"/>
      <c r="AN1309" s="93"/>
      <c r="AO1309" s="129"/>
      <c r="AP1309" s="93"/>
      <c r="AQ1309" s="93"/>
    </row>
    <row r="1310" spans="5:43" ht="32.25" customHeight="1" x14ac:dyDescent="0.25">
      <c r="E1310" s="93"/>
      <c r="AM1310" s="93"/>
      <c r="AN1310" s="93"/>
      <c r="AO1310" s="129"/>
      <c r="AP1310" s="93"/>
      <c r="AQ1310" s="93"/>
    </row>
    <row r="1311" spans="5:43" ht="32.25" customHeight="1" x14ac:dyDescent="0.25">
      <c r="E1311" s="93"/>
      <c r="AM1311" s="93"/>
      <c r="AN1311" s="93"/>
      <c r="AO1311" s="129"/>
      <c r="AP1311" s="93"/>
      <c r="AQ1311" s="93"/>
    </row>
    <row r="1312" spans="5:43" ht="32.25" customHeight="1" x14ac:dyDescent="0.25">
      <c r="E1312" s="93"/>
      <c r="AM1312" s="93"/>
      <c r="AN1312" s="93"/>
      <c r="AO1312" s="129"/>
      <c r="AP1312" s="93"/>
      <c r="AQ1312" s="93"/>
    </row>
    <row r="1313" spans="5:43" ht="32.25" customHeight="1" x14ac:dyDescent="0.25">
      <c r="E1313" s="93"/>
      <c r="AM1313" s="93"/>
      <c r="AN1313" s="93"/>
      <c r="AO1313" s="129"/>
      <c r="AP1313" s="93"/>
      <c r="AQ1313" s="93"/>
    </row>
    <row r="1314" spans="5:43" ht="32.25" customHeight="1" x14ac:dyDescent="0.25">
      <c r="E1314" s="93"/>
      <c r="AM1314" s="93"/>
      <c r="AN1314" s="93"/>
      <c r="AO1314" s="129"/>
      <c r="AP1314" s="93"/>
      <c r="AQ1314" s="93"/>
    </row>
    <row r="1315" spans="5:43" ht="32.25" customHeight="1" x14ac:dyDescent="0.25">
      <c r="E1315" s="93"/>
      <c r="AM1315" s="93"/>
      <c r="AN1315" s="93"/>
      <c r="AO1315" s="129"/>
      <c r="AP1315" s="93"/>
      <c r="AQ1315" s="93"/>
    </row>
    <row r="1316" spans="5:43" ht="32.25" customHeight="1" x14ac:dyDescent="0.25">
      <c r="E1316" s="93"/>
      <c r="AM1316" s="93"/>
      <c r="AN1316" s="93"/>
      <c r="AO1316" s="129"/>
      <c r="AP1316" s="93"/>
      <c r="AQ1316" s="93"/>
    </row>
    <row r="1317" spans="5:43" ht="32.25" customHeight="1" x14ac:dyDescent="0.25">
      <c r="E1317" s="93"/>
      <c r="AM1317" s="93"/>
      <c r="AN1317" s="93"/>
      <c r="AO1317" s="129"/>
      <c r="AP1317" s="93"/>
      <c r="AQ1317" s="93"/>
    </row>
    <row r="1318" spans="5:43" ht="32.25" customHeight="1" x14ac:dyDescent="0.25">
      <c r="E1318" s="93"/>
      <c r="AM1318" s="93"/>
      <c r="AN1318" s="93"/>
      <c r="AO1318" s="129"/>
      <c r="AP1318" s="93"/>
      <c r="AQ1318" s="93"/>
    </row>
    <row r="1319" spans="5:43" ht="32.25" customHeight="1" x14ac:dyDescent="0.25">
      <c r="E1319" s="93"/>
      <c r="AM1319" s="93"/>
      <c r="AN1319" s="93"/>
      <c r="AO1319" s="129"/>
      <c r="AP1319" s="93"/>
      <c r="AQ1319" s="93"/>
    </row>
    <row r="1320" spans="5:43" ht="32.25" customHeight="1" x14ac:dyDescent="0.25">
      <c r="E1320" s="93"/>
      <c r="AM1320" s="93"/>
      <c r="AN1320" s="93"/>
      <c r="AO1320" s="129"/>
      <c r="AP1320" s="93"/>
      <c r="AQ1320" s="93"/>
    </row>
    <row r="1321" spans="5:43" ht="32.25" customHeight="1" x14ac:dyDescent="0.25">
      <c r="E1321" s="93"/>
      <c r="AM1321" s="93"/>
      <c r="AN1321" s="93"/>
      <c r="AO1321" s="129"/>
      <c r="AP1321" s="93"/>
      <c r="AQ1321" s="93"/>
    </row>
    <row r="1322" spans="5:43" ht="32.25" customHeight="1" x14ac:dyDescent="0.25">
      <c r="E1322" s="93"/>
      <c r="AM1322" s="93"/>
      <c r="AN1322" s="93"/>
      <c r="AO1322" s="129"/>
      <c r="AP1322" s="93"/>
      <c r="AQ1322" s="93"/>
    </row>
    <row r="1323" spans="5:43" ht="32.25" customHeight="1" x14ac:dyDescent="0.25">
      <c r="E1323" s="93"/>
      <c r="AM1323" s="93"/>
      <c r="AN1323" s="93"/>
      <c r="AO1323" s="129"/>
      <c r="AP1323" s="93"/>
      <c r="AQ1323" s="93"/>
    </row>
    <row r="1324" spans="5:43" ht="32.25" customHeight="1" x14ac:dyDescent="0.25">
      <c r="E1324" s="93"/>
      <c r="AM1324" s="93"/>
      <c r="AN1324" s="93"/>
      <c r="AO1324" s="129"/>
      <c r="AP1324" s="93"/>
      <c r="AQ1324" s="93"/>
    </row>
    <row r="1325" spans="5:43" ht="32.25" customHeight="1" x14ac:dyDescent="0.25">
      <c r="E1325" s="93"/>
      <c r="AM1325" s="93"/>
      <c r="AN1325" s="93"/>
      <c r="AO1325" s="129"/>
      <c r="AP1325" s="93"/>
      <c r="AQ1325" s="93"/>
    </row>
    <row r="1326" spans="5:43" ht="32.25" customHeight="1" x14ac:dyDescent="0.25">
      <c r="E1326" s="93"/>
      <c r="AM1326" s="93"/>
      <c r="AN1326" s="93"/>
      <c r="AO1326" s="129"/>
      <c r="AP1326" s="93"/>
      <c r="AQ1326" s="93"/>
    </row>
    <row r="1327" spans="5:43" ht="32.25" customHeight="1" x14ac:dyDescent="0.25">
      <c r="E1327" s="93"/>
      <c r="AM1327" s="93"/>
      <c r="AN1327" s="93"/>
      <c r="AO1327" s="129"/>
      <c r="AP1327" s="93"/>
      <c r="AQ1327" s="93"/>
    </row>
    <row r="1328" spans="5:43" ht="32.25" customHeight="1" x14ac:dyDescent="0.25">
      <c r="E1328" s="93"/>
      <c r="AM1328" s="93"/>
      <c r="AN1328" s="93"/>
      <c r="AO1328" s="129"/>
      <c r="AP1328" s="93"/>
      <c r="AQ1328" s="93"/>
    </row>
    <row r="1329" spans="5:43" ht="32.25" customHeight="1" x14ac:dyDescent="0.25">
      <c r="E1329" s="93"/>
      <c r="AM1329" s="93"/>
      <c r="AN1329" s="93"/>
      <c r="AO1329" s="129"/>
      <c r="AP1329" s="93"/>
      <c r="AQ1329" s="93"/>
    </row>
    <row r="1330" spans="5:43" ht="32.25" customHeight="1" x14ac:dyDescent="0.25">
      <c r="E1330" s="93"/>
      <c r="AM1330" s="93"/>
      <c r="AN1330" s="93"/>
      <c r="AO1330" s="129"/>
      <c r="AP1330" s="93"/>
      <c r="AQ1330" s="93"/>
    </row>
    <row r="1331" spans="5:43" ht="32.25" customHeight="1" x14ac:dyDescent="0.25">
      <c r="E1331" s="93"/>
      <c r="AM1331" s="93"/>
      <c r="AN1331" s="93"/>
      <c r="AO1331" s="129"/>
      <c r="AP1331" s="93"/>
      <c r="AQ1331" s="93"/>
    </row>
    <row r="1332" spans="5:43" ht="32.25" customHeight="1" x14ac:dyDescent="0.25">
      <c r="E1332" s="93"/>
      <c r="AM1332" s="93"/>
      <c r="AN1332" s="93"/>
      <c r="AO1332" s="129"/>
      <c r="AP1332" s="93"/>
      <c r="AQ1332" s="93"/>
    </row>
    <row r="1333" spans="5:43" ht="32.25" customHeight="1" x14ac:dyDescent="0.25">
      <c r="E1333" s="93"/>
      <c r="AM1333" s="93"/>
      <c r="AN1333" s="93"/>
      <c r="AO1333" s="129"/>
      <c r="AP1333" s="93"/>
      <c r="AQ1333" s="93"/>
    </row>
    <row r="1334" spans="5:43" ht="32.25" customHeight="1" x14ac:dyDescent="0.25">
      <c r="E1334" s="93"/>
      <c r="AM1334" s="93"/>
      <c r="AN1334" s="93"/>
      <c r="AO1334" s="129"/>
      <c r="AP1334" s="93"/>
      <c r="AQ1334" s="93"/>
    </row>
    <row r="1335" spans="5:43" ht="32.25" customHeight="1" x14ac:dyDescent="0.25">
      <c r="E1335" s="93"/>
      <c r="AM1335" s="93"/>
      <c r="AN1335" s="93"/>
      <c r="AO1335" s="129"/>
      <c r="AP1335" s="93"/>
      <c r="AQ1335" s="93"/>
    </row>
    <row r="1336" spans="5:43" ht="32.25" customHeight="1" x14ac:dyDescent="0.25">
      <c r="E1336" s="93"/>
      <c r="AM1336" s="93"/>
      <c r="AN1336" s="93"/>
      <c r="AO1336" s="129"/>
      <c r="AP1336" s="93"/>
      <c r="AQ1336" s="93"/>
    </row>
    <row r="1337" spans="5:43" ht="32.25" customHeight="1" x14ac:dyDescent="0.25">
      <c r="E1337" s="93"/>
      <c r="AM1337" s="93"/>
      <c r="AN1337" s="93"/>
      <c r="AO1337" s="129"/>
      <c r="AP1337" s="93"/>
      <c r="AQ1337" s="93"/>
    </row>
    <row r="1338" spans="5:43" ht="32.25" customHeight="1" x14ac:dyDescent="0.25">
      <c r="E1338" s="93"/>
      <c r="AM1338" s="93"/>
      <c r="AN1338" s="93"/>
      <c r="AO1338" s="129"/>
      <c r="AP1338" s="93"/>
      <c r="AQ1338" s="93"/>
    </row>
    <row r="1339" spans="5:43" ht="32.25" customHeight="1" x14ac:dyDescent="0.25">
      <c r="E1339" s="93"/>
      <c r="AM1339" s="93"/>
      <c r="AN1339" s="93"/>
      <c r="AO1339" s="129"/>
      <c r="AP1339" s="93"/>
      <c r="AQ1339" s="93"/>
    </row>
    <row r="1340" spans="5:43" ht="32.25" customHeight="1" x14ac:dyDescent="0.25">
      <c r="E1340" s="93"/>
      <c r="AM1340" s="93"/>
      <c r="AN1340" s="93"/>
      <c r="AO1340" s="129"/>
      <c r="AP1340" s="93"/>
      <c r="AQ1340" s="93"/>
    </row>
    <row r="1341" spans="5:43" ht="32.25" customHeight="1" x14ac:dyDescent="0.25">
      <c r="E1341" s="93"/>
      <c r="AM1341" s="93"/>
      <c r="AN1341" s="93"/>
      <c r="AO1341" s="129"/>
      <c r="AP1341" s="93"/>
      <c r="AQ1341" s="93"/>
    </row>
    <row r="1342" spans="5:43" ht="32.25" customHeight="1" x14ac:dyDescent="0.25">
      <c r="E1342" s="93"/>
      <c r="AM1342" s="93"/>
      <c r="AN1342" s="93"/>
      <c r="AO1342" s="129"/>
      <c r="AP1342" s="93"/>
      <c r="AQ1342" s="93"/>
    </row>
    <row r="1343" spans="5:43" ht="32.25" customHeight="1" x14ac:dyDescent="0.25">
      <c r="E1343" s="93"/>
      <c r="AM1343" s="93"/>
      <c r="AN1343" s="93"/>
      <c r="AO1343" s="129"/>
      <c r="AP1343" s="93"/>
      <c r="AQ1343" s="93"/>
    </row>
    <row r="1344" spans="5:43" ht="32.25" customHeight="1" x14ac:dyDescent="0.25">
      <c r="E1344" s="93"/>
      <c r="AM1344" s="93"/>
      <c r="AN1344" s="93"/>
      <c r="AO1344" s="129"/>
      <c r="AP1344" s="93"/>
      <c r="AQ1344" s="93"/>
    </row>
    <row r="1345" spans="5:43" ht="32.25" customHeight="1" x14ac:dyDescent="0.25">
      <c r="E1345" s="93"/>
      <c r="AM1345" s="93"/>
      <c r="AN1345" s="93"/>
      <c r="AO1345" s="129"/>
      <c r="AP1345" s="93"/>
      <c r="AQ1345" s="93"/>
    </row>
    <row r="1346" spans="5:43" ht="32.25" customHeight="1" x14ac:dyDescent="0.25">
      <c r="E1346" s="93"/>
      <c r="AM1346" s="93"/>
      <c r="AN1346" s="93"/>
      <c r="AO1346" s="129"/>
      <c r="AP1346" s="93"/>
      <c r="AQ1346" s="93"/>
    </row>
    <row r="1347" spans="5:43" ht="32.25" customHeight="1" x14ac:dyDescent="0.25">
      <c r="E1347" s="93"/>
      <c r="AM1347" s="93"/>
      <c r="AN1347" s="93"/>
      <c r="AO1347" s="129"/>
      <c r="AP1347" s="93"/>
      <c r="AQ1347" s="93"/>
    </row>
    <row r="1348" spans="5:43" ht="32.25" customHeight="1" x14ac:dyDescent="0.25">
      <c r="E1348" s="93"/>
      <c r="AM1348" s="93"/>
      <c r="AN1348" s="93"/>
      <c r="AO1348" s="129"/>
      <c r="AP1348" s="93"/>
      <c r="AQ1348" s="93"/>
    </row>
    <row r="1349" spans="5:43" ht="32.25" customHeight="1" x14ac:dyDescent="0.25">
      <c r="E1349" s="93"/>
      <c r="AM1349" s="93"/>
      <c r="AN1349" s="93"/>
      <c r="AO1349" s="129"/>
      <c r="AP1349" s="93"/>
      <c r="AQ1349" s="93"/>
    </row>
    <row r="1350" spans="5:43" ht="32.25" customHeight="1" x14ac:dyDescent="0.25">
      <c r="E1350" s="93"/>
      <c r="AM1350" s="93"/>
      <c r="AN1350" s="93"/>
      <c r="AO1350" s="129"/>
      <c r="AP1350" s="93"/>
      <c r="AQ1350" s="93"/>
    </row>
    <row r="1351" spans="5:43" ht="32.25" customHeight="1" x14ac:dyDescent="0.25">
      <c r="E1351" s="93"/>
      <c r="AM1351" s="93"/>
      <c r="AN1351" s="93"/>
      <c r="AO1351" s="129"/>
      <c r="AP1351" s="93"/>
      <c r="AQ1351" s="93"/>
    </row>
    <row r="1352" spans="5:43" ht="32.25" customHeight="1" x14ac:dyDescent="0.25">
      <c r="E1352" s="93"/>
      <c r="AM1352" s="93"/>
      <c r="AN1352" s="93"/>
      <c r="AO1352" s="129"/>
      <c r="AP1352" s="93"/>
      <c r="AQ1352" s="93"/>
    </row>
    <row r="1353" spans="5:43" ht="32.25" customHeight="1" x14ac:dyDescent="0.25">
      <c r="E1353" s="93"/>
      <c r="AM1353" s="93"/>
      <c r="AN1353" s="93"/>
      <c r="AO1353" s="129"/>
      <c r="AP1353" s="93"/>
      <c r="AQ1353" s="93"/>
    </row>
    <row r="1354" spans="5:43" ht="32.25" customHeight="1" x14ac:dyDescent="0.25">
      <c r="E1354" s="93"/>
      <c r="AM1354" s="93"/>
      <c r="AN1354" s="93"/>
      <c r="AO1354" s="129"/>
      <c r="AP1354" s="93"/>
      <c r="AQ1354" s="93"/>
    </row>
    <row r="1355" spans="5:43" ht="32.25" customHeight="1" x14ac:dyDescent="0.25">
      <c r="E1355" s="93"/>
      <c r="AM1355" s="93"/>
      <c r="AN1355" s="93"/>
      <c r="AO1355" s="129"/>
      <c r="AP1355" s="93"/>
      <c r="AQ1355" s="93"/>
    </row>
    <row r="1356" spans="5:43" ht="32.25" customHeight="1" x14ac:dyDescent="0.25">
      <c r="E1356" s="93"/>
      <c r="AM1356" s="93"/>
      <c r="AN1356" s="93"/>
      <c r="AO1356" s="129"/>
      <c r="AP1356" s="93"/>
      <c r="AQ1356" s="93"/>
    </row>
    <row r="1357" spans="5:43" ht="32.25" customHeight="1" x14ac:dyDescent="0.25">
      <c r="E1357" s="93"/>
      <c r="AM1357" s="93"/>
      <c r="AN1357" s="93"/>
      <c r="AO1357" s="129"/>
      <c r="AP1357" s="93"/>
      <c r="AQ1357" s="93"/>
    </row>
    <row r="1358" spans="5:43" ht="32.25" customHeight="1" x14ac:dyDescent="0.25">
      <c r="E1358" s="93"/>
      <c r="AM1358" s="93"/>
      <c r="AN1358" s="93"/>
      <c r="AO1358" s="129"/>
      <c r="AP1358" s="93"/>
      <c r="AQ1358" s="93"/>
    </row>
    <row r="1359" spans="5:43" ht="32.25" customHeight="1" x14ac:dyDescent="0.25">
      <c r="E1359" s="93"/>
      <c r="AM1359" s="93"/>
      <c r="AN1359" s="93"/>
      <c r="AO1359" s="129"/>
      <c r="AP1359" s="93"/>
      <c r="AQ1359" s="93"/>
    </row>
    <row r="1360" spans="5:43" ht="32.25" customHeight="1" x14ac:dyDescent="0.25">
      <c r="E1360" s="93"/>
      <c r="AM1360" s="93"/>
      <c r="AN1360" s="93"/>
      <c r="AO1360" s="129"/>
      <c r="AP1360" s="93"/>
      <c r="AQ1360" s="93"/>
    </row>
    <row r="1361" spans="5:43" ht="32.25" customHeight="1" x14ac:dyDescent="0.25">
      <c r="E1361" s="93"/>
      <c r="AM1361" s="93"/>
      <c r="AN1361" s="93"/>
      <c r="AO1361" s="129"/>
      <c r="AP1361" s="93"/>
      <c r="AQ1361" s="93"/>
    </row>
    <row r="1362" spans="5:43" ht="32.25" customHeight="1" x14ac:dyDescent="0.25">
      <c r="E1362" s="93"/>
      <c r="AM1362" s="93"/>
      <c r="AN1362" s="93"/>
      <c r="AO1362" s="129"/>
      <c r="AP1362" s="93"/>
      <c r="AQ1362" s="93"/>
    </row>
    <row r="1363" spans="5:43" ht="32.25" customHeight="1" x14ac:dyDescent="0.25">
      <c r="E1363" s="93"/>
      <c r="AM1363" s="93"/>
      <c r="AN1363" s="93"/>
      <c r="AO1363" s="129"/>
      <c r="AP1363" s="93"/>
      <c r="AQ1363" s="93"/>
    </row>
    <row r="1364" spans="5:43" ht="32.25" customHeight="1" x14ac:dyDescent="0.25">
      <c r="E1364" s="93"/>
      <c r="AM1364" s="93"/>
      <c r="AN1364" s="93"/>
      <c r="AO1364" s="129"/>
      <c r="AP1364" s="93"/>
      <c r="AQ1364" s="93"/>
    </row>
    <row r="1365" spans="5:43" ht="32.25" customHeight="1" x14ac:dyDescent="0.25">
      <c r="E1365" s="93"/>
      <c r="AM1365" s="93"/>
      <c r="AN1365" s="93"/>
      <c r="AO1365" s="129"/>
      <c r="AP1365" s="93"/>
      <c r="AQ1365" s="93"/>
    </row>
    <row r="1366" spans="5:43" ht="32.25" customHeight="1" x14ac:dyDescent="0.25">
      <c r="E1366" s="93"/>
      <c r="AM1366" s="93"/>
      <c r="AN1366" s="93"/>
      <c r="AO1366" s="129"/>
      <c r="AP1366" s="93"/>
      <c r="AQ1366" s="93"/>
    </row>
    <row r="1367" spans="5:43" ht="32.25" customHeight="1" x14ac:dyDescent="0.25">
      <c r="E1367" s="93"/>
      <c r="AM1367" s="93"/>
      <c r="AN1367" s="93"/>
      <c r="AO1367" s="129"/>
      <c r="AP1367" s="93"/>
      <c r="AQ1367" s="93"/>
    </row>
    <row r="1368" spans="5:43" ht="32.25" customHeight="1" x14ac:dyDescent="0.25">
      <c r="E1368" s="93"/>
      <c r="AM1368" s="93"/>
      <c r="AN1368" s="93"/>
      <c r="AO1368" s="129"/>
      <c r="AP1368" s="93"/>
      <c r="AQ1368" s="93"/>
    </row>
    <row r="1369" spans="5:43" ht="32.25" customHeight="1" x14ac:dyDescent="0.25">
      <c r="E1369" s="93"/>
      <c r="AM1369" s="93"/>
      <c r="AN1369" s="93"/>
      <c r="AO1369" s="129"/>
      <c r="AP1369" s="93"/>
      <c r="AQ1369" s="93"/>
    </row>
    <row r="1370" spans="5:43" ht="32.25" customHeight="1" x14ac:dyDescent="0.25">
      <c r="E1370" s="93"/>
      <c r="AM1370" s="93"/>
      <c r="AN1370" s="93"/>
      <c r="AO1370" s="129"/>
      <c r="AP1370" s="93"/>
      <c r="AQ1370" s="93"/>
    </row>
    <row r="1371" spans="5:43" ht="32.25" customHeight="1" x14ac:dyDescent="0.25">
      <c r="E1371" s="93"/>
      <c r="AM1371" s="93"/>
      <c r="AN1371" s="93"/>
      <c r="AO1371" s="129"/>
      <c r="AP1371" s="93"/>
      <c r="AQ1371" s="93"/>
    </row>
    <row r="1372" spans="5:43" ht="32.25" customHeight="1" x14ac:dyDescent="0.25">
      <c r="E1372" s="93"/>
      <c r="AM1372" s="93"/>
      <c r="AN1372" s="93"/>
      <c r="AO1372" s="129"/>
      <c r="AP1372" s="93"/>
      <c r="AQ1372" s="93"/>
    </row>
    <row r="1373" spans="5:43" ht="32.25" customHeight="1" x14ac:dyDescent="0.25">
      <c r="E1373" s="93"/>
      <c r="AM1373" s="93"/>
      <c r="AN1373" s="93"/>
      <c r="AO1373" s="129"/>
      <c r="AP1373" s="93"/>
      <c r="AQ1373" s="93"/>
    </row>
    <row r="1374" spans="5:43" ht="32.25" customHeight="1" x14ac:dyDescent="0.25">
      <c r="E1374" s="93"/>
      <c r="AM1374" s="93"/>
      <c r="AN1374" s="93"/>
      <c r="AO1374" s="129"/>
      <c r="AP1374" s="93"/>
      <c r="AQ1374" s="93"/>
    </row>
    <row r="1375" spans="5:43" ht="32.25" customHeight="1" x14ac:dyDescent="0.25">
      <c r="E1375" s="93"/>
      <c r="AM1375" s="93"/>
      <c r="AN1375" s="93"/>
      <c r="AO1375" s="129"/>
      <c r="AP1375" s="93"/>
      <c r="AQ1375" s="93"/>
    </row>
    <row r="1376" spans="5:43" ht="32.25" customHeight="1" x14ac:dyDescent="0.25">
      <c r="E1376" s="93"/>
      <c r="AM1376" s="93"/>
      <c r="AN1376" s="93"/>
      <c r="AO1376" s="129"/>
      <c r="AP1376" s="93"/>
      <c r="AQ1376" s="93"/>
    </row>
    <row r="1377" spans="5:43" ht="32.25" customHeight="1" x14ac:dyDescent="0.25">
      <c r="E1377" s="93"/>
      <c r="AM1377" s="93"/>
      <c r="AN1377" s="93"/>
      <c r="AO1377" s="129"/>
      <c r="AP1377" s="93"/>
      <c r="AQ1377" s="93"/>
    </row>
    <row r="1378" spans="5:43" ht="32.25" customHeight="1" x14ac:dyDescent="0.25">
      <c r="E1378" s="93"/>
      <c r="AM1378" s="93"/>
      <c r="AN1378" s="93"/>
      <c r="AO1378" s="129"/>
      <c r="AP1378" s="93"/>
      <c r="AQ1378" s="93"/>
    </row>
    <row r="1379" spans="5:43" ht="32.25" customHeight="1" x14ac:dyDescent="0.25">
      <c r="E1379" s="93"/>
      <c r="AM1379" s="93"/>
      <c r="AN1379" s="93"/>
      <c r="AO1379" s="129"/>
      <c r="AP1379" s="93"/>
      <c r="AQ1379" s="93"/>
    </row>
    <row r="1380" spans="5:43" ht="32.25" customHeight="1" x14ac:dyDescent="0.25">
      <c r="E1380" s="93"/>
      <c r="AM1380" s="93"/>
      <c r="AN1380" s="93"/>
      <c r="AO1380" s="129"/>
      <c r="AP1380" s="93"/>
      <c r="AQ1380" s="93"/>
    </row>
    <row r="1381" spans="5:43" ht="32.25" customHeight="1" x14ac:dyDescent="0.25">
      <c r="E1381" s="93"/>
      <c r="AM1381" s="93"/>
      <c r="AN1381" s="93"/>
      <c r="AO1381" s="129"/>
      <c r="AP1381" s="93"/>
      <c r="AQ1381" s="93"/>
    </row>
    <row r="1382" spans="5:43" ht="32.25" customHeight="1" x14ac:dyDescent="0.25">
      <c r="E1382" s="93"/>
      <c r="AM1382" s="93"/>
      <c r="AN1382" s="93"/>
      <c r="AO1382" s="129"/>
      <c r="AP1382" s="93"/>
      <c r="AQ1382" s="93"/>
    </row>
    <row r="1383" spans="5:43" ht="32.25" customHeight="1" x14ac:dyDescent="0.25">
      <c r="E1383" s="93"/>
      <c r="AM1383" s="93"/>
      <c r="AN1383" s="93"/>
      <c r="AO1383" s="129"/>
      <c r="AP1383" s="93"/>
      <c r="AQ1383" s="93"/>
    </row>
    <row r="1384" spans="5:43" ht="32.25" customHeight="1" x14ac:dyDescent="0.25">
      <c r="E1384" s="93"/>
      <c r="AM1384" s="93"/>
      <c r="AN1384" s="93"/>
      <c r="AO1384" s="129"/>
      <c r="AP1384" s="93"/>
      <c r="AQ1384" s="93"/>
    </row>
    <row r="1385" spans="5:43" ht="32.25" customHeight="1" x14ac:dyDescent="0.25">
      <c r="E1385" s="93"/>
      <c r="AM1385" s="93"/>
      <c r="AN1385" s="93"/>
      <c r="AO1385" s="129"/>
      <c r="AP1385" s="93"/>
      <c r="AQ1385" s="93"/>
    </row>
    <row r="1386" spans="5:43" ht="32.25" customHeight="1" x14ac:dyDescent="0.25">
      <c r="E1386" s="93"/>
      <c r="AM1386" s="93"/>
      <c r="AN1386" s="93"/>
      <c r="AO1386" s="129"/>
      <c r="AP1386" s="93"/>
      <c r="AQ1386" s="93"/>
    </row>
    <row r="1387" spans="5:43" ht="32.25" customHeight="1" x14ac:dyDescent="0.25">
      <c r="E1387" s="93"/>
      <c r="AM1387" s="93"/>
      <c r="AN1387" s="93"/>
      <c r="AO1387" s="129"/>
      <c r="AP1387" s="93"/>
      <c r="AQ1387" s="93"/>
    </row>
    <row r="1388" spans="5:43" ht="32.25" customHeight="1" x14ac:dyDescent="0.25">
      <c r="E1388" s="93"/>
      <c r="AM1388" s="93"/>
      <c r="AN1388" s="93"/>
      <c r="AO1388" s="129"/>
      <c r="AP1388" s="93"/>
      <c r="AQ1388" s="93"/>
    </row>
    <row r="1389" spans="5:43" ht="32.25" customHeight="1" x14ac:dyDescent="0.25">
      <c r="E1389" s="93"/>
      <c r="AM1389" s="93"/>
      <c r="AN1389" s="93"/>
      <c r="AO1389" s="129"/>
      <c r="AP1389" s="93"/>
      <c r="AQ1389" s="93"/>
    </row>
    <row r="1390" spans="5:43" ht="32.25" customHeight="1" x14ac:dyDescent="0.25">
      <c r="E1390" s="93"/>
      <c r="AM1390" s="93"/>
      <c r="AN1390" s="93"/>
      <c r="AO1390" s="129"/>
      <c r="AP1390" s="93"/>
      <c r="AQ1390" s="93"/>
    </row>
    <row r="1391" spans="5:43" ht="32.25" customHeight="1" x14ac:dyDescent="0.25">
      <c r="E1391" s="93"/>
      <c r="AM1391" s="93"/>
      <c r="AN1391" s="93"/>
      <c r="AO1391" s="129"/>
      <c r="AP1391" s="93"/>
      <c r="AQ1391" s="93"/>
    </row>
    <row r="1392" spans="5:43" ht="32.25" customHeight="1" x14ac:dyDescent="0.25">
      <c r="E1392" s="93"/>
      <c r="AM1392" s="93"/>
      <c r="AN1392" s="93"/>
      <c r="AO1392" s="129"/>
      <c r="AP1392" s="93"/>
      <c r="AQ1392" s="93"/>
    </row>
    <row r="1393" spans="5:43" ht="32.25" customHeight="1" x14ac:dyDescent="0.25">
      <c r="E1393" s="93"/>
      <c r="AM1393" s="93"/>
      <c r="AN1393" s="93"/>
      <c r="AO1393" s="129"/>
      <c r="AP1393" s="93"/>
      <c r="AQ1393" s="93"/>
    </row>
    <row r="1394" spans="5:43" ht="32.25" customHeight="1" x14ac:dyDescent="0.25">
      <c r="E1394" s="93"/>
      <c r="AM1394" s="93"/>
      <c r="AN1394" s="93"/>
      <c r="AO1394" s="129"/>
      <c r="AP1394" s="93"/>
      <c r="AQ1394" s="93"/>
    </row>
    <row r="1395" spans="5:43" ht="32.25" customHeight="1" x14ac:dyDescent="0.25">
      <c r="E1395" s="93"/>
      <c r="AM1395" s="93"/>
      <c r="AN1395" s="93"/>
      <c r="AO1395" s="129"/>
      <c r="AP1395" s="93"/>
      <c r="AQ1395" s="93"/>
    </row>
    <row r="1396" spans="5:43" ht="32.25" customHeight="1" x14ac:dyDescent="0.25">
      <c r="E1396" s="93"/>
      <c r="AM1396" s="93"/>
      <c r="AN1396" s="93"/>
      <c r="AO1396" s="129"/>
      <c r="AP1396" s="93"/>
      <c r="AQ1396" s="93"/>
    </row>
    <row r="1397" spans="5:43" ht="32.25" customHeight="1" x14ac:dyDescent="0.25">
      <c r="E1397" s="93"/>
      <c r="AM1397" s="93"/>
      <c r="AN1397" s="93"/>
      <c r="AO1397" s="129"/>
      <c r="AP1397" s="93"/>
      <c r="AQ1397" s="93"/>
    </row>
    <row r="1398" spans="5:43" ht="32.25" customHeight="1" x14ac:dyDescent="0.25">
      <c r="E1398" s="93"/>
      <c r="AM1398" s="93"/>
      <c r="AN1398" s="93"/>
      <c r="AO1398" s="129"/>
      <c r="AP1398" s="93"/>
      <c r="AQ1398" s="93"/>
    </row>
    <row r="1399" spans="5:43" ht="32.25" customHeight="1" x14ac:dyDescent="0.25">
      <c r="E1399" s="93"/>
      <c r="AM1399" s="93"/>
      <c r="AN1399" s="93"/>
      <c r="AO1399" s="129"/>
      <c r="AP1399" s="93"/>
      <c r="AQ1399" s="93"/>
    </row>
    <row r="1400" spans="5:43" ht="32.25" customHeight="1" x14ac:dyDescent="0.25">
      <c r="E1400" s="93"/>
      <c r="AM1400" s="93"/>
      <c r="AN1400" s="93"/>
      <c r="AO1400" s="129"/>
      <c r="AP1400" s="93"/>
      <c r="AQ1400" s="93"/>
    </row>
    <row r="1401" spans="5:43" ht="32.25" customHeight="1" x14ac:dyDescent="0.25">
      <c r="E1401" s="93"/>
      <c r="AM1401" s="93"/>
      <c r="AN1401" s="93"/>
      <c r="AO1401" s="129"/>
      <c r="AP1401" s="93"/>
      <c r="AQ1401" s="93"/>
    </row>
    <row r="1402" spans="5:43" ht="32.25" customHeight="1" x14ac:dyDescent="0.25">
      <c r="E1402" s="93"/>
      <c r="AM1402" s="93"/>
      <c r="AN1402" s="93"/>
      <c r="AO1402" s="129"/>
      <c r="AP1402" s="93"/>
      <c r="AQ1402" s="93"/>
    </row>
    <row r="1403" spans="5:43" ht="32.25" customHeight="1" x14ac:dyDescent="0.25">
      <c r="E1403" s="93"/>
      <c r="AM1403" s="93"/>
      <c r="AN1403" s="93"/>
      <c r="AO1403" s="129"/>
      <c r="AP1403" s="93"/>
      <c r="AQ1403" s="93"/>
    </row>
    <row r="1404" spans="5:43" ht="32.25" customHeight="1" x14ac:dyDescent="0.25">
      <c r="E1404" s="93"/>
      <c r="AM1404" s="93"/>
      <c r="AN1404" s="93"/>
      <c r="AO1404" s="129"/>
      <c r="AP1404" s="93"/>
      <c r="AQ1404" s="93"/>
    </row>
    <row r="1405" spans="5:43" ht="32.25" customHeight="1" x14ac:dyDescent="0.25">
      <c r="E1405" s="93"/>
      <c r="AM1405" s="93"/>
      <c r="AN1405" s="93"/>
      <c r="AO1405" s="129"/>
      <c r="AP1405" s="93"/>
      <c r="AQ1405" s="93"/>
    </row>
    <row r="1406" spans="5:43" ht="32.25" customHeight="1" x14ac:dyDescent="0.25">
      <c r="E1406" s="93"/>
      <c r="AM1406" s="93"/>
      <c r="AN1406" s="93"/>
      <c r="AO1406" s="129"/>
      <c r="AP1406" s="93"/>
      <c r="AQ1406" s="93"/>
    </row>
    <row r="1407" spans="5:43" ht="32.25" customHeight="1" x14ac:dyDescent="0.25">
      <c r="E1407" s="93"/>
      <c r="AM1407" s="93"/>
      <c r="AN1407" s="93"/>
      <c r="AO1407" s="129"/>
      <c r="AP1407" s="93"/>
      <c r="AQ1407" s="93"/>
    </row>
    <row r="1408" spans="5:43" ht="32.25" customHeight="1" x14ac:dyDescent="0.25">
      <c r="E1408" s="93"/>
      <c r="AM1408" s="93"/>
      <c r="AN1408" s="93"/>
      <c r="AO1408" s="129"/>
      <c r="AP1408" s="93"/>
      <c r="AQ1408" s="93"/>
    </row>
    <row r="1409" spans="5:43" ht="32.25" customHeight="1" x14ac:dyDescent="0.25">
      <c r="E1409" s="93"/>
      <c r="AM1409" s="93"/>
      <c r="AN1409" s="93"/>
      <c r="AO1409" s="129"/>
      <c r="AP1409" s="93"/>
      <c r="AQ1409" s="93"/>
    </row>
    <row r="1410" spans="5:43" ht="32.25" customHeight="1" x14ac:dyDescent="0.25">
      <c r="E1410" s="93"/>
      <c r="AM1410" s="93"/>
      <c r="AN1410" s="93"/>
      <c r="AO1410" s="129"/>
      <c r="AP1410" s="93"/>
      <c r="AQ1410" s="93"/>
    </row>
    <row r="1411" spans="5:43" ht="32.25" customHeight="1" x14ac:dyDescent="0.25">
      <c r="E1411" s="93"/>
      <c r="AM1411" s="93"/>
      <c r="AN1411" s="93"/>
      <c r="AO1411" s="129"/>
      <c r="AP1411" s="93"/>
      <c r="AQ1411" s="93"/>
    </row>
    <row r="1412" spans="5:43" ht="32.25" customHeight="1" x14ac:dyDescent="0.25">
      <c r="E1412" s="93"/>
      <c r="AM1412" s="93"/>
      <c r="AN1412" s="93"/>
      <c r="AO1412" s="129"/>
      <c r="AP1412" s="93"/>
      <c r="AQ1412" s="93"/>
    </row>
    <row r="1413" spans="5:43" ht="32.25" customHeight="1" x14ac:dyDescent="0.25">
      <c r="E1413" s="93"/>
      <c r="AM1413" s="93"/>
      <c r="AN1413" s="93"/>
      <c r="AO1413" s="129"/>
      <c r="AP1413" s="93"/>
      <c r="AQ1413" s="93"/>
    </row>
    <row r="1414" spans="5:43" ht="32.25" customHeight="1" x14ac:dyDescent="0.25">
      <c r="E1414" s="93"/>
      <c r="AM1414" s="93"/>
      <c r="AN1414" s="93"/>
      <c r="AO1414" s="129"/>
      <c r="AP1414" s="93"/>
      <c r="AQ1414" s="93"/>
    </row>
    <row r="1415" spans="5:43" ht="32.25" customHeight="1" x14ac:dyDescent="0.25">
      <c r="E1415" s="93"/>
      <c r="AM1415" s="93"/>
      <c r="AN1415" s="93"/>
      <c r="AO1415" s="129"/>
      <c r="AP1415" s="93"/>
      <c r="AQ1415" s="93"/>
    </row>
    <row r="1416" spans="5:43" ht="32.25" customHeight="1" x14ac:dyDescent="0.25">
      <c r="E1416" s="93"/>
      <c r="AM1416" s="93"/>
      <c r="AN1416" s="93"/>
      <c r="AO1416" s="129"/>
      <c r="AP1416" s="93"/>
      <c r="AQ1416" s="93"/>
    </row>
    <row r="1417" spans="5:43" ht="32.25" customHeight="1" x14ac:dyDescent="0.25">
      <c r="E1417" s="93"/>
      <c r="AM1417" s="93"/>
      <c r="AN1417" s="93"/>
      <c r="AO1417" s="129"/>
      <c r="AP1417" s="93"/>
      <c r="AQ1417" s="93"/>
    </row>
    <row r="1418" spans="5:43" ht="32.25" customHeight="1" x14ac:dyDescent="0.25">
      <c r="E1418" s="93"/>
      <c r="AM1418" s="93"/>
      <c r="AN1418" s="93"/>
      <c r="AO1418" s="129"/>
      <c r="AP1418" s="93"/>
      <c r="AQ1418" s="93"/>
    </row>
    <row r="1419" spans="5:43" ht="32.25" customHeight="1" x14ac:dyDescent="0.25">
      <c r="E1419" s="93"/>
      <c r="AM1419" s="93"/>
      <c r="AN1419" s="93"/>
      <c r="AO1419" s="129"/>
      <c r="AP1419" s="93"/>
      <c r="AQ1419" s="93"/>
    </row>
    <row r="1420" spans="5:43" ht="32.25" customHeight="1" x14ac:dyDescent="0.25">
      <c r="E1420" s="93"/>
      <c r="AM1420" s="93"/>
      <c r="AN1420" s="93"/>
      <c r="AO1420" s="129"/>
      <c r="AP1420" s="93"/>
      <c r="AQ1420" s="93"/>
    </row>
    <row r="1421" spans="5:43" ht="32.25" customHeight="1" x14ac:dyDescent="0.25">
      <c r="E1421" s="93"/>
      <c r="AM1421" s="93"/>
      <c r="AN1421" s="93"/>
      <c r="AO1421" s="129"/>
      <c r="AP1421" s="93"/>
      <c r="AQ1421" s="93"/>
    </row>
    <row r="1422" spans="5:43" ht="32.25" customHeight="1" x14ac:dyDescent="0.25">
      <c r="E1422" s="93"/>
      <c r="AM1422" s="93"/>
      <c r="AN1422" s="93"/>
      <c r="AO1422" s="129"/>
      <c r="AP1422" s="93"/>
      <c r="AQ1422" s="93"/>
    </row>
    <row r="1423" spans="5:43" ht="32.25" customHeight="1" x14ac:dyDescent="0.25">
      <c r="E1423" s="93"/>
      <c r="AM1423" s="93"/>
      <c r="AN1423" s="93"/>
      <c r="AO1423" s="129"/>
      <c r="AP1423" s="93"/>
      <c r="AQ1423" s="93"/>
    </row>
    <row r="1424" spans="5:43" ht="32.25" customHeight="1" x14ac:dyDescent="0.25">
      <c r="E1424" s="93"/>
      <c r="AM1424" s="93"/>
      <c r="AN1424" s="93"/>
      <c r="AO1424" s="129"/>
      <c r="AP1424" s="93"/>
      <c r="AQ1424" s="93"/>
    </row>
    <row r="1425" spans="5:43" ht="32.25" customHeight="1" x14ac:dyDescent="0.25">
      <c r="E1425" s="93"/>
      <c r="AM1425" s="93"/>
      <c r="AN1425" s="93"/>
      <c r="AO1425" s="129"/>
      <c r="AP1425" s="93"/>
      <c r="AQ1425" s="93"/>
    </row>
    <row r="1426" spans="5:43" ht="32.25" customHeight="1" x14ac:dyDescent="0.25">
      <c r="E1426" s="93"/>
      <c r="AM1426" s="93"/>
      <c r="AN1426" s="93"/>
      <c r="AO1426" s="129"/>
      <c r="AP1426" s="93"/>
      <c r="AQ1426" s="93"/>
    </row>
    <row r="1427" spans="5:43" ht="32.25" customHeight="1" x14ac:dyDescent="0.25">
      <c r="E1427" s="93"/>
      <c r="AM1427" s="93"/>
      <c r="AN1427" s="93"/>
      <c r="AO1427" s="129"/>
      <c r="AP1427" s="93"/>
      <c r="AQ1427" s="93"/>
    </row>
    <row r="1428" spans="5:43" ht="32.25" customHeight="1" x14ac:dyDescent="0.25">
      <c r="E1428" s="93"/>
      <c r="AM1428" s="93"/>
      <c r="AN1428" s="93"/>
      <c r="AO1428" s="129"/>
      <c r="AP1428" s="93"/>
      <c r="AQ1428" s="93"/>
    </row>
    <row r="1429" spans="5:43" ht="32.25" customHeight="1" x14ac:dyDescent="0.25">
      <c r="E1429" s="93"/>
      <c r="AM1429" s="93"/>
      <c r="AN1429" s="93"/>
      <c r="AO1429" s="129"/>
      <c r="AP1429" s="93"/>
      <c r="AQ1429" s="93"/>
    </row>
    <row r="1430" spans="5:43" ht="32.25" customHeight="1" x14ac:dyDescent="0.25">
      <c r="E1430" s="93"/>
      <c r="AM1430" s="93"/>
      <c r="AN1430" s="93"/>
      <c r="AO1430" s="129"/>
      <c r="AP1430" s="93"/>
      <c r="AQ1430" s="93"/>
    </row>
    <row r="1431" spans="5:43" ht="32.25" customHeight="1" x14ac:dyDescent="0.25">
      <c r="E1431" s="93"/>
      <c r="AM1431" s="93"/>
      <c r="AN1431" s="93"/>
      <c r="AO1431" s="129"/>
      <c r="AP1431" s="93"/>
      <c r="AQ1431" s="93"/>
    </row>
    <row r="1432" spans="5:43" ht="32.25" customHeight="1" x14ac:dyDescent="0.25">
      <c r="E1432" s="93"/>
      <c r="AM1432" s="93"/>
      <c r="AN1432" s="93"/>
      <c r="AO1432" s="129"/>
      <c r="AP1432" s="93"/>
      <c r="AQ1432" s="93"/>
    </row>
    <row r="1433" spans="5:43" ht="32.25" customHeight="1" x14ac:dyDescent="0.25">
      <c r="E1433" s="93"/>
      <c r="AM1433" s="93"/>
      <c r="AN1433" s="93"/>
      <c r="AO1433" s="129"/>
      <c r="AP1433" s="93"/>
      <c r="AQ1433" s="93"/>
    </row>
    <row r="1434" spans="5:43" ht="32.25" customHeight="1" x14ac:dyDescent="0.25">
      <c r="E1434" s="93"/>
      <c r="AM1434" s="93"/>
      <c r="AN1434" s="93"/>
      <c r="AO1434" s="129"/>
      <c r="AP1434" s="93"/>
      <c r="AQ1434" s="93"/>
    </row>
    <row r="1435" spans="5:43" ht="32.25" customHeight="1" x14ac:dyDescent="0.25">
      <c r="E1435" s="93"/>
      <c r="AM1435" s="93"/>
      <c r="AN1435" s="93"/>
      <c r="AO1435" s="129"/>
      <c r="AP1435" s="93"/>
      <c r="AQ1435" s="93"/>
    </row>
    <row r="1436" spans="5:43" ht="32.25" customHeight="1" x14ac:dyDescent="0.25">
      <c r="E1436" s="93"/>
      <c r="AM1436" s="93"/>
      <c r="AN1436" s="93"/>
      <c r="AO1436" s="129"/>
      <c r="AP1436" s="93"/>
      <c r="AQ1436" s="93"/>
    </row>
    <row r="1437" spans="5:43" ht="32.25" customHeight="1" x14ac:dyDescent="0.25">
      <c r="E1437" s="93"/>
      <c r="AM1437" s="93"/>
      <c r="AN1437" s="93"/>
      <c r="AO1437" s="129"/>
      <c r="AP1437" s="93"/>
      <c r="AQ1437" s="93"/>
    </row>
    <row r="1438" spans="5:43" ht="32.25" customHeight="1" x14ac:dyDescent="0.25">
      <c r="E1438" s="93"/>
      <c r="AM1438" s="93"/>
      <c r="AN1438" s="93"/>
      <c r="AO1438" s="129"/>
      <c r="AP1438" s="93"/>
      <c r="AQ1438" s="93"/>
    </row>
    <row r="1439" spans="5:43" ht="32.25" customHeight="1" x14ac:dyDescent="0.25">
      <c r="E1439" s="93"/>
      <c r="AM1439" s="93"/>
      <c r="AN1439" s="93"/>
      <c r="AO1439" s="129"/>
      <c r="AP1439" s="93"/>
      <c r="AQ1439" s="93"/>
    </row>
    <row r="1440" spans="5:43" ht="32.25" customHeight="1" x14ac:dyDescent="0.25">
      <c r="E1440" s="93"/>
      <c r="AM1440" s="93"/>
      <c r="AN1440" s="93"/>
      <c r="AO1440" s="129"/>
      <c r="AP1440" s="93"/>
      <c r="AQ1440" s="93"/>
    </row>
    <row r="1441" spans="5:43" ht="32.25" customHeight="1" x14ac:dyDescent="0.25">
      <c r="E1441" s="93"/>
      <c r="AM1441" s="93"/>
      <c r="AN1441" s="93"/>
      <c r="AO1441" s="129"/>
      <c r="AP1441" s="93"/>
      <c r="AQ1441" s="93"/>
    </row>
    <row r="1442" spans="5:43" ht="32.25" customHeight="1" x14ac:dyDescent="0.25">
      <c r="E1442" s="93"/>
      <c r="AM1442" s="93"/>
      <c r="AN1442" s="93"/>
      <c r="AO1442" s="129"/>
      <c r="AP1442" s="93"/>
      <c r="AQ1442" s="93"/>
    </row>
    <row r="1443" spans="5:43" ht="32.25" customHeight="1" x14ac:dyDescent="0.25">
      <c r="E1443" s="93"/>
      <c r="AM1443" s="93"/>
      <c r="AN1443" s="93"/>
      <c r="AO1443" s="129"/>
      <c r="AP1443" s="93"/>
      <c r="AQ1443" s="93"/>
    </row>
    <row r="1444" spans="5:43" ht="32.25" customHeight="1" x14ac:dyDescent="0.25">
      <c r="E1444" s="93"/>
      <c r="AM1444" s="93"/>
      <c r="AN1444" s="93"/>
      <c r="AO1444" s="129"/>
      <c r="AP1444" s="93"/>
      <c r="AQ1444" s="93"/>
    </row>
    <row r="1445" spans="5:43" ht="32.25" customHeight="1" x14ac:dyDescent="0.25">
      <c r="E1445" s="93"/>
      <c r="AM1445" s="93"/>
      <c r="AN1445" s="93"/>
      <c r="AO1445" s="129"/>
      <c r="AP1445" s="93"/>
      <c r="AQ1445" s="93"/>
    </row>
    <row r="1446" spans="5:43" ht="32.25" customHeight="1" x14ac:dyDescent="0.25">
      <c r="E1446" s="93"/>
      <c r="AM1446" s="93"/>
      <c r="AN1446" s="93"/>
      <c r="AO1446" s="129"/>
      <c r="AP1446" s="93"/>
      <c r="AQ1446" s="93"/>
    </row>
    <row r="1447" spans="5:43" ht="32.25" customHeight="1" x14ac:dyDescent="0.25">
      <c r="E1447" s="93"/>
      <c r="AM1447" s="93"/>
      <c r="AN1447" s="93"/>
      <c r="AO1447" s="129"/>
      <c r="AP1447" s="93"/>
      <c r="AQ1447" s="93"/>
    </row>
    <row r="1448" spans="5:43" ht="32.25" customHeight="1" x14ac:dyDescent="0.25">
      <c r="E1448" s="93"/>
      <c r="AM1448" s="93"/>
      <c r="AN1448" s="93"/>
      <c r="AO1448" s="129"/>
      <c r="AP1448" s="93"/>
      <c r="AQ1448" s="93"/>
    </row>
    <row r="1449" spans="5:43" ht="32.25" customHeight="1" x14ac:dyDescent="0.25">
      <c r="E1449" s="93"/>
      <c r="AM1449" s="93"/>
      <c r="AN1449" s="93"/>
      <c r="AO1449" s="129"/>
      <c r="AP1449" s="93"/>
      <c r="AQ1449" s="93"/>
    </row>
    <row r="1450" spans="5:43" ht="32.25" customHeight="1" x14ac:dyDescent="0.25">
      <c r="E1450" s="93"/>
      <c r="AM1450" s="93"/>
      <c r="AN1450" s="93"/>
      <c r="AO1450" s="129"/>
      <c r="AP1450" s="93"/>
      <c r="AQ1450" s="93"/>
    </row>
    <row r="1451" spans="5:43" ht="32.25" customHeight="1" x14ac:dyDescent="0.25">
      <c r="E1451" s="93"/>
      <c r="AM1451" s="93"/>
      <c r="AN1451" s="93"/>
      <c r="AO1451" s="129"/>
      <c r="AP1451" s="93"/>
      <c r="AQ1451" s="93"/>
    </row>
    <row r="1452" spans="5:43" ht="32.25" customHeight="1" x14ac:dyDescent="0.25">
      <c r="E1452" s="93"/>
      <c r="AM1452" s="93"/>
      <c r="AN1452" s="93"/>
      <c r="AO1452" s="129"/>
      <c r="AP1452" s="93"/>
      <c r="AQ1452" s="93"/>
    </row>
    <row r="1453" spans="5:43" ht="32.25" customHeight="1" x14ac:dyDescent="0.25">
      <c r="E1453" s="93"/>
      <c r="AM1453" s="93"/>
      <c r="AN1453" s="93"/>
      <c r="AO1453" s="129"/>
      <c r="AP1453" s="93"/>
      <c r="AQ1453" s="93"/>
    </row>
    <row r="1454" spans="5:43" ht="32.25" customHeight="1" x14ac:dyDescent="0.25">
      <c r="E1454" s="93"/>
      <c r="AM1454" s="93"/>
      <c r="AN1454" s="93"/>
      <c r="AO1454" s="129"/>
      <c r="AP1454" s="93"/>
      <c r="AQ1454" s="93"/>
    </row>
    <row r="1455" spans="5:43" ht="32.25" customHeight="1" x14ac:dyDescent="0.25">
      <c r="E1455" s="93"/>
      <c r="AM1455" s="93"/>
      <c r="AN1455" s="93"/>
      <c r="AO1455" s="129"/>
      <c r="AP1455" s="93"/>
      <c r="AQ1455" s="93"/>
    </row>
    <row r="1456" spans="5:43" ht="32.25" customHeight="1" x14ac:dyDescent="0.25">
      <c r="E1456" s="93"/>
      <c r="AM1456" s="93"/>
      <c r="AN1456" s="93"/>
      <c r="AO1456" s="129"/>
      <c r="AP1456" s="93"/>
      <c r="AQ1456" s="93"/>
    </row>
    <row r="1457" spans="5:43" ht="32.25" customHeight="1" x14ac:dyDescent="0.25">
      <c r="E1457" s="93"/>
      <c r="AM1457" s="93"/>
      <c r="AN1457" s="93"/>
      <c r="AO1457" s="129"/>
      <c r="AP1457" s="93"/>
      <c r="AQ1457" s="93"/>
    </row>
    <row r="1458" spans="5:43" ht="32.25" customHeight="1" x14ac:dyDescent="0.25">
      <c r="E1458" s="93"/>
      <c r="AM1458" s="93"/>
      <c r="AN1458" s="93"/>
      <c r="AO1458" s="129"/>
      <c r="AP1458" s="93"/>
      <c r="AQ1458" s="93"/>
    </row>
    <row r="1459" spans="5:43" ht="32.25" customHeight="1" x14ac:dyDescent="0.25">
      <c r="E1459" s="93"/>
      <c r="AM1459" s="93"/>
      <c r="AN1459" s="93"/>
      <c r="AO1459" s="129"/>
      <c r="AP1459" s="93"/>
      <c r="AQ1459" s="93"/>
    </row>
    <row r="1460" spans="5:43" ht="32.25" customHeight="1" x14ac:dyDescent="0.25">
      <c r="E1460" s="93"/>
      <c r="AM1460" s="93"/>
      <c r="AN1460" s="93"/>
      <c r="AO1460" s="129"/>
      <c r="AP1460" s="93"/>
      <c r="AQ1460" s="93"/>
    </row>
    <row r="1461" spans="5:43" ht="32.25" customHeight="1" x14ac:dyDescent="0.25">
      <c r="E1461" s="93"/>
      <c r="AM1461" s="93"/>
      <c r="AN1461" s="93"/>
      <c r="AO1461" s="129"/>
      <c r="AP1461" s="93"/>
      <c r="AQ1461" s="93"/>
    </row>
    <row r="1462" spans="5:43" ht="32.25" customHeight="1" x14ac:dyDescent="0.25">
      <c r="E1462" s="93"/>
      <c r="AM1462" s="93"/>
      <c r="AN1462" s="93"/>
      <c r="AO1462" s="129"/>
      <c r="AP1462" s="93"/>
      <c r="AQ1462" s="93"/>
    </row>
    <row r="1463" spans="5:43" ht="32.25" customHeight="1" x14ac:dyDescent="0.25">
      <c r="E1463" s="93"/>
      <c r="AM1463" s="93"/>
      <c r="AN1463" s="93"/>
      <c r="AO1463" s="129"/>
      <c r="AP1463" s="93"/>
      <c r="AQ1463" s="93"/>
    </row>
    <row r="1464" spans="5:43" ht="32.25" customHeight="1" x14ac:dyDescent="0.25">
      <c r="E1464" s="93"/>
      <c r="AM1464" s="93"/>
      <c r="AN1464" s="93"/>
      <c r="AO1464" s="129"/>
      <c r="AP1464" s="93"/>
      <c r="AQ1464" s="93"/>
    </row>
    <row r="1465" spans="5:43" ht="32.25" customHeight="1" x14ac:dyDescent="0.25">
      <c r="E1465" s="93"/>
      <c r="AM1465" s="93"/>
      <c r="AN1465" s="93"/>
      <c r="AO1465" s="129"/>
      <c r="AP1465" s="93"/>
      <c r="AQ1465" s="93"/>
    </row>
    <row r="1466" spans="5:43" ht="32.25" customHeight="1" x14ac:dyDescent="0.25">
      <c r="E1466" s="93"/>
      <c r="AM1466" s="93"/>
      <c r="AN1466" s="93"/>
      <c r="AO1466" s="129"/>
      <c r="AP1466" s="93"/>
      <c r="AQ1466" s="93"/>
    </row>
    <row r="1467" spans="5:43" ht="32.25" customHeight="1" x14ac:dyDescent="0.25">
      <c r="E1467" s="93"/>
      <c r="AM1467" s="93"/>
      <c r="AN1467" s="93"/>
      <c r="AO1467" s="129"/>
      <c r="AP1467" s="93"/>
      <c r="AQ1467" s="93"/>
    </row>
    <row r="1468" spans="5:43" ht="32.25" customHeight="1" x14ac:dyDescent="0.25">
      <c r="E1468" s="93"/>
      <c r="AM1468" s="93"/>
      <c r="AN1468" s="93"/>
      <c r="AO1468" s="129"/>
      <c r="AP1468" s="93"/>
      <c r="AQ1468" s="93"/>
    </row>
    <row r="1469" spans="5:43" ht="32.25" customHeight="1" x14ac:dyDescent="0.25">
      <c r="E1469" s="93"/>
      <c r="AM1469" s="93"/>
      <c r="AN1469" s="93"/>
      <c r="AO1469" s="129"/>
      <c r="AP1469" s="93"/>
      <c r="AQ1469" s="93"/>
    </row>
    <row r="1470" spans="5:43" ht="32.25" customHeight="1" x14ac:dyDescent="0.25">
      <c r="E1470" s="93"/>
      <c r="AM1470" s="93"/>
      <c r="AN1470" s="93"/>
      <c r="AO1470" s="129"/>
      <c r="AP1470" s="93"/>
      <c r="AQ1470" s="93"/>
    </row>
    <row r="1471" spans="5:43" ht="32.25" customHeight="1" x14ac:dyDescent="0.25">
      <c r="E1471" s="93"/>
      <c r="AM1471" s="93"/>
      <c r="AN1471" s="93"/>
      <c r="AO1471" s="129"/>
      <c r="AP1471" s="93"/>
      <c r="AQ1471" s="93"/>
    </row>
    <row r="1472" spans="5:43" ht="32.25" customHeight="1" x14ac:dyDescent="0.25">
      <c r="E1472" s="93"/>
      <c r="AM1472" s="93"/>
      <c r="AN1472" s="93"/>
      <c r="AO1472" s="129"/>
      <c r="AP1472" s="93"/>
      <c r="AQ1472" s="93"/>
    </row>
    <row r="1473" spans="5:43" ht="32.25" customHeight="1" x14ac:dyDescent="0.25">
      <c r="E1473" s="93"/>
      <c r="AM1473" s="93"/>
      <c r="AN1473" s="93"/>
      <c r="AO1473" s="129"/>
      <c r="AP1473" s="93"/>
      <c r="AQ1473" s="93"/>
    </row>
    <row r="1474" spans="5:43" ht="32.25" customHeight="1" x14ac:dyDescent="0.25">
      <c r="E1474" s="93"/>
      <c r="AM1474" s="93"/>
      <c r="AN1474" s="93"/>
      <c r="AO1474" s="129"/>
      <c r="AP1474" s="93"/>
      <c r="AQ1474" s="93"/>
    </row>
    <row r="1475" spans="5:43" ht="32.25" customHeight="1" x14ac:dyDescent="0.25">
      <c r="E1475" s="93"/>
      <c r="AM1475" s="93"/>
      <c r="AN1475" s="93"/>
      <c r="AO1475" s="129"/>
      <c r="AP1475" s="93"/>
      <c r="AQ1475" s="93"/>
    </row>
    <row r="1476" spans="5:43" ht="32.25" customHeight="1" x14ac:dyDescent="0.25">
      <c r="E1476" s="93"/>
      <c r="AM1476" s="93"/>
      <c r="AN1476" s="93"/>
      <c r="AO1476" s="129"/>
      <c r="AP1476" s="93"/>
      <c r="AQ1476" s="93"/>
    </row>
    <row r="1477" spans="5:43" ht="32.25" customHeight="1" x14ac:dyDescent="0.25">
      <c r="E1477" s="93"/>
      <c r="AM1477" s="93"/>
      <c r="AN1477" s="93"/>
      <c r="AO1477" s="129"/>
      <c r="AP1477" s="93"/>
      <c r="AQ1477" s="93"/>
    </row>
    <row r="1478" spans="5:43" ht="32.25" customHeight="1" x14ac:dyDescent="0.25">
      <c r="E1478" s="93"/>
      <c r="AM1478" s="93"/>
      <c r="AN1478" s="93"/>
      <c r="AO1478" s="129"/>
      <c r="AP1478" s="93"/>
      <c r="AQ1478" s="93"/>
    </row>
    <row r="1479" spans="5:43" ht="32.25" customHeight="1" x14ac:dyDescent="0.25">
      <c r="E1479" s="93"/>
      <c r="AM1479" s="93"/>
      <c r="AN1479" s="93"/>
      <c r="AO1479" s="129"/>
      <c r="AP1479" s="93"/>
      <c r="AQ1479" s="93"/>
    </row>
    <row r="1480" spans="5:43" ht="32.25" customHeight="1" x14ac:dyDescent="0.25">
      <c r="E1480" s="93"/>
      <c r="AM1480" s="93"/>
      <c r="AN1480" s="93"/>
      <c r="AO1480" s="129"/>
      <c r="AP1480" s="93"/>
      <c r="AQ1480" s="93"/>
    </row>
    <row r="1481" spans="5:43" ht="32.25" customHeight="1" x14ac:dyDescent="0.25">
      <c r="E1481" s="93"/>
      <c r="AM1481" s="93"/>
      <c r="AN1481" s="93"/>
      <c r="AO1481" s="129"/>
      <c r="AP1481" s="93"/>
      <c r="AQ1481" s="93"/>
    </row>
    <row r="1482" spans="5:43" ht="32.25" customHeight="1" x14ac:dyDescent="0.25">
      <c r="E1482" s="93"/>
      <c r="AM1482" s="93"/>
      <c r="AN1482" s="93"/>
      <c r="AO1482" s="129"/>
      <c r="AP1482" s="93"/>
      <c r="AQ1482" s="93"/>
    </row>
    <row r="1483" spans="5:43" ht="32.25" customHeight="1" x14ac:dyDescent="0.25">
      <c r="E1483" s="93"/>
      <c r="AM1483" s="93"/>
      <c r="AN1483" s="93"/>
      <c r="AO1483" s="129"/>
      <c r="AP1483" s="93"/>
      <c r="AQ1483" s="93"/>
    </row>
    <row r="1484" spans="5:43" ht="32.25" customHeight="1" x14ac:dyDescent="0.25">
      <c r="E1484" s="93"/>
      <c r="AM1484" s="93"/>
      <c r="AN1484" s="93"/>
      <c r="AO1484" s="129"/>
      <c r="AP1484" s="93"/>
      <c r="AQ1484" s="93"/>
    </row>
    <row r="1485" spans="5:43" ht="32.25" customHeight="1" x14ac:dyDescent="0.25">
      <c r="E1485" s="93"/>
      <c r="AM1485" s="93"/>
      <c r="AN1485" s="93"/>
      <c r="AO1485" s="129"/>
      <c r="AP1485" s="93"/>
      <c r="AQ1485" s="93"/>
    </row>
    <row r="1486" spans="5:43" ht="32.25" customHeight="1" x14ac:dyDescent="0.25">
      <c r="E1486" s="93"/>
      <c r="AM1486" s="93"/>
      <c r="AN1486" s="93"/>
      <c r="AO1486" s="129"/>
      <c r="AP1486" s="93"/>
      <c r="AQ1486" s="93"/>
    </row>
    <row r="1487" spans="5:43" ht="32.25" customHeight="1" x14ac:dyDescent="0.25">
      <c r="E1487" s="93"/>
      <c r="AM1487" s="93"/>
      <c r="AN1487" s="93"/>
      <c r="AO1487" s="129"/>
      <c r="AP1487" s="93"/>
      <c r="AQ1487" s="93"/>
    </row>
    <row r="1488" spans="5:43" ht="32.25" customHeight="1" x14ac:dyDescent="0.25">
      <c r="E1488" s="93"/>
      <c r="AM1488" s="93"/>
      <c r="AN1488" s="93"/>
      <c r="AO1488" s="129"/>
      <c r="AP1488" s="93"/>
      <c r="AQ1488" s="93"/>
    </row>
    <row r="1489" spans="5:43" ht="32.25" customHeight="1" x14ac:dyDescent="0.25">
      <c r="E1489" s="93"/>
      <c r="AM1489" s="93"/>
      <c r="AN1489" s="93"/>
      <c r="AO1489" s="129"/>
      <c r="AP1489" s="93"/>
      <c r="AQ1489" s="93"/>
    </row>
    <row r="1490" spans="5:43" ht="32.25" customHeight="1" x14ac:dyDescent="0.25">
      <c r="E1490" s="93"/>
      <c r="AM1490" s="93"/>
      <c r="AN1490" s="93"/>
      <c r="AO1490" s="129"/>
      <c r="AP1490" s="93"/>
      <c r="AQ1490" s="93"/>
    </row>
    <row r="1491" spans="5:43" ht="32.25" customHeight="1" x14ac:dyDescent="0.25">
      <c r="E1491" s="93"/>
      <c r="AM1491" s="93"/>
      <c r="AN1491" s="93"/>
      <c r="AO1491" s="129"/>
      <c r="AP1491" s="93"/>
      <c r="AQ1491" s="93"/>
    </row>
    <row r="1492" spans="5:43" ht="32.25" customHeight="1" x14ac:dyDescent="0.25">
      <c r="E1492" s="93"/>
      <c r="AM1492" s="93"/>
      <c r="AN1492" s="93"/>
      <c r="AO1492" s="129"/>
      <c r="AP1492" s="93"/>
      <c r="AQ1492" s="93"/>
    </row>
    <row r="1493" spans="5:43" ht="32.25" customHeight="1" x14ac:dyDescent="0.25">
      <c r="E1493" s="93"/>
      <c r="AM1493" s="93"/>
      <c r="AN1493" s="93"/>
      <c r="AO1493" s="129"/>
      <c r="AP1493" s="93"/>
      <c r="AQ1493" s="93"/>
    </row>
    <row r="1494" spans="5:43" ht="32.25" customHeight="1" x14ac:dyDescent="0.25">
      <c r="E1494" s="93"/>
      <c r="AM1494" s="93"/>
      <c r="AN1494" s="93"/>
      <c r="AO1494" s="129"/>
      <c r="AP1494" s="93"/>
      <c r="AQ1494" s="93"/>
    </row>
    <row r="1495" spans="5:43" ht="32.25" customHeight="1" x14ac:dyDescent="0.25">
      <c r="E1495" s="93"/>
      <c r="AM1495" s="93"/>
      <c r="AN1495" s="93"/>
      <c r="AO1495" s="129"/>
      <c r="AP1495" s="93"/>
      <c r="AQ1495" s="93"/>
    </row>
    <row r="1496" spans="5:43" ht="32.25" customHeight="1" x14ac:dyDescent="0.25">
      <c r="E1496" s="93"/>
      <c r="AM1496" s="93"/>
      <c r="AN1496" s="93"/>
      <c r="AO1496" s="129"/>
      <c r="AP1496" s="93"/>
      <c r="AQ1496" s="93"/>
    </row>
    <row r="1497" spans="5:43" ht="32.25" customHeight="1" x14ac:dyDescent="0.25">
      <c r="E1497" s="93"/>
      <c r="AM1497" s="93"/>
      <c r="AN1497" s="93"/>
      <c r="AO1497" s="129"/>
      <c r="AP1497" s="93"/>
      <c r="AQ1497" s="93"/>
    </row>
    <row r="1498" spans="5:43" ht="32.25" customHeight="1" x14ac:dyDescent="0.25">
      <c r="E1498" s="93"/>
      <c r="AM1498" s="93"/>
      <c r="AN1498" s="93"/>
      <c r="AO1498" s="129"/>
      <c r="AP1498" s="93"/>
      <c r="AQ1498" s="93"/>
    </row>
    <row r="1499" spans="5:43" ht="32.25" customHeight="1" x14ac:dyDescent="0.25">
      <c r="E1499" s="93"/>
      <c r="AM1499" s="93"/>
      <c r="AN1499" s="93"/>
      <c r="AO1499" s="129"/>
      <c r="AP1499" s="93"/>
      <c r="AQ1499" s="93"/>
    </row>
    <row r="1500" spans="5:43" ht="32.25" customHeight="1" x14ac:dyDescent="0.25">
      <c r="E1500" s="93"/>
      <c r="AM1500" s="93"/>
      <c r="AN1500" s="93"/>
      <c r="AO1500" s="129"/>
      <c r="AP1500" s="93"/>
      <c r="AQ1500" s="93"/>
    </row>
    <row r="1501" spans="5:43" ht="32.25" customHeight="1" x14ac:dyDescent="0.25">
      <c r="E1501" s="93"/>
      <c r="AM1501" s="93"/>
      <c r="AN1501" s="93"/>
      <c r="AO1501" s="129"/>
      <c r="AP1501" s="93"/>
      <c r="AQ1501" s="93"/>
    </row>
    <row r="1502" spans="5:43" ht="32.25" customHeight="1" x14ac:dyDescent="0.25">
      <c r="E1502" s="93"/>
      <c r="AM1502" s="93"/>
      <c r="AN1502" s="93"/>
      <c r="AO1502" s="129"/>
      <c r="AP1502" s="93"/>
      <c r="AQ1502" s="93"/>
    </row>
    <row r="1503" spans="5:43" ht="32.25" customHeight="1" x14ac:dyDescent="0.25">
      <c r="E1503" s="93"/>
      <c r="AM1503" s="93"/>
      <c r="AN1503" s="93"/>
      <c r="AO1503" s="129"/>
      <c r="AP1503" s="93"/>
      <c r="AQ1503" s="93"/>
    </row>
    <row r="1504" spans="5:43" ht="32.25" customHeight="1" x14ac:dyDescent="0.25">
      <c r="E1504" s="93"/>
      <c r="AM1504" s="93"/>
      <c r="AN1504" s="93"/>
      <c r="AO1504" s="129"/>
      <c r="AP1504" s="93"/>
      <c r="AQ1504" s="93"/>
    </row>
    <row r="1505" spans="5:43" ht="32.25" customHeight="1" x14ac:dyDescent="0.25">
      <c r="E1505" s="93"/>
      <c r="AM1505" s="93"/>
      <c r="AN1505" s="93"/>
      <c r="AO1505" s="129"/>
      <c r="AP1505" s="93"/>
      <c r="AQ1505" s="93"/>
    </row>
    <row r="1506" spans="5:43" ht="32.25" customHeight="1" x14ac:dyDescent="0.25">
      <c r="E1506" s="93"/>
      <c r="AM1506" s="93"/>
      <c r="AN1506" s="93"/>
      <c r="AO1506" s="129"/>
      <c r="AP1506" s="93"/>
      <c r="AQ1506" s="93"/>
    </row>
    <row r="1507" spans="5:43" ht="32.25" customHeight="1" x14ac:dyDescent="0.25">
      <c r="E1507" s="93"/>
      <c r="AM1507" s="93"/>
      <c r="AN1507" s="93"/>
      <c r="AO1507" s="129"/>
      <c r="AP1507" s="93"/>
      <c r="AQ1507" s="93"/>
    </row>
    <row r="1508" spans="5:43" ht="32.25" customHeight="1" x14ac:dyDescent="0.25">
      <c r="E1508" s="93"/>
      <c r="AM1508" s="93"/>
      <c r="AN1508" s="93"/>
      <c r="AO1508" s="129"/>
      <c r="AP1508" s="93"/>
      <c r="AQ1508" s="93"/>
    </row>
    <row r="1509" spans="5:43" ht="32.25" customHeight="1" x14ac:dyDescent="0.25">
      <c r="E1509" s="93"/>
      <c r="AM1509" s="93"/>
      <c r="AN1509" s="93"/>
      <c r="AO1509" s="129"/>
      <c r="AP1509" s="93"/>
      <c r="AQ1509" s="93"/>
    </row>
    <row r="1510" spans="5:43" ht="32.25" customHeight="1" x14ac:dyDescent="0.25">
      <c r="E1510" s="93"/>
      <c r="AM1510" s="93"/>
      <c r="AN1510" s="93"/>
      <c r="AO1510" s="129"/>
      <c r="AP1510" s="93"/>
      <c r="AQ1510" s="93"/>
    </row>
    <row r="1511" spans="5:43" ht="32.25" customHeight="1" x14ac:dyDescent="0.25">
      <c r="E1511" s="93"/>
      <c r="AM1511" s="93"/>
      <c r="AN1511" s="93"/>
      <c r="AO1511" s="129"/>
      <c r="AP1511" s="93"/>
      <c r="AQ1511" s="93"/>
    </row>
    <row r="1512" spans="5:43" ht="32.25" customHeight="1" x14ac:dyDescent="0.25">
      <c r="E1512" s="93"/>
      <c r="AM1512" s="93"/>
      <c r="AN1512" s="93"/>
      <c r="AO1512" s="129"/>
      <c r="AP1512" s="93"/>
      <c r="AQ1512" s="93"/>
    </row>
    <row r="1513" spans="5:43" ht="32.25" customHeight="1" x14ac:dyDescent="0.25">
      <c r="E1513" s="93"/>
      <c r="AM1513" s="93"/>
      <c r="AN1513" s="93"/>
      <c r="AO1513" s="129"/>
      <c r="AP1513" s="93"/>
      <c r="AQ1513" s="93"/>
    </row>
    <row r="1514" spans="5:43" ht="32.25" customHeight="1" x14ac:dyDescent="0.25">
      <c r="E1514" s="93"/>
      <c r="AM1514" s="93"/>
      <c r="AN1514" s="93"/>
      <c r="AO1514" s="129"/>
      <c r="AP1514" s="93"/>
      <c r="AQ1514" s="93"/>
    </row>
    <row r="1515" spans="5:43" ht="32.25" customHeight="1" x14ac:dyDescent="0.25">
      <c r="E1515" s="93"/>
      <c r="AM1515" s="93"/>
      <c r="AN1515" s="93"/>
      <c r="AO1515" s="129"/>
      <c r="AP1515" s="93"/>
      <c r="AQ1515" s="93"/>
    </row>
    <row r="1516" spans="5:43" ht="32.25" customHeight="1" x14ac:dyDescent="0.25">
      <c r="E1516" s="93"/>
      <c r="AM1516" s="93"/>
      <c r="AN1516" s="93"/>
      <c r="AO1516" s="129"/>
      <c r="AP1516" s="93"/>
      <c r="AQ1516" s="93"/>
    </row>
    <row r="1517" spans="5:43" ht="32.25" customHeight="1" x14ac:dyDescent="0.25">
      <c r="E1517" s="93"/>
      <c r="AM1517" s="93"/>
      <c r="AN1517" s="93"/>
      <c r="AO1517" s="129"/>
      <c r="AP1517" s="93"/>
      <c r="AQ1517" s="93"/>
    </row>
    <row r="1518" spans="5:43" ht="32.25" customHeight="1" x14ac:dyDescent="0.25">
      <c r="E1518" s="93"/>
      <c r="AM1518" s="93"/>
      <c r="AN1518" s="93"/>
      <c r="AO1518" s="129"/>
      <c r="AP1518" s="93"/>
      <c r="AQ1518" s="93"/>
    </row>
    <row r="1519" spans="5:43" ht="32.25" customHeight="1" x14ac:dyDescent="0.25">
      <c r="E1519" s="93"/>
      <c r="AM1519" s="93"/>
      <c r="AN1519" s="93"/>
      <c r="AO1519" s="129"/>
      <c r="AP1519" s="93"/>
      <c r="AQ1519" s="93"/>
    </row>
    <row r="1520" spans="5:43" ht="32.25" customHeight="1" x14ac:dyDescent="0.25">
      <c r="E1520" s="93"/>
      <c r="AM1520" s="93"/>
      <c r="AN1520" s="93"/>
      <c r="AO1520" s="129"/>
      <c r="AP1520" s="93"/>
      <c r="AQ1520" s="93"/>
    </row>
    <row r="1521" spans="5:43" ht="32.25" customHeight="1" x14ac:dyDescent="0.25">
      <c r="E1521" s="93"/>
      <c r="AM1521" s="93"/>
      <c r="AN1521" s="93"/>
      <c r="AO1521" s="129"/>
      <c r="AP1521" s="93"/>
      <c r="AQ1521" s="93"/>
    </row>
    <row r="1522" spans="5:43" ht="32.25" customHeight="1" x14ac:dyDescent="0.25">
      <c r="E1522" s="93"/>
      <c r="AM1522" s="93"/>
      <c r="AN1522" s="93"/>
      <c r="AO1522" s="129"/>
      <c r="AP1522" s="93"/>
      <c r="AQ1522" s="93"/>
    </row>
    <row r="1523" spans="5:43" ht="32.25" customHeight="1" x14ac:dyDescent="0.25">
      <c r="E1523" s="93"/>
      <c r="AM1523" s="93"/>
      <c r="AN1523" s="93"/>
      <c r="AO1523" s="129"/>
      <c r="AP1523" s="93"/>
      <c r="AQ1523" s="93"/>
    </row>
    <row r="1524" spans="5:43" ht="32.25" customHeight="1" x14ac:dyDescent="0.25">
      <c r="E1524" s="93"/>
      <c r="AM1524" s="93"/>
      <c r="AN1524" s="93"/>
      <c r="AO1524" s="129"/>
      <c r="AP1524" s="93"/>
      <c r="AQ1524" s="93"/>
    </row>
    <row r="1525" spans="5:43" ht="32.25" customHeight="1" x14ac:dyDescent="0.25">
      <c r="E1525" s="93"/>
      <c r="AM1525" s="93"/>
      <c r="AN1525" s="93"/>
      <c r="AO1525" s="129"/>
      <c r="AP1525" s="93"/>
      <c r="AQ1525" s="93"/>
    </row>
    <row r="1526" spans="5:43" ht="32.25" customHeight="1" x14ac:dyDescent="0.25">
      <c r="E1526" s="93"/>
      <c r="AM1526" s="93"/>
      <c r="AN1526" s="93"/>
      <c r="AO1526" s="129"/>
      <c r="AP1526" s="93"/>
      <c r="AQ1526" s="93"/>
    </row>
    <row r="1527" spans="5:43" ht="32.25" customHeight="1" x14ac:dyDescent="0.25">
      <c r="E1527" s="93"/>
      <c r="AM1527" s="93"/>
      <c r="AN1527" s="93"/>
      <c r="AO1527" s="129"/>
      <c r="AP1527" s="93"/>
      <c r="AQ1527" s="93"/>
    </row>
    <row r="1528" spans="5:43" ht="32.25" customHeight="1" x14ac:dyDescent="0.25">
      <c r="E1528" s="93"/>
      <c r="AM1528" s="93"/>
      <c r="AN1528" s="93"/>
      <c r="AO1528" s="129"/>
      <c r="AP1528" s="93"/>
      <c r="AQ1528" s="93"/>
    </row>
    <row r="1529" spans="5:43" ht="32.25" customHeight="1" x14ac:dyDescent="0.25">
      <c r="E1529" s="93"/>
      <c r="AM1529" s="93"/>
      <c r="AN1529" s="93"/>
      <c r="AO1529" s="129"/>
      <c r="AP1529" s="93"/>
      <c r="AQ1529" s="93"/>
    </row>
    <row r="1530" spans="5:43" ht="32.25" customHeight="1" x14ac:dyDescent="0.25">
      <c r="E1530" s="93"/>
      <c r="AM1530" s="93"/>
      <c r="AN1530" s="93"/>
      <c r="AO1530" s="129"/>
      <c r="AP1530" s="93"/>
      <c r="AQ1530" s="93"/>
    </row>
    <row r="1531" spans="5:43" ht="32.25" customHeight="1" x14ac:dyDescent="0.25">
      <c r="E1531" s="93"/>
      <c r="AM1531" s="93"/>
      <c r="AN1531" s="93"/>
      <c r="AO1531" s="129"/>
      <c r="AP1531" s="93"/>
      <c r="AQ1531" s="93"/>
    </row>
    <row r="1532" spans="5:43" ht="32.25" customHeight="1" x14ac:dyDescent="0.25">
      <c r="E1532" s="93"/>
      <c r="AM1532" s="93"/>
      <c r="AN1532" s="93"/>
      <c r="AO1532" s="129"/>
      <c r="AP1532" s="93"/>
      <c r="AQ1532" s="93"/>
    </row>
    <row r="1533" spans="5:43" ht="32.25" customHeight="1" x14ac:dyDescent="0.25">
      <c r="E1533" s="93"/>
      <c r="AM1533" s="93"/>
      <c r="AN1533" s="93"/>
      <c r="AO1533" s="129"/>
      <c r="AP1533" s="93"/>
      <c r="AQ1533" s="93"/>
    </row>
    <row r="1534" spans="5:43" ht="32.25" customHeight="1" x14ac:dyDescent="0.25">
      <c r="E1534" s="93"/>
      <c r="AM1534" s="93"/>
      <c r="AN1534" s="93"/>
      <c r="AO1534" s="129"/>
      <c r="AP1534" s="93"/>
      <c r="AQ1534" s="93"/>
    </row>
    <row r="1535" spans="5:43" ht="32.25" customHeight="1" x14ac:dyDescent="0.25">
      <c r="E1535" s="93"/>
      <c r="AM1535" s="93"/>
      <c r="AN1535" s="93"/>
      <c r="AO1535" s="129"/>
      <c r="AP1535" s="93"/>
      <c r="AQ1535" s="93"/>
    </row>
    <row r="1536" spans="5:43" ht="32.25" customHeight="1" x14ac:dyDescent="0.25">
      <c r="E1536" s="93"/>
      <c r="AM1536" s="93"/>
      <c r="AN1536" s="93"/>
      <c r="AO1536" s="129"/>
      <c r="AP1536" s="93"/>
      <c r="AQ1536" s="93"/>
    </row>
    <row r="1537" spans="5:43" ht="32.25" customHeight="1" x14ac:dyDescent="0.25">
      <c r="E1537" s="93"/>
      <c r="AM1537" s="93"/>
      <c r="AN1537" s="93"/>
      <c r="AO1537" s="129"/>
      <c r="AP1537" s="93"/>
      <c r="AQ1537" s="93"/>
    </row>
    <row r="1538" spans="5:43" ht="32.25" customHeight="1" x14ac:dyDescent="0.25">
      <c r="E1538" s="93"/>
      <c r="AM1538" s="93"/>
      <c r="AN1538" s="93"/>
      <c r="AO1538" s="129"/>
      <c r="AP1538" s="93"/>
      <c r="AQ1538" s="93"/>
    </row>
    <row r="1539" spans="5:43" ht="32.25" customHeight="1" x14ac:dyDescent="0.25">
      <c r="E1539" s="93"/>
      <c r="AM1539" s="93"/>
      <c r="AN1539" s="93"/>
      <c r="AO1539" s="129"/>
      <c r="AP1539" s="93"/>
      <c r="AQ1539" s="93"/>
    </row>
    <row r="1540" spans="5:43" ht="32.25" customHeight="1" x14ac:dyDescent="0.25">
      <c r="E1540" s="93"/>
      <c r="AM1540" s="93"/>
      <c r="AN1540" s="93"/>
      <c r="AO1540" s="129"/>
      <c r="AP1540" s="93"/>
      <c r="AQ1540" s="93"/>
    </row>
    <row r="1541" spans="5:43" ht="32.25" customHeight="1" x14ac:dyDescent="0.25">
      <c r="E1541" s="93"/>
      <c r="AM1541" s="93"/>
      <c r="AN1541" s="93"/>
      <c r="AO1541" s="129"/>
      <c r="AP1541" s="93"/>
      <c r="AQ1541" s="93"/>
    </row>
    <row r="1542" spans="5:43" ht="32.25" customHeight="1" x14ac:dyDescent="0.25">
      <c r="E1542" s="93"/>
      <c r="AM1542" s="93"/>
      <c r="AN1542" s="93"/>
      <c r="AO1542" s="129"/>
      <c r="AP1542" s="93"/>
      <c r="AQ1542" s="93"/>
    </row>
    <row r="1543" spans="5:43" ht="32.25" customHeight="1" x14ac:dyDescent="0.25">
      <c r="E1543" s="93"/>
      <c r="AM1543" s="93"/>
      <c r="AN1543" s="93"/>
      <c r="AO1543" s="129"/>
      <c r="AP1543" s="93"/>
      <c r="AQ1543" s="93"/>
    </row>
    <row r="1544" spans="5:43" ht="32.25" customHeight="1" x14ac:dyDescent="0.25">
      <c r="E1544" s="93"/>
      <c r="AM1544" s="93"/>
      <c r="AN1544" s="93"/>
      <c r="AO1544" s="129"/>
      <c r="AP1544" s="93"/>
      <c r="AQ1544" s="93"/>
    </row>
    <row r="1545" spans="5:43" ht="32.25" customHeight="1" x14ac:dyDescent="0.25">
      <c r="E1545" s="93"/>
      <c r="AM1545" s="93"/>
      <c r="AN1545" s="93"/>
      <c r="AO1545" s="129"/>
      <c r="AP1545" s="93"/>
      <c r="AQ1545" s="93"/>
    </row>
    <row r="1546" spans="5:43" ht="32.25" customHeight="1" x14ac:dyDescent="0.25">
      <c r="E1546" s="93"/>
      <c r="AM1546" s="93"/>
      <c r="AN1546" s="93"/>
      <c r="AO1546" s="129"/>
      <c r="AP1546" s="93"/>
      <c r="AQ1546" s="93"/>
    </row>
    <row r="1547" spans="5:43" ht="32.25" customHeight="1" x14ac:dyDescent="0.25">
      <c r="E1547" s="93"/>
      <c r="AM1547" s="93"/>
      <c r="AN1547" s="93"/>
      <c r="AO1547" s="129"/>
      <c r="AP1547" s="93"/>
      <c r="AQ1547" s="93"/>
    </row>
    <row r="1548" spans="5:43" ht="32.25" customHeight="1" x14ac:dyDescent="0.25">
      <c r="E1548" s="93"/>
      <c r="AM1548" s="93"/>
      <c r="AN1548" s="93"/>
      <c r="AO1548" s="129"/>
      <c r="AP1548" s="93"/>
      <c r="AQ1548" s="93"/>
    </row>
    <row r="1549" spans="5:43" ht="32.25" customHeight="1" x14ac:dyDescent="0.25">
      <c r="E1549" s="93"/>
      <c r="AM1549" s="93"/>
      <c r="AN1549" s="93"/>
      <c r="AO1549" s="129"/>
      <c r="AP1549" s="93"/>
      <c r="AQ1549" s="93"/>
    </row>
    <row r="1550" spans="5:43" ht="32.25" customHeight="1" x14ac:dyDescent="0.25">
      <c r="E1550" s="93"/>
      <c r="AM1550" s="93"/>
      <c r="AN1550" s="93"/>
      <c r="AO1550" s="129"/>
      <c r="AP1550" s="93"/>
      <c r="AQ1550" s="93"/>
    </row>
    <row r="1551" spans="5:43" ht="32.25" customHeight="1" x14ac:dyDescent="0.25">
      <c r="E1551" s="93"/>
      <c r="AM1551" s="93"/>
      <c r="AN1551" s="93"/>
      <c r="AO1551" s="129"/>
      <c r="AP1551" s="93"/>
      <c r="AQ1551" s="93"/>
    </row>
    <row r="1552" spans="5:43" ht="32.25" customHeight="1" x14ac:dyDescent="0.25">
      <c r="E1552" s="93"/>
      <c r="AM1552" s="93"/>
      <c r="AN1552" s="93"/>
      <c r="AO1552" s="129"/>
      <c r="AP1552" s="93"/>
      <c r="AQ1552" s="93"/>
    </row>
    <row r="1553" spans="5:43" ht="32.25" customHeight="1" x14ac:dyDescent="0.25">
      <c r="E1553" s="93"/>
      <c r="AM1553" s="93"/>
      <c r="AN1553" s="93"/>
      <c r="AO1553" s="129"/>
      <c r="AP1553" s="93"/>
      <c r="AQ1553" s="93"/>
    </row>
    <row r="1554" spans="5:43" ht="32.25" customHeight="1" x14ac:dyDescent="0.25">
      <c r="E1554" s="93"/>
      <c r="AM1554" s="93"/>
      <c r="AN1554" s="93"/>
      <c r="AO1554" s="129"/>
      <c r="AP1554" s="93"/>
      <c r="AQ1554" s="93"/>
    </row>
    <row r="1555" spans="5:43" ht="32.25" customHeight="1" x14ac:dyDescent="0.25">
      <c r="E1555" s="93"/>
      <c r="AM1555" s="93"/>
      <c r="AN1555" s="93"/>
      <c r="AO1555" s="129"/>
      <c r="AP1555" s="93"/>
      <c r="AQ1555" s="93"/>
    </row>
    <row r="1556" spans="5:43" ht="32.25" customHeight="1" x14ac:dyDescent="0.25">
      <c r="E1556" s="93"/>
      <c r="AM1556" s="93"/>
      <c r="AN1556" s="93"/>
      <c r="AO1556" s="129"/>
      <c r="AP1556" s="93"/>
      <c r="AQ1556" s="93"/>
    </row>
    <row r="1557" spans="5:43" ht="32.25" customHeight="1" x14ac:dyDescent="0.25">
      <c r="E1557" s="93"/>
      <c r="AM1557" s="93"/>
      <c r="AN1557" s="93"/>
      <c r="AO1557" s="129"/>
      <c r="AP1557" s="93"/>
      <c r="AQ1557" s="93"/>
    </row>
    <row r="1558" spans="5:43" ht="32.25" customHeight="1" x14ac:dyDescent="0.25">
      <c r="E1558" s="93"/>
      <c r="AM1558" s="93"/>
      <c r="AN1558" s="93"/>
      <c r="AO1558" s="129"/>
      <c r="AP1558" s="93"/>
      <c r="AQ1558" s="93"/>
    </row>
    <row r="1559" spans="5:43" ht="32.25" customHeight="1" x14ac:dyDescent="0.25">
      <c r="E1559" s="93"/>
      <c r="AM1559" s="93"/>
      <c r="AN1559" s="93"/>
      <c r="AO1559" s="129"/>
      <c r="AP1559" s="93"/>
      <c r="AQ1559" s="93"/>
    </row>
    <row r="1560" spans="5:43" ht="32.25" customHeight="1" x14ac:dyDescent="0.25">
      <c r="E1560" s="93"/>
      <c r="AM1560" s="93"/>
      <c r="AN1560" s="93"/>
      <c r="AO1560" s="129"/>
      <c r="AP1560" s="93"/>
      <c r="AQ1560" s="93"/>
    </row>
    <row r="1561" spans="5:43" ht="32.25" customHeight="1" x14ac:dyDescent="0.25">
      <c r="E1561" s="93"/>
      <c r="AM1561" s="93"/>
      <c r="AN1561" s="93"/>
      <c r="AO1561" s="129"/>
      <c r="AP1561" s="93"/>
      <c r="AQ1561" s="93"/>
    </row>
    <row r="1562" spans="5:43" ht="32.25" customHeight="1" x14ac:dyDescent="0.25">
      <c r="E1562" s="93"/>
      <c r="AM1562" s="93"/>
      <c r="AN1562" s="93"/>
      <c r="AO1562" s="129"/>
      <c r="AP1562" s="93"/>
      <c r="AQ1562" s="93"/>
    </row>
    <row r="1563" spans="5:43" ht="32.25" customHeight="1" x14ac:dyDescent="0.25">
      <c r="E1563" s="93"/>
      <c r="AM1563" s="93"/>
      <c r="AN1563" s="93"/>
      <c r="AO1563" s="129"/>
      <c r="AP1563" s="93"/>
      <c r="AQ1563" s="93"/>
    </row>
    <row r="1564" spans="5:43" ht="32.25" customHeight="1" x14ac:dyDescent="0.25">
      <c r="E1564" s="93"/>
      <c r="AM1564" s="93"/>
      <c r="AN1564" s="93"/>
      <c r="AO1564" s="129"/>
      <c r="AP1564" s="93"/>
      <c r="AQ1564" s="93"/>
    </row>
    <row r="1565" spans="5:43" ht="32.25" customHeight="1" x14ac:dyDescent="0.25">
      <c r="E1565" s="93"/>
      <c r="AM1565" s="93"/>
      <c r="AN1565" s="93"/>
      <c r="AO1565" s="129"/>
      <c r="AP1565" s="93"/>
      <c r="AQ1565" s="93"/>
    </row>
    <row r="1566" spans="5:43" ht="32.25" customHeight="1" x14ac:dyDescent="0.25">
      <c r="E1566" s="93"/>
      <c r="AM1566" s="93"/>
      <c r="AN1566" s="93"/>
      <c r="AO1566" s="129"/>
      <c r="AP1566" s="93"/>
      <c r="AQ1566" s="93"/>
    </row>
    <row r="1567" spans="5:43" ht="32.25" customHeight="1" x14ac:dyDescent="0.25">
      <c r="E1567" s="93"/>
      <c r="AM1567" s="93"/>
      <c r="AN1567" s="93"/>
      <c r="AO1567" s="129"/>
      <c r="AP1567" s="93"/>
      <c r="AQ1567" s="93"/>
    </row>
    <row r="1568" spans="5:43" ht="32.25" customHeight="1" x14ac:dyDescent="0.25">
      <c r="E1568" s="93"/>
      <c r="AM1568" s="93"/>
      <c r="AN1568" s="93"/>
      <c r="AO1568" s="129"/>
      <c r="AP1568" s="93"/>
      <c r="AQ1568" s="93"/>
    </row>
    <row r="1569" spans="5:43" ht="32.25" customHeight="1" x14ac:dyDescent="0.25">
      <c r="E1569" s="93"/>
      <c r="AM1569" s="93"/>
      <c r="AN1569" s="93"/>
      <c r="AO1569" s="129"/>
      <c r="AP1569" s="93"/>
      <c r="AQ1569" s="93"/>
    </row>
    <row r="1570" spans="5:43" ht="32.25" customHeight="1" x14ac:dyDescent="0.25">
      <c r="E1570" s="93"/>
      <c r="AM1570" s="93"/>
      <c r="AN1570" s="93"/>
      <c r="AO1570" s="129"/>
      <c r="AP1570" s="93"/>
      <c r="AQ1570" s="93"/>
    </row>
    <row r="1571" spans="5:43" ht="32.25" customHeight="1" x14ac:dyDescent="0.25">
      <c r="E1571" s="93"/>
      <c r="AM1571" s="93"/>
      <c r="AN1571" s="93"/>
      <c r="AO1571" s="129"/>
      <c r="AP1571" s="93"/>
      <c r="AQ1571" s="93"/>
    </row>
    <row r="1572" spans="5:43" ht="32.25" customHeight="1" x14ac:dyDescent="0.25">
      <c r="E1572" s="93"/>
      <c r="AM1572" s="93"/>
      <c r="AN1572" s="93"/>
      <c r="AO1572" s="129"/>
      <c r="AP1572" s="93"/>
      <c r="AQ1572" s="93"/>
    </row>
    <row r="1573" spans="5:43" ht="32.25" customHeight="1" x14ac:dyDescent="0.25">
      <c r="E1573" s="93"/>
      <c r="AM1573" s="93"/>
      <c r="AN1573" s="93"/>
      <c r="AO1573" s="129"/>
      <c r="AP1573" s="93"/>
      <c r="AQ1573" s="93"/>
    </row>
    <row r="1574" spans="5:43" ht="32.25" customHeight="1" x14ac:dyDescent="0.25">
      <c r="E1574" s="93"/>
      <c r="AM1574" s="93"/>
      <c r="AN1574" s="93"/>
      <c r="AO1574" s="129"/>
      <c r="AP1574" s="93"/>
      <c r="AQ1574" s="93"/>
    </row>
    <row r="1575" spans="5:43" ht="32.25" customHeight="1" x14ac:dyDescent="0.25">
      <c r="E1575" s="93"/>
      <c r="AM1575" s="93"/>
      <c r="AN1575" s="93"/>
      <c r="AO1575" s="129"/>
      <c r="AP1575" s="93"/>
      <c r="AQ1575" s="93"/>
    </row>
    <row r="1576" spans="5:43" ht="32.25" customHeight="1" x14ac:dyDescent="0.25">
      <c r="E1576" s="93"/>
      <c r="AM1576" s="93"/>
      <c r="AN1576" s="93"/>
      <c r="AO1576" s="129"/>
      <c r="AP1576" s="93"/>
      <c r="AQ1576" s="93"/>
    </row>
    <row r="1577" spans="5:43" ht="32.25" customHeight="1" x14ac:dyDescent="0.25">
      <c r="E1577" s="93"/>
      <c r="AM1577" s="93"/>
      <c r="AN1577" s="93"/>
      <c r="AO1577" s="129"/>
      <c r="AP1577" s="93"/>
      <c r="AQ1577" s="93"/>
    </row>
    <row r="1578" spans="5:43" ht="32.25" customHeight="1" x14ac:dyDescent="0.25">
      <c r="E1578" s="93"/>
      <c r="AM1578" s="93"/>
      <c r="AN1578" s="93"/>
      <c r="AO1578" s="129"/>
      <c r="AP1578" s="93"/>
      <c r="AQ1578" s="93"/>
    </row>
    <row r="1579" spans="5:43" ht="32.25" customHeight="1" x14ac:dyDescent="0.25">
      <c r="E1579" s="93"/>
      <c r="AM1579" s="93"/>
      <c r="AN1579" s="93"/>
      <c r="AO1579" s="129"/>
      <c r="AP1579" s="93"/>
      <c r="AQ1579" s="93"/>
    </row>
    <row r="1580" spans="5:43" ht="32.25" customHeight="1" x14ac:dyDescent="0.25">
      <c r="E1580" s="93"/>
      <c r="AM1580" s="93"/>
      <c r="AN1580" s="93"/>
      <c r="AO1580" s="129"/>
      <c r="AP1580" s="93"/>
      <c r="AQ1580" s="93"/>
    </row>
    <row r="1581" spans="5:43" ht="32.25" customHeight="1" x14ac:dyDescent="0.25">
      <c r="E1581" s="93"/>
      <c r="AM1581" s="93"/>
      <c r="AN1581" s="93"/>
      <c r="AO1581" s="129"/>
      <c r="AP1581" s="93"/>
      <c r="AQ1581" s="93"/>
    </row>
    <row r="1582" spans="5:43" ht="32.25" customHeight="1" x14ac:dyDescent="0.25">
      <c r="E1582" s="93"/>
      <c r="AM1582" s="93"/>
      <c r="AN1582" s="93"/>
      <c r="AO1582" s="129"/>
      <c r="AP1582" s="93"/>
      <c r="AQ1582" s="93"/>
    </row>
    <row r="1583" spans="5:43" ht="32.25" customHeight="1" x14ac:dyDescent="0.25">
      <c r="E1583" s="93"/>
      <c r="AM1583" s="93"/>
      <c r="AN1583" s="93"/>
      <c r="AO1583" s="129"/>
      <c r="AP1583" s="93"/>
      <c r="AQ1583" s="93"/>
    </row>
    <row r="1584" spans="5:43" ht="32.25" customHeight="1" x14ac:dyDescent="0.25">
      <c r="E1584" s="93"/>
      <c r="AM1584" s="93"/>
      <c r="AN1584" s="93"/>
      <c r="AO1584" s="129"/>
      <c r="AP1584" s="93"/>
      <c r="AQ1584" s="93"/>
    </row>
    <row r="1585" spans="5:43" ht="32.25" customHeight="1" x14ac:dyDescent="0.25">
      <c r="E1585" s="93"/>
      <c r="AM1585" s="93"/>
      <c r="AN1585" s="93"/>
      <c r="AO1585" s="129"/>
      <c r="AP1585" s="93"/>
      <c r="AQ1585" s="93"/>
    </row>
    <row r="1586" spans="5:43" ht="32.25" customHeight="1" x14ac:dyDescent="0.25">
      <c r="E1586" s="93"/>
      <c r="AM1586" s="93"/>
      <c r="AN1586" s="93"/>
      <c r="AO1586" s="129"/>
      <c r="AP1586" s="93"/>
      <c r="AQ1586" s="93"/>
    </row>
    <row r="1587" spans="5:43" ht="32.25" customHeight="1" x14ac:dyDescent="0.25">
      <c r="E1587" s="93"/>
      <c r="AM1587" s="93"/>
      <c r="AN1587" s="93"/>
      <c r="AO1587" s="129"/>
      <c r="AP1587" s="93"/>
      <c r="AQ1587" s="93"/>
    </row>
    <row r="1588" spans="5:43" ht="32.25" customHeight="1" x14ac:dyDescent="0.25">
      <c r="E1588" s="93"/>
      <c r="AM1588" s="93"/>
      <c r="AN1588" s="93"/>
      <c r="AO1588" s="129"/>
      <c r="AP1588" s="93"/>
      <c r="AQ1588" s="93"/>
    </row>
    <row r="1589" spans="5:43" ht="32.25" customHeight="1" x14ac:dyDescent="0.25">
      <c r="E1589" s="93"/>
      <c r="AM1589" s="93"/>
      <c r="AN1589" s="93"/>
      <c r="AO1589" s="129"/>
      <c r="AP1589" s="93"/>
      <c r="AQ1589" s="93"/>
    </row>
    <row r="1590" spans="5:43" ht="32.25" customHeight="1" x14ac:dyDescent="0.25">
      <c r="E1590" s="93"/>
      <c r="AM1590" s="93"/>
      <c r="AN1590" s="93"/>
      <c r="AO1590" s="129"/>
      <c r="AP1590" s="93"/>
      <c r="AQ1590" s="93"/>
    </row>
    <row r="1591" spans="5:43" ht="32.25" customHeight="1" x14ac:dyDescent="0.25">
      <c r="E1591" s="93"/>
      <c r="AM1591" s="93"/>
      <c r="AN1591" s="93"/>
      <c r="AO1591" s="129"/>
      <c r="AP1591" s="93"/>
      <c r="AQ1591" s="93"/>
    </row>
    <row r="1592" spans="5:43" ht="32.25" customHeight="1" x14ac:dyDescent="0.25">
      <c r="E1592" s="93"/>
      <c r="AM1592" s="93"/>
      <c r="AN1592" s="93"/>
      <c r="AO1592" s="129"/>
      <c r="AP1592" s="93"/>
      <c r="AQ1592" s="93"/>
    </row>
    <row r="1593" spans="5:43" ht="32.25" customHeight="1" x14ac:dyDescent="0.25">
      <c r="E1593" s="93"/>
      <c r="AM1593" s="93"/>
      <c r="AN1593" s="93"/>
      <c r="AO1593" s="129"/>
      <c r="AP1593" s="93"/>
      <c r="AQ1593" s="93"/>
    </row>
    <row r="1594" spans="5:43" ht="32.25" customHeight="1" x14ac:dyDescent="0.25">
      <c r="E1594" s="93"/>
      <c r="AM1594" s="93"/>
      <c r="AN1594" s="93"/>
      <c r="AO1594" s="129"/>
      <c r="AP1594" s="93"/>
      <c r="AQ1594" s="93"/>
    </row>
    <row r="1595" spans="5:43" ht="32.25" customHeight="1" x14ac:dyDescent="0.25">
      <c r="E1595" s="93"/>
      <c r="AM1595" s="93"/>
      <c r="AN1595" s="93"/>
      <c r="AO1595" s="129"/>
      <c r="AP1595" s="93"/>
      <c r="AQ1595" s="93"/>
    </row>
    <row r="1596" spans="5:43" ht="32.25" customHeight="1" x14ac:dyDescent="0.25">
      <c r="E1596" s="93"/>
      <c r="AM1596" s="93"/>
      <c r="AN1596" s="93"/>
      <c r="AO1596" s="129"/>
      <c r="AP1596" s="93"/>
      <c r="AQ1596" s="93"/>
    </row>
    <row r="1597" spans="5:43" ht="32.25" customHeight="1" x14ac:dyDescent="0.25">
      <c r="E1597" s="93"/>
      <c r="AM1597" s="93"/>
      <c r="AN1597" s="93"/>
      <c r="AO1597" s="129"/>
      <c r="AP1597" s="93"/>
      <c r="AQ1597" s="93"/>
    </row>
    <row r="1598" spans="5:43" ht="32.25" customHeight="1" x14ac:dyDescent="0.25">
      <c r="E1598" s="93"/>
      <c r="AM1598" s="93"/>
      <c r="AN1598" s="93"/>
      <c r="AO1598" s="129"/>
      <c r="AP1598" s="93"/>
      <c r="AQ1598" s="93"/>
    </row>
    <row r="1599" spans="5:43" ht="32.25" customHeight="1" x14ac:dyDescent="0.25">
      <c r="E1599" s="93"/>
      <c r="AM1599" s="93"/>
      <c r="AN1599" s="93"/>
      <c r="AO1599" s="129"/>
      <c r="AP1599" s="93"/>
      <c r="AQ1599" s="93"/>
    </row>
    <row r="1600" spans="5:43" ht="32.25" customHeight="1" x14ac:dyDescent="0.25">
      <c r="E1600" s="93"/>
      <c r="AM1600" s="93"/>
      <c r="AN1600" s="93"/>
      <c r="AO1600" s="129"/>
      <c r="AP1600" s="93"/>
      <c r="AQ1600" s="93"/>
    </row>
    <row r="1601" spans="5:43" ht="32.25" customHeight="1" x14ac:dyDescent="0.25">
      <c r="E1601" s="93"/>
      <c r="AM1601" s="93"/>
      <c r="AN1601" s="93"/>
      <c r="AO1601" s="129"/>
      <c r="AP1601" s="93"/>
      <c r="AQ1601" s="93"/>
    </row>
    <row r="1602" spans="5:43" ht="32.25" customHeight="1" x14ac:dyDescent="0.25">
      <c r="E1602" s="93"/>
      <c r="AM1602" s="93"/>
      <c r="AN1602" s="93"/>
      <c r="AO1602" s="129"/>
      <c r="AP1602" s="93"/>
      <c r="AQ1602" s="93"/>
    </row>
    <row r="1603" spans="5:43" ht="32.25" customHeight="1" x14ac:dyDescent="0.25">
      <c r="E1603" s="93"/>
      <c r="AM1603" s="93"/>
      <c r="AN1603" s="93"/>
      <c r="AO1603" s="129"/>
      <c r="AP1603" s="93"/>
      <c r="AQ1603" s="93"/>
    </row>
    <row r="1604" spans="5:43" ht="32.25" customHeight="1" x14ac:dyDescent="0.25">
      <c r="E1604" s="93"/>
      <c r="AM1604" s="93"/>
      <c r="AN1604" s="93"/>
      <c r="AO1604" s="129"/>
      <c r="AP1604" s="93"/>
      <c r="AQ1604" s="93"/>
    </row>
    <row r="1605" spans="5:43" ht="32.25" customHeight="1" x14ac:dyDescent="0.25">
      <c r="E1605" s="93"/>
      <c r="AM1605" s="93"/>
      <c r="AN1605" s="93"/>
      <c r="AO1605" s="129"/>
      <c r="AP1605" s="93"/>
      <c r="AQ1605" s="93"/>
    </row>
    <row r="1606" spans="5:43" ht="32.25" customHeight="1" x14ac:dyDescent="0.25">
      <c r="E1606" s="93"/>
      <c r="AM1606" s="93"/>
      <c r="AN1606" s="93"/>
      <c r="AO1606" s="129"/>
      <c r="AP1606" s="93"/>
      <c r="AQ1606" s="93"/>
    </row>
    <row r="1607" spans="5:43" ht="32.25" customHeight="1" x14ac:dyDescent="0.25">
      <c r="E1607" s="93"/>
      <c r="AM1607" s="93"/>
      <c r="AN1607" s="93"/>
      <c r="AO1607" s="129"/>
      <c r="AP1607" s="93"/>
      <c r="AQ1607" s="93"/>
    </row>
    <row r="1608" spans="5:43" ht="32.25" customHeight="1" x14ac:dyDescent="0.25">
      <c r="E1608" s="93"/>
      <c r="AM1608" s="93"/>
      <c r="AN1608" s="93"/>
      <c r="AO1608" s="129"/>
      <c r="AP1608" s="93"/>
      <c r="AQ1608" s="93"/>
    </row>
    <row r="1609" spans="5:43" ht="32.25" customHeight="1" x14ac:dyDescent="0.25">
      <c r="E1609" s="93"/>
      <c r="AM1609" s="93"/>
      <c r="AN1609" s="93"/>
      <c r="AO1609" s="129"/>
      <c r="AP1609" s="93"/>
      <c r="AQ1609" s="93"/>
    </row>
    <row r="1610" spans="5:43" ht="32.25" customHeight="1" x14ac:dyDescent="0.25">
      <c r="E1610" s="93"/>
      <c r="AM1610" s="93"/>
      <c r="AN1610" s="93"/>
      <c r="AO1610" s="129"/>
      <c r="AP1610" s="93"/>
      <c r="AQ1610" s="93"/>
    </row>
    <row r="1611" spans="5:43" ht="32.25" customHeight="1" x14ac:dyDescent="0.25">
      <c r="E1611" s="93"/>
      <c r="AM1611" s="93"/>
      <c r="AN1611" s="93"/>
      <c r="AO1611" s="129"/>
      <c r="AP1611" s="93"/>
      <c r="AQ1611" s="93"/>
    </row>
    <row r="1612" spans="5:43" ht="32.25" customHeight="1" x14ac:dyDescent="0.25">
      <c r="E1612" s="93"/>
      <c r="AM1612" s="93"/>
      <c r="AN1612" s="93"/>
      <c r="AO1612" s="129"/>
      <c r="AP1612" s="93"/>
      <c r="AQ1612" s="93"/>
    </row>
    <row r="1613" spans="5:43" ht="32.25" customHeight="1" x14ac:dyDescent="0.25">
      <c r="E1613" s="93"/>
      <c r="AM1613" s="93"/>
      <c r="AN1613" s="93"/>
      <c r="AO1613" s="129"/>
      <c r="AP1613" s="93"/>
      <c r="AQ1613" s="93"/>
    </row>
    <row r="1614" spans="5:43" ht="32.25" customHeight="1" x14ac:dyDescent="0.25">
      <c r="E1614" s="93"/>
      <c r="AM1614" s="93"/>
      <c r="AN1614" s="93"/>
      <c r="AO1614" s="129"/>
      <c r="AP1614" s="93"/>
      <c r="AQ1614" s="93"/>
    </row>
    <row r="1615" spans="5:43" ht="32.25" customHeight="1" x14ac:dyDescent="0.25">
      <c r="E1615" s="93"/>
      <c r="AM1615" s="93"/>
      <c r="AN1615" s="93"/>
      <c r="AO1615" s="129"/>
      <c r="AP1615" s="93"/>
      <c r="AQ1615" s="93"/>
    </row>
    <row r="1616" spans="5:43" ht="32.25" customHeight="1" x14ac:dyDescent="0.25">
      <c r="E1616" s="93"/>
      <c r="AM1616" s="93"/>
      <c r="AN1616" s="93"/>
      <c r="AO1616" s="129"/>
      <c r="AP1616" s="93"/>
      <c r="AQ1616" s="93"/>
    </row>
    <row r="1617" spans="5:43" ht="32.25" customHeight="1" x14ac:dyDescent="0.25">
      <c r="E1617" s="93"/>
      <c r="AM1617" s="93"/>
      <c r="AN1617" s="93"/>
      <c r="AO1617" s="129"/>
      <c r="AP1617" s="93"/>
      <c r="AQ1617" s="93"/>
    </row>
    <row r="1618" spans="5:43" ht="32.25" customHeight="1" x14ac:dyDescent="0.25">
      <c r="E1618" s="93"/>
      <c r="AM1618" s="93"/>
      <c r="AN1618" s="93"/>
      <c r="AO1618" s="129"/>
      <c r="AP1618" s="93"/>
      <c r="AQ1618" s="93"/>
    </row>
    <row r="1619" spans="5:43" ht="32.25" customHeight="1" x14ac:dyDescent="0.25">
      <c r="E1619" s="93"/>
      <c r="AM1619" s="93"/>
      <c r="AN1619" s="93"/>
      <c r="AO1619" s="129"/>
      <c r="AP1619" s="93"/>
      <c r="AQ1619" s="93"/>
    </row>
    <row r="1620" spans="5:43" ht="32.25" customHeight="1" x14ac:dyDescent="0.25">
      <c r="E1620" s="93"/>
      <c r="AM1620" s="93"/>
      <c r="AN1620" s="93"/>
      <c r="AO1620" s="129"/>
      <c r="AP1620" s="93"/>
      <c r="AQ1620" s="93"/>
    </row>
    <row r="1621" spans="5:43" ht="32.25" customHeight="1" x14ac:dyDescent="0.25">
      <c r="E1621" s="93"/>
      <c r="AM1621" s="93"/>
      <c r="AN1621" s="93"/>
      <c r="AO1621" s="129"/>
      <c r="AP1621" s="93"/>
      <c r="AQ1621" s="93"/>
    </row>
    <row r="1622" spans="5:43" ht="32.25" customHeight="1" x14ac:dyDescent="0.25">
      <c r="E1622" s="93"/>
      <c r="AM1622" s="93"/>
      <c r="AN1622" s="93"/>
      <c r="AO1622" s="129"/>
      <c r="AP1622" s="93"/>
      <c r="AQ1622" s="93"/>
    </row>
    <row r="1623" spans="5:43" ht="32.25" customHeight="1" x14ac:dyDescent="0.25">
      <c r="E1623" s="93"/>
      <c r="AM1623" s="93"/>
      <c r="AN1623" s="93"/>
      <c r="AO1623" s="129"/>
      <c r="AP1623" s="93"/>
      <c r="AQ1623" s="93"/>
    </row>
    <row r="1624" spans="5:43" ht="32.25" customHeight="1" x14ac:dyDescent="0.25">
      <c r="E1624" s="93"/>
      <c r="AM1624" s="93"/>
      <c r="AN1624" s="93"/>
      <c r="AO1624" s="129"/>
      <c r="AP1624" s="93"/>
      <c r="AQ1624" s="93"/>
    </row>
    <row r="1625" spans="5:43" ht="32.25" customHeight="1" x14ac:dyDescent="0.25">
      <c r="E1625" s="93"/>
      <c r="AM1625" s="93"/>
      <c r="AN1625" s="93"/>
      <c r="AO1625" s="129"/>
      <c r="AP1625" s="93"/>
      <c r="AQ1625" s="93"/>
    </row>
    <row r="1626" spans="5:43" ht="32.25" customHeight="1" x14ac:dyDescent="0.25">
      <c r="E1626" s="93"/>
      <c r="AM1626" s="93"/>
      <c r="AN1626" s="93"/>
      <c r="AO1626" s="129"/>
      <c r="AP1626" s="93"/>
      <c r="AQ1626" s="93"/>
    </row>
    <row r="1627" spans="5:43" ht="32.25" customHeight="1" x14ac:dyDescent="0.25">
      <c r="E1627" s="93"/>
      <c r="AM1627" s="93"/>
      <c r="AN1627" s="93"/>
      <c r="AO1627" s="129"/>
      <c r="AP1627" s="93"/>
      <c r="AQ1627" s="93"/>
    </row>
    <row r="1628" spans="5:43" ht="32.25" customHeight="1" x14ac:dyDescent="0.25">
      <c r="E1628" s="93"/>
      <c r="AM1628" s="93"/>
      <c r="AN1628" s="93"/>
      <c r="AO1628" s="129"/>
      <c r="AP1628" s="93"/>
      <c r="AQ1628" s="93"/>
    </row>
    <row r="1629" spans="5:43" ht="32.25" customHeight="1" x14ac:dyDescent="0.25">
      <c r="E1629" s="93"/>
      <c r="AM1629" s="93"/>
      <c r="AN1629" s="93"/>
      <c r="AO1629" s="129"/>
      <c r="AP1629" s="93"/>
      <c r="AQ1629" s="93"/>
    </row>
    <row r="1630" spans="5:43" ht="32.25" customHeight="1" x14ac:dyDescent="0.25">
      <c r="E1630" s="93"/>
      <c r="AM1630" s="93"/>
      <c r="AN1630" s="93"/>
      <c r="AO1630" s="129"/>
      <c r="AP1630" s="93"/>
      <c r="AQ1630" s="93"/>
    </row>
    <row r="1631" spans="5:43" ht="32.25" customHeight="1" x14ac:dyDescent="0.25">
      <c r="E1631" s="93"/>
      <c r="AM1631" s="93"/>
      <c r="AN1631" s="93"/>
      <c r="AO1631" s="129"/>
      <c r="AP1631" s="93"/>
      <c r="AQ1631" s="93"/>
    </row>
    <row r="1632" spans="5:43" ht="32.25" customHeight="1" x14ac:dyDescent="0.25">
      <c r="E1632" s="93"/>
      <c r="AM1632" s="93"/>
      <c r="AN1632" s="93"/>
      <c r="AO1632" s="129"/>
      <c r="AP1632" s="93"/>
      <c r="AQ1632" s="93"/>
    </row>
    <row r="1633" spans="5:43" ht="32.25" customHeight="1" x14ac:dyDescent="0.25">
      <c r="E1633" s="93"/>
      <c r="AM1633" s="93"/>
      <c r="AN1633" s="93"/>
      <c r="AO1633" s="129"/>
      <c r="AP1633" s="93"/>
      <c r="AQ1633" s="93"/>
    </row>
    <row r="1634" spans="5:43" ht="32.25" customHeight="1" x14ac:dyDescent="0.25">
      <c r="E1634" s="93"/>
      <c r="AM1634" s="93"/>
      <c r="AN1634" s="93"/>
      <c r="AO1634" s="129"/>
      <c r="AP1634" s="93"/>
      <c r="AQ1634" s="93"/>
    </row>
    <row r="1635" spans="5:43" ht="32.25" customHeight="1" x14ac:dyDescent="0.25">
      <c r="E1635" s="93"/>
      <c r="AM1635" s="93"/>
      <c r="AN1635" s="93"/>
      <c r="AO1635" s="129"/>
      <c r="AP1635" s="93"/>
      <c r="AQ1635" s="93"/>
    </row>
    <row r="1636" spans="5:43" ht="32.25" customHeight="1" x14ac:dyDescent="0.25">
      <c r="E1636" s="93"/>
      <c r="AM1636" s="93"/>
      <c r="AN1636" s="93"/>
      <c r="AO1636" s="129"/>
      <c r="AP1636" s="93"/>
      <c r="AQ1636" s="93"/>
    </row>
    <row r="1637" spans="5:43" ht="32.25" customHeight="1" x14ac:dyDescent="0.25">
      <c r="E1637" s="93"/>
      <c r="AM1637" s="93"/>
      <c r="AN1637" s="93"/>
      <c r="AO1637" s="129"/>
      <c r="AP1637" s="93"/>
      <c r="AQ1637" s="93"/>
    </row>
    <row r="1638" spans="5:43" ht="32.25" customHeight="1" x14ac:dyDescent="0.25">
      <c r="E1638" s="93"/>
      <c r="AM1638" s="93"/>
      <c r="AN1638" s="93"/>
      <c r="AO1638" s="129"/>
      <c r="AP1638" s="93"/>
      <c r="AQ1638" s="93"/>
    </row>
    <row r="1639" spans="5:43" ht="32.25" customHeight="1" x14ac:dyDescent="0.25">
      <c r="E1639" s="93"/>
      <c r="AM1639" s="93"/>
      <c r="AN1639" s="93"/>
      <c r="AO1639" s="129"/>
      <c r="AP1639" s="93"/>
      <c r="AQ1639" s="93"/>
    </row>
    <row r="1640" spans="5:43" ht="32.25" customHeight="1" x14ac:dyDescent="0.25">
      <c r="E1640" s="93"/>
      <c r="AM1640" s="93"/>
      <c r="AN1640" s="93"/>
      <c r="AO1640" s="129"/>
      <c r="AP1640" s="93"/>
      <c r="AQ1640" s="93"/>
    </row>
    <row r="1641" spans="5:43" ht="32.25" customHeight="1" x14ac:dyDescent="0.25">
      <c r="E1641" s="93"/>
      <c r="AM1641" s="93"/>
      <c r="AN1641" s="93"/>
      <c r="AO1641" s="129"/>
      <c r="AP1641" s="93"/>
      <c r="AQ1641" s="93"/>
    </row>
    <row r="1642" spans="5:43" ht="32.25" customHeight="1" x14ac:dyDescent="0.25">
      <c r="E1642" s="93"/>
      <c r="AM1642" s="93"/>
      <c r="AN1642" s="93"/>
      <c r="AO1642" s="129"/>
      <c r="AP1642" s="93"/>
      <c r="AQ1642" s="93"/>
    </row>
    <row r="1643" spans="5:43" ht="32.25" customHeight="1" x14ac:dyDescent="0.25">
      <c r="E1643" s="93"/>
      <c r="AM1643" s="93"/>
      <c r="AN1643" s="93"/>
      <c r="AO1643" s="129"/>
      <c r="AP1643" s="93"/>
      <c r="AQ1643" s="93"/>
    </row>
    <row r="1644" spans="5:43" ht="32.25" customHeight="1" x14ac:dyDescent="0.25">
      <c r="E1644" s="93"/>
      <c r="AM1644" s="93"/>
      <c r="AN1644" s="93"/>
      <c r="AO1644" s="129"/>
      <c r="AP1644" s="93"/>
      <c r="AQ1644" s="93"/>
    </row>
    <row r="1645" spans="5:43" ht="32.25" customHeight="1" x14ac:dyDescent="0.25">
      <c r="E1645" s="93"/>
      <c r="AM1645" s="93"/>
      <c r="AN1645" s="93"/>
      <c r="AO1645" s="129"/>
      <c r="AP1645" s="93"/>
      <c r="AQ1645" s="93"/>
    </row>
    <row r="1646" spans="5:43" ht="32.25" customHeight="1" x14ac:dyDescent="0.25">
      <c r="E1646" s="93"/>
      <c r="AM1646" s="93"/>
      <c r="AN1646" s="93"/>
      <c r="AO1646" s="129"/>
      <c r="AP1646" s="93"/>
      <c r="AQ1646" s="93"/>
    </row>
    <row r="1647" spans="5:43" ht="32.25" customHeight="1" x14ac:dyDescent="0.25">
      <c r="E1647" s="93"/>
      <c r="AM1647" s="93"/>
      <c r="AN1647" s="93"/>
      <c r="AO1647" s="129"/>
      <c r="AP1647" s="93"/>
      <c r="AQ1647" s="93"/>
    </row>
    <row r="1648" spans="5:43" ht="32.25" customHeight="1" x14ac:dyDescent="0.25">
      <c r="E1648" s="93"/>
      <c r="AM1648" s="93"/>
      <c r="AN1648" s="93"/>
      <c r="AO1648" s="129"/>
      <c r="AP1648" s="93"/>
      <c r="AQ1648" s="93"/>
    </row>
    <row r="1649" spans="5:43" ht="32.25" customHeight="1" x14ac:dyDescent="0.25">
      <c r="E1649" s="93"/>
      <c r="AM1649" s="93"/>
      <c r="AN1649" s="93"/>
      <c r="AO1649" s="129"/>
      <c r="AP1649" s="93"/>
      <c r="AQ1649" s="93"/>
    </row>
    <row r="1650" spans="5:43" ht="32.25" customHeight="1" x14ac:dyDescent="0.25">
      <c r="E1650" s="93"/>
      <c r="AM1650" s="93"/>
      <c r="AN1650" s="93"/>
      <c r="AO1650" s="129"/>
      <c r="AP1650" s="93"/>
      <c r="AQ1650" s="93"/>
    </row>
    <row r="1651" spans="5:43" ht="32.25" customHeight="1" x14ac:dyDescent="0.25">
      <c r="E1651" s="93"/>
      <c r="AM1651" s="93"/>
      <c r="AN1651" s="93"/>
      <c r="AO1651" s="129"/>
      <c r="AP1651" s="93"/>
      <c r="AQ1651" s="93"/>
    </row>
    <row r="1652" spans="5:43" ht="32.25" customHeight="1" x14ac:dyDescent="0.25">
      <c r="E1652" s="93"/>
      <c r="AM1652" s="93"/>
      <c r="AN1652" s="93"/>
      <c r="AO1652" s="129"/>
      <c r="AP1652" s="93"/>
      <c r="AQ1652" s="93"/>
    </row>
    <row r="1653" spans="5:43" ht="32.25" customHeight="1" x14ac:dyDescent="0.25">
      <c r="E1653" s="93"/>
      <c r="AM1653" s="93"/>
      <c r="AN1653" s="93"/>
      <c r="AO1653" s="129"/>
      <c r="AP1653" s="93"/>
      <c r="AQ1653" s="93"/>
    </row>
    <row r="1654" spans="5:43" ht="32.25" customHeight="1" x14ac:dyDescent="0.25">
      <c r="E1654" s="93"/>
      <c r="AM1654" s="93"/>
      <c r="AN1654" s="93"/>
      <c r="AO1654" s="129"/>
      <c r="AP1654" s="93"/>
      <c r="AQ1654" s="93"/>
    </row>
    <row r="1655" spans="5:43" ht="32.25" customHeight="1" x14ac:dyDescent="0.25">
      <c r="E1655" s="93"/>
      <c r="AM1655" s="93"/>
      <c r="AN1655" s="93"/>
      <c r="AO1655" s="129"/>
      <c r="AP1655" s="93"/>
      <c r="AQ1655" s="93"/>
    </row>
    <row r="1656" spans="5:43" ht="32.25" customHeight="1" x14ac:dyDescent="0.25">
      <c r="E1656" s="93"/>
      <c r="AM1656" s="93"/>
      <c r="AN1656" s="93"/>
      <c r="AO1656" s="129"/>
      <c r="AP1656" s="93"/>
      <c r="AQ1656" s="93"/>
    </row>
    <row r="1657" spans="5:43" ht="32.25" customHeight="1" x14ac:dyDescent="0.25">
      <c r="E1657" s="93"/>
      <c r="AM1657" s="93"/>
      <c r="AN1657" s="93"/>
      <c r="AO1657" s="129"/>
      <c r="AP1657" s="93"/>
      <c r="AQ1657" s="93"/>
    </row>
    <row r="1658" spans="5:43" ht="32.25" customHeight="1" x14ac:dyDescent="0.25">
      <c r="E1658" s="93"/>
      <c r="AM1658" s="93"/>
      <c r="AN1658" s="93"/>
      <c r="AO1658" s="129"/>
      <c r="AP1658" s="93"/>
      <c r="AQ1658" s="93"/>
    </row>
    <row r="1659" spans="5:43" ht="32.25" customHeight="1" x14ac:dyDescent="0.25">
      <c r="E1659" s="93"/>
      <c r="AM1659" s="93"/>
      <c r="AN1659" s="93"/>
      <c r="AO1659" s="129"/>
      <c r="AP1659" s="93"/>
      <c r="AQ1659" s="93"/>
    </row>
    <row r="1660" spans="5:43" ht="32.25" customHeight="1" x14ac:dyDescent="0.25">
      <c r="E1660" s="93"/>
      <c r="AM1660" s="93"/>
      <c r="AN1660" s="93"/>
      <c r="AO1660" s="129"/>
      <c r="AP1660" s="93"/>
      <c r="AQ1660" s="93"/>
    </row>
    <row r="1661" spans="5:43" ht="32.25" customHeight="1" x14ac:dyDescent="0.25">
      <c r="E1661" s="93"/>
      <c r="AM1661" s="93"/>
      <c r="AN1661" s="93"/>
      <c r="AO1661" s="129"/>
      <c r="AP1661" s="93"/>
      <c r="AQ1661" s="93"/>
    </row>
    <row r="1662" spans="5:43" ht="32.25" customHeight="1" x14ac:dyDescent="0.25">
      <c r="E1662" s="93"/>
      <c r="AM1662" s="93"/>
      <c r="AN1662" s="93"/>
      <c r="AO1662" s="129"/>
      <c r="AP1662" s="93"/>
      <c r="AQ1662" s="93"/>
    </row>
    <row r="1663" spans="5:43" ht="32.25" customHeight="1" x14ac:dyDescent="0.25">
      <c r="E1663" s="93"/>
      <c r="AM1663" s="93"/>
      <c r="AN1663" s="93"/>
      <c r="AO1663" s="129"/>
      <c r="AP1663" s="93"/>
      <c r="AQ1663" s="93"/>
    </row>
    <row r="1664" spans="5:43" ht="32.25" customHeight="1" x14ac:dyDescent="0.25">
      <c r="E1664" s="93"/>
      <c r="AM1664" s="93"/>
      <c r="AN1664" s="93"/>
      <c r="AO1664" s="129"/>
      <c r="AP1664" s="93"/>
      <c r="AQ1664" s="93"/>
    </row>
    <row r="1665" spans="5:43" ht="32.25" customHeight="1" x14ac:dyDescent="0.25">
      <c r="E1665" s="93"/>
      <c r="AM1665" s="93"/>
      <c r="AN1665" s="93"/>
      <c r="AO1665" s="129"/>
      <c r="AP1665" s="93"/>
      <c r="AQ1665" s="93"/>
    </row>
    <row r="1666" spans="5:43" ht="32.25" customHeight="1" x14ac:dyDescent="0.25">
      <c r="E1666" s="93"/>
      <c r="AM1666" s="93"/>
      <c r="AN1666" s="93"/>
      <c r="AO1666" s="129"/>
      <c r="AP1666" s="93"/>
      <c r="AQ1666" s="93"/>
    </row>
    <row r="1667" spans="5:43" ht="32.25" customHeight="1" x14ac:dyDescent="0.25">
      <c r="E1667" s="93"/>
      <c r="AM1667" s="93"/>
      <c r="AN1667" s="93"/>
      <c r="AO1667" s="129"/>
      <c r="AP1667" s="93"/>
      <c r="AQ1667" s="93"/>
    </row>
    <row r="1668" spans="5:43" ht="32.25" customHeight="1" x14ac:dyDescent="0.25">
      <c r="E1668" s="93"/>
      <c r="AM1668" s="93"/>
      <c r="AN1668" s="93"/>
      <c r="AO1668" s="129"/>
      <c r="AP1668" s="93"/>
      <c r="AQ1668" s="93"/>
    </row>
    <row r="1669" spans="5:43" ht="32.25" customHeight="1" x14ac:dyDescent="0.25">
      <c r="E1669" s="93"/>
      <c r="AM1669" s="93"/>
      <c r="AN1669" s="93"/>
      <c r="AO1669" s="129"/>
      <c r="AP1669" s="93"/>
      <c r="AQ1669" s="93"/>
    </row>
    <row r="1670" spans="5:43" ht="32.25" customHeight="1" x14ac:dyDescent="0.25">
      <c r="E1670" s="93"/>
      <c r="AM1670" s="93"/>
      <c r="AN1670" s="93"/>
      <c r="AO1670" s="129"/>
      <c r="AP1670" s="93"/>
      <c r="AQ1670" s="93"/>
    </row>
    <row r="1671" spans="5:43" ht="32.25" customHeight="1" x14ac:dyDescent="0.25">
      <c r="E1671" s="93"/>
      <c r="AM1671" s="93"/>
      <c r="AN1671" s="93"/>
      <c r="AO1671" s="129"/>
      <c r="AP1671" s="93"/>
      <c r="AQ1671" s="93"/>
    </row>
    <row r="1672" spans="5:43" ht="32.25" customHeight="1" x14ac:dyDescent="0.25">
      <c r="E1672" s="93"/>
      <c r="AM1672" s="93"/>
      <c r="AN1672" s="93"/>
      <c r="AO1672" s="129"/>
      <c r="AP1672" s="93"/>
      <c r="AQ1672" s="93"/>
    </row>
    <row r="1673" spans="5:43" ht="32.25" customHeight="1" x14ac:dyDescent="0.25">
      <c r="E1673" s="93"/>
      <c r="AM1673" s="93"/>
      <c r="AN1673" s="93"/>
      <c r="AO1673" s="129"/>
      <c r="AP1673" s="93"/>
      <c r="AQ1673" s="93"/>
    </row>
    <row r="1674" spans="5:43" ht="32.25" customHeight="1" x14ac:dyDescent="0.25">
      <c r="E1674" s="93"/>
      <c r="AM1674" s="93"/>
      <c r="AN1674" s="93"/>
      <c r="AO1674" s="129"/>
      <c r="AP1674" s="93"/>
      <c r="AQ1674" s="93"/>
    </row>
    <row r="1675" spans="5:43" ht="32.25" customHeight="1" x14ac:dyDescent="0.25">
      <c r="E1675" s="93"/>
      <c r="AM1675" s="93"/>
      <c r="AN1675" s="93"/>
      <c r="AO1675" s="129"/>
      <c r="AP1675" s="93"/>
      <c r="AQ1675" s="93"/>
    </row>
    <row r="1676" spans="5:43" ht="32.25" customHeight="1" x14ac:dyDescent="0.25">
      <c r="E1676" s="93"/>
      <c r="AM1676" s="93"/>
      <c r="AN1676" s="93"/>
      <c r="AO1676" s="129"/>
      <c r="AP1676" s="93"/>
      <c r="AQ1676" s="93"/>
    </row>
    <row r="1677" spans="5:43" ht="32.25" customHeight="1" x14ac:dyDescent="0.25">
      <c r="E1677" s="93"/>
      <c r="AM1677" s="93"/>
      <c r="AN1677" s="93"/>
      <c r="AO1677" s="129"/>
      <c r="AP1677" s="93"/>
      <c r="AQ1677" s="93"/>
    </row>
    <row r="1678" spans="5:43" ht="32.25" customHeight="1" x14ac:dyDescent="0.25">
      <c r="E1678" s="93"/>
      <c r="AM1678" s="93"/>
      <c r="AN1678" s="93"/>
      <c r="AO1678" s="129"/>
      <c r="AP1678" s="93"/>
      <c r="AQ1678" s="93"/>
    </row>
    <row r="1679" spans="5:43" ht="32.25" customHeight="1" x14ac:dyDescent="0.25">
      <c r="E1679" s="93"/>
      <c r="AM1679" s="93"/>
      <c r="AN1679" s="93"/>
      <c r="AO1679" s="129"/>
      <c r="AP1679" s="93"/>
      <c r="AQ1679" s="93"/>
    </row>
    <row r="1680" spans="5:43" ht="32.25" customHeight="1" x14ac:dyDescent="0.25">
      <c r="AM1680" s="93"/>
      <c r="AN1680" s="93"/>
      <c r="AO1680" s="129"/>
      <c r="AP1680" s="93"/>
      <c r="AQ1680" s="93"/>
    </row>
    <row r="1681" spans="39:43" ht="32.25" customHeight="1" x14ac:dyDescent="0.25">
      <c r="AM1681" s="93"/>
      <c r="AN1681" s="93"/>
      <c r="AO1681" s="129"/>
      <c r="AP1681" s="93"/>
      <c r="AQ1681" s="93"/>
    </row>
    <row r="1682" spans="39:43" ht="32.25" customHeight="1" x14ac:dyDescent="0.25">
      <c r="AM1682" s="93"/>
      <c r="AN1682" s="93"/>
      <c r="AO1682" s="129"/>
      <c r="AP1682" s="93"/>
      <c r="AQ1682" s="93"/>
    </row>
    <row r="1683" spans="39:43" ht="32.25" customHeight="1" x14ac:dyDescent="0.25">
      <c r="AM1683" s="93"/>
      <c r="AN1683" s="93"/>
      <c r="AO1683" s="129"/>
      <c r="AP1683" s="93"/>
      <c r="AQ1683" s="93"/>
    </row>
    <row r="1684" spans="39:43" ht="32.25" customHeight="1" x14ac:dyDescent="0.25">
      <c r="AM1684" s="93"/>
      <c r="AN1684" s="93"/>
      <c r="AO1684" s="129"/>
      <c r="AP1684" s="93"/>
      <c r="AQ1684" s="93"/>
    </row>
    <row r="1685" spans="39:43" ht="32.25" customHeight="1" x14ac:dyDescent="0.25">
      <c r="AM1685" s="93"/>
      <c r="AN1685" s="93"/>
      <c r="AO1685" s="129"/>
      <c r="AP1685" s="93"/>
      <c r="AQ1685" s="93"/>
    </row>
    <row r="1686" spans="39:43" ht="32.25" customHeight="1" x14ac:dyDescent="0.25">
      <c r="AM1686" s="93"/>
      <c r="AN1686" s="93"/>
      <c r="AO1686" s="129"/>
      <c r="AP1686" s="93"/>
      <c r="AQ1686" s="93"/>
    </row>
    <row r="1687" spans="39:43" ht="32.25" customHeight="1" x14ac:dyDescent="0.25">
      <c r="AM1687" s="93"/>
      <c r="AN1687" s="93"/>
      <c r="AO1687" s="129"/>
      <c r="AP1687" s="93"/>
      <c r="AQ1687" s="93"/>
    </row>
    <row r="1688" spans="39:43" ht="32.25" customHeight="1" x14ac:dyDescent="0.25">
      <c r="AM1688" s="93"/>
      <c r="AN1688" s="93"/>
      <c r="AO1688" s="129"/>
      <c r="AP1688" s="93"/>
      <c r="AQ1688" s="93"/>
    </row>
    <row r="1689" spans="39:43" ht="32.25" customHeight="1" x14ac:dyDescent="0.25">
      <c r="AM1689" s="93"/>
      <c r="AN1689" s="93"/>
      <c r="AO1689" s="129"/>
      <c r="AP1689" s="93"/>
      <c r="AQ1689" s="93"/>
    </row>
    <row r="1690" spans="39:43" ht="32.25" customHeight="1" x14ac:dyDescent="0.25">
      <c r="AM1690" s="93"/>
      <c r="AN1690" s="93"/>
      <c r="AO1690" s="129"/>
      <c r="AP1690" s="93"/>
      <c r="AQ1690" s="93"/>
    </row>
    <row r="1691" spans="39:43" ht="32.25" customHeight="1" x14ac:dyDescent="0.25">
      <c r="AM1691" s="93"/>
      <c r="AN1691" s="93"/>
      <c r="AO1691" s="129"/>
      <c r="AP1691" s="93"/>
      <c r="AQ1691" s="93"/>
    </row>
    <row r="1692" spans="39:43" ht="32.25" customHeight="1" x14ac:dyDescent="0.25">
      <c r="AM1692" s="93"/>
      <c r="AN1692" s="93"/>
      <c r="AO1692" s="129"/>
      <c r="AP1692" s="93"/>
      <c r="AQ1692" s="93"/>
    </row>
    <row r="1693" spans="39:43" ht="32.25" customHeight="1" x14ac:dyDescent="0.25">
      <c r="AM1693" s="93"/>
      <c r="AN1693" s="93"/>
      <c r="AO1693" s="129"/>
      <c r="AP1693" s="93"/>
      <c r="AQ1693" s="93"/>
    </row>
    <row r="1694" spans="39:43" ht="32.25" customHeight="1" x14ac:dyDescent="0.25">
      <c r="AM1694" s="93"/>
      <c r="AN1694" s="93"/>
      <c r="AO1694" s="129"/>
      <c r="AP1694" s="93"/>
      <c r="AQ1694" s="93"/>
    </row>
    <row r="1695" spans="39:43" ht="32.25" customHeight="1" x14ac:dyDescent="0.25">
      <c r="AM1695" s="93"/>
      <c r="AN1695" s="93"/>
      <c r="AO1695" s="129"/>
      <c r="AP1695" s="93"/>
      <c r="AQ1695" s="93"/>
    </row>
    <row r="1696" spans="39:43" ht="32.25" customHeight="1" x14ac:dyDescent="0.25">
      <c r="AM1696" s="93"/>
      <c r="AN1696" s="93"/>
      <c r="AO1696" s="129"/>
      <c r="AP1696" s="93"/>
      <c r="AQ1696" s="93"/>
    </row>
    <row r="1697" spans="39:43" ht="32.25" customHeight="1" x14ac:dyDescent="0.25">
      <c r="AM1697" s="93"/>
      <c r="AN1697" s="93"/>
      <c r="AO1697" s="129"/>
      <c r="AP1697" s="93"/>
      <c r="AQ1697" s="93"/>
    </row>
    <row r="1698" spans="39:43" ht="32.25" customHeight="1" x14ac:dyDescent="0.25">
      <c r="AM1698" s="93"/>
      <c r="AN1698" s="93"/>
      <c r="AO1698" s="129"/>
      <c r="AP1698" s="93"/>
      <c r="AQ1698" s="93"/>
    </row>
    <row r="1699" spans="39:43" ht="32.25" customHeight="1" x14ac:dyDescent="0.25">
      <c r="AM1699" s="93"/>
      <c r="AN1699" s="93"/>
      <c r="AO1699" s="129"/>
      <c r="AP1699" s="93"/>
      <c r="AQ1699" s="93"/>
    </row>
    <row r="1700" spans="39:43" ht="32.25" customHeight="1" x14ac:dyDescent="0.25">
      <c r="AM1700" s="93"/>
      <c r="AN1700" s="93"/>
      <c r="AO1700" s="129"/>
      <c r="AP1700" s="93"/>
      <c r="AQ1700" s="93"/>
    </row>
    <row r="1701" spans="39:43" ht="32.25" customHeight="1" x14ac:dyDescent="0.25">
      <c r="AM1701" s="93"/>
      <c r="AN1701" s="93"/>
      <c r="AO1701" s="129"/>
      <c r="AP1701" s="93"/>
      <c r="AQ1701" s="93"/>
    </row>
    <row r="1702" spans="39:43" ht="32.25" customHeight="1" x14ac:dyDescent="0.25">
      <c r="AM1702" s="93"/>
      <c r="AN1702" s="93"/>
      <c r="AO1702" s="129"/>
      <c r="AP1702" s="93"/>
      <c r="AQ1702" s="93"/>
    </row>
    <row r="1703" spans="39:43" ht="32.25" customHeight="1" x14ac:dyDescent="0.25">
      <c r="AM1703" s="93"/>
      <c r="AN1703" s="93"/>
      <c r="AO1703" s="129"/>
      <c r="AP1703" s="93"/>
      <c r="AQ1703" s="93"/>
    </row>
    <row r="1704" spans="39:43" ht="32.25" customHeight="1" x14ac:dyDescent="0.25">
      <c r="AM1704" s="93"/>
      <c r="AN1704" s="93"/>
      <c r="AO1704" s="129"/>
      <c r="AP1704" s="93"/>
      <c r="AQ1704" s="93"/>
    </row>
    <row r="1705" spans="39:43" ht="32.25" customHeight="1" x14ac:dyDescent="0.25">
      <c r="AM1705" s="93"/>
      <c r="AN1705" s="93"/>
      <c r="AO1705" s="129"/>
      <c r="AP1705" s="93"/>
      <c r="AQ1705" s="93"/>
    </row>
    <row r="1706" spans="39:43" ht="32.25" customHeight="1" x14ac:dyDescent="0.25">
      <c r="AM1706" s="93"/>
      <c r="AN1706" s="93"/>
      <c r="AO1706" s="129"/>
      <c r="AP1706" s="93"/>
      <c r="AQ1706" s="93"/>
    </row>
    <row r="1707" spans="39:43" ht="32.25" customHeight="1" x14ac:dyDescent="0.25">
      <c r="AM1707" s="93"/>
      <c r="AN1707" s="93"/>
      <c r="AO1707" s="129"/>
      <c r="AP1707" s="93"/>
      <c r="AQ1707" s="93"/>
    </row>
    <row r="1708" spans="39:43" ht="32.25" customHeight="1" x14ac:dyDescent="0.25">
      <c r="AM1708" s="93"/>
      <c r="AN1708" s="93"/>
      <c r="AO1708" s="129"/>
      <c r="AP1708" s="93"/>
      <c r="AQ1708" s="93"/>
    </row>
    <row r="1709" spans="39:43" ht="32.25" customHeight="1" x14ac:dyDescent="0.25">
      <c r="AM1709" s="93"/>
      <c r="AN1709" s="93"/>
      <c r="AO1709" s="129"/>
      <c r="AP1709" s="93"/>
      <c r="AQ1709" s="93"/>
    </row>
    <row r="1710" spans="39:43" ht="32.25" customHeight="1" x14ac:dyDescent="0.25">
      <c r="AM1710" s="93"/>
      <c r="AN1710" s="93"/>
      <c r="AO1710" s="129"/>
      <c r="AP1710" s="93"/>
      <c r="AQ1710" s="93"/>
    </row>
    <row r="1711" spans="39:43" ht="32.25" customHeight="1" x14ac:dyDescent="0.25">
      <c r="AM1711" s="93"/>
      <c r="AN1711" s="93"/>
      <c r="AO1711" s="129"/>
      <c r="AP1711" s="93"/>
      <c r="AQ1711" s="93"/>
    </row>
    <row r="1712" spans="39:43" ht="32.25" customHeight="1" x14ac:dyDescent="0.25">
      <c r="AM1712" s="93"/>
      <c r="AN1712" s="93"/>
      <c r="AO1712" s="129"/>
      <c r="AP1712" s="93"/>
      <c r="AQ1712" s="93"/>
    </row>
    <row r="1713" spans="39:43" ht="32.25" customHeight="1" x14ac:dyDescent="0.25">
      <c r="AM1713" s="93"/>
      <c r="AN1713" s="93"/>
      <c r="AO1713" s="129"/>
      <c r="AP1713" s="93"/>
      <c r="AQ1713" s="93"/>
    </row>
    <row r="1714" spans="39:43" ht="32.25" customHeight="1" x14ac:dyDescent="0.25">
      <c r="AM1714" s="93"/>
      <c r="AN1714" s="93"/>
      <c r="AO1714" s="129"/>
      <c r="AP1714" s="93"/>
      <c r="AQ1714" s="93"/>
    </row>
    <row r="1715" spans="39:43" ht="32.25" customHeight="1" x14ac:dyDescent="0.25">
      <c r="AM1715" s="93"/>
      <c r="AN1715" s="93"/>
      <c r="AO1715" s="129"/>
      <c r="AP1715" s="93"/>
      <c r="AQ1715" s="93"/>
    </row>
    <row r="1716" spans="39:43" ht="32.25" customHeight="1" x14ac:dyDescent="0.25">
      <c r="AM1716" s="93"/>
      <c r="AN1716" s="93"/>
      <c r="AO1716" s="129"/>
      <c r="AP1716" s="93"/>
      <c r="AQ1716" s="93"/>
    </row>
    <row r="1717" spans="39:43" ht="32.25" customHeight="1" x14ac:dyDescent="0.25">
      <c r="AM1717" s="93"/>
      <c r="AN1717" s="93"/>
      <c r="AO1717" s="129"/>
      <c r="AP1717" s="93"/>
      <c r="AQ1717" s="93"/>
    </row>
    <row r="1718" spans="39:43" ht="32.25" customHeight="1" x14ac:dyDescent="0.25">
      <c r="AM1718" s="93"/>
      <c r="AN1718" s="93"/>
      <c r="AO1718" s="129"/>
      <c r="AP1718" s="93"/>
      <c r="AQ1718" s="93"/>
    </row>
    <row r="1719" spans="39:43" ht="32.25" customHeight="1" x14ac:dyDescent="0.25">
      <c r="AM1719" s="93"/>
      <c r="AN1719" s="93"/>
      <c r="AO1719" s="129"/>
      <c r="AP1719" s="93"/>
      <c r="AQ1719" s="93"/>
    </row>
    <row r="1720" spans="39:43" ht="32.25" customHeight="1" x14ac:dyDescent="0.25">
      <c r="AM1720" s="93"/>
      <c r="AN1720" s="93"/>
      <c r="AO1720" s="129"/>
      <c r="AP1720" s="93"/>
      <c r="AQ1720" s="93"/>
    </row>
    <row r="1721" spans="39:43" ht="32.25" customHeight="1" x14ac:dyDescent="0.25">
      <c r="AM1721" s="93"/>
      <c r="AN1721" s="93"/>
      <c r="AO1721" s="129"/>
      <c r="AP1721" s="93"/>
      <c r="AQ1721" s="93"/>
    </row>
    <row r="1722" spans="39:43" ht="32.25" customHeight="1" x14ac:dyDescent="0.25">
      <c r="AM1722" s="93"/>
      <c r="AN1722" s="93"/>
      <c r="AO1722" s="129"/>
      <c r="AP1722" s="93"/>
      <c r="AQ1722" s="93"/>
    </row>
    <row r="1723" spans="39:43" ht="32.25" customHeight="1" x14ac:dyDescent="0.25">
      <c r="AM1723" s="93"/>
      <c r="AN1723" s="93"/>
      <c r="AO1723" s="129"/>
      <c r="AP1723" s="93"/>
      <c r="AQ1723" s="93"/>
    </row>
    <row r="1724" spans="39:43" ht="32.25" customHeight="1" x14ac:dyDescent="0.25">
      <c r="AM1724" s="93"/>
      <c r="AN1724" s="93"/>
      <c r="AO1724" s="129"/>
      <c r="AP1724" s="93"/>
      <c r="AQ1724" s="93"/>
    </row>
    <row r="1725" spans="39:43" ht="32.25" customHeight="1" x14ac:dyDescent="0.25">
      <c r="AM1725" s="93"/>
      <c r="AN1725" s="93"/>
      <c r="AO1725" s="129"/>
      <c r="AP1725" s="93"/>
      <c r="AQ1725" s="93"/>
    </row>
    <row r="1726" spans="39:43" ht="32.25" customHeight="1" x14ac:dyDescent="0.25">
      <c r="AM1726" s="93"/>
      <c r="AN1726" s="93"/>
      <c r="AO1726" s="129"/>
      <c r="AP1726" s="93"/>
      <c r="AQ1726" s="93"/>
    </row>
    <row r="1727" spans="39:43" ht="32.25" customHeight="1" x14ac:dyDescent="0.25">
      <c r="AM1727" s="93"/>
      <c r="AN1727" s="93"/>
      <c r="AO1727" s="129"/>
      <c r="AP1727" s="93"/>
      <c r="AQ1727" s="93"/>
    </row>
    <row r="1728" spans="39:43" ht="32.25" customHeight="1" x14ac:dyDescent="0.25">
      <c r="AM1728" s="93"/>
      <c r="AN1728" s="93"/>
      <c r="AO1728" s="129"/>
      <c r="AP1728" s="93"/>
      <c r="AQ1728" s="93"/>
    </row>
    <row r="1729" spans="39:43" ht="32.25" customHeight="1" x14ac:dyDescent="0.25">
      <c r="AM1729" s="93"/>
      <c r="AN1729" s="93"/>
      <c r="AO1729" s="129"/>
      <c r="AP1729" s="93"/>
      <c r="AQ1729" s="93"/>
    </row>
    <row r="1730" spans="39:43" ht="32.25" customHeight="1" x14ac:dyDescent="0.25">
      <c r="AM1730" s="93"/>
      <c r="AN1730" s="93"/>
      <c r="AO1730" s="129"/>
      <c r="AP1730" s="93"/>
      <c r="AQ1730" s="93"/>
    </row>
    <row r="1731" spans="39:43" ht="32.25" customHeight="1" x14ac:dyDescent="0.25">
      <c r="AM1731" s="93"/>
      <c r="AN1731" s="93"/>
      <c r="AO1731" s="129"/>
      <c r="AP1731" s="93"/>
      <c r="AQ1731" s="93"/>
    </row>
    <row r="1732" spans="39:43" ht="32.25" customHeight="1" x14ac:dyDescent="0.25">
      <c r="AM1732" s="93"/>
      <c r="AN1732" s="93"/>
      <c r="AO1732" s="129"/>
      <c r="AP1732" s="93"/>
      <c r="AQ1732" s="93"/>
    </row>
    <row r="1733" spans="39:43" ht="32.25" customHeight="1" x14ac:dyDescent="0.25">
      <c r="AM1733" s="93"/>
      <c r="AN1733" s="93"/>
      <c r="AO1733" s="129"/>
      <c r="AP1733" s="93"/>
      <c r="AQ1733" s="93"/>
    </row>
    <row r="1734" spans="39:43" ht="32.25" customHeight="1" x14ac:dyDescent="0.25">
      <c r="AM1734" s="93"/>
      <c r="AN1734" s="93"/>
      <c r="AO1734" s="129"/>
      <c r="AP1734" s="93"/>
      <c r="AQ1734" s="93"/>
    </row>
    <row r="1735" spans="39:43" ht="32.25" customHeight="1" x14ac:dyDescent="0.25">
      <c r="AM1735" s="93"/>
      <c r="AN1735" s="93"/>
      <c r="AO1735" s="129"/>
      <c r="AP1735" s="93"/>
      <c r="AQ1735" s="93"/>
    </row>
  </sheetData>
  <mergeCells count="1033">
    <mergeCell ref="BX41:BX42"/>
    <mergeCell ref="BX44:BX45"/>
    <mergeCell ref="BX15:BX16"/>
    <mergeCell ref="BX18:BX19"/>
    <mergeCell ref="BX21:BX22"/>
    <mergeCell ref="BX32:BX33"/>
    <mergeCell ref="BX38:BX39"/>
    <mergeCell ref="BX29:BX30"/>
    <mergeCell ref="BX6:BX7"/>
    <mergeCell ref="BX9:BX10"/>
    <mergeCell ref="BX12:BX13"/>
    <mergeCell ref="CB205:CB207"/>
    <mergeCell ref="CB202:CB204"/>
    <mergeCell ref="CB199:CB201"/>
    <mergeCell ref="CB196:CB198"/>
    <mergeCell ref="CB193:CB195"/>
    <mergeCell ref="CB182:CB184"/>
    <mergeCell ref="CB179:CB181"/>
    <mergeCell ref="CC127:CC129"/>
    <mergeCell ref="CC133:CC135"/>
    <mergeCell ref="CC199:CC201"/>
    <mergeCell ref="CC196:CC198"/>
    <mergeCell ref="CC193:CC195"/>
    <mergeCell ref="CC156:CC158"/>
    <mergeCell ref="CC188:CC189"/>
    <mergeCell ref="CC182:CC184"/>
    <mergeCell ref="CC165:CC166"/>
    <mergeCell ref="CC142:CC143"/>
    <mergeCell ref="BE207:BK207"/>
    <mergeCell ref="BT207:CA207"/>
    <mergeCell ref="CC205:CC207"/>
    <mergeCell ref="CC202:CC204"/>
    <mergeCell ref="AL205:AL207"/>
    <mergeCell ref="AM205:AM207"/>
    <mergeCell ref="AN205:AN207"/>
    <mergeCell ref="AO205:AO207"/>
    <mergeCell ref="AP205:AP207"/>
    <mergeCell ref="AQ205:AQ207"/>
    <mergeCell ref="AR205:AR207"/>
    <mergeCell ref="AS205:AS207"/>
    <mergeCell ref="AT205:AT207"/>
    <mergeCell ref="AT202:AT204"/>
    <mergeCell ref="AU202:AU204"/>
    <mergeCell ref="BV202:BV203"/>
    <mergeCell ref="AV204:BD204"/>
    <mergeCell ref="BE204:BK204"/>
    <mergeCell ref="BT204:CA204"/>
    <mergeCell ref="AU205:AU207"/>
    <mergeCell ref="BV205:BV206"/>
    <mergeCell ref="AV207:BD207"/>
    <mergeCell ref="AS202:AS204"/>
    <mergeCell ref="AL202:AL204"/>
    <mergeCell ref="AM202:AM204"/>
    <mergeCell ref="AN202:AN204"/>
    <mergeCell ref="AO202:AO204"/>
    <mergeCell ref="AP202:AP204"/>
    <mergeCell ref="AQ202:AQ204"/>
    <mergeCell ref="AR202:AR204"/>
    <mergeCell ref="BV199:BV200"/>
    <mergeCell ref="AV201:BD201"/>
    <mergeCell ref="BE201:BK201"/>
    <mergeCell ref="BT201:CA201"/>
    <mergeCell ref="AT199:AT201"/>
    <mergeCell ref="AU199:AU201"/>
    <mergeCell ref="AN199:AN201"/>
    <mergeCell ref="AO199:AO201"/>
    <mergeCell ref="AP199:AP201"/>
    <mergeCell ref="AQ199:AQ201"/>
    <mergeCell ref="AT196:AT198"/>
    <mergeCell ref="AU196:AU198"/>
    <mergeCell ref="AS199:AS201"/>
    <mergeCell ref="BV196:BV197"/>
    <mergeCell ref="AV198:BD198"/>
    <mergeCell ref="BE198:BK198"/>
    <mergeCell ref="BT198:CA198"/>
    <mergeCell ref="AS190:AS192"/>
    <mergeCell ref="AJ190:AJ207"/>
    <mergeCell ref="AK190:AK207"/>
    <mergeCell ref="AR196:AR198"/>
    <mergeCell ref="AS196:AS198"/>
    <mergeCell ref="AR199:AR201"/>
    <mergeCell ref="AJ188:AJ189"/>
    <mergeCell ref="AK188:AK189"/>
    <mergeCell ref="AL188:AL189"/>
    <mergeCell ref="AR190:AR192"/>
    <mergeCell ref="AL190:AL192"/>
    <mergeCell ref="AM190:AM192"/>
    <mergeCell ref="AN188:AN189"/>
    <mergeCell ref="AP188:AP189"/>
    <mergeCell ref="AQ188:AQ189"/>
    <mergeCell ref="AR188:AR189"/>
    <mergeCell ref="AT193:AT195"/>
    <mergeCell ref="AU193:AU195"/>
    <mergeCell ref="AT190:AT192"/>
    <mergeCell ref="AU190:AU192"/>
    <mergeCell ref="BV193:BV194"/>
    <mergeCell ref="AV195:BD195"/>
    <mergeCell ref="BE195:BK195"/>
    <mergeCell ref="BT195:CA195"/>
    <mergeCell ref="AP193:AP195"/>
    <mergeCell ref="AQ193:AQ195"/>
    <mergeCell ref="AR193:AR195"/>
    <mergeCell ref="AS193:AS195"/>
    <mergeCell ref="CC124:CC126"/>
    <mergeCell ref="AV192:BD192"/>
    <mergeCell ref="BE192:BK192"/>
    <mergeCell ref="BT192:CA192"/>
    <mergeCell ref="CB190:CB192"/>
    <mergeCell ref="CC190:CC192"/>
    <mergeCell ref="CC167:CC169"/>
    <mergeCell ref="CC179:CC181"/>
    <mergeCell ref="BV190:BV191"/>
    <mergeCell ref="CB188:CB189"/>
    <mergeCell ref="AJ75:AJ92"/>
    <mergeCell ref="AK75:AK92"/>
    <mergeCell ref="AL75:AL77"/>
    <mergeCell ref="AM75:AM77"/>
    <mergeCell ref="AL78:AL80"/>
    <mergeCell ref="AM78:AM80"/>
    <mergeCell ref="AL81:AL83"/>
    <mergeCell ref="AM81:AM83"/>
    <mergeCell ref="AL84:AL86"/>
    <mergeCell ref="AM84:AM86"/>
    <mergeCell ref="BT29:BT31"/>
    <mergeCell ref="BU29:BU31"/>
    <mergeCell ref="AS73:AS74"/>
    <mergeCell ref="AT73:AT74"/>
    <mergeCell ref="AU73:AU74"/>
    <mergeCell ref="AV73:BD73"/>
    <mergeCell ref="BE73:BK73"/>
    <mergeCell ref="BL73:BS73"/>
    <mergeCell ref="BX35:BX36"/>
    <mergeCell ref="AT18:AT20"/>
    <mergeCell ref="AM21:AM23"/>
    <mergeCell ref="AO21:AO23"/>
    <mergeCell ref="BT18:BT20"/>
    <mergeCell ref="BU18:BU20"/>
    <mergeCell ref="AV20:BD20"/>
    <mergeCell ref="BE20:BK20"/>
    <mergeCell ref="AK29:AK46"/>
    <mergeCell ref="AM29:AM31"/>
    <mergeCell ref="AN29:AN31"/>
    <mergeCell ref="AR29:AR31"/>
    <mergeCell ref="AN21:AN23"/>
    <mergeCell ref="AP21:AP23"/>
    <mergeCell ref="AQ21:AQ23"/>
    <mergeCell ref="AR21:AR23"/>
    <mergeCell ref="AN32:AN34"/>
    <mergeCell ref="AO32:AO34"/>
    <mergeCell ref="AJ29:AJ46"/>
    <mergeCell ref="AL29:AL31"/>
    <mergeCell ref="AV31:BD31"/>
    <mergeCell ref="BE31:BK31"/>
    <mergeCell ref="AU29:AU31"/>
    <mergeCell ref="AS29:AS31"/>
    <mergeCell ref="AT29:AT31"/>
    <mergeCell ref="AO29:AO31"/>
    <mergeCell ref="AP29:AP31"/>
    <mergeCell ref="AQ29:AQ31"/>
    <mergeCell ref="C4:C5"/>
    <mergeCell ref="D4:D5"/>
    <mergeCell ref="B4:B5"/>
    <mergeCell ref="BL4:BS4"/>
    <mergeCell ref="B2:AG2"/>
    <mergeCell ref="AJ2:BU2"/>
    <mergeCell ref="G4:Q4"/>
    <mergeCell ref="R4:W4"/>
    <mergeCell ref="X4:AE4"/>
    <mergeCell ref="AF4:AF5"/>
    <mergeCell ref="AJ4:AJ5"/>
    <mergeCell ref="AV4:BD4"/>
    <mergeCell ref="E4:E5"/>
    <mergeCell ref="AN4:AN5"/>
    <mergeCell ref="AN196:AN198"/>
    <mergeCell ref="AO196:AO198"/>
    <mergeCell ref="AP190:AP192"/>
    <mergeCell ref="AQ190:AQ192"/>
    <mergeCell ref="AP196:AP198"/>
    <mergeCell ref="AQ196:AQ198"/>
    <mergeCell ref="AN190:AN192"/>
    <mergeCell ref="AO190:AO192"/>
    <mergeCell ref="AN193:AN195"/>
    <mergeCell ref="AO193:AO195"/>
    <mergeCell ref="AL193:AL195"/>
    <mergeCell ref="AM193:AM195"/>
    <mergeCell ref="AL196:AL198"/>
    <mergeCell ref="AM196:AM198"/>
    <mergeCell ref="AL199:AL201"/>
    <mergeCell ref="AM199:AM201"/>
    <mergeCell ref="BE184:BK184"/>
    <mergeCell ref="BT184:CA184"/>
    <mergeCell ref="AM188:AM189"/>
    <mergeCell ref="AS188:AS189"/>
    <mergeCell ref="AT188:AT189"/>
    <mergeCell ref="AU188:AU189"/>
    <mergeCell ref="AV188:BD188"/>
    <mergeCell ref="BE188:BK188"/>
    <mergeCell ref="BL188:BS188"/>
    <mergeCell ref="BT188:CA188"/>
    <mergeCell ref="AL182:AL184"/>
    <mergeCell ref="AM182:AM184"/>
    <mergeCell ref="AN182:AN184"/>
    <mergeCell ref="AO182:AO184"/>
    <mergeCell ref="AP182:AP184"/>
    <mergeCell ref="AQ182:AQ184"/>
    <mergeCell ref="AR182:AR184"/>
    <mergeCell ref="AS182:AS184"/>
    <mergeCell ref="AT182:AT184"/>
    <mergeCell ref="AT179:AT181"/>
    <mergeCell ref="AU179:AU181"/>
    <mergeCell ref="BV179:BV180"/>
    <mergeCell ref="AV181:BD181"/>
    <mergeCell ref="BE181:BK181"/>
    <mergeCell ref="BT181:CA181"/>
    <mergeCell ref="AU182:AU184"/>
    <mergeCell ref="BV182:BV183"/>
    <mergeCell ref="AV184:BD184"/>
    <mergeCell ref="CB176:CB178"/>
    <mergeCell ref="CC176:CC178"/>
    <mergeCell ref="AL179:AL181"/>
    <mergeCell ref="AM179:AM181"/>
    <mergeCell ref="AN179:AN181"/>
    <mergeCell ref="AO179:AO181"/>
    <mergeCell ref="AP179:AP181"/>
    <mergeCell ref="AQ179:AQ181"/>
    <mergeCell ref="AT176:AT178"/>
    <mergeCell ref="AU176:AU178"/>
    <mergeCell ref="AR179:AR181"/>
    <mergeCell ref="AS179:AS181"/>
    <mergeCell ref="BV176:BV177"/>
    <mergeCell ref="AV178:BD178"/>
    <mergeCell ref="BE178:BK178"/>
    <mergeCell ref="BT178:CA178"/>
    <mergeCell ref="CB170:CB172"/>
    <mergeCell ref="CC170:CC172"/>
    <mergeCell ref="CB173:CB175"/>
    <mergeCell ref="CC173:CC175"/>
    <mergeCell ref="AN176:AN178"/>
    <mergeCell ref="AO176:AO178"/>
    <mergeCell ref="AP176:AP178"/>
    <mergeCell ref="AQ176:AQ178"/>
    <mergeCell ref="AR176:AR178"/>
    <mergeCell ref="AS176:AS178"/>
    <mergeCell ref="AN173:AN175"/>
    <mergeCell ref="AO173:AO175"/>
    <mergeCell ref="AP173:AP175"/>
    <mergeCell ref="AQ173:AQ175"/>
    <mergeCell ref="AR173:AR175"/>
    <mergeCell ref="AS173:AS175"/>
    <mergeCell ref="AT173:AT175"/>
    <mergeCell ref="AU173:AU175"/>
    <mergeCell ref="BV170:BV171"/>
    <mergeCell ref="AV172:BD172"/>
    <mergeCell ref="BE172:BK172"/>
    <mergeCell ref="BT172:CA172"/>
    <mergeCell ref="BV173:BV174"/>
    <mergeCell ref="AV175:BD175"/>
    <mergeCell ref="BE175:BK175"/>
    <mergeCell ref="BT175:CA175"/>
    <mergeCell ref="CB167:CB169"/>
    <mergeCell ref="CB124:CB126"/>
    <mergeCell ref="AN170:AN172"/>
    <mergeCell ref="AO170:AO172"/>
    <mergeCell ref="AP170:AP172"/>
    <mergeCell ref="AQ170:AQ172"/>
    <mergeCell ref="AR170:AR172"/>
    <mergeCell ref="AS170:AS172"/>
    <mergeCell ref="AT170:AT172"/>
    <mergeCell ref="AU170:AU172"/>
    <mergeCell ref="AT167:AT169"/>
    <mergeCell ref="AR113:AR115"/>
    <mergeCell ref="AN75:AN77"/>
    <mergeCell ref="AO75:AO77"/>
    <mergeCell ref="AP75:AP77"/>
    <mergeCell ref="AR167:AR169"/>
    <mergeCell ref="AQ167:AQ169"/>
    <mergeCell ref="AT156:AT158"/>
    <mergeCell ref="AT144:AT146"/>
    <mergeCell ref="AN167:AN169"/>
    <mergeCell ref="AL101:AL103"/>
    <mergeCell ref="AM101:AM103"/>
    <mergeCell ref="BU12:BU14"/>
    <mergeCell ref="BU15:BU17"/>
    <mergeCell ref="BE27:BK27"/>
    <mergeCell ref="BL27:BS27"/>
    <mergeCell ref="BT27:BT28"/>
    <mergeCell ref="BU27:BU28"/>
    <mergeCell ref="AM12:AM14"/>
    <mergeCell ref="AM15:AM17"/>
    <mergeCell ref="AL9:AL11"/>
    <mergeCell ref="AL12:AL14"/>
    <mergeCell ref="BT4:BT5"/>
    <mergeCell ref="BU4:BU5"/>
    <mergeCell ref="AM4:AM5"/>
    <mergeCell ref="AS4:AS5"/>
    <mergeCell ref="BE4:BK4"/>
    <mergeCell ref="AN6:AN8"/>
    <mergeCell ref="AP6:AP8"/>
    <mergeCell ref="AQ6:AQ8"/>
    <mergeCell ref="AL6:AL8"/>
    <mergeCell ref="AM6:AM8"/>
    <mergeCell ref="AG4:AG5"/>
    <mergeCell ref="AK4:AK5"/>
    <mergeCell ref="AL4:AL5"/>
    <mergeCell ref="AJ6:AJ23"/>
    <mergeCell ref="AK6:AK23"/>
    <mergeCell ref="AL15:AL17"/>
    <mergeCell ref="AL18:AL20"/>
    <mergeCell ref="AL21:AL23"/>
    <mergeCell ref="AO167:AO169"/>
    <mergeCell ref="AP167:AP169"/>
    <mergeCell ref="AQ144:AQ146"/>
    <mergeCell ref="AJ163:CC163"/>
    <mergeCell ref="AN165:AN166"/>
    <mergeCell ref="AP165:AP166"/>
    <mergeCell ref="AQ165:AQ166"/>
    <mergeCell ref="AR165:AR166"/>
    <mergeCell ref="AS167:AS169"/>
    <mergeCell ref="AJ167:AJ184"/>
    <mergeCell ref="AK167:AK184"/>
    <mergeCell ref="AL167:AL169"/>
    <mergeCell ref="AM167:AM169"/>
    <mergeCell ref="AL170:AL172"/>
    <mergeCell ref="AM170:AM172"/>
    <mergeCell ref="AL173:AL175"/>
    <mergeCell ref="AM173:AM175"/>
    <mergeCell ref="AL176:AL178"/>
    <mergeCell ref="AM176:AM178"/>
    <mergeCell ref="AU167:AU169"/>
    <mergeCell ref="BE165:BK165"/>
    <mergeCell ref="BL165:BS165"/>
    <mergeCell ref="BT165:CA165"/>
    <mergeCell ref="AV165:BD165"/>
    <mergeCell ref="BV167:BV168"/>
    <mergeCell ref="AV169:BD169"/>
    <mergeCell ref="BE169:BK169"/>
    <mergeCell ref="BT169:CA169"/>
    <mergeCell ref="CB165:CB166"/>
    <mergeCell ref="CB159:CB161"/>
    <mergeCell ref="CC159:CC161"/>
    <mergeCell ref="AJ165:AJ166"/>
    <mergeCell ref="AK165:AK166"/>
    <mergeCell ref="AL165:AL166"/>
    <mergeCell ref="AM165:AM166"/>
    <mergeCell ref="AS165:AS166"/>
    <mergeCell ref="AT165:AT166"/>
    <mergeCell ref="AU165:AU166"/>
    <mergeCell ref="AU159:AU161"/>
    <mergeCell ref="BV159:BV160"/>
    <mergeCell ref="AV161:BD161"/>
    <mergeCell ref="BE161:BK161"/>
    <mergeCell ref="BT161:CA161"/>
    <mergeCell ref="CB156:CB158"/>
    <mergeCell ref="AU156:AU158"/>
    <mergeCell ref="BV156:BV157"/>
    <mergeCell ref="AV158:BD158"/>
    <mergeCell ref="BE158:BK158"/>
    <mergeCell ref="BT158:CA158"/>
    <mergeCell ref="AL159:AL161"/>
    <mergeCell ref="AM159:AM161"/>
    <mergeCell ref="AN159:AN161"/>
    <mergeCell ref="AO159:AO161"/>
    <mergeCell ref="AP159:AP161"/>
    <mergeCell ref="AQ156:AQ158"/>
    <mergeCell ref="AR156:AR158"/>
    <mergeCell ref="AS156:AS158"/>
    <mergeCell ref="AR159:AR161"/>
    <mergeCell ref="AS159:AS161"/>
    <mergeCell ref="AT159:AT161"/>
    <mergeCell ref="AQ159:AQ161"/>
    <mergeCell ref="BT155:CA155"/>
    <mergeCell ref="CB150:CB152"/>
    <mergeCell ref="CC150:CC152"/>
    <mergeCell ref="CB153:CB155"/>
    <mergeCell ref="CC153:CC155"/>
    <mergeCell ref="AQ153:AQ155"/>
    <mergeCell ref="AR153:AR155"/>
    <mergeCell ref="AL156:AL158"/>
    <mergeCell ref="AM156:AM158"/>
    <mergeCell ref="AN156:AN158"/>
    <mergeCell ref="AO156:AO158"/>
    <mergeCell ref="AP156:AP158"/>
    <mergeCell ref="AN153:AN155"/>
    <mergeCell ref="AO153:AO155"/>
    <mergeCell ref="AP153:AP155"/>
    <mergeCell ref="AL153:AL155"/>
    <mergeCell ref="AS153:AS155"/>
    <mergeCell ref="AU150:AU152"/>
    <mergeCell ref="AT153:AT155"/>
    <mergeCell ref="AU153:AU155"/>
    <mergeCell ref="BV150:BV151"/>
    <mergeCell ref="AV152:BD152"/>
    <mergeCell ref="BE152:BK152"/>
    <mergeCell ref="BT152:CA152"/>
    <mergeCell ref="BV153:BV154"/>
    <mergeCell ref="AV155:BD155"/>
    <mergeCell ref="BE155:BK155"/>
    <mergeCell ref="CC144:CC146"/>
    <mergeCell ref="CB147:CB149"/>
    <mergeCell ref="CC147:CC149"/>
    <mergeCell ref="AN150:AN152"/>
    <mergeCell ref="AO150:AO152"/>
    <mergeCell ref="AP150:AP152"/>
    <mergeCell ref="AQ150:AQ152"/>
    <mergeCell ref="AR150:AR152"/>
    <mergeCell ref="AS150:AS152"/>
    <mergeCell ref="AT150:AT152"/>
    <mergeCell ref="AS147:AS149"/>
    <mergeCell ref="BV147:BV148"/>
    <mergeCell ref="AV149:BD149"/>
    <mergeCell ref="BE149:BK149"/>
    <mergeCell ref="BT149:CA149"/>
    <mergeCell ref="AP147:AP149"/>
    <mergeCell ref="AQ147:AQ149"/>
    <mergeCell ref="AR147:AR149"/>
    <mergeCell ref="AM150:AM152"/>
    <mergeCell ref="CB144:CB146"/>
    <mergeCell ref="AU147:AU149"/>
    <mergeCell ref="BV144:BV145"/>
    <mergeCell ref="AV146:BD146"/>
    <mergeCell ref="BE146:BK146"/>
    <mergeCell ref="BT146:CA146"/>
    <mergeCell ref="AR144:AR146"/>
    <mergeCell ref="AS144:AS146"/>
    <mergeCell ref="AU144:AU146"/>
    <mergeCell ref="AM153:AM155"/>
    <mergeCell ref="AN144:AN146"/>
    <mergeCell ref="AO144:AO146"/>
    <mergeCell ref="AP144:AP146"/>
    <mergeCell ref="AT147:AT149"/>
    <mergeCell ref="AN147:AN149"/>
    <mergeCell ref="AO147:AO149"/>
    <mergeCell ref="CB142:CB143"/>
    <mergeCell ref="CB136:CB138"/>
    <mergeCell ref="CC136:CC138"/>
    <mergeCell ref="AJ144:AJ161"/>
    <mergeCell ref="AK144:AK161"/>
    <mergeCell ref="AL144:AL146"/>
    <mergeCell ref="AM144:AM146"/>
    <mergeCell ref="AL147:AL149"/>
    <mergeCell ref="AM147:AM149"/>
    <mergeCell ref="AL150:AL152"/>
    <mergeCell ref="AJ142:AJ143"/>
    <mergeCell ref="AK142:AK143"/>
    <mergeCell ref="AL142:AL143"/>
    <mergeCell ref="AM142:AM143"/>
    <mergeCell ref="AS142:AS143"/>
    <mergeCell ref="AT142:AT143"/>
    <mergeCell ref="AN142:AN143"/>
    <mergeCell ref="AP142:AP143"/>
    <mergeCell ref="AQ142:AQ143"/>
    <mergeCell ref="AR142:AR143"/>
    <mergeCell ref="AU142:AU143"/>
    <mergeCell ref="AV142:BD142"/>
    <mergeCell ref="AU136:AU138"/>
    <mergeCell ref="BV136:BV137"/>
    <mergeCell ref="AV138:BD138"/>
    <mergeCell ref="BE138:BK138"/>
    <mergeCell ref="BT138:CA138"/>
    <mergeCell ref="BE142:BK142"/>
    <mergeCell ref="BL142:BS142"/>
    <mergeCell ref="BT142:CA142"/>
    <mergeCell ref="CB133:CB135"/>
    <mergeCell ref="AL136:AL138"/>
    <mergeCell ref="AM136:AM138"/>
    <mergeCell ref="AN136:AN138"/>
    <mergeCell ref="AO136:AO138"/>
    <mergeCell ref="AP136:AP138"/>
    <mergeCell ref="AQ136:AQ138"/>
    <mergeCell ref="AR136:AR138"/>
    <mergeCell ref="AS136:AS138"/>
    <mergeCell ref="AT136:AT138"/>
    <mergeCell ref="AR133:AR135"/>
    <mergeCell ref="AS133:AS135"/>
    <mergeCell ref="AT133:AT135"/>
    <mergeCell ref="AU133:AU135"/>
    <mergeCell ref="BV133:BV134"/>
    <mergeCell ref="AV135:BD135"/>
    <mergeCell ref="BE135:BK135"/>
    <mergeCell ref="BT135:CA135"/>
    <mergeCell ref="CB127:CB129"/>
    <mergeCell ref="AU127:AU129"/>
    <mergeCell ref="CB130:CB132"/>
    <mergeCell ref="CC130:CC132"/>
    <mergeCell ref="AL133:AL135"/>
    <mergeCell ref="AM133:AM135"/>
    <mergeCell ref="AN133:AN135"/>
    <mergeCell ref="AO133:AO135"/>
    <mergeCell ref="AP133:AP135"/>
    <mergeCell ref="AQ133:AQ135"/>
    <mergeCell ref="AN130:AN132"/>
    <mergeCell ref="AO130:AO132"/>
    <mergeCell ref="AP130:AP132"/>
    <mergeCell ref="AQ130:AQ132"/>
    <mergeCell ref="AU130:AU132"/>
    <mergeCell ref="BV130:BV131"/>
    <mergeCell ref="AV132:BD132"/>
    <mergeCell ref="BE132:BK132"/>
    <mergeCell ref="BT132:CA132"/>
    <mergeCell ref="AR130:AR132"/>
    <mergeCell ref="AS130:AS132"/>
    <mergeCell ref="AT130:AT132"/>
    <mergeCell ref="BV127:BV128"/>
    <mergeCell ref="AV129:BD129"/>
    <mergeCell ref="BE129:BK129"/>
    <mergeCell ref="BT129:CA129"/>
    <mergeCell ref="AR127:AR129"/>
    <mergeCell ref="AS127:AS129"/>
    <mergeCell ref="AT127:AT129"/>
    <mergeCell ref="AN127:AN129"/>
    <mergeCell ref="AO127:AO129"/>
    <mergeCell ref="AP127:AP129"/>
    <mergeCell ref="AQ127:AQ129"/>
    <mergeCell ref="BV124:BV125"/>
    <mergeCell ref="AV126:BD126"/>
    <mergeCell ref="BE126:BK126"/>
    <mergeCell ref="BT126:CA126"/>
    <mergeCell ref="AR124:AR126"/>
    <mergeCell ref="AS124:AS126"/>
    <mergeCell ref="AT124:AT126"/>
    <mergeCell ref="AU124:AU126"/>
    <mergeCell ref="AN124:AN126"/>
    <mergeCell ref="AO124:AO126"/>
    <mergeCell ref="AP124:AP126"/>
    <mergeCell ref="AQ124:AQ126"/>
    <mergeCell ref="AR6:AR8"/>
    <mergeCell ref="AO6:AO8"/>
    <mergeCell ref="AQ9:AQ11"/>
    <mergeCell ref="AQ12:AQ14"/>
    <mergeCell ref="AQ15:AQ17"/>
    <mergeCell ref="AQ18:AQ20"/>
    <mergeCell ref="AT4:AT5"/>
    <mergeCell ref="AU4:AU5"/>
    <mergeCell ref="AT6:AT8"/>
    <mergeCell ref="AU6:AU8"/>
    <mergeCell ref="AP4:AP5"/>
    <mergeCell ref="AQ4:AQ5"/>
    <mergeCell ref="AR4:AR5"/>
    <mergeCell ref="AU9:AU11"/>
    <mergeCell ref="BU9:BU11"/>
    <mergeCell ref="AS6:AS8"/>
    <mergeCell ref="AV8:BD8"/>
    <mergeCell ref="BE8:BK8"/>
    <mergeCell ref="BT6:BT8"/>
    <mergeCell ref="BU6:BU8"/>
    <mergeCell ref="AS9:AS11"/>
    <mergeCell ref="BT9:BT11"/>
    <mergeCell ref="AV11:BD11"/>
    <mergeCell ref="AM9:AM11"/>
    <mergeCell ref="AM18:AM20"/>
    <mergeCell ref="AO9:AO11"/>
    <mergeCell ref="AO12:AO14"/>
    <mergeCell ref="AO15:AO17"/>
    <mergeCell ref="AO18:AO20"/>
    <mergeCell ref="AN9:AN11"/>
    <mergeCell ref="AN12:AN14"/>
    <mergeCell ref="AN15:AN17"/>
    <mergeCell ref="AN18:AN20"/>
    <mergeCell ref="AP9:AP11"/>
    <mergeCell ref="AP12:AP14"/>
    <mergeCell ref="AP15:AP17"/>
    <mergeCell ref="AP18:AP20"/>
    <mergeCell ref="AS12:AS14"/>
    <mergeCell ref="AS15:AS17"/>
    <mergeCell ref="AS18:AS20"/>
    <mergeCell ref="AS21:AS23"/>
    <mergeCell ref="AR9:AR11"/>
    <mergeCell ref="AR12:AR14"/>
    <mergeCell ref="AR15:AR17"/>
    <mergeCell ref="AR18:AR20"/>
    <mergeCell ref="AT12:AT14"/>
    <mergeCell ref="AT9:AT11"/>
    <mergeCell ref="AU12:AU14"/>
    <mergeCell ref="AT15:AT17"/>
    <mergeCell ref="AU15:AU17"/>
    <mergeCell ref="AU18:AU20"/>
    <mergeCell ref="AT21:AT23"/>
    <mergeCell ref="AU21:AU23"/>
    <mergeCell ref="BE11:BK11"/>
    <mergeCell ref="BT12:BT14"/>
    <mergeCell ref="AV14:BD14"/>
    <mergeCell ref="BE14:BK14"/>
    <mergeCell ref="BT15:BT17"/>
    <mergeCell ref="AV17:BD17"/>
    <mergeCell ref="BE17:BK17"/>
    <mergeCell ref="BT21:BT23"/>
    <mergeCell ref="BU21:BU23"/>
    <mergeCell ref="AV23:BD23"/>
    <mergeCell ref="BE23:BK23"/>
    <mergeCell ref="AJ25:BU25"/>
    <mergeCell ref="AJ27:AJ28"/>
    <mergeCell ref="AK27:AK28"/>
    <mergeCell ref="AL27:AL28"/>
    <mergeCell ref="AM27:AM28"/>
    <mergeCell ref="AS27:AS28"/>
    <mergeCell ref="AT27:AT28"/>
    <mergeCell ref="AU27:AU28"/>
    <mergeCell ref="AV27:BD27"/>
    <mergeCell ref="AN27:AN28"/>
    <mergeCell ref="AJ73:AJ74"/>
    <mergeCell ref="AK73:AK74"/>
    <mergeCell ref="AL73:AL74"/>
    <mergeCell ref="AM73:AM74"/>
    <mergeCell ref="AL32:AL34"/>
    <mergeCell ref="AM32:AM34"/>
    <mergeCell ref="AP32:AP34"/>
    <mergeCell ref="AQ32:AQ34"/>
    <mergeCell ref="AR32:AR34"/>
    <mergeCell ref="AS32:AS34"/>
    <mergeCell ref="AT32:AT34"/>
    <mergeCell ref="AU32:AU34"/>
    <mergeCell ref="BT32:BT34"/>
    <mergeCell ref="BU32:BU34"/>
    <mergeCell ref="AV34:BD34"/>
    <mergeCell ref="BE34:BK34"/>
    <mergeCell ref="AL35:AL37"/>
    <mergeCell ref="AM35:AM37"/>
    <mergeCell ref="AN35:AN37"/>
    <mergeCell ref="AO35:AO37"/>
    <mergeCell ref="AP35:AP37"/>
    <mergeCell ref="AQ35:AQ37"/>
    <mergeCell ref="AR35:AR37"/>
    <mergeCell ref="AS35:AS37"/>
    <mergeCell ref="AT35:AT37"/>
    <mergeCell ref="AU35:AU37"/>
    <mergeCell ref="BT35:BT37"/>
    <mergeCell ref="BU35:BU37"/>
    <mergeCell ref="AV37:BD37"/>
    <mergeCell ref="BE37:BK37"/>
    <mergeCell ref="AL38:AL40"/>
    <mergeCell ref="AM38:AM40"/>
    <mergeCell ref="AN38:AN40"/>
    <mergeCell ref="AO38:AO40"/>
    <mergeCell ref="AP38:AP40"/>
    <mergeCell ref="AQ38:AQ40"/>
    <mergeCell ref="AR38:AR40"/>
    <mergeCell ref="AS38:AS40"/>
    <mergeCell ref="AT38:AT40"/>
    <mergeCell ref="AU38:AU40"/>
    <mergeCell ref="BT38:BT40"/>
    <mergeCell ref="BU38:BU40"/>
    <mergeCell ref="AV40:BD40"/>
    <mergeCell ref="BE40:BK40"/>
    <mergeCell ref="BU41:BU43"/>
    <mergeCell ref="AV43:BD43"/>
    <mergeCell ref="BE43:BK43"/>
    <mergeCell ref="AL41:AL43"/>
    <mergeCell ref="AM41:AM43"/>
    <mergeCell ref="AN41:AN43"/>
    <mergeCell ref="AO41:AO43"/>
    <mergeCell ref="AP41:AP43"/>
    <mergeCell ref="AQ41:AQ43"/>
    <mergeCell ref="AR41:AR43"/>
    <mergeCell ref="AS41:AS43"/>
    <mergeCell ref="AT41:AT43"/>
    <mergeCell ref="AU41:AU43"/>
    <mergeCell ref="BT41:BT43"/>
    <mergeCell ref="AS44:AS46"/>
    <mergeCell ref="BT44:BT46"/>
    <mergeCell ref="BU44:BU46"/>
    <mergeCell ref="AV46:BD46"/>
    <mergeCell ref="BE46:BK46"/>
    <mergeCell ref="AL44:AL46"/>
    <mergeCell ref="AM44:AM46"/>
    <mergeCell ref="AN44:AN46"/>
    <mergeCell ref="AO44:AO46"/>
    <mergeCell ref="AP44:AP46"/>
    <mergeCell ref="AQ44:AQ46"/>
    <mergeCell ref="AU50:AU51"/>
    <mergeCell ref="AV50:BD50"/>
    <mergeCell ref="BE50:BK50"/>
    <mergeCell ref="AT44:AT46"/>
    <mergeCell ref="AU44:AU46"/>
    <mergeCell ref="AL50:AL51"/>
    <mergeCell ref="AM50:AM51"/>
    <mergeCell ref="AS50:AS51"/>
    <mergeCell ref="AT50:AT51"/>
    <mergeCell ref="AR44:AR46"/>
    <mergeCell ref="BL50:BS50"/>
    <mergeCell ref="BT50:BT51"/>
    <mergeCell ref="BU50:BU51"/>
    <mergeCell ref="AJ52:AJ69"/>
    <mergeCell ref="AK52:AK69"/>
    <mergeCell ref="AL52:AL54"/>
    <mergeCell ref="AM52:AM54"/>
    <mergeCell ref="AN52:AN54"/>
    <mergeCell ref="AO52:AO54"/>
    <mergeCell ref="AP52:AP54"/>
    <mergeCell ref="AQ52:AQ54"/>
    <mergeCell ref="AR52:AR54"/>
    <mergeCell ref="AS52:AS54"/>
    <mergeCell ref="AT52:AT54"/>
    <mergeCell ref="AU52:AU54"/>
    <mergeCell ref="BT52:BT54"/>
    <mergeCell ref="BU52:BU54"/>
    <mergeCell ref="BX52:BX53"/>
    <mergeCell ref="AV54:BD54"/>
    <mergeCell ref="BE54:BK54"/>
    <mergeCell ref="AL55:AL57"/>
    <mergeCell ref="AM55:AM57"/>
    <mergeCell ref="AN55:AN57"/>
    <mergeCell ref="AO55:AO57"/>
    <mergeCell ref="AP55:AP57"/>
    <mergeCell ref="AQ55:AQ57"/>
    <mergeCell ref="AR55:AR57"/>
    <mergeCell ref="AS55:AS57"/>
    <mergeCell ref="AT55:AT57"/>
    <mergeCell ref="AU55:AU57"/>
    <mergeCell ref="BT55:BT57"/>
    <mergeCell ref="BU55:BU57"/>
    <mergeCell ref="BX55:BX56"/>
    <mergeCell ref="AV57:BD57"/>
    <mergeCell ref="BE57:BK57"/>
    <mergeCell ref="AL58:AL60"/>
    <mergeCell ref="AM58:AM60"/>
    <mergeCell ref="AN58:AN60"/>
    <mergeCell ref="AO58:AO60"/>
    <mergeCell ref="AP58:AP60"/>
    <mergeCell ref="AQ58:AQ60"/>
    <mergeCell ref="AR58:AR60"/>
    <mergeCell ref="AS58:AS60"/>
    <mergeCell ref="AT58:AT60"/>
    <mergeCell ref="AU58:AU60"/>
    <mergeCell ref="BT58:BT60"/>
    <mergeCell ref="BU58:BU60"/>
    <mergeCell ref="BX58:BX59"/>
    <mergeCell ref="AV60:BD60"/>
    <mergeCell ref="BE60:BK60"/>
    <mergeCell ref="AL61:AL63"/>
    <mergeCell ref="AM61:AM63"/>
    <mergeCell ref="AN61:AN63"/>
    <mergeCell ref="AO61:AO63"/>
    <mergeCell ref="AP61:AP63"/>
    <mergeCell ref="AQ61:AQ63"/>
    <mergeCell ref="AR61:AR63"/>
    <mergeCell ref="AS61:AS63"/>
    <mergeCell ref="AT61:AT63"/>
    <mergeCell ref="AU61:AU63"/>
    <mergeCell ref="BT61:BT63"/>
    <mergeCell ref="BU61:BU63"/>
    <mergeCell ref="BX61:BX62"/>
    <mergeCell ref="AV63:BD63"/>
    <mergeCell ref="BE63:BK63"/>
    <mergeCell ref="AL64:AL66"/>
    <mergeCell ref="AM64:AM66"/>
    <mergeCell ref="AN64:AN66"/>
    <mergeCell ref="AO64:AO66"/>
    <mergeCell ref="AP64:AP66"/>
    <mergeCell ref="AQ64:AQ66"/>
    <mergeCell ref="AR64:AR66"/>
    <mergeCell ref="AS64:AS66"/>
    <mergeCell ref="AT64:AT66"/>
    <mergeCell ref="AU64:AU66"/>
    <mergeCell ref="BT64:BT66"/>
    <mergeCell ref="BU64:BU66"/>
    <mergeCell ref="BX64:BX65"/>
    <mergeCell ref="AV66:BD66"/>
    <mergeCell ref="BE66:BK66"/>
    <mergeCell ref="AL67:AL69"/>
    <mergeCell ref="AM67:AM69"/>
    <mergeCell ref="AN67:AN69"/>
    <mergeCell ref="AO67:AO69"/>
    <mergeCell ref="AP67:AP69"/>
    <mergeCell ref="AQ67:AQ69"/>
    <mergeCell ref="AR67:AR69"/>
    <mergeCell ref="AS67:AS69"/>
    <mergeCell ref="BX67:BX68"/>
    <mergeCell ref="AV69:BD69"/>
    <mergeCell ref="BE69:BK69"/>
    <mergeCell ref="AT67:AT69"/>
    <mergeCell ref="AU67:AU69"/>
    <mergeCell ref="BT67:BT69"/>
    <mergeCell ref="BU67:BU69"/>
    <mergeCell ref="AQ75:AQ77"/>
    <mergeCell ref="AR75:AR77"/>
    <mergeCell ref="AS75:AS77"/>
    <mergeCell ref="AT75:AT77"/>
    <mergeCell ref="AU75:AU77"/>
    <mergeCell ref="BV75:BV76"/>
    <mergeCell ref="AV77:BD77"/>
    <mergeCell ref="BE77:BK77"/>
    <mergeCell ref="BT77:CA77"/>
    <mergeCell ref="AN78:AN80"/>
    <mergeCell ref="AO78:AO80"/>
    <mergeCell ref="AP78:AP80"/>
    <mergeCell ref="AQ78:AQ80"/>
    <mergeCell ref="AN81:AN83"/>
    <mergeCell ref="AO81:AO83"/>
    <mergeCell ref="AP81:AP83"/>
    <mergeCell ref="AQ81:AQ83"/>
    <mergeCell ref="AS78:AS80"/>
    <mergeCell ref="BE80:BK80"/>
    <mergeCell ref="AV83:BD83"/>
    <mergeCell ref="BE83:BK83"/>
    <mergeCell ref="AS81:AS83"/>
    <mergeCell ref="AT81:AT83"/>
    <mergeCell ref="AU81:AU83"/>
    <mergeCell ref="AV80:BD80"/>
    <mergeCell ref="AU78:AU80"/>
    <mergeCell ref="AT78:AT80"/>
    <mergeCell ref="CC121:CC123"/>
    <mergeCell ref="AV123:BD123"/>
    <mergeCell ref="BE123:BK123"/>
    <mergeCell ref="BT123:CA123"/>
    <mergeCell ref="CB121:CB123"/>
    <mergeCell ref="BV121:BV122"/>
    <mergeCell ref="AU121:AU123"/>
    <mergeCell ref="AR110:AR112"/>
    <mergeCell ref="AS110:AS112"/>
    <mergeCell ref="AN84:AN86"/>
    <mergeCell ref="AO84:AO86"/>
    <mergeCell ref="AP84:AP86"/>
    <mergeCell ref="AQ84:AQ86"/>
    <mergeCell ref="AT110:AT112"/>
    <mergeCell ref="AU110:AU112"/>
    <mergeCell ref="AQ121:AQ123"/>
    <mergeCell ref="AR121:AR123"/>
    <mergeCell ref="AS121:AS123"/>
    <mergeCell ref="AT121:AT123"/>
    <mergeCell ref="AP101:AP103"/>
    <mergeCell ref="AQ101:AQ103"/>
    <mergeCell ref="AQ104:AQ106"/>
    <mergeCell ref="AR104:AR106"/>
    <mergeCell ref="AP110:AP112"/>
    <mergeCell ref="AQ110:AQ112"/>
    <mergeCell ref="AP113:AP115"/>
    <mergeCell ref="AS84:AS86"/>
    <mergeCell ref="AU84:AU86"/>
    <mergeCell ref="AL87:AL89"/>
    <mergeCell ref="AM87:AM89"/>
    <mergeCell ref="AN87:AN89"/>
    <mergeCell ref="AO87:AO89"/>
    <mergeCell ref="AS87:AS89"/>
    <mergeCell ref="AT87:AT89"/>
    <mergeCell ref="AU87:AU89"/>
    <mergeCell ref="AN121:AN123"/>
    <mergeCell ref="AO121:AO123"/>
    <mergeCell ref="AP121:AP123"/>
    <mergeCell ref="BV84:BV85"/>
    <mergeCell ref="AV86:BD86"/>
    <mergeCell ref="BE86:BK86"/>
    <mergeCell ref="AP87:AP89"/>
    <mergeCell ref="AQ87:AQ89"/>
    <mergeCell ref="AR87:AR89"/>
    <mergeCell ref="AT84:AT86"/>
    <mergeCell ref="AJ121:AJ138"/>
    <mergeCell ref="AK121:AK138"/>
    <mergeCell ref="AL121:AL123"/>
    <mergeCell ref="AM121:AM123"/>
    <mergeCell ref="AL124:AL126"/>
    <mergeCell ref="AM124:AM126"/>
    <mergeCell ref="AL127:AL129"/>
    <mergeCell ref="AM127:AM129"/>
    <mergeCell ref="AL130:AL132"/>
    <mergeCell ref="AM130:AM132"/>
    <mergeCell ref="AJ119:AJ120"/>
    <mergeCell ref="AK119:AK120"/>
    <mergeCell ref="AL119:AL120"/>
    <mergeCell ref="AM119:AM120"/>
    <mergeCell ref="CB119:CB120"/>
    <mergeCell ref="AS119:AS120"/>
    <mergeCell ref="AN119:AN120"/>
    <mergeCell ref="AP119:AP120"/>
    <mergeCell ref="AQ119:AQ120"/>
    <mergeCell ref="AR119:AR120"/>
    <mergeCell ref="BV87:BV88"/>
    <mergeCell ref="AV89:BD89"/>
    <mergeCell ref="BE89:BK89"/>
    <mergeCell ref="BT89:CA89"/>
    <mergeCell ref="AT119:AT120"/>
    <mergeCell ref="AU119:AU120"/>
    <mergeCell ref="AV119:BD119"/>
    <mergeCell ref="BE119:BK119"/>
    <mergeCell ref="BE96:BK96"/>
    <mergeCell ref="BL96:BS96"/>
    <mergeCell ref="CC119:CC120"/>
    <mergeCell ref="AP90:AP92"/>
    <mergeCell ref="AQ90:AQ92"/>
    <mergeCell ref="AR90:AR92"/>
    <mergeCell ref="AS90:AS92"/>
    <mergeCell ref="AP104:AP106"/>
    <mergeCell ref="BL119:BS119"/>
    <mergeCell ref="BT119:CA119"/>
    <mergeCell ref="AT90:AT92"/>
    <mergeCell ref="AU90:AU92"/>
    <mergeCell ref="BT73:CA73"/>
    <mergeCell ref="CB73:CB74"/>
    <mergeCell ref="CC73:CC74"/>
    <mergeCell ref="CB75:CB77"/>
    <mergeCell ref="CC75:CC77"/>
    <mergeCell ref="BT80:CA80"/>
    <mergeCell ref="CB78:CB80"/>
    <mergeCell ref="CC78:CC80"/>
    <mergeCell ref="CB81:CB83"/>
    <mergeCell ref="CC81:CC83"/>
    <mergeCell ref="BV81:BV82"/>
    <mergeCell ref="BT83:CA83"/>
    <mergeCell ref="BV78:BV79"/>
    <mergeCell ref="BT86:CA86"/>
    <mergeCell ref="CB84:CB86"/>
    <mergeCell ref="CC84:CC86"/>
    <mergeCell ref="CB87:CB89"/>
    <mergeCell ref="CC87:CC89"/>
    <mergeCell ref="AV92:BD92"/>
    <mergeCell ref="BE92:BK92"/>
    <mergeCell ref="AL90:AL92"/>
    <mergeCell ref="AM90:AM92"/>
    <mergeCell ref="AN90:AN92"/>
    <mergeCell ref="AO90:AO92"/>
    <mergeCell ref="BT92:CA92"/>
    <mergeCell ref="CB90:CB92"/>
    <mergeCell ref="CC90:CC92"/>
    <mergeCell ref="BV90:BV91"/>
    <mergeCell ref="AJ96:AJ97"/>
    <mergeCell ref="AK96:AK97"/>
    <mergeCell ref="AL96:AL97"/>
    <mergeCell ref="AM96:AM97"/>
    <mergeCell ref="AS96:AS97"/>
    <mergeCell ref="AT96:AT97"/>
    <mergeCell ref="AU96:AU97"/>
    <mergeCell ref="AV96:BD96"/>
    <mergeCell ref="BT96:CA96"/>
    <mergeCell ref="CB96:CB97"/>
    <mergeCell ref="CC96:CC97"/>
    <mergeCell ref="AJ98:AJ115"/>
    <mergeCell ref="AK98:AK115"/>
    <mergeCell ref="AL98:AL100"/>
    <mergeCell ref="AM98:AM100"/>
    <mergeCell ref="AN98:AN100"/>
    <mergeCell ref="AO98:AO100"/>
    <mergeCell ref="AP98:AP100"/>
    <mergeCell ref="AQ98:AQ100"/>
    <mergeCell ref="AR98:AR100"/>
    <mergeCell ref="CC98:CC100"/>
    <mergeCell ref="AS98:AS100"/>
    <mergeCell ref="AT98:AT100"/>
    <mergeCell ref="AU98:AU100"/>
    <mergeCell ref="BV98:BV99"/>
    <mergeCell ref="AV100:BD100"/>
    <mergeCell ref="BE100:BK100"/>
    <mergeCell ref="BT100:CA100"/>
    <mergeCell ref="CB98:CB100"/>
    <mergeCell ref="CC101:CC103"/>
    <mergeCell ref="AR101:AR103"/>
    <mergeCell ref="AS101:AS103"/>
    <mergeCell ref="AT101:AT103"/>
    <mergeCell ref="AU101:AU103"/>
    <mergeCell ref="BV101:BV102"/>
    <mergeCell ref="AV103:BD103"/>
    <mergeCell ref="BE103:BK103"/>
    <mergeCell ref="BT103:CA103"/>
    <mergeCell ref="AM104:AM106"/>
    <mergeCell ref="AN104:AN106"/>
    <mergeCell ref="AO104:AO106"/>
    <mergeCell ref="CB101:CB103"/>
    <mergeCell ref="AN101:AN103"/>
    <mergeCell ref="AO101:AO103"/>
    <mergeCell ref="CC104:CC106"/>
    <mergeCell ref="AS104:AS106"/>
    <mergeCell ref="AT104:AT106"/>
    <mergeCell ref="AU104:AU106"/>
    <mergeCell ref="BV104:BV105"/>
    <mergeCell ref="AV106:BD106"/>
    <mergeCell ref="BE106:BK106"/>
    <mergeCell ref="BT106:CA106"/>
    <mergeCell ref="CB104:CB106"/>
    <mergeCell ref="AQ107:AQ109"/>
    <mergeCell ref="AR107:AR109"/>
    <mergeCell ref="AS107:AS109"/>
    <mergeCell ref="AL107:AL109"/>
    <mergeCell ref="AM107:AM109"/>
    <mergeCell ref="AN107:AN109"/>
    <mergeCell ref="AO107:AO109"/>
    <mergeCell ref="AL104:AL106"/>
    <mergeCell ref="CC107:CC109"/>
    <mergeCell ref="AT107:AT109"/>
    <mergeCell ref="AU107:AU109"/>
    <mergeCell ref="BV107:BV108"/>
    <mergeCell ref="AV109:BD109"/>
    <mergeCell ref="BE109:BK109"/>
    <mergeCell ref="BT109:CA109"/>
    <mergeCell ref="CB107:CB109"/>
    <mergeCell ref="AP107:AP109"/>
    <mergeCell ref="CB110:CB112"/>
    <mergeCell ref="CC110:CC112"/>
    <mergeCell ref="AL110:AL112"/>
    <mergeCell ref="AM110:AM112"/>
    <mergeCell ref="AN110:AN112"/>
    <mergeCell ref="AO110:AO112"/>
    <mergeCell ref="BV110:BV111"/>
    <mergeCell ref="AV112:BD112"/>
    <mergeCell ref="BE112:BK112"/>
    <mergeCell ref="BT112:CA112"/>
    <mergeCell ref="CB113:CB115"/>
    <mergeCell ref="AL113:AL115"/>
    <mergeCell ref="AM113:AM115"/>
    <mergeCell ref="AN113:AN115"/>
    <mergeCell ref="AO113:AO115"/>
    <mergeCell ref="BV113:BV114"/>
    <mergeCell ref="AV115:BD115"/>
    <mergeCell ref="BE115:BK115"/>
    <mergeCell ref="BT115:CA115"/>
    <mergeCell ref="AQ113:AQ115"/>
    <mergeCell ref="AJ186:CC186"/>
    <mergeCell ref="AJ71:CC71"/>
    <mergeCell ref="AJ94:CC94"/>
    <mergeCell ref="AJ117:CC117"/>
    <mergeCell ref="AJ140:CC140"/>
    <mergeCell ref="CC113:CC115"/>
    <mergeCell ref="AS113:AS115"/>
    <mergeCell ref="AT113:AT115"/>
    <mergeCell ref="AU113:AU115"/>
    <mergeCell ref="AN73:AN74"/>
    <mergeCell ref="AP27:AP28"/>
    <mergeCell ref="AQ27:AQ28"/>
    <mergeCell ref="AR27:AR28"/>
    <mergeCell ref="AN50:AN51"/>
    <mergeCell ref="AP50:AP51"/>
    <mergeCell ref="AQ50:AQ51"/>
    <mergeCell ref="AR50:AR51"/>
    <mergeCell ref="AJ48:BU48"/>
    <mergeCell ref="AJ50:AJ51"/>
    <mergeCell ref="AK50:AK51"/>
    <mergeCell ref="AP73:AP74"/>
    <mergeCell ref="AQ73:AQ74"/>
    <mergeCell ref="AR73:AR74"/>
    <mergeCell ref="AN96:AN97"/>
    <mergeCell ref="AP96:AP97"/>
    <mergeCell ref="AQ96:AQ97"/>
    <mergeCell ref="AR96:AR97"/>
    <mergeCell ref="AR84:AR86"/>
    <mergeCell ref="AR78:AR80"/>
    <mergeCell ref="AR81:AR8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4"/>
  </sheetPr>
  <dimension ref="A1:CE1735"/>
  <sheetViews>
    <sheetView showGridLines="0" topLeftCell="AJ40" zoomScale="55" zoomScaleNormal="55" workbookViewId="0">
      <selection activeCell="BA68" sqref="BA68"/>
    </sheetView>
  </sheetViews>
  <sheetFormatPr defaultColWidth="8.75" defaultRowHeight="32.25" customHeight="1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6" width="9.125" style="42" customWidth="1"/>
    <col min="37" max="37" width="9.875" style="42" customWidth="1"/>
    <col min="38" max="38" width="10.375" style="42" customWidth="1"/>
    <col min="39" max="39" width="18" style="71" customWidth="1"/>
    <col min="40" max="40" width="10" style="71" customWidth="1"/>
    <col min="41" max="41" width="10.25" style="127" hidden="1" customWidth="1"/>
    <col min="42" max="42" width="11.375" style="71" customWidth="1"/>
    <col min="43" max="43" width="12.625" style="71" customWidth="1"/>
    <col min="44" max="44" width="9" style="42" customWidth="1"/>
    <col min="45" max="45" width="9.5" style="132" customWidth="1"/>
    <col min="46" max="46" width="7.5" style="208" customWidth="1"/>
    <col min="47" max="47" width="7.25" style="208" customWidth="1"/>
    <col min="48" max="48" width="6.875" style="42" customWidth="1"/>
    <col min="49" max="49" width="10.5" style="42" customWidth="1"/>
    <col min="50" max="50" width="11.25" style="42" customWidth="1"/>
    <col min="51" max="51" width="11.375" style="132" customWidth="1"/>
    <col min="52" max="52" width="11.75" style="42" customWidth="1"/>
    <col min="53" max="53" width="12" style="42" customWidth="1"/>
    <col min="54" max="54" width="7.875" style="42" hidden="1" customWidth="1"/>
    <col min="55" max="55" width="10.625" style="42" customWidth="1"/>
    <col min="56" max="56" width="13.75" style="42" customWidth="1"/>
    <col min="57" max="57" width="6.875" style="42" customWidth="1"/>
    <col min="58" max="58" width="11" style="42" customWidth="1"/>
    <col min="59" max="59" width="11.5" style="42" customWidth="1"/>
    <col min="60" max="60" width="10.5" style="42" customWidth="1"/>
    <col min="61" max="61" width="12" style="42" customWidth="1"/>
    <col min="62" max="62" width="7.5" style="42" customWidth="1"/>
    <col min="63" max="63" width="10.5" style="42" customWidth="1"/>
    <col min="64" max="64" width="5.75" style="42" customWidth="1"/>
    <col min="65" max="65" width="15.125" style="42" customWidth="1"/>
    <col min="66" max="66" width="11.125" style="42" customWidth="1"/>
    <col min="67" max="67" width="10.25" style="42" customWidth="1"/>
    <col min="68" max="68" width="7.875" style="42" hidden="1" customWidth="1"/>
    <col min="69" max="69" width="12.625" style="42" customWidth="1"/>
    <col min="70" max="70" width="7.625" style="42" customWidth="1"/>
    <col min="71" max="71" width="10.625" style="42" customWidth="1"/>
    <col min="72" max="72" width="11.25" style="42" customWidth="1"/>
    <col min="73" max="73" width="13.25" style="42" customWidth="1"/>
    <col min="74" max="75" width="9.5" style="42" customWidth="1"/>
    <col min="76" max="76" width="9.875" style="42" customWidth="1"/>
    <col min="77" max="77" width="15.125" style="42" customWidth="1"/>
    <col min="78" max="78" width="8.5" style="42" customWidth="1"/>
    <col min="79" max="79" width="10.375" style="42" customWidth="1"/>
    <col min="80" max="80" width="15.25" style="42" customWidth="1"/>
    <col min="81" max="81" width="15.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32.25" customHeight="1" x14ac:dyDescent="0.25">
      <c r="A1" s="42" t="e">
        <f>#REF!</f>
        <v>#REF!</v>
      </c>
    </row>
    <row r="2" spans="1:80" ht="32.25" customHeight="1" x14ac:dyDescent="0.25">
      <c r="B2" s="271" t="s">
        <v>162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428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13.5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43"/>
      <c r="AS3" s="133"/>
      <c r="AT3" s="209"/>
      <c r="AU3" s="209"/>
      <c r="AV3" s="43"/>
      <c r="AW3" s="43"/>
      <c r="AX3" s="43"/>
      <c r="AY3" s="13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</row>
    <row r="4" spans="1:80" ht="47.25" customHeight="1" x14ac:dyDescent="0.25">
      <c r="A4" s="43"/>
      <c r="B4" s="299" t="s">
        <v>139</v>
      </c>
      <c r="C4" s="299" t="s">
        <v>140</v>
      </c>
      <c r="D4" s="299" t="s">
        <v>141</v>
      </c>
      <c r="E4" s="299" t="s">
        <v>142</v>
      </c>
      <c r="F4" s="78" t="s">
        <v>21</v>
      </c>
      <c r="G4" s="300" t="s">
        <v>143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144</v>
      </c>
      <c r="S4" s="301"/>
      <c r="T4" s="301"/>
      <c r="U4" s="301"/>
      <c r="V4" s="301"/>
      <c r="W4" s="302"/>
      <c r="X4" s="300" t="s">
        <v>145</v>
      </c>
      <c r="Y4" s="301"/>
      <c r="Z4" s="301"/>
      <c r="AA4" s="301"/>
      <c r="AB4" s="301"/>
      <c r="AC4" s="301"/>
      <c r="AD4" s="301"/>
      <c r="AE4" s="302"/>
      <c r="AF4" s="297" t="s">
        <v>146</v>
      </c>
      <c r="AG4" s="297" t="s">
        <v>147</v>
      </c>
      <c r="AH4" s="79"/>
      <c r="AI4" s="43"/>
      <c r="AJ4" s="272" t="s">
        <v>441</v>
      </c>
      <c r="AK4" s="274" t="s">
        <v>148</v>
      </c>
      <c r="AL4" s="274" t="s">
        <v>149</v>
      </c>
      <c r="AM4" s="274" t="s">
        <v>150</v>
      </c>
      <c r="AN4" s="262" t="s">
        <v>450</v>
      </c>
      <c r="AO4" s="200" t="s">
        <v>23</v>
      </c>
      <c r="AP4" s="262" t="s">
        <v>442</v>
      </c>
      <c r="AQ4" s="262" t="s">
        <v>443</v>
      </c>
      <c r="AR4" s="262" t="s">
        <v>444</v>
      </c>
      <c r="AS4" s="264" t="s">
        <v>201</v>
      </c>
      <c r="AT4" s="266" t="s">
        <v>407</v>
      </c>
      <c r="AU4" s="266" t="s">
        <v>408</v>
      </c>
      <c r="AV4" s="257" t="s">
        <v>437</v>
      </c>
      <c r="AW4" s="257"/>
      <c r="AX4" s="257"/>
      <c r="AY4" s="257"/>
      <c r="AZ4" s="257"/>
      <c r="BA4" s="257"/>
      <c r="BB4" s="257"/>
      <c r="BC4" s="257"/>
      <c r="BD4" s="257"/>
      <c r="BE4" s="257" t="s">
        <v>438</v>
      </c>
      <c r="BF4" s="257"/>
      <c r="BG4" s="257"/>
      <c r="BH4" s="257"/>
      <c r="BI4" s="257"/>
      <c r="BJ4" s="257"/>
      <c r="BK4" s="257"/>
      <c r="BL4" s="257" t="s">
        <v>439</v>
      </c>
      <c r="BM4" s="257"/>
      <c r="BN4" s="257"/>
      <c r="BO4" s="257"/>
      <c r="BP4" s="257"/>
      <c r="BQ4" s="257"/>
      <c r="BR4" s="257"/>
      <c r="BS4" s="257"/>
      <c r="BT4" s="258" t="s">
        <v>454</v>
      </c>
      <c r="BU4" s="260" t="s">
        <v>453</v>
      </c>
      <c r="BV4" s="43"/>
      <c r="BW4" s="43"/>
    </row>
    <row r="5" spans="1:80" ht="76.5" customHeight="1" x14ac:dyDescent="0.25">
      <c r="A5" s="43"/>
      <c r="B5" s="298"/>
      <c r="C5" s="298"/>
      <c r="D5" s="298"/>
      <c r="E5" s="298"/>
      <c r="F5" s="2" t="s">
        <v>38</v>
      </c>
      <c r="G5" s="2" t="s">
        <v>25</v>
      </c>
      <c r="H5" s="2" t="s">
        <v>26</v>
      </c>
      <c r="I5" s="80" t="s">
        <v>152</v>
      </c>
      <c r="J5" s="80" t="s">
        <v>153</v>
      </c>
      <c r="K5" s="80" t="s">
        <v>27</v>
      </c>
      <c r="L5" s="80" t="s">
        <v>154</v>
      </c>
      <c r="M5" s="80" t="s">
        <v>14</v>
      </c>
      <c r="N5" s="80" t="s">
        <v>155</v>
      </c>
      <c r="O5" s="80" t="s">
        <v>156</v>
      </c>
      <c r="P5" s="80" t="s">
        <v>157</v>
      </c>
      <c r="Q5" s="80" t="s">
        <v>13</v>
      </c>
      <c r="R5" s="2" t="s">
        <v>25</v>
      </c>
      <c r="S5" s="2" t="s">
        <v>26</v>
      </c>
      <c r="T5" s="80" t="s">
        <v>153</v>
      </c>
      <c r="U5" s="80" t="s">
        <v>154</v>
      </c>
      <c r="V5" s="80" t="s">
        <v>20</v>
      </c>
      <c r="W5" s="80" t="s">
        <v>157</v>
      </c>
      <c r="X5" s="2" t="s">
        <v>25</v>
      </c>
      <c r="Y5" s="2" t="s">
        <v>26</v>
      </c>
      <c r="Z5" s="80" t="s">
        <v>153</v>
      </c>
      <c r="AA5" s="80" t="s">
        <v>27</v>
      </c>
      <c r="AB5" s="80" t="s">
        <v>154</v>
      </c>
      <c r="AC5" s="80" t="s">
        <v>20</v>
      </c>
      <c r="AD5" s="80" t="s">
        <v>157</v>
      </c>
      <c r="AE5" s="80" t="s">
        <v>13</v>
      </c>
      <c r="AF5" s="298"/>
      <c r="AG5" s="298"/>
      <c r="AH5" s="79"/>
      <c r="AI5" s="43"/>
      <c r="AJ5" s="273"/>
      <c r="AK5" s="259"/>
      <c r="AL5" s="259"/>
      <c r="AM5" s="259"/>
      <c r="AN5" s="263"/>
      <c r="AO5" s="201" t="s">
        <v>202</v>
      </c>
      <c r="AP5" s="263"/>
      <c r="AQ5" s="263"/>
      <c r="AR5" s="263"/>
      <c r="AS5" s="265"/>
      <c r="AT5" s="267"/>
      <c r="AU5" s="267"/>
      <c r="AV5" s="25" t="s">
        <v>24</v>
      </c>
      <c r="AW5" s="25" t="s">
        <v>158</v>
      </c>
      <c r="AX5" s="81" t="s">
        <v>25</v>
      </c>
      <c r="AY5" s="187" t="s">
        <v>26</v>
      </c>
      <c r="AZ5" s="25" t="s">
        <v>440</v>
      </c>
      <c r="BA5" s="25" t="s">
        <v>409</v>
      </c>
      <c r="BB5" s="186" t="s">
        <v>27</v>
      </c>
      <c r="BC5" s="25" t="s">
        <v>159</v>
      </c>
      <c r="BD5" s="25" t="s">
        <v>160</v>
      </c>
      <c r="BE5" s="25" t="s">
        <v>24</v>
      </c>
      <c r="BF5" s="81" t="s">
        <v>25</v>
      </c>
      <c r="BG5" s="81" t="s">
        <v>26</v>
      </c>
      <c r="BH5" s="25" t="s">
        <v>158</v>
      </c>
      <c r="BI5" s="25" t="s">
        <v>159</v>
      </c>
      <c r="BJ5" s="25" t="s">
        <v>20</v>
      </c>
      <c r="BK5" s="25" t="s">
        <v>160</v>
      </c>
      <c r="BL5" s="25" t="s">
        <v>24</v>
      </c>
      <c r="BM5" s="81" t="s">
        <v>25</v>
      </c>
      <c r="BN5" s="81" t="s">
        <v>26</v>
      </c>
      <c r="BO5" s="25" t="s">
        <v>158</v>
      </c>
      <c r="BP5" s="186" t="s">
        <v>27</v>
      </c>
      <c r="BQ5" s="25" t="s">
        <v>159</v>
      </c>
      <c r="BR5" s="25" t="s">
        <v>20</v>
      </c>
      <c r="BS5" s="25" t="s">
        <v>160</v>
      </c>
      <c r="BT5" s="259"/>
      <c r="BU5" s="261"/>
      <c r="BV5" s="43"/>
      <c r="BW5" s="43"/>
      <c r="CB5" s="71"/>
    </row>
    <row r="6" spans="1:80" ht="32.25" customHeight="1" x14ac:dyDescent="0.25">
      <c r="A6" s="43"/>
      <c r="B6" s="202">
        <v>6.6</v>
      </c>
      <c r="C6" s="205">
        <v>6</v>
      </c>
      <c r="D6" s="46">
        <v>456</v>
      </c>
      <c r="E6" s="17" t="s">
        <v>56</v>
      </c>
      <c r="F6" s="24">
        <v>60</v>
      </c>
      <c r="G6" s="46"/>
      <c r="H6" s="83"/>
      <c r="I6" s="17"/>
      <c r="J6" s="62">
        <v>28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/>
      <c r="AA6" s="102"/>
      <c r="AB6" s="17"/>
      <c r="AC6" s="46"/>
      <c r="AD6" s="17"/>
      <c r="AE6" s="100"/>
      <c r="AF6" s="17"/>
      <c r="AG6" s="85"/>
      <c r="AH6" s="86"/>
      <c r="AI6" s="43"/>
      <c r="AJ6" s="278">
        <v>6.6</v>
      </c>
      <c r="AK6" s="242">
        <v>6</v>
      </c>
      <c r="AL6" s="238">
        <v>660</v>
      </c>
      <c r="AM6" s="248" t="s">
        <v>203</v>
      </c>
      <c r="AN6" s="238">
        <v>5</v>
      </c>
      <c r="AO6" s="250">
        <f>INT(AL6*TAN(RADIANS(AN6)))</f>
        <v>57</v>
      </c>
      <c r="AP6" s="242">
        <f>(INT((AO6-13)/AS6+1)*AS6+13)</f>
        <v>61</v>
      </c>
      <c r="AQ6" s="242">
        <f>AP6+INT(AL6*(TAN(AN6/180*PI())))</f>
        <v>118</v>
      </c>
      <c r="AR6" s="238">
        <f>F$6</f>
        <v>60</v>
      </c>
      <c r="AS6" s="239">
        <v>8</v>
      </c>
      <c r="AT6" s="241">
        <v>21</v>
      </c>
      <c r="AU6" s="241">
        <v>11</v>
      </c>
      <c r="AV6" s="88">
        <v>1</v>
      </c>
      <c r="AW6" s="218">
        <f>J$6</f>
        <v>28</v>
      </c>
      <c r="AX6" s="87">
        <f>AL6-11</f>
        <v>649</v>
      </c>
      <c r="AY6" s="184">
        <f>(AR6-7-BP6-BP7-1.16/2-BB6/2)</f>
        <v>48.060000000000009</v>
      </c>
      <c r="AZ6" s="130">
        <f>INT((AP6-13)/AS6)+1</f>
        <v>7</v>
      </c>
      <c r="BA6" s="103" t="s">
        <v>31</v>
      </c>
      <c r="BB6" s="105">
        <f>IF(AW6=16,1.84,IF(AW6=20,2.27,IF(AW6=22,2.51,IF(AW6=25,2.84,IF(AW6=28,3.16)))))</f>
        <v>3.16</v>
      </c>
      <c r="BC6" s="88">
        <f>AX6+2*AY6</f>
        <v>745.12</v>
      </c>
      <c r="BD6" s="87">
        <f>BC6*AZ6/100*((AW6/100)^2/4*PI()*7850/100)</f>
        <v>252.11568262024858</v>
      </c>
      <c r="BE6" s="88">
        <v>2</v>
      </c>
      <c r="BF6" s="87">
        <f>AL6-11</f>
        <v>649</v>
      </c>
      <c r="BG6" s="87">
        <v>10</v>
      </c>
      <c r="BH6" s="218">
        <v>10</v>
      </c>
      <c r="BI6" s="88">
        <f>BF6+2*BG6</f>
        <v>669</v>
      </c>
      <c r="BJ6" s="88">
        <f>AZ6</f>
        <v>7</v>
      </c>
      <c r="BK6" s="87">
        <f>BI6*BJ6/100*((BH6/100)^2/4*PI()*7850/100)</f>
        <v>28.872453853643467</v>
      </c>
      <c r="BL6" s="88">
        <v>3</v>
      </c>
      <c r="BM6" s="110">
        <f>(AP6+AQ6)/2-2*4.5</f>
        <v>80.5</v>
      </c>
      <c r="BN6" s="87">
        <f>10</f>
        <v>10</v>
      </c>
      <c r="BO6" s="218">
        <v>10</v>
      </c>
      <c r="BP6" s="105">
        <f t="shared" ref="BP6:BP23" si="0">IF(BO6=10,1.16,IF(BO6=12,1.39,IF(BO6=14,1.62,IF(BO6=28,3.1))))</f>
        <v>1.1599999999999999</v>
      </c>
      <c r="BQ6" s="87">
        <f>BM6+2*BN6</f>
        <v>100.5</v>
      </c>
      <c r="BR6" s="88">
        <f>AT6*2+2*AU6+1</f>
        <v>65</v>
      </c>
      <c r="BS6" s="87">
        <f t="shared" ref="BS6:BS23" si="1">BQ6*BR6/100*((BO6/100)^2/4*PI()*7850/100)</f>
        <v>40.27531599379158</v>
      </c>
      <c r="BT6" s="242">
        <f>BD6+BK6+BS6+BD7+BK7+BS7+BS8</f>
        <v>819.83015706841991</v>
      </c>
      <c r="BU6" s="284">
        <f>(AP6+AQ6)*AL6/2*AR6/1000000</f>
        <v>3.5442</v>
      </c>
      <c r="BV6" s="43"/>
      <c r="BW6" s="43"/>
      <c r="BX6" s="286">
        <f>BT6/BU6</f>
        <v>231.31599714136334</v>
      </c>
    </row>
    <row r="7" spans="1:80" ht="32.25" customHeight="1" x14ac:dyDescent="0.25">
      <c r="A7" s="43"/>
      <c r="B7" s="203"/>
      <c r="C7" s="206"/>
      <c r="D7" s="46">
        <v>456</v>
      </c>
      <c r="E7" s="17" t="s">
        <v>58</v>
      </c>
      <c r="F7" s="24">
        <v>60</v>
      </c>
      <c r="G7" s="46"/>
      <c r="H7" s="83"/>
      <c r="I7" s="17"/>
      <c r="J7" s="62">
        <v>28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/>
      <c r="AA7" s="102"/>
      <c r="AB7" s="17"/>
      <c r="AC7" s="46"/>
      <c r="AD7" s="17"/>
      <c r="AE7" s="100"/>
      <c r="AF7" s="17"/>
      <c r="AG7" s="85"/>
      <c r="AH7" s="86"/>
      <c r="AI7" s="43"/>
      <c r="AJ7" s="278"/>
      <c r="AK7" s="242"/>
      <c r="AL7" s="238"/>
      <c r="AM7" s="248"/>
      <c r="AN7" s="238"/>
      <c r="AO7" s="250"/>
      <c r="AP7" s="242"/>
      <c r="AQ7" s="242"/>
      <c r="AR7" s="238"/>
      <c r="AS7" s="239"/>
      <c r="AT7" s="241"/>
      <c r="AU7" s="241"/>
      <c r="AV7" s="88" t="s">
        <v>51</v>
      </c>
      <c r="AW7" s="218">
        <f>AW6</f>
        <v>28</v>
      </c>
      <c r="AX7" s="87">
        <f>AL6/COS(AN6/180*PI())-11</f>
        <v>651.52109277860927</v>
      </c>
      <c r="AY7" s="184">
        <f>AY6</f>
        <v>48.060000000000009</v>
      </c>
      <c r="AZ7" s="103" t="s">
        <v>31</v>
      </c>
      <c r="BA7" s="131">
        <f>INT((AQ6-AP6-3.5/COS(AN6*PI()/180))/AS6)+1</f>
        <v>7</v>
      </c>
      <c r="BB7" s="105">
        <f>IF(AW7=16,1.84,IF(AW7=20,2.27,IF(AW7=22,2.51,IF(AW7=25,2.84,IF(AW7=28,3.16)))))</f>
        <v>3.16</v>
      </c>
      <c r="BC7" s="88">
        <f>AX7+2*AY7</f>
        <v>747.64109277860928</v>
      </c>
      <c r="BD7" s="87">
        <f>BC7*BA7/100*((AW7/100)^2/4*PI()*7850/100)</f>
        <v>252.96870901442409</v>
      </c>
      <c r="BE7" s="88" t="s">
        <v>52</v>
      </c>
      <c r="BF7" s="87">
        <f>AL6/COS(AN6/180*PI())-11</f>
        <v>651.52109277860927</v>
      </c>
      <c r="BG7" s="87">
        <v>10</v>
      </c>
      <c r="BH7" s="218">
        <v>10</v>
      </c>
      <c r="BI7" s="88">
        <f>BF7+2*BG7</f>
        <v>671.52109277860927</v>
      </c>
      <c r="BJ7" s="88">
        <f>BA7</f>
        <v>7</v>
      </c>
      <c r="BK7" s="87">
        <f>BI7*BJ7/100*((BH7/100)^2/4*PI()*7850/100)</f>
        <v>28.981258240655652</v>
      </c>
      <c r="BL7" s="88">
        <v>4</v>
      </c>
      <c r="BM7" s="110">
        <f>BM6</f>
        <v>80.5</v>
      </c>
      <c r="BN7" s="214">
        <f>AR6-7-BP6-BP7+BP7</f>
        <v>51.84</v>
      </c>
      <c r="BO7" s="218">
        <v>14</v>
      </c>
      <c r="BP7" s="105">
        <f t="shared" si="0"/>
        <v>1.62</v>
      </c>
      <c r="BQ7" s="214">
        <f>BM7+2*BN7+32</f>
        <v>216.18</v>
      </c>
      <c r="BR7" s="88">
        <f>BR6</f>
        <v>65</v>
      </c>
      <c r="BS7" s="87">
        <f t="shared" si="1"/>
        <v>169.8026558270071</v>
      </c>
      <c r="BT7" s="242"/>
      <c r="BU7" s="284"/>
      <c r="BV7" s="43"/>
      <c r="BW7" s="43"/>
      <c r="BX7" s="286"/>
    </row>
    <row r="8" spans="1:80" ht="32.25" customHeight="1" x14ac:dyDescent="0.25">
      <c r="A8" s="43"/>
      <c r="B8" s="203"/>
      <c r="C8" s="206"/>
      <c r="D8" s="46">
        <v>456</v>
      </c>
      <c r="E8" s="17" t="s">
        <v>59</v>
      </c>
      <c r="F8" s="24">
        <v>80</v>
      </c>
      <c r="G8" s="46"/>
      <c r="H8" s="83"/>
      <c r="I8" s="17"/>
      <c r="J8" s="62">
        <v>28</v>
      </c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/>
      <c r="AA8" s="102"/>
      <c r="AB8" s="17"/>
      <c r="AC8" s="46"/>
      <c r="AD8" s="17"/>
      <c r="AE8" s="100"/>
      <c r="AF8" s="17"/>
      <c r="AG8" s="85"/>
      <c r="AH8" s="86"/>
      <c r="AI8" s="43"/>
      <c r="AJ8" s="278"/>
      <c r="AK8" s="242"/>
      <c r="AL8" s="238"/>
      <c r="AM8" s="248"/>
      <c r="AN8" s="238"/>
      <c r="AO8" s="250"/>
      <c r="AP8" s="242"/>
      <c r="AQ8" s="242"/>
      <c r="AR8" s="238"/>
      <c r="AS8" s="239"/>
      <c r="AT8" s="241"/>
      <c r="AU8" s="241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38"/>
      <c r="BI8" s="238"/>
      <c r="BJ8" s="238"/>
      <c r="BK8" s="238"/>
      <c r="BL8" s="88">
        <v>5</v>
      </c>
      <c r="BM8" s="210">
        <f>(3*AS6+BB6+BP8)</f>
        <v>28.55</v>
      </c>
      <c r="BN8" s="214">
        <f>AR6-7-BP6-BP7+BP8</f>
        <v>51.610000000000007</v>
      </c>
      <c r="BO8" s="218">
        <v>12</v>
      </c>
      <c r="BP8" s="211">
        <f t="shared" si="0"/>
        <v>1.39</v>
      </c>
      <c r="BQ8" s="214">
        <f>2*BM8+2*BN8+28</f>
        <v>188.32000000000002</v>
      </c>
      <c r="BR8" s="212">
        <f>INT(19*(INT(AZ6/3/2)+INT(BJ6/3/2+BJ7/3/2))/2)</f>
        <v>28</v>
      </c>
      <c r="BS8" s="87">
        <f t="shared" si="1"/>
        <v>46.814081518649438</v>
      </c>
      <c r="BT8" s="242"/>
      <c r="BU8" s="284"/>
      <c r="BV8" s="43"/>
      <c r="BW8" s="43"/>
      <c r="BX8" s="71"/>
    </row>
    <row r="9" spans="1:80" ht="32.25" customHeight="1" x14ac:dyDescent="0.25">
      <c r="A9" s="43"/>
      <c r="B9" s="203"/>
      <c r="C9" s="206"/>
      <c r="D9" s="46">
        <v>456</v>
      </c>
      <c r="E9" s="17" t="s">
        <v>60</v>
      </c>
      <c r="F9" s="24">
        <v>80</v>
      </c>
      <c r="G9" s="46"/>
      <c r="H9" s="83"/>
      <c r="I9" s="17"/>
      <c r="J9" s="62">
        <v>28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/>
      <c r="AA9" s="102"/>
      <c r="AB9" s="17"/>
      <c r="AC9" s="46"/>
      <c r="AD9" s="17"/>
      <c r="AE9" s="100"/>
      <c r="AF9" s="17"/>
      <c r="AG9" s="85"/>
      <c r="AH9" s="86"/>
      <c r="AI9" s="43"/>
      <c r="AJ9" s="278"/>
      <c r="AK9" s="242"/>
      <c r="AL9" s="238">
        <f>AL6</f>
        <v>660</v>
      </c>
      <c r="AM9" s="248" t="s">
        <v>205</v>
      </c>
      <c r="AN9" s="238">
        <f>AN6</f>
        <v>5</v>
      </c>
      <c r="AO9" s="250">
        <f>INT(AL9*TAN(RADIANS(AN9)))</f>
        <v>57</v>
      </c>
      <c r="AP9" s="242">
        <f>INT((AO9-13)/AS9+1)*AS9+13</f>
        <v>61</v>
      </c>
      <c r="AQ9" s="242">
        <f>AP9+INT(AL9*(TAN(AN9/180*PI())))</f>
        <v>118</v>
      </c>
      <c r="AR9" s="238">
        <f>F$8</f>
        <v>80</v>
      </c>
      <c r="AS9" s="239">
        <v>8</v>
      </c>
      <c r="AT9" s="241">
        <v>21</v>
      </c>
      <c r="AU9" s="241">
        <v>11</v>
      </c>
      <c r="AV9" s="88">
        <v>1</v>
      </c>
      <c r="AW9" s="218">
        <f>J$8</f>
        <v>28</v>
      </c>
      <c r="AX9" s="87">
        <f>AL9-11</f>
        <v>649</v>
      </c>
      <c r="AY9" s="184">
        <f>(AR9-7-BP9-BP10-1.16/2-BB9/2)</f>
        <v>68.06</v>
      </c>
      <c r="AZ9" s="130">
        <f>INT((AP9-13)/AS9)+1</f>
        <v>7</v>
      </c>
      <c r="BA9" s="103" t="s">
        <v>31</v>
      </c>
      <c r="BB9" s="105">
        <f>IF(AW9=16,1.84,IF(AW9=20,2.27,IF(AW9=22,2.51,IF(AW9=25,2.84,IF(AW9=28,3.16)))))</f>
        <v>3.16</v>
      </c>
      <c r="BC9" s="88">
        <f>AX9+2*AY9</f>
        <v>785.12</v>
      </c>
      <c r="BD9" s="87">
        <f>BC9*AZ9/100*((AW9/100)^2/4*PI()*7850/100)</f>
        <v>265.64991509932571</v>
      </c>
      <c r="BE9" s="88">
        <v>2</v>
      </c>
      <c r="BF9" s="87">
        <f>AL9-11</f>
        <v>649</v>
      </c>
      <c r="BG9" s="87">
        <v>10</v>
      </c>
      <c r="BH9" s="218">
        <v>10</v>
      </c>
      <c r="BI9" s="88">
        <f>BF9+2*BG9</f>
        <v>669</v>
      </c>
      <c r="BJ9" s="88">
        <f>AZ9</f>
        <v>7</v>
      </c>
      <c r="BK9" s="87">
        <f>BI9*BJ9/100*((BH9/100)^2/4*PI()*7850/100)</f>
        <v>28.872453853643467</v>
      </c>
      <c r="BL9" s="88">
        <v>3</v>
      </c>
      <c r="BM9" s="110">
        <f>(AP9+AQ9)/2-2*4.5</f>
        <v>80.5</v>
      </c>
      <c r="BN9" s="87">
        <f>10</f>
        <v>10</v>
      </c>
      <c r="BO9" s="218">
        <v>10</v>
      </c>
      <c r="BP9" s="105">
        <f t="shared" si="0"/>
        <v>1.1599999999999999</v>
      </c>
      <c r="BQ9" s="87">
        <f>BM9+2*BN9</f>
        <v>100.5</v>
      </c>
      <c r="BR9" s="88">
        <f>AT9*2+2*AU9+1</f>
        <v>65</v>
      </c>
      <c r="BS9" s="87">
        <f t="shared" si="1"/>
        <v>40.27531599379158</v>
      </c>
      <c r="BT9" s="242">
        <f>BD9+BK9+BS9+BD10+BK10+BS10+BS11</f>
        <v>888.26089373559046</v>
      </c>
      <c r="BU9" s="284">
        <f>(AP9+AQ9)*AL9/2*AR9/1000000</f>
        <v>4.7256</v>
      </c>
      <c r="BV9" s="43"/>
      <c r="BW9" s="43"/>
      <c r="BX9" s="286">
        <f>BT9/BU9</f>
        <v>187.96785460800544</v>
      </c>
    </row>
    <row r="10" spans="1:80" ht="32.25" customHeight="1" x14ac:dyDescent="0.25">
      <c r="A10" s="43"/>
      <c r="B10" s="203"/>
      <c r="C10" s="206"/>
      <c r="D10" s="46">
        <v>456</v>
      </c>
      <c r="E10" s="17" t="s">
        <v>61</v>
      </c>
      <c r="F10" s="24">
        <v>90</v>
      </c>
      <c r="G10" s="46"/>
      <c r="H10" s="83"/>
      <c r="I10" s="17"/>
      <c r="J10" s="62">
        <v>28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/>
      <c r="AA10" s="102"/>
      <c r="AB10" s="17"/>
      <c r="AC10" s="46"/>
      <c r="AD10" s="17"/>
      <c r="AE10" s="100"/>
      <c r="AF10" s="17"/>
      <c r="AG10" s="85"/>
      <c r="AH10" s="86"/>
      <c r="AI10" s="43"/>
      <c r="AJ10" s="278"/>
      <c r="AK10" s="242"/>
      <c r="AL10" s="238"/>
      <c r="AM10" s="248"/>
      <c r="AN10" s="238"/>
      <c r="AO10" s="250"/>
      <c r="AP10" s="242"/>
      <c r="AQ10" s="242"/>
      <c r="AR10" s="238"/>
      <c r="AS10" s="239"/>
      <c r="AT10" s="241"/>
      <c r="AU10" s="241"/>
      <c r="AV10" s="88" t="s">
        <v>51</v>
      </c>
      <c r="AW10" s="218">
        <f>AW9</f>
        <v>28</v>
      </c>
      <c r="AX10" s="87">
        <f>AL9/COS(AN9/180*PI())-11</f>
        <v>651.52109277860927</v>
      </c>
      <c r="AY10" s="184">
        <f>AY9</f>
        <v>68.06</v>
      </c>
      <c r="AZ10" s="103" t="s">
        <v>31</v>
      </c>
      <c r="BA10" s="131">
        <f>INT((AQ9-AP9-3.5/COS(AN9*PI()/180))/AS9)+1</f>
        <v>7</v>
      </c>
      <c r="BB10" s="105">
        <f>IF(AW10=16,1.84,IF(AW10=20,2.27,IF(AW10=22,2.51,IF(AW10=25,2.84,IF(AW10=28,3.16)))))</f>
        <v>3.16</v>
      </c>
      <c r="BC10" s="88">
        <f>AX10+2*AY10</f>
        <v>787.64109277860928</v>
      </c>
      <c r="BD10" s="87">
        <f>BC10*BA10/100*((AW10/100)^2/4*PI()*7850/100)</f>
        <v>266.50294149350117</v>
      </c>
      <c r="BE10" s="88" t="s">
        <v>52</v>
      </c>
      <c r="BF10" s="87">
        <f>AL9/COS(AN9/180*PI())-11</f>
        <v>651.52109277860927</v>
      </c>
      <c r="BG10" s="87">
        <v>10</v>
      </c>
      <c r="BH10" s="218">
        <v>10</v>
      </c>
      <c r="BI10" s="88">
        <f>BF10+2*BG10</f>
        <v>671.52109277860927</v>
      </c>
      <c r="BJ10" s="88">
        <f>BA10</f>
        <v>7</v>
      </c>
      <c r="BK10" s="87">
        <f>BI10*BJ10/100*((BH10/100)^2/4*PI()*7850/100)</f>
        <v>28.981258240655652</v>
      </c>
      <c r="BL10" s="88">
        <v>4</v>
      </c>
      <c r="BM10" s="110">
        <f>BM9</f>
        <v>80.5</v>
      </c>
      <c r="BN10" s="214">
        <f>AR9-7-BP9-BP10+BP10</f>
        <v>71.84</v>
      </c>
      <c r="BO10" s="218">
        <v>14</v>
      </c>
      <c r="BP10" s="105">
        <f t="shared" si="0"/>
        <v>1.62</v>
      </c>
      <c r="BQ10" s="214">
        <f>BM10+2*BN10+32</f>
        <v>256.18</v>
      </c>
      <c r="BR10" s="88">
        <f>BR9</f>
        <v>65</v>
      </c>
      <c r="BS10" s="87">
        <f t="shared" si="1"/>
        <v>201.22140979629327</v>
      </c>
      <c r="BT10" s="242"/>
      <c r="BU10" s="284"/>
      <c r="BV10" s="43"/>
      <c r="BW10" s="43"/>
      <c r="BX10" s="286"/>
    </row>
    <row r="11" spans="1:80" ht="32.25" customHeight="1" x14ac:dyDescent="0.25">
      <c r="A11" s="43"/>
      <c r="B11" s="203"/>
      <c r="C11" s="206"/>
      <c r="D11" s="46">
        <v>456</v>
      </c>
      <c r="E11" s="17" t="s">
        <v>62</v>
      </c>
      <c r="F11" s="24">
        <v>90</v>
      </c>
      <c r="G11" s="46"/>
      <c r="H11" s="83"/>
      <c r="I11" s="17"/>
      <c r="J11" s="62">
        <v>28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/>
      <c r="AA11" s="102"/>
      <c r="AB11" s="17"/>
      <c r="AC11" s="46"/>
      <c r="AD11" s="17"/>
      <c r="AE11" s="100"/>
      <c r="AF11" s="17"/>
      <c r="AG11" s="85"/>
      <c r="AH11" s="86"/>
      <c r="AI11" s="43"/>
      <c r="AJ11" s="278"/>
      <c r="AK11" s="242"/>
      <c r="AL11" s="238"/>
      <c r="AM11" s="248"/>
      <c r="AN11" s="238"/>
      <c r="AO11" s="250"/>
      <c r="AP11" s="242"/>
      <c r="AQ11" s="242"/>
      <c r="AR11" s="238"/>
      <c r="AS11" s="239"/>
      <c r="AT11" s="241"/>
      <c r="AU11" s="241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88">
        <v>5</v>
      </c>
      <c r="BM11" s="210">
        <f>(3*AS9+BB9+BP11)</f>
        <v>28.55</v>
      </c>
      <c r="BN11" s="214">
        <f>AR9-7-BP9-BP10+BP11</f>
        <v>71.61</v>
      </c>
      <c r="BO11" s="218">
        <v>12</v>
      </c>
      <c r="BP11" s="211">
        <f t="shared" si="0"/>
        <v>1.39</v>
      </c>
      <c r="BQ11" s="214">
        <f>2*BM11+2*BN11+28</f>
        <v>228.32</v>
      </c>
      <c r="BR11" s="212">
        <f>INT(19*(INT(AZ9/3/2)+INT(BJ9/3/2+BJ10/3/2))/2)</f>
        <v>28</v>
      </c>
      <c r="BS11" s="87">
        <f t="shared" si="1"/>
        <v>56.757599258379557</v>
      </c>
      <c r="BT11" s="242"/>
      <c r="BU11" s="284"/>
      <c r="BV11" s="43"/>
      <c r="BW11" s="43"/>
      <c r="BX11" s="71"/>
    </row>
    <row r="12" spans="1:80" ht="32.25" customHeight="1" x14ac:dyDescent="0.25">
      <c r="A12" s="43"/>
      <c r="B12" s="203"/>
      <c r="C12" s="206"/>
      <c r="D12" s="46">
        <v>456</v>
      </c>
      <c r="E12" s="17" t="s">
        <v>63</v>
      </c>
      <c r="F12" s="24">
        <v>110</v>
      </c>
      <c r="G12" s="46"/>
      <c r="H12" s="83"/>
      <c r="I12" s="17"/>
      <c r="J12" s="62">
        <v>28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/>
      <c r="AA12" s="102"/>
      <c r="AB12" s="17"/>
      <c r="AC12" s="46"/>
      <c r="AD12" s="17"/>
      <c r="AE12" s="100"/>
      <c r="AF12" s="17"/>
      <c r="AG12" s="85"/>
      <c r="AH12" s="86"/>
      <c r="AI12" s="43"/>
      <c r="AJ12" s="278"/>
      <c r="AK12" s="242"/>
      <c r="AL12" s="238">
        <f>AL9</f>
        <v>660</v>
      </c>
      <c r="AM12" s="248" t="s">
        <v>206</v>
      </c>
      <c r="AN12" s="238">
        <f>AN9</f>
        <v>5</v>
      </c>
      <c r="AO12" s="250">
        <f>INT(AL12*TAN(RADIANS(AN12)))</f>
        <v>57</v>
      </c>
      <c r="AP12" s="242">
        <f>INT((AO12-13)/AS12+1)*AS12+13</f>
        <v>61</v>
      </c>
      <c r="AQ12" s="242">
        <f>AP12+INT(AL12*(TAN(AN12/180*PI())))</f>
        <v>118</v>
      </c>
      <c r="AR12" s="238">
        <f>F$9</f>
        <v>80</v>
      </c>
      <c r="AS12" s="239">
        <v>8</v>
      </c>
      <c r="AT12" s="241">
        <v>21</v>
      </c>
      <c r="AU12" s="241">
        <v>11</v>
      </c>
      <c r="AV12" s="88">
        <v>1</v>
      </c>
      <c r="AW12" s="218">
        <f>J$9</f>
        <v>28</v>
      </c>
      <c r="AX12" s="87">
        <f>AL12-11</f>
        <v>649</v>
      </c>
      <c r="AY12" s="184">
        <f>(AR12-7-BP12-BP13-1.16/2-BB12/2)</f>
        <v>68.06</v>
      </c>
      <c r="AZ12" s="130">
        <f>INT((AP12-13)/AS12)+1</f>
        <v>7</v>
      </c>
      <c r="BA12" s="103" t="s">
        <v>31</v>
      </c>
      <c r="BB12" s="105">
        <f>IF(AW12=16,1.84,IF(AW12=20,2.27,IF(AW12=22,2.51,IF(AW12=25,2.84,IF(AW12=28,3.16)))))</f>
        <v>3.16</v>
      </c>
      <c r="BC12" s="88">
        <f>AX12+2*AY12</f>
        <v>785.12</v>
      </c>
      <c r="BD12" s="87">
        <f>BC12*AZ12/100*((AW12/100)^2/4*PI()*7850/100)</f>
        <v>265.64991509932571</v>
      </c>
      <c r="BE12" s="88">
        <v>2</v>
      </c>
      <c r="BF12" s="87">
        <f>AL12-11</f>
        <v>649</v>
      </c>
      <c r="BG12" s="87">
        <v>10</v>
      </c>
      <c r="BH12" s="218">
        <v>10</v>
      </c>
      <c r="BI12" s="88">
        <f>BF12+2*BG12</f>
        <v>669</v>
      </c>
      <c r="BJ12" s="88">
        <f>AZ12</f>
        <v>7</v>
      </c>
      <c r="BK12" s="87">
        <f>BI12*BJ12/100*((BH12/100)^2/4*PI()*7850/100)</f>
        <v>28.872453853643467</v>
      </c>
      <c r="BL12" s="88">
        <v>3</v>
      </c>
      <c r="BM12" s="110">
        <f>(AP12+AQ12)/2-2*4.5</f>
        <v>80.5</v>
      </c>
      <c r="BN12" s="87">
        <f>10</f>
        <v>10</v>
      </c>
      <c r="BO12" s="218">
        <v>10</v>
      </c>
      <c r="BP12" s="105">
        <f t="shared" si="0"/>
        <v>1.1599999999999999</v>
      </c>
      <c r="BQ12" s="87">
        <f>BM12+2*BN12</f>
        <v>100.5</v>
      </c>
      <c r="BR12" s="88">
        <f>AT12*2+2*AU12+1</f>
        <v>65</v>
      </c>
      <c r="BS12" s="87">
        <f t="shared" si="1"/>
        <v>40.27531599379158</v>
      </c>
      <c r="BT12" s="242">
        <f>BD12+BK12+BS12+BD13+BK13+BS13+BS14</f>
        <v>888.26089373559046</v>
      </c>
      <c r="BU12" s="284">
        <f>(AP12+AQ12)*AL12/2*AR12/1000000</f>
        <v>4.7256</v>
      </c>
      <c r="BV12" s="43"/>
      <c r="BW12" s="43"/>
      <c r="BX12" s="286">
        <f>BT12/BU12</f>
        <v>187.96785460800544</v>
      </c>
    </row>
    <row r="13" spans="1:80" ht="32.25" customHeight="1" thickBot="1" x14ac:dyDescent="0.3">
      <c r="A13" s="43"/>
      <c r="B13" s="204"/>
      <c r="C13" s="207"/>
      <c r="D13" s="46">
        <v>456</v>
      </c>
      <c r="E13" s="17" t="s">
        <v>65</v>
      </c>
      <c r="F13" s="24">
        <v>110</v>
      </c>
      <c r="G13" s="46"/>
      <c r="H13" s="83"/>
      <c r="I13" s="17"/>
      <c r="J13" s="62">
        <v>28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/>
      <c r="AA13" s="102"/>
      <c r="AB13" s="17"/>
      <c r="AC13" s="46"/>
      <c r="AD13" s="17"/>
      <c r="AE13" s="100"/>
      <c r="AF13" s="17"/>
      <c r="AG13" s="85"/>
      <c r="AH13" s="86"/>
      <c r="AI13" s="43"/>
      <c r="AJ13" s="278"/>
      <c r="AK13" s="242"/>
      <c r="AL13" s="238"/>
      <c r="AM13" s="248"/>
      <c r="AN13" s="238"/>
      <c r="AO13" s="250"/>
      <c r="AP13" s="242"/>
      <c r="AQ13" s="242"/>
      <c r="AR13" s="238"/>
      <c r="AS13" s="239"/>
      <c r="AT13" s="241"/>
      <c r="AU13" s="241"/>
      <c r="AV13" s="88" t="s">
        <v>51</v>
      </c>
      <c r="AW13" s="218">
        <f>AW12</f>
        <v>28</v>
      </c>
      <c r="AX13" s="87">
        <f>AL12/COS(AN12/180*PI())-11</f>
        <v>651.52109277860927</v>
      </c>
      <c r="AY13" s="184">
        <f>AY12</f>
        <v>68.06</v>
      </c>
      <c r="AZ13" s="103" t="s">
        <v>31</v>
      </c>
      <c r="BA13" s="131">
        <f>INT((AQ12-AP12-3.5/COS(AN12*PI()/180))/AS12)+1</f>
        <v>7</v>
      </c>
      <c r="BB13" s="105">
        <f>IF(AW13=16,1.84,IF(AW13=20,2.27,IF(AW13=22,2.51,IF(AW13=25,2.84,IF(AW13=28,3.16)))))</f>
        <v>3.16</v>
      </c>
      <c r="BC13" s="88">
        <f>AX13+2*AY13</f>
        <v>787.64109277860928</v>
      </c>
      <c r="BD13" s="87">
        <f>BC13*BA13/100*((AW13/100)^2/4*PI()*7850/100)</f>
        <v>266.50294149350117</v>
      </c>
      <c r="BE13" s="88" t="s">
        <v>52</v>
      </c>
      <c r="BF13" s="87">
        <f>AL12/COS(AN12/180*PI())-11</f>
        <v>651.52109277860927</v>
      </c>
      <c r="BG13" s="87">
        <v>10</v>
      </c>
      <c r="BH13" s="218">
        <v>10</v>
      </c>
      <c r="BI13" s="88">
        <f>BF13+2*BG13</f>
        <v>671.52109277860927</v>
      </c>
      <c r="BJ13" s="88">
        <f>BA13</f>
        <v>7</v>
      </c>
      <c r="BK13" s="87">
        <f>BI13*BJ13/100*((BH13/100)^2/4*PI()*7850/100)</f>
        <v>28.981258240655652</v>
      </c>
      <c r="BL13" s="88">
        <v>4</v>
      </c>
      <c r="BM13" s="110">
        <f>BM12</f>
        <v>80.5</v>
      </c>
      <c r="BN13" s="214">
        <f>AR12-7-BP12-BP13+BP13</f>
        <v>71.84</v>
      </c>
      <c r="BO13" s="218">
        <v>14</v>
      </c>
      <c r="BP13" s="105">
        <f t="shared" si="0"/>
        <v>1.62</v>
      </c>
      <c r="BQ13" s="214">
        <f>BM13+2*BN13+32</f>
        <v>256.18</v>
      </c>
      <c r="BR13" s="88">
        <f>BR12</f>
        <v>65</v>
      </c>
      <c r="BS13" s="87">
        <f t="shared" si="1"/>
        <v>201.22140979629327</v>
      </c>
      <c r="BT13" s="242"/>
      <c r="BU13" s="284"/>
      <c r="BV13" s="43"/>
      <c r="BW13" s="43"/>
      <c r="BX13" s="286"/>
    </row>
    <row r="14" spans="1:80" ht="32.25" customHeight="1" thickBot="1" x14ac:dyDescent="0.3">
      <c r="A14" s="43"/>
      <c r="B14" s="14"/>
      <c r="C14" s="14"/>
      <c r="D14" s="46">
        <v>456</v>
      </c>
      <c r="E14" s="17" t="s">
        <v>66</v>
      </c>
      <c r="F14" s="26">
        <v>120</v>
      </c>
      <c r="G14" s="46"/>
      <c r="H14" s="83"/>
      <c r="I14" s="17"/>
      <c r="J14" s="62">
        <v>28</v>
      </c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8"/>
      <c r="AA14" s="102"/>
      <c r="AB14" s="17"/>
      <c r="AC14" s="46"/>
      <c r="AD14" s="17"/>
      <c r="AE14" s="100"/>
      <c r="AF14" s="17"/>
      <c r="AG14" s="85"/>
      <c r="AH14" s="86"/>
      <c r="AI14" s="43"/>
      <c r="AJ14" s="278"/>
      <c r="AK14" s="242"/>
      <c r="AL14" s="238"/>
      <c r="AM14" s="248"/>
      <c r="AN14" s="238"/>
      <c r="AO14" s="250"/>
      <c r="AP14" s="242"/>
      <c r="AQ14" s="242"/>
      <c r="AR14" s="238"/>
      <c r="AS14" s="239"/>
      <c r="AT14" s="241"/>
      <c r="AU14" s="241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88">
        <v>5</v>
      </c>
      <c r="BM14" s="210">
        <f>(3*AS12+BB12+BP14)</f>
        <v>28.55</v>
      </c>
      <c r="BN14" s="214">
        <f>AR12-7-BP12-BP13+BP14</f>
        <v>71.61</v>
      </c>
      <c r="BO14" s="218">
        <v>12</v>
      </c>
      <c r="BP14" s="211">
        <f t="shared" si="0"/>
        <v>1.39</v>
      </c>
      <c r="BQ14" s="214">
        <f>2*BM14+2*BN14+28</f>
        <v>228.32</v>
      </c>
      <c r="BR14" s="212">
        <f>INT(19*(INT(AZ12/3/2)+INT(BJ12/3/2+BJ13/3/2))/2)</f>
        <v>28</v>
      </c>
      <c r="BS14" s="87">
        <f t="shared" si="1"/>
        <v>56.757599258379557</v>
      </c>
      <c r="BT14" s="242"/>
      <c r="BU14" s="284"/>
      <c r="BV14" s="43"/>
      <c r="BW14" s="43"/>
      <c r="BX14" s="71"/>
    </row>
    <row r="15" spans="1:80" ht="32.25" customHeight="1" thickBot="1" x14ac:dyDescent="0.3">
      <c r="A15" s="43"/>
      <c r="D15" s="51">
        <v>456</v>
      </c>
      <c r="E15" s="18" t="s">
        <v>67</v>
      </c>
      <c r="F15" s="26">
        <v>120</v>
      </c>
      <c r="G15" s="51"/>
      <c r="H15" s="89"/>
      <c r="I15" s="18"/>
      <c r="J15" s="64">
        <v>28</v>
      </c>
      <c r="K15" s="106"/>
      <c r="L15" s="51"/>
      <c r="M15" s="51"/>
      <c r="N15" s="51"/>
      <c r="O15" s="51"/>
      <c r="P15" s="18"/>
      <c r="Q15" s="90"/>
      <c r="R15" s="18"/>
      <c r="S15" s="18"/>
      <c r="T15" s="54"/>
      <c r="U15" s="51"/>
      <c r="V15" s="51"/>
      <c r="W15" s="18"/>
      <c r="X15" s="18"/>
      <c r="Y15" s="18"/>
      <c r="Z15" s="98"/>
      <c r="AA15" s="106"/>
      <c r="AB15" s="18"/>
      <c r="AC15" s="51"/>
      <c r="AD15" s="18"/>
      <c r="AE15" s="101"/>
      <c r="AF15" s="18"/>
      <c r="AG15" s="91"/>
      <c r="AH15" s="86"/>
      <c r="AI15" s="43"/>
      <c r="AJ15" s="278"/>
      <c r="AK15" s="242"/>
      <c r="AL15" s="238">
        <f>AL12</f>
        <v>660</v>
      </c>
      <c r="AM15" s="248" t="s">
        <v>405</v>
      </c>
      <c r="AN15" s="238">
        <f>AN12</f>
        <v>5</v>
      </c>
      <c r="AO15" s="250">
        <f>INT(AL15*TAN(RADIANS(AN15)))</f>
        <v>57</v>
      </c>
      <c r="AP15" s="242">
        <f>INT((AO15-13)/AS15+1)*AS15+13</f>
        <v>61</v>
      </c>
      <c r="AQ15" s="242">
        <f>AP15+INT(AL15*(TAN(AN15/180*PI())))</f>
        <v>118</v>
      </c>
      <c r="AR15" s="238">
        <f>F$10</f>
        <v>90</v>
      </c>
      <c r="AS15" s="239">
        <v>8</v>
      </c>
      <c r="AT15" s="241">
        <v>21</v>
      </c>
      <c r="AU15" s="241">
        <v>11</v>
      </c>
      <c r="AV15" s="88">
        <v>1</v>
      </c>
      <c r="AW15" s="218">
        <f>J$11</f>
        <v>28</v>
      </c>
      <c r="AX15" s="87">
        <f>AL15-11</f>
        <v>649</v>
      </c>
      <c r="AY15" s="184">
        <f>(AR15-7-BP15-BP16-1.16/2-BB15/2)</f>
        <v>78.06</v>
      </c>
      <c r="AZ15" s="130">
        <f>INT((AP15-13)/AS15)+1</f>
        <v>7</v>
      </c>
      <c r="BA15" s="103" t="s">
        <v>31</v>
      </c>
      <c r="BB15" s="105">
        <f>IF(AW15=16,1.84,IF(AW15=20,2.27,IF(AW15=22,2.51,IF(AW15=25,2.84,IF(AW15=28,3.16)))))</f>
        <v>3.16</v>
      </c>
      <c r="BC15" s="88">
        <f>AX15+2*AY15</f>
        <v>805.12</v>
      </c>
      <c r="BD15" s="87">
        <f>BC15*AZ15/100*((AW15/100)^2/4*PI()*7850/100)</f>
        <v>272.41703133886426</v>
      </c>
      <c r="BE15" s="88">
        <v>2</v>
      </c>
      <c r="BF15" s="87">
        <f>AL15-11</f>
        <v>649</v>
      </c>
      <c r="BG15" s="87">
        <v>10</v>
      </c>
      <c r="BH15" s="218">
        <v>10</v>
      </c>
      <c r="BI15" s="88">
        <f>BF15+2*BG15</f>
        <v>669</v>
      </c>
      <c r="BJ15" s="88">
        <f>AZ15</f>
        <v>7</v>
      </c>
      <c r="BK15" s="87">
        <f>BI15*BJ15/100*((BH15/100)^2/4*PI()*7850/100)</f>
        <v>28.872453853643467</v>
      </c>
      <c r="BL15" s="88">
        <v>3</v>
      </c>
      <c r="BM15" s="110">
        <f>(AP15+AQ15)/2-2*4.5</f>
        <v>80.5</v>
      </c>
      <c r="BN15" s="87">
        <f>10</f>
        <v>10</v>
      </c>
      <c r="BO15" s="218">
        <v>10</v>
      </c>
      <c r="BP15" s="105">
        <f t="shared" si="0"/>
        <v>1.1599999999999999</v>
      </c>
      <c r="BQ15" s="87">
        <f>BM15+2*BN15</f>
        <v>100.5</v>
      </c>
      <c r="BR15" s="88">
        <f>AT15*2+2*AU15+1</f>
        <v>65</v>
      </c>
      <c r="BS15" s="87">
        <f t="shared" si="1"/>
        <v>40.27531599379158</v>
      </c>
      <c r="BT15" s="242">
        <f>BD15+BK15+BS15+BD16+BK16+BS16+BS17</f>
        <v>922.47626206917562</v>
      </c>
      <c r="BU15" s="284">
        <f>(AP15+AQ15)*AL15/2*AR15/1000000</f>
        <v>5.3163</v>
      </c>
      <c r="BV15" s="43"/>
      <c r="BW15" s="43"/>
      <c r="BX15" s="286">
        <f>BT15/BU15</f>
        <v>173.51847376355278</v>
      </c>
    </row>
    <row r="16" spans="1:80" ht="32.25" customHeight="1" x14ac:dyDescent="0.25">
      <c r="A16" s="43"/>
      <c r="D16" s="73"/>
      <c r="E16" s="93"/>
      <c r="F16" s="73"/>
      <c r="G16" s="73"/>
      <c r="H16" s="73"/>
      <c r="I16" s="72"/>
      <c r="J16" s="73"/>
      <c r="K16" s="73"/>
      <c r="L16" s="73"/>
      <c r="M16" s="73"/>
      <c r="N16" s="73"/>
      <c r="O16" s="73"/>
      <c r="P16" s="72"/>
      <c r="Q16" s="72"/>
      <c r="R16" s="72"/>
      <c r="S16" s="72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86"/>
      <c r="AI16" s="43"/>
      <c r="AJ16" s="278"/>
      <c r="AK16" s="242"/>
      <c r="AL16" s="238"/>
      <c r="AM16" s="248"/>
      <c r="AN16" s="238"/>
      <c r="AO16" s="250"/>
      <c r="AP16" s="242"/>
      <c r="AQ16" s="242"/>
      <c r="AR16" s="238"/>
      <c r="AS16" s="239"/>
      <c r="AT16" s="241"/>
      <c r="AU16" s="241"/>
      <c r="AV16" s="88" t="s">
        <v>51</v>
      </c>
      <c r="AW16" s="218">
        <f>AW15</f>
        <v>28</v>
      </c>
      <c r="AX16" s="87">
        <f>AL15/COS(AN15/180*PI())-11</f>
        <v>651.52109277860927</v>
      </c>
      <c r="AY16" s="184">
        <f>AY15</f>
        <v>78.06</v>
      </c>
      <c r="AZ16" s="103" t="s">
        <v>31</v>
      </c>
      <c r="BA16" s="131">
        <f>INT((AQ15-AP15-3.5/COS(AN15*PI()/180))/AS15)+1</f>
        <v>7</v>
      </c>
      <c r="BB16" s="105">
        <f>IF(AW16=16,1.84,IF(AW16=20,2.27,IF(AW16=22,2.51,IF(AW16=25,2.84,IF(AW16=28,3.16)))))</f>
        <v>3.16</v>
      </c>
      <c r="BC16" s="88">
        <f>AX16+2*AY16</f>
        <v>807.64109277860928</v>
      </c>
      <c r="BD16" s="87">
        <f>BC16*BA16/100*((AW16/100)^2/4*PI()*7850/100)</f>
        <v>273.27005773303972</v>
      </c>
      <c r="BE16" s="88" t="s">
        <v>52</v>
      </c>
      <c r="BF16" s="87">
        <f>AL15/COS(AN15/180*PI())-11</f>
        <v>651.52109277860927</v>
      </c>
      <c r="BG16" s="87">
        <v>10</v>
      </c>
      <c r="BH16" s="218">
        <v>10</v>
      </c>
      <c r="BI16" s="88">
        <f>BF16+2*BG16</f>
        <v>671.52109277860927</v>
      </c>
      <c r="BJ16" s="88">
        <f>BA16</f>
        <v>7</v>
      </c>
      <c r="BK16" s="87">
        <f>BI16*BJ16/100*((BH16/100)^2/4*PI()*7850/100)</f>
        <v>28.981258240655652</v>
      </c>
      <c r="BL16" s="88">
        <v>4</v>
      </c>
      <c r="BM16" s="110">
        <f>BM15</f>
        <v>80.5</v>
      </c>
      <c r="BN16" s="214">
        <f>AR15-7-BP15-BP16+BP16</f>
        <v>81.84</v>
      </c>
      <c r="BO16" s="218">
        <v>14</v>
      </c>
      <c r="BP16" s="105">
        <f t="shared" si="0"/>
        <v>1.62</v>
      </c>
      <c r="BQ16" s="214">
        <f>BM16+2*BN16+32</f>
        <v>276.18</v>
      </c>
      <c r="BR16" s="88">
        <f>BR15</f>
        <v>65</v>
      </c>
      <c r="BS16" s="87">
        <f t="shared" si="1"/>
        <v>216.93078678093636</v>
      </c>
      <c r="BT16" s="242"/>
      <c r="BU16" s="284"/>
      <c r="BV16" s="43"/>
      <c r="BW16" s="43"/>
      <c r="BX16" s="286"/>
    </row>
    <row r="17" spans="1:76" ht="32.25" customHeight="1" x14ac:dyDescent="0.25">
      <c r="A17" s="43"/>
      <c r="D17" s="73"/>
      <c r="E17" s="93"/>
      <c r="F17" s="73"/>
      <c r="G17" s="73"/>
      <c r="H17" s="73"/>
      <c r="I17" s="72"/>
      <c r="J17" s="73"/>
      <c r="K17" s="73"/>
      <c r="L17" s="73"/>
      <c r="M17" s="73"/>
      <c r="N17" s="73"/>
      <c r="O17" s="73"/>
      <c r="P17" s="72"/>
      <c r="Q17" s="72"/>
      <c r="R17" s="72"/>
      <c r="S17" s="72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86"/>
      <c r="AI17" s="43"/>
      <c r="AJ17" s="278"/>
      <c r="AK17" s="242"/>
      <c r="AL17" s="238"/>
      <c r="AM17" s="248"/>
      <c r="AN17" s="238"/>
      <c r="AO17" s="250"/>
      <c r="AP17" s="242"/>
      <c r="AQ17" s="242"/>
      <c r="AR17" s="238"/>
      <c r="AS17" s="239"/>
      <c r="AT17" s="241"/>
      <c r="AU17" s="241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88">
        <v>5</v>
      </c>
      <c r="BM17" s="210">
        <f>(3*AS15+BB15+BP17)</f>
        <v>28.55</v>
      </c>
      <c r="BN17" s="214">
        <f>AR15-7-BP15-BP16+BP17</f>
        <v>81.61</v>
      </c>
      <c r="BO17" s="218">
        <v>12</v>
      </c>
      <c r="BP17" s="211">
        <f t="shared" si="0"/>
        <v>1.39</v>
      </c>
      <c r="BQ17" s="214">
        <f>2*BM17+2*BN17+28</f>
        <v>248.32</v>
      </c>
      <c r="BR17" s="212">
        <f>INT(19*(INT(AZ15/3/2)+INT(BJ15/3/2+BJ16/3/2))/2)</f>
        <v>28</v>
      </c>
      <c r="BS17" s="87">
        <f t="shared" si="1"/>
        <v>61.72935812824462</v>
      </c>
      <c r="BT17" s="242"/>
      <c r="BU17" s="284"/>
      <c r="BV17" s="43"/>
      <c r="BW17" s="43"/>
      <c r="BX17" s="71"/>
    </row>
    <row r="18" spans="1:76" ht="32.25" customHeight="1" x14ac:dyDescent="0.25">
      <c r="D18" s="73"/>
      <c r="E18" s="93"/>
      <c r="F18" s="73"/>
      <c r="G18" s="73"/>
      <c r="H18" s="73"/>
      <c r="I18" s="72"/>
      <c r="J18" s="73"/>
      <c r="K18" s="73"/>
      <c r="L18" s="73"/>
      <c r="M18" s="73"/>
      <c r="N18" s="73"/>
      <c r="O18" s="73"/>
      <c r="P18" s="72"/>
      <c r="Q18" s="72"/>
      <c r="R18" s="72"/>
      <c r="S18" s="72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J18" s="278"/>
      <c r="AK18" s="242"/>
      <c r="AL18" s="238">
        <f>AL15</f>
        <v>660</v>
      </c>
      <c r="AM18" s="248" t="s">
        <v>404</v>
      </c>
      <c r="AN18" s="238">
        <f>AN15</f>
        <v>5</v>
      </c>
      <c r="AO18" s="250">
        <f>INT(AL18*TAN(RADIANS(AN18)))</f>
        <v>57</v>
      </c>
      <c r="AP18" s="242">
        <f>INT((AO18-13)/AS18+1)*AS18+13</f>
        <v>61</v>
      </c>
      <c r="AQ18" s="242">
        <f>AP18+INT(AL18*(TAN(AN18/180*PI())))</f>
        <v>118</v>
      </c>
      <c r="AR18" s="238">
        <f>F$12</f>
        <v>110</v>
      </c>
      <c r="AS18" s="239">
        <v>8</v>
      </c>
      <c r="AT18" s="241">
        <v>21</v>
      </c>
      <c r="AU18" s="241">
        <v>11</v>
      </c>
      <c r="AV18" s="88">
        <v>1</v>
      </c>
      <c r="AW18" s="218">
        <f>J$13</f>
        <v>28</v>
      </c>
      <c r="AX18" s="87">
        <f>AL18-11</f>
        <v>649</v>
      </c>
      <c r="AY18" s="184">
        <f>(AR18-7-BP18-BP19-1.16/2-BB18/2)</f>
        <v>98.06</v>
      </c>
      <c r="AZ18" s="130">
        <f>INT((AP18-13)/AS18)+1</f>
        <v>7</v>
      </c>
      <c r="BA18" s="103" t="s">
        <v>31</v>
      </c>
      <c r="BB18" s="105">
        <f>IF(AW18=16,1.84,IF(AW18=20,2.27,IF(AW18=22,2.51,IF(AW18=25,2.84,IF(AW18=28,3.16)))))</f>
        <v>3.16</v>
      </c>
      <c r="BC18" s="88">
        <f>AX18+2*AY18</f>
        <v>845.12</v>
      </c>
      <c r="BD18" s="87">
        <f>BC18*AZ18/100*((AW18/100)^2/4*PI()*7850/100)</f>
        <v>285.95126381794137</v>
      </c>
      <c r="BE18" s="88">
        <v>2</v>
      </c>
      <c r="BF18" s="87">
        <f>AL18-11</f>
        <v>649</v>
      </c>
      <c r="BG18" s="87">
        <v>10</v>
      </c>
      <c r="BH18" s="218">
        <v>10</v>
      </c>
      <c r="BI18" s="88">
        <f>BF18+2*BG18</f>
        <v>669</v>
      </c>
      <c r="BJ18" s="88">
        <f>AZ18</f>
        <v>7</v>
      </c>
      <c r="BK18" s="87">
        <f>BI18*BJ18/100*((BH18/100)^2/4*PI()*7850/100)</f>
        <v>28.872453853643467</v>
      </c>
      <c r="BL18" s="88">
        <v>3</v>
      </c>
      <c r="BM18" s="110">
        <f>(AP18+AQ18)/2-2*4.5</f>
        <v>80.5</v>
      </c>
      <c r="BN18" s="87">
        <f>10</f>
        <v>10</v>
      </c>
      <c r="BO18" s="218">
        <v>10</v>
      </c>
      <c r="BP18" s="105">
        <f t="shared" si="0"/>
        <v>1.1599999999999999</v>
      </c>
      <c r="BQ18" s="87">
        <f>BM18+2*BN18</f>
        <v>100.5</v>
      </c>
      <c r="BR18" s="88">
        <f>AT18*2+2*AU18+1</f>
        <v>65</v>
      </c>
      <c r="BS18" s="87">
        <f t="shared" si="1"/>
        <v>40.27531599379158</v>
      </c>
      <c r="BT18" s="242">
        <f>BD18+BK18+BS18+BD19+BK19+BS19+BS20</f>
        <v>990.90699873634628</v>
      </c>
      <c r="BU18" s="284">
        <f>(AP18+AQ18)*AL18/2*AR18/1000000</f>
        <v>6.4977</v>
      </c>
      <c r="BX18" s="286">
        <f>BT18/BU18</f>
        <v>152.50119253525807</v>
      </c>
    </row>
    <row r="19" spans="1:76" ht="32.25" customHeight="1" x14ac:dyDescent="0.25">
      <c r="D19" s="73"/>
      <c r="E19" s="93"/>
      <c r="F19" s="73"/>
      <c r="G19" s="73"/>
      <c r="H19" s="73"/>
      <c r="I19" s="72"/>
      <c r="J19" s="73"/>
      <c r="K19" s="73"/>
      <c r="L19" s="73"/>
      <c r="M19" s="73"/>
      <c r="N19" s="73"/>
      <c r="O19" s="73"/>
      <c r="P19" s="72"/>
      <c r="Q19" s="72"/>
      <c r="R19" s="72"/>
      <c r="S19" s="72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J19" s="278"/>
      <c r="AK19" s="242"/>
      <c r="AL19" s="238"/>
      <c r="AM19" s="248"/>
      <c r="AN19" s="238"/>
      <c r="AO19" s="250"/>
      <c r="AP19" s="242"/>
      <c r="AQ19" s="242"/>
      <c r="AR19" s="238"/>
      <c r="AS19" s="239"/>
      <c r="AT19" s="241"/>
      <c r="AU19" s="241"/>
      <c r="AV19" s="88" t="s">
        <v>51</v>
      </c>
      <c r="AW19" s="218">
        <f>AW18</f>
        <v>28</v>
      </c>
      <c r="AX19" s="87">
        <f>AL18/COS(AN18/180*PI())-11</f>
        <v>651.52109277860927</v>
      </c>
      <c r="AY19" s="184">
        <f>AY18</f>
        <v>98.06</v>
      </c>
      <c r="AZ19" s="103" t="s">
        <v>31</v>
      </c>
      <c r="BA19" s="131">
        <f>INT((AQ18-AP18-3.5/COS(AN18*PI()/180))/AS18)+1</f>
        <v>7</v>
      </c>
      <c r="BB19" s="105">
        <f>IF(AW19=16,1.84,IF(AW19=20,2.27,IF(AW19=22,2.51,IF(AW19=25,2.84,IF(AW19=28,3.16)))))</f>
        <v>3.16</v>
      </c>
      <c r="BC19" s="88">
        <f>AX19+2*AY19</f>
        <v>847.64109277860928</v>
      </c>
      <c r="BD19" s="87">
        <f>BC19*BA19/100*((AW19/100)^2/4*PI()*7850/100)</f>
        <v>286.80429021211688</v>
      </c>
      <c r="BE19" s="88" t="s">
        <v>52</v>
      </c>
      <c r="BF19" s="87">
        <f>AL18/COS(AN18/180*PI())-11</f>
        <v>651.52109277860927</v>
      </c>
      <c r="BG19" s="87">
        <v>10</v>
      </c>
      <c r="BH19" s="218">
        <v>10</v>
      </c>
      <c r="BI19" s="88">
        <f>BF19+2*BG19</f>
        <v>671.52109277860927</v>
      </c>
      <c r="BJ19" s="88">
        <f>BA19</f>
        <v>7</v>
      </c>
      <c r="BK19" s="87">
        <f>BI19*BJ19/100*((BH19/100)^2/4*PI()*7850/100)</f>
        <v>28.981258240655652</v>
      </c>
      <c r="BL19" s="88">
        <v>4</v>
      </c>
      <c r="BM19" s="110">
        <f>BM18</f>
        <v>80.5</v>
      </c>
      <c r="BN19" s="214">
        <f>AR18-7-BP18-BP19+BP19</f>
        <v>101.84</v>
      </c>
      <c r="BO19" s="218">
        <v>14</v>
      </c>
      <c r="BP19" s="105">
        <f t="shared" si="0"/>
        <v>1.62</v>
      </c>
      <c r="BQ19" s="214">
        <f>BM19+2*BN19+32</f>
        <v>316.18</v>
      </c>
      <c r="BR19" s="88">
        <f>BR18</f>
        <v>65</v>
      </c>
      <c r="BS19" s="87">
        <f t="shared" si="1"/>
        <v>248.3495407502225</v>
      </c>
      <c r="BT19" s="242"/>
      <c r="BU19" s="284"/>
      <c r="BX19" s="286"/>
    </row>
    <row r="20" spans="1:76" ht="32.25" customHeight="1" x14ac:dyDescent="0.25">
      <c r="D20" s="73"/>
      <c r="E20" s="93"/>
      <c r="F20" s="73"/>
      <c r="G20" s="73"/>
      <c r="H20" s="73"/>
      <c r="I20" s="72"/>
      <c r="J20" s="73"/>
      <c r="K20" s="73"/>
      <c r="L20" s="73"/>
      <c r="M20" s="73"/>
      <c r="N20" s="73"/>
      <c r="O20" s="73"/>
      <c r="P20" s="72"/>
      <c r="Q20" s="72"/>
      <c r="R20" s="72"/>
      <c r="S20" s="72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J20" s="278"/>
      <c r="AK20" s="242"/>
      <c r="AL20" s="238"/>
      <c r="AM20" s="248"/>
      <c r="AN20" s="238"/>
      <c r="AO20" s="250"/>
      <c r="AP20" s="242"/>
      <c r="AQ20" s="242"/>
      <c r="AR20" s="238"/>
      <c r="AS20" s="239"/>
      <c r="AT20" s="241"/>
      <c r="AU20" s="241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88">
        <v>5</v>
      </c>
      <c r="BM20" s="210">
        <f>(3*AS18+BB18+BP20)</f>
        <v>28.55</v>
      </c>
      <c r="BN20" s="214">
        <f>AR18-7-BP18-BP19+BP20</f>
        <v>101.61</v>
      </c>
      <c r="BO20" s="218">
        <v>12</v>
      </c>
      <c r="BP20" s="211">
        <f t="shared" si="0"/>
        <v>1.39</v>
      </c>
      <c r="BQ20" s="214">
        <f>2*BM20+2*BN20+28</f>
        <v>288.32</v>
      </c>
      <c r="BR20" s="212">
        <f>INT(19*(INT(AZ18/3/2)+INT(BJ18/3/2+BJ19/3/2))/2)</f>
        <v>28</v>
      </c>
      <c r="BS20" s="87">
        <f t="shared" si="1"/>
        <v>71.672875867974753</v>
      </c>
      <c r="BT20" s="242"/>
      <c r="BU20" s="284"/>
      <c r="BX20" s="71"/>
    </row>
    <row r="21" spans="1:76" ht="32.25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238">
        <f>AL18</f>
        <v>660</v>
      </c>
      <c r="AM21" s="248" t="s">
        <v>406</v>
      </c>
      <c r="AN21" s="238">
        <f>AN18</f>
        <v>5</v>
      </c>
      <c r="AO21" s="250">
        <f>INT(AL21*TAN(RADIANS(AN21)))</f>
        <v>57</v>
      </c>
      <c r="AP21" s="242">
        <f>INT((AO21-13)/AS21+1)*AS21+13</f>
        <v>61</v>
      </c>
      <c r="AQ21" s="242">
        <f>AP21+INT(AL21*(TAN(AN21/180*PI())))</f>
        <v>118</v>
      </c>
      <c r="AR21" s="238">
        <f>F$15</f>
        <v>120</v>
      </c>
      <c r="AS21" s="239">
        <v>8</v>
      </c>
      <c r="AT21" s="241">
        <v>21</v>
      </c>
      <c r="AU21" s="241">
        <v>11</v>
      </c>
      <c r="AV21" s="88">
        <v>1</v>
      </c>
      <c r="AW21" s="218">
        <f>J$15</f>
        <v>28</v>
      </c>
      <c r="AX21" s="87">
        <f>AL21-11</f>
        <v>649</v>
      </c>
      <c r="AY21" s="184">
        <f>(AR21-7-BP21-BP22-1.16/2-BB21/2)</f>
        <v>108.06</v>
      </c>
      <c r="AZ21" s="130">
        <f>INT((AP21-13)/AS21)+1</f>
        <v>7</v>
      </c>
      <c r="BA21" s="103" t="s">
        <v>31</v>
      </c>
      <c r="BB21" s="105">
        <f>IF(AW21=16,1.84,IF(AW21=20,2.27,IF(AW21=22,2.51,IF(AW21=25,2.84,IF(AW21=28,3.16)))))</f>
        <v>3.16</v>
      </c>
      <c r="BC21" s="88">
        <f>AX21+2*AY21</f>
        <v>865.12</v>
      </c>
      <c r="BD21" s="87">
        <f>BC21*AZ21/100*((AW21/100)^2/4*PI()*7850/100)</f>
        <v>292.71838005747992</v>
      </c>
      <c r="BE21" s="88">
        <v>2</v>
      </c>
      <c r="BF21" s="87">
        <f>AL21-11</f>
        <v>649</v>
      </c>
      <c r="BG21" s="87">
        <v>10</v>
      </c>
      <c r="BH21" s="218">
        <v>10</v>
      </c>
      <c r="BI21" s="88">
        <f>BF21+2*BG21</f>
        <v>669</v>
      </c>
      <c r="BJ21" s="88">
        <f>AZ21</f>
        <v>7</v>
      </c>
      <c r="BK21" s="87">
        <f>BI21*BJ21/100*((BH21/100)^2/4*PI()*7850/100)</f>
        <v>28.872453853643467</v>
      </c>
      <c r="BL21" s="88">
        <v>3</v>
      </c>
      <c r="BM21" s="110">
        <f>(AP21+AQ21)/2-2*4.5</f>
        <v>80.5</v>
      </c>
      <c r="BN21" s="87">
        <f>10</f>
        <v>10</v>
      </c>
      <c r="BO21" s="218">
        <v>10</v>
      </c>
      <c r="BP21" s="105">
        <f t="shared" si="0"/>
        <v>1.1599999999999999</v>
      </c>
      <c r="BQ21" s="87">
        <f>BM21+2*BN21</f>
        <v>100.5</v>
      </c>
      <c r="BR21" s="88">
        <f>AT21*2+2*AU21+1</f>
        <v>65</v>
      </c>
      <c r="BS21" s="87">
        <f t="shared" si="1"/>
        <v>40.27531599379158</v>
      </c>
      <c r="BT21" s="242">
        <f>BD21+BK21+BS21+BD22+BK22+BS22+BS23</f>
        <v>1025.1223670699314</v>
      </c>
      <c r="BU21" s="284">
        <f>(AP21+AQ21)*AL21/2*AR21/1000000</f>
        <v>7.0884</v>
      </c>
      <c r="BX21" s="286">
        <f>BT21/BU21</f>
        <v>144.61971207464751</v>
      </c>
    </row>
    <row r="22" spans="1:76" ht="32.25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/>
      <c r="AM22" s="248"/>
      <c r="AN22" s="238"/>
      <c r="AO22" s="250"/>
      <c r="AP22" s="242"/>
      <c r="AQ22" s="242"/>
      <c r="AR22" s="238"/>
      <c r="AS22" s="239"/>
      <c r="AT22" s="241"/>
      <c r="AU22" s="241"/>
      <c r="AV22" s="88" t="s">
        <v>51</v>
      </c>
      <c r="AW22" s="218">
        <f>AW21</f>
        <v>28</v>
      </c>
      <c r="AX22" s="87">
        <f>AL21/COS(AN21/180*PI())-11</f>
        <v>651.52109277860927</v>
      </c>
      <c r="AY22" s="184">
        <f>AY21</f>
        <v>108.06</v>
      </c>
      <c r="AZ22" s="103" t="s">
        <v>31</v>
      </c>
      <c r="BA22" s="131">
        <f>INT((AQ21-AP21-3.5/COS(AN21*PI()/180))/AS21)+1</f>
        <v>7</v>
      </c>
      <c r="BB22" s="105">
        <f>IF(AW22=16,1.84,IF(AW22=20,2.27,IF(AW22=22,2.51,IF(AW22=25,2.84,IF(AW22=28,3.16)))))</f>
        <v>3.16</v>
      </c>
      <c r="BC22" s="88">
        <f>AX22+2*AY22</f>
        <v>867.64109277860928</v>
      </c>
      <c r="BD22" s="87">
        <f>BC22*BA22/100*((AW22/100)^2/4*PI()*7850/100)</f>
        <v>293.57140645165543</v>
      </c>
      <c r="BE22" s="88" t="s">
        <v>52</v>
      </c>
      <c r="BF22" s="87">
        <f>AL21/COS(AN21/180*PI())-11</f>
        <v>651.52109277860927</v>
      </c>
      <c r="BG22" s="87">
        <v>10</v>
      </c>
      <c r="BH22" s="218">
        <v>10</v>
      </c>
      <c r="BI22" s="88">
        <f>BF22+2*BG22</f>
        <v>671.52109277860927</v>
      </c>
      <c r="BJ22" s="88">
        <f>BA22</f>
        <v>7</v>
      </c>
      <c r="BK22" s="87">
        <f>BI22*BJ22/100*((BH22/100)^2/4*PI()*7850/100)</f>
        <v>28.981258240655652</v>
      </c>
      <c r="BL22" s="88">
        <v>4</v>
      </c>
      <c r="BM22" s="110">
        <f>BM21</f>
        <v>80.5</v>
      </c>
      <c r="BN22" s="214">
        <f>AR21-7-BP21-BP22+BP22</f>
        <v>111.84</v>
      </c>
      <c r="BO22" s="218">
        <v>14</v>
      </c>
      <c r="BP22" s="105">
        <f t="shared" si="0"/>
        <v>1.62</v>
      </c>
      <c r="BQ22" s="214">
        <f>BM22+2*BN22+32</f>
        <v>336.18</v>
      </c>
      <c r="BR22" s="88">
        <f>BR21</f>
        <v>65</v>
      </c>
      <c r="BS22" s="87">
        <f t="shared" si="1"/>
        <v>264.05891773486559</v>
      </c>
      <c r="BT22" s="242"/>
      <c r="BU22" s="284"/>
      <c r="BX22" s="286"/>
    </row>
    <row r="23" spans="1:76" ht="32.25" customHeight="1" thickBot="1" x14ac:dyDescent="0.3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9"/>
      <c r="AK23" s="252"/>
      <c r="AL23" s="236"/>
      <c r="AM23" s="249"/>
      <c r="AN23" s="236"/>
      <c r="AO23" s="251"/>
      <c r="AP23" s="252"/>
      <c r="AQ23" s="252"/>
      <c r="AR23" s="236"/>
      <c r="AS23" s="240"/>
      <c r="AT23" s="303"/>
      <c r="AU23" s="303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95">
        <v>5</v>
      </c>
      <c r="BM23" s="210">
        <f>(3*AS21+BB21+BP23)</f>
        <v>28.55</v>
      </c>
      <c r="BN23" s="214">
        <f>AR21-7-BP21-BP22+BP23</f>
        <v>111.61</v>
      </c>
      <c r="BO23" s="218">
        <v>12</v>
      </c>
      <c r="BP23" s="211">
        <f t="shared" si="0"/>
        <v>1.39</v>
      </c>
      <c r="BQ23" s="214">
        <f>2*BM23+2*BN23+28</f>
        <v>308.32</v>
      </c>
      <c r="BR23" s="212">
        <f>INT(19*(INT(AZ21/3/2)+INT(BJ21/3/2+BJ22/3/2))/2)</f>
        <v>28</v>
      </c>
      <c r="BS23" s="94">
        <f t="shared" si="1"/>
        <v>76.644634737839795</v>
      </c>
      <c r="BT23" s="252"/>
      <c r="BU23" s="285"/>
      <c r="BX23" s="71"/>
    </row>
    <row r="24" spans="1:76" ht="32.25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L24" s="73"/>
      <c r="AM24" s="93"/>
      <c r="AN24" s="93"/>
      <c r="AO24" s="129"/>
      <c r="AP24" s="93"/>
      <c r="AQ24" s="93"/>
      <c r="AR24" s="73"/>
      <c r="AV24" s="73"/>
      <c r="AW24" s="73"/>
      <c r="AX24" s="73"/>
      <c r="AZ24" s="73"/>
      <c r="BA24" s="73"/>
      <c r="BB24" s="73"/>
      <c r="BC24" s="73"/>
      <c r="BD24" s="72"/>
      <c r="BE24" s="72"/>
      <c r="BF24" s="72"/>
      <c r="BG24" s="72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</row>
    <row r="25" spans="1:76" ht="32.25" customHeight="1" x14ac:dyDescent="0.25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1" t="s">
        <v>429</v>
      </c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</row>
    <row r="26" spans="1:76" ht="13.5" customHeight="1" thickBot="1" x14ac:dyDescent="0.3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J26" s="43"/>
      <c r="AK26" s="43"/>
      <c r="AL26" s="43"/>
      <c r="AM26" s="43"/>
      <c r="AN26" s="43"/>
      <c r="AO26" s="128"/>
      <c r="AP26" s="43"/>
      <c r="AQ26" s="43"/>
      <c r="AR26" s="43"/>
      <c r="AS26" s="133"/>
      <c r="AT26" s="209"/>
      <c r="AU26" s="209"/>
      <c r="AV26" s="43"/>
      <c r="AW26" s="43"/>
      <c r="AX26" s="43"/>
      <c r="AY26" s="13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</row>
    <row r="27" spans="1:76" ht="45.75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J27" s="272" t="s">
        <v>441</v>
      </c>
      <c r="AK27" s="274" t="s">
        <v>148</v>
      </c>
      <c r="AL27" s="274" t="s">
        <v>149</v>
      </c>
      <c r="AM27" s="274" t="s">
        <v>150</v>
      </c>
      <c r="AN27" s="262" t="s">
        <v>450</v>
      </c>
      <c r="AO27" s="200" t="s">
        <v>23</v>
      </c>
      <c r="AP27" s="262" t="s">
        <v>442</v>
      </c>
      <c r="AQ27" s="262" t="s">
        <v>443</v>
      </c>
      <c r="AR27" s="262" t="s">
        <v>444</v>
      </c>
      <c r="AS27" s="264" t="s">
        <v>201</v>
      </c>
      <c r="AT27" s="266" t="s">
        <v>407</v>
      </c>
      <c r="AU27" s="266" t="s">
        <v>408</v>
      </c>
      <c r="AV27" s="257" t="s">
        <v>437</v>
      </c>
      <c r="AW27" s="257"/>
      <c r="AX27" s="257"/>
      <c r="AY27" s="257"/>
      <c r="AZ27" s="257"/>
      <c r="BA27" s="257"/>
      <c r="BB27" s="257"/>
      <c r="BC27" s="257"/>
      <c r="BD27" s="257"/>
      <c r="BE27" s="257" t="s">
        <v>438</v>
      </c>
      <c r="BF27" s="257"/>
      <c r="BG27" s="257"/>
      <c r="BH27" s="257"/>
      <c r="BI27" s="257"/>
      <c r="BJ27" s="257"/>
      <c r="BK27" s="257"/>
      <c r="BL27" s="257" t="s">
        <v>445</v>
      </c>
      <c r="BM27" s="257"/>
      <c r="BN27" s="257"/>
      <c r="BO27" s="257"/>
      <c r="BP27" s="257"/>
      <c r="BQ27" s="257"/>
      <c r="BR27" s="257"/>
      <c r="BS27" s="257"/>
      <c r="BT27" s="258" t="s">
        <v>454</v>
      </c>
      <c r="BU27" s="260" t="s">
        <v>453</v>
      </c>
      <c r="BV27" s="43"/>
      <c r="BW27" s="43"/>
    </row>
    <row r="28" spans="1:76" ht="64.5" customHeight="1" x14ac:dyDescent="0.25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273"/>
      <c r="AK28" s="259"/>
      <c r="AL28" s="259"/>
      <c r="AM28" s="259"/>
      <c r="AN28" s="263"/>
      <c r="AO28" s="201" t="s">
        <v>202</v>
      </c>
      <c r="AP28" s="263"/>
      <c r="AQ28" s="263"/>
      <c r="AR28" s="263"/>
      <c r="AS28" s="265"/>
      <c r="AT28" s="267"/>
      <c r="AU28" s="267"/>
      <c r="AV28" s="25" t="s">
        <v>24</v>
      </c>
      <c r="AW28" s="25" t="s">
        <v>158</v>
      </c>
      <c r="AX28" s="81" t="s">
        <v>25</v>
      </c>
      <c r="AY28" s="187" t="s">
        <v>26</v>
      </c>
      <c r="AZ28" s="25" t="s">
        <v>440</v>
      </c>
      <c r="BA28" s="25" t="s">
        <v>409</v>
      </c>
      <c r="BB28" s="186" t="s">
        <v>27</v>
      </c>
      <c r="BC28" s="25" t="s">
        <v>159</v>
      </c>
      <c r="BD28" s="25" t="s">
        <v>160</v>
      </c>
      <c r="BE28" s="25" t="s">
        <v>24</v>
      </c>
      <c r="BF28" s="81" t="s">
        <v>25</v>
      </c>
      <c r="BG28" s="81" t="s">
        <v>26</v>
      </c>
      <c r="BH28" s="25" t="s">
        <v>158</v>
      </c>
      <c r="BI28" s="25" t="s">
        <v>159</v>
      </c>
      <c r="BJ28" s="25" t="s">
        <v>20</v>
      </c>
      <c r="BK28" s="25" t="s">
        <v>160</v>
      </c>
      <c r="BL28" s="25" t="s">
        <v>24</v>
      </c>
      <c r="BM28" s="81" t="s">
        <v>25</v>
      </c>
      <c r="BN28" s="81" t="s">
        <v>26</v>
      </c>
      <c r="BO28" s="25" t="s">
        <v>158</v>
      </c>
      <c r="BP28" s="186" t="s">
        <v>27</v>
      </c>
      <c r="BQ28" s="25" t="s">
        <v>159</v>
      </c>
      <c r="BR28" s="25" t="s">
        <v>20</v>
      </c>
      <c r="BS28" s="25" t="s">
        <v>160</v>
      </c>
      <c r="BT28" s="259"/>
      <c r="BU28" s="261"/>
      <c r="BV28" s="43"/>
      <c r="BW28" s="43"/>
    </row>
    <row r="29" spans="1:76" ht="32.25" customHeight="1" x14ac:dyDescent="0.25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278">
        <v>6.6</v>
      </c>
      <c r="AK29" s="242">
        <v>6</v>
      </c>
      <c r="AL29" s="238">
        <v>660</v>
      </c>
      <c r="AM29" s="248" t="s">
        <v>203</v>
      </c>
      <c r="AN29" s="238">
        <v>10</v>
      </c>
      <c r="AO29" s="250">
        <f>INT(AL29*TAN(RADIANS(AN29)))</f>
        <v>116</v>
      </c>
      <c r="AP29" s="242">
        <f>(INT((AO29-13)/AS29+1)*AS29+13)</f>
        <v>117</v>
      </c>
      <c r="AQ29" s="242">
        <f>AP29+INT(AL29*(TAN(AN29/180*PI())))</f>
        <v>233</v>
      </c>
      <c r="AR29" s="238">
        <f>F$6</f>
        <v>60</v>
      </c>
      <c r="AS29" s="239">
        <v>8</v>
      </c>
      <c r="AT29" s="241">
        <v>21</v>
      </c>
      <c r="AU29" s="241">
        <v>11</v>
      </c>
      <c r="AV29" s="88">
        <v>1</v>
      </c>
      <c r="AW29" s="218">
        <f>J$6</f>
        <v>28</v>
      </c>
      <c r="AX29" s="87">
        <f>AL29-11</f>
        <v>649</v>
      </c>
      <c r="AY29" s="184">
        <f>(AR29-7-BP29-BP30-1.16/2-BB29/2)</f>
        <v>48.060000000000009</v>
      </c>
      <c r="AZ29" s="130">
        <f>INT((AP29-13)/AS29)+1</f>
        <v>14</v>
      </c>
      <c r="BA29" s="103" t="s">
        <v>31</v>
      </c>
      <c r="BB29" s="105">
        <f>IF(AW29=16,1.84,IF(AW29=20,2.27,IF(AW29=22,2.51,IF(AW29=25,2.84,IF(AW29=28,3.16)))))</f>
        <v>3.16</v>
      </c>
      <c r="BC29" s="88">
        <f>AX29+2*AY29</f>
        <v>745.12</v>
      </c>
      <c r="BD29" s="87">
        <f>BC29*AZ29/100*((AW29/100)^2/4*PI()*7850/100)</f>
        <v>504.23136524049715</v>
      </c>
      <c r="BE29" s="88">
        <v>2</v>
      </c>
      <c r="BF29" s="87">
        <f>AL29-11</f>
        <v>649</v>
      </c>
      <c r="BG29" s="87">
        <v>10</v>
      </c>
      <c r="BH29" s="218">
        <v>10</v>
      </c>
      <c r="BI29" s="88">
        <f>BF29+2*BG29</f>
        <v>669</v>
      </c>
      <c r="BJ29" s="88">
        <f>AZ29</f>
        <v>14</v>
      </c>
      <c r="BK29" s="87">
        <f>BI29*BJ29/100*((BH29/100)^2/4*PI()*7850/100)</f>
        <v>57.744907707286934</v>
      </c>
      <c r="BL29" s="88">
        <v>3</v>
      </c>
      <c r="BM29" s="110">
        <f>(AP29+AQ29)/2-2*4.5</f>
        <v>166</v>
      </c>
      <c r="BN29" s="87">
        <f>10</f>
        <v>10</v>
      </c>
      <c r="BO29" s="218">
        <v>10</v>
      </c>
      <c r="BP29" s="105">
        <f t="shared" ref="BP29:BP46" si="2">IF(BO29=10,1.16,IF(BO29=12,1.39,IF(BO29=14,1.62,IF(BO29=28,3.1))))</f>
        <v>1.1599999999999999</v>
      </c>
      <c r="BQ29" s="87">
        <f>BM29+2*BN29</f>
        <v>186</v>
      </c>
      <c r="BR29" s="88">
        <f>AT29*2+2*AU29+1</f>
        <v>65</v>
      </c>
      <c r="BS29" s="87">
        <f t="shared" ref="BS29:BS46" si="3">BQ29*BR29/100*((BO29/100)^2/4*PI()*7850/100)</f>
        <v>74.539390794479942</v>
      </c>
      <c r="BT29" s="242">
        <f>BD29+BK29+BS29+BD30+BK30+BS30+BS31</f>
        <v>1538.5210805618674</v>
      </c>
      <c r="BU29" s="284">
        <f>(AP29+AQ29)*AL29/2*AR29/1000000</f>
        <v>6.93</v>
      </c>
      <c r="BV29" s="43"/>
      <c r="BW29" s="43"/>
      <c r="BX29" s="286">
        <f>BT29/BU29</f>
        <v>222.00881393389142</v>
      </c>
    </row>
    <row r="30" spans="1:76" ht="32.25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8"/>
      <c r="AK30" s="242"/>
      <c r="AL30" s="238"/>
      <c r="AM30" s="248"/>
      <c r="AN30" s="238"/>
      <c r="AO30" s="250"/>
      <c r="AP30" s="242"/>
      <c r="AQ30" s="242"/>
      <c r="AR30" s="238"/>
      <c r="AS30" s="239"/>
      <c r="AT30" s="241"/>
      <c r="AU30" s="241"/>
      <c r="AV30" s="88" t="s">
        <v>51</v>
      </c>
      <c r="AW30" s="218">
        <f>AW29</f>
        <v>28</v>
      </c>
      <c r="AX30" s="87">
        <f>AL29/COS(AN29/180*PI())-11</f>
        <v>659.18156384459166</v>
      </c>
      <c r="AY30" s="184">
        <f>AY29</f>
        <v>48.060000000000009</v>
      </c>
      <c r="AZ30" s="103" t="s">
        <v>31</v>
      </c>
      <c r="BA30" s="217">
        <f>INT((AQ29-AP29-3.5/COS(AN29*PI()/180))/AS29)+1-1</f>
        <v>14</v>
      </c>
      <c r="BB30" s="105">
        <f>IF(AW30=16,1.84,IF(AW30=20,2.27,IF(AW30=22,2.51,IF(AW30=25,2.84,IF(AW30=28,3.16)))))</f>
        <v>3.16</v>
      </c>
      <c r="BC30" s="88">
        <f>AX30+2*AY30</f>
        <v>755.30156384459167</v>
      </c>
      <c r="BD30" s="87">
        <f>BC30*BA30/100*((AW30/100)^2/4*PI()*7850/100)</f>
        <v>511.12134784416065</v>
      </c>
      <c r="BE30" s="88" t="s">
        <v>52</v>
      </c>
      <c r="BF30" s="87">
        <f>AL29/COS(AN29/180*PI())-11</f>
        <v>659.18156384459166</v>
      </c>
      <c r="BG30" s="87">
        <v>10</v>
      </c>
      <c r="BH30" s="218">
        <v>10</v>
      </c>
      <c r="BI30" s="88">
        <f>BF30+2*BG30</f>
        <v>679.18156384459166</v>
      </c>
      <c r="BJ30" s="88">
        <f>BA30</f>
        <v>14</v>
      </c>
      <c r="BK30" s="87">
        <f>BI30*BJ30/100*((BH30/100)^2/4*PI()*7850/100)</f>
        <v>58.623732018978714</v>
      </c>
      <c r="BL30" s="88">
        <v>4</v>
      </c>
      <c r="BM30" s="110">
        <f>BM29</f>
        <v>166</v>
      </c>
      <c r="BN30" s="214">
        <f>AR29-7-BP29-BP30+BP30</f>
        <v>51.84</v>
      </c>
      <c r="BO30" s="218">
        <v>14</v>
      </c>
      <c r="BP30" s="105">
        <f t="shared" si="2"/>
        <v>1.62</v>
      </c>
      <c r="BQ30" s="214">
        <f>BM30+2*BN30+32</f>
        <v>301.68</v>
      </c>
      <c r="BR30" s="88">
        <f>BR29</f>
        <v>65</v>
      </c>
      <c r="BS30" s="87">
        <f t="shared" si="3"/>
        <v>236.96024243635631</v>
      </c>
      <c r="BT30" s="242"/>
      <c r="BU30" s="284"/>
      <c r="BV30" s="43"/>
      <c r="BW30" s="43"/>
      <c r="BX30" s="286"/>
    </row>
    <row r="31" spans="1:76" ht="32.25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8"/>
      <c r="AK31" s="242"/>
      <c r="AL31" s="238"/>
      <c r="AM31" s="248"/>
      <c r="AN31" s="238"/>
      <c r="AO31" s="250"/>
      <c r="AP31" s="242"/>
      <c r="AQ31" s="242"/>
      <c r="AR31" s="238"/>
      <c r="AS31" s="239"/>
      <c r="AT31" s="241"/>
      <c r="AU31" s="241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88">
        <v>5</v>
      </c>
      <c r="BM31" s="210">
        <f>(3*AS29+BB29+BP31)</f>
        <v>28.55</v>
      </c>
      <c r="BN31" s="214">
        <f>AR29-7-BP29-BP30+BP31</f>
        <v>51.610000000000007</v>
      </c>
      <c r="BO31" s="218">
        <v>12</v>
      </c>
      <c r="BP31" s="211">
        <f t="shared" si="2"/>
        <v>1.39</v>
      </c>
      <c r="BQ31" s="214">
        <f>2*BM31+2*BN31+28</f>
        <v>188.32000000000002</v>
      </c>
      <c r="BR31" s="212">
        <f>INT(19*(INT(AZ29/3/2)+INT(BJ29/3/2+BJ30/3/2))/2)</f>
        <v>57</v>
      </c>
      <c r="BS31" s="87">
        <f t="shared" si="3"/>
        <v>95.300094520107777</v>
      </c>
      <c r="BT31" s="242"/>
      <c r="BU31" s="284"/>
      <c r="BV31" s="43"/>
      <c r="BW31" s="43"/>
      <c r="BX31" s="71"/>
    </row>
    <row r="32" spans="1:76" ht="32.25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/>
      <c r="AK32" s="242"/>
      <c r="AL32" s="238">
        <f>AL29</f>
        <v>660</v>
      </c>
      <c r="AM32" s="248" t="s">
        <v>205</v>
      </c>
      <c r="AN32" s="238">
        <f>AN29</f>
        <v>10</v>
      </c>
      <c r="AO32" s="250">
        <f>INT(AL32*TAN(RADIANS(AN32)))</f>
        <v>116</v>
      </c>
      <c r="AP32" s="242">
        <f>INT((AO32-13)/AS32+1)*AS32+13</f>
        <v>117</v>
      </c>
      <c r="AQ32" s="242">
        <f>AP32+INT(AL32*(TAN(AN32/180*PI())))</f>
        <v>233</v>
      </c>
      <c r="AR32" s="238">
        <f>F$8</f>
        <v>80</v>
      </c>
      <c r="AS32" s="239">
        <v>8</v>
      </c>
      <c r="AT32" s="241">
        <v>21</v>
      </c>
      <c r="AU32" s="241">
        <v>11</v>
      </c>
      <c r="AV32" s="88">
        <v>1</v>
      </c>
      <c r="AW32" s="218">
        <f>J$8</f>
        <v>28</v>
      </c>
      <c r="AX32" s="87">
        <f>AL32-11</f>
        <v>649</v>
      </c>
      <c r="AY32" s="184">
        <f>(AR32-7-BP32-BP33-1.16/2-BB32/2)</f>
        <v>68.06</v>
      </c>
      <c r="AZ32" s="130">
        <f>INT((AP32-13)/AS32)+1</f>
        <v>14</v>
      </c>
      <c r="BA32" s="103" t="s">
        <v>31</v>
      </c>
      <c r="BB32" s="105">
        <f>IF(AW32=16,1.84,IF(AW32=20,2.27,IF(AW32=22,2.51,IF(AW32=25,2.84,IF(AW32=28,3.16)))))</f>
        <v>3.16</v>
      </c>
      <c r="BC32" s="88">
        <f>AX32+2*AY32</f>
        <v>785.12</v>
      </c>
      <c r="BD32" s="87">
        <f>BC32*AZ32/100*((AW32/100)^2/4*PI()*7850/100)</f>
        <v>531.29983019865142</v>
      </c>
      <c r="BE32" s="88">
        <v>2</v>
      </c>
      <c r="BF32" s="87">
        <f>AL32-11</f>
        <v>649</v>
      </c>
      <c r="BG32" s="87">
        <v>10</v>
      </c>
      <c r="BH32" s="218">
        <v>10</v>
      </c>
      <c r="BI32" s="88">
        <f>BF32+2*BG32</f>
        <v>669</v>
      </c>
      <c r="BJ32" s="88">
        <f>AZ32</f>
        <v>14</v>
      </c>
      <c r="BK32" s="87">
        <f>BI32*BJ32/100*((BH32/100)^2/4*PI()*7850/100)</f>
        <v>57.744907707286934</v>
      </c>
      <c r="BL32" s="88">
        <v>3</v>
      </c>
      <c r="BM32" s="110">
        <f>(AP32+AQ32)/2-2*4.5</f>
        <v>166</v>
      </c>
      <c r="BN32" s="87">
        <f>10</f>
        <v>10</v>
      </c>
      <c r="BO32" s="218">
        <v>10</v>
      </c>
      <c r="BP32" s="105">
        <f t="shared" si="2"/>
        <v>1.1599999999999999</v>
      </c>
      <c r="BQ32" s="87">
        <f>BM32+2*BN32</f>
        <v>186</v>
      </c>
      <c r="BR32" s="88">
        <f>AT32*2+2*AU32+1</f>
        <v>65</v>
      </c>
      <c r="BS32" s="87">
        <f t="shared" si="3"/>
        <v>74.539390794479942</v>
      </c>
      <c r="BT32" s="242">
        <f>BD32+BK32+BS32+BD33+BK33+BS33+BS34</f>
        <v>1644.3189255604841</v>
      </c>
      <c r="BU32" s="284">
        <f>(AP32+AQ32)*AL32/2*AR32/1000000</f>
        <v>9.24</v>
      </c>
      <c r="BV32" s="43"/>
      <c r="BW32" s="43"/>
      <c r="BX32" s="286">
        <f>BT32/BU32</f>
        <v>177.95659367537706</v>
      </c>
    </row>
    <row r="33" spans="4:76" ht="32.25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/>
      <c r="AM33" s="248"/>
      <c r="AN33" s="238"/>
      <c r="AO33" s="250"/>
      <c r="AP33" s="242"/>
      <c r="AQ33" s="242"/>
      <c r="AR33" s="238"/>
      <c r="AS33" s="239"/>
      <c r="AT33" s="241"/>
      <c r="AU33" s="241"/>
      <c r="AV33" s="88" t="s">
        <v>51</v>
      </c>
      <c r="AW33" s="218">
        <f>AW32</f>
        <v>28</v>
      </c>
      <c r="AX33" s="87">
        <f>AL32/COS(AN32/180*PI())-11</f>
        <v>659.18156384459166</v>
      </c>
      <c r="AY33" s="184">
        <f>AY32</f>
        <v>68.06</v>
      </c>
      <c r="AZ33" s="103" t="s">
        <v>31</v>
      </c>
      <c r="BA33" s="217">
        <f>INT((AQ32-AP32-3.5/COS(AN32*PI()/180))/AS32)+1-1</f>
        <v>14</v>
      </c>
      <c r="BB33" s="105">
        <f>IF(AW33=16,1.84,IF(AW33=20,2.27,IF(AW33=22,2.51,IF(AW33=25,2.84,IF(AW33=28,3.16)))))</f>
        <v>3.16</v>
      </c>
      <c r="BC33" s="88">
        <f>AX33+2*AY33</f>
        <v>795.30156384459167</v>
      </c>
      <c r="BD33" s="87">
        <f>BC33*BA33/100*((AW33/100)^2/4*PI()*7850/100)</f>
        <v>538.18981280231492</v>
      </c>
      <c r="BE33" s="88" t="s">
        <v>52</v>
      </c>
      <c r="BF33" s="87">
        <f>AL32/COS(AN32/180*PI())-11</f>
        <v>659.18156384459166</v>
      </c>
      <c r="BG33" s="87">
        <v>10</v>
      </c>
      <c r="BH33" s="218">
        <v>10</v>
      </c>
      <c r="BI33" s="88">
        <f>BF33+2*BG33</f>
        <v>679.18156384459166</v>
      </c>
      <c r="BJ33" s="88">
        <f>BA33</f>
        <v>14</v>
      </c>
      <c r="BK33" s="87">
        <f>BI33*BJ33/100*((BH33/100)^2/4*PI()*7850/100)</f>
        <v>58.623732018978714</v>
      </c>
      <c r="BL33" s="88">
        <v>4</v>
      </c>
      <c r="BM33" s="110">
        <f>BM32</f>
        <v>166</v>
      </c>
      <c r="BN33" s="214">
        <f>AR32-7-BP32-BP33+BP33</f>
        <v>71.84</v>
      </c>
      <c r="BO33" s="218">
        <v>14</v>
      </c>
      <c r="BP33" s="105">
        <f t="shared" si="2"/>
        <v>1.62</v>
      </c>
      <c r="BQ33" s="214">
        <f>BM33+2*BN33+32</f>
        <v>341.68</v>
      </c>
      <c r="BR33" s="88">
        <f>BR32</f>
        <v>65</v>
      </c>
      <c r="BS33" s="87">
        <f t="shared" si="3"/>
        <v>268.37899640564245</v>
      </c>
      <c r="BT33" s="242"/>
      <c r="BU33" s="284"/>
      <c r="BV33" s="43"/>
      <c r="BW33" s="43"/>
      <c r="BX33" s="286"/>
    </row>
    <row r="34" spans="4:76" ht="32.25" customHeight="1" x14ac:dyDescent="0.25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8"/>
      <c r="AN34" s="238"/>
      <c r="AO34" s="250"/>
      <c r="AP34" s="242"/>
      <c r="AQ34" s="242"/>
      <c r="AR34" s="238"/>
      <c r="AS34" s="239"/>
      <c r="AT34" s="241"/>
      <c r="AU34" s="241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88">
        <v>5</v>
      </c>
      <c r="BM34" s="210">
        <f>(3*AS32+BB32+BP34)</f>
        <v>28.55</v>
      </c>
      <c r="BN34" s="214">
        <f>AR32-7-BP32-BP33+BP34</f>
        <v>71.61</v>
      </c>
      <c r="BO34" s="218">
        <v>12</v>
      </c>
      <c r="BP34" s="211">
        <f t="shared" si="2"/>
        <v>1.39</v>
      </c>
      <c r="BQ34" s="214">
        <f>2*BM34+2*BN34+28</f>
        <v>228.32</v>
      </c>
      <c r="BR34" s="212">
        <f>INT(19*(INT(AZ32/3/2)+INT(BJ32/3/2+BJ33/3/2))/2)</f>
        <v>57</v>
      </c>
      <c r="BS34" s="87">
        <f t="shared" si="3"/>
        <v>115.54225563312981</v>
      </c>
      <c r="BT34" s="242"/>
      <c r="BU34" s="284"/>
      <c r="BV34" s="43"/>
      <c r="BW34" s="43"/>
      <c r="BX34" s="71"/>
    </row>
    <row r="35" spans="4:76" ht="32.25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f>AL32</f>
        <v>660</v>
      </c>
      <c r="AM35" s="248" t="s">
        <v>206</v>
      </c>
      <c r="AN35" s="238">
        <f>AN32</f>
        <v>10</v>
      </c>
      <c r="AO35" s="250">
        <f>INT(AL35*TAN(RADIANS(AN35)))</f>
        <v>116</v>
      </c>
      <c r="AP35" s="242">
        <f>INT((AO35-13)/AS35+1)*AS35+13</f>
        <v>117</v>
      </c>
      <c r="AQ35" s="242">
        <f>AP35+INT(AL35*(TAN(AN35/180*PI())))</f>
        <v>233</v>
      </c>
      <c r="AR35" s="238">
        <f>F$9</f>
        <v>80</v>
      </c>
      <c r="AS35" s="239">
        <v>8</v>
      </c>
      <c r="AT35" s="241">
        <v>21</v>
      </c>
      <c r="AU35" s="241">
        <v>11</v>
      </c>
      <c r="AV35" s="88">
        <v>1</v>
      </c>
      <c r="AW35" s="218">
        <f>J$9</f>
        <v>28</v>
      </c>
      <c r="AX35" s="87">
        <f>AL35-11</f>
        <v>649</v>
      </c>
      <c r="AY35" s="184">
        <f>(AR35-7-BP35-BP36-1.16/2-BB35/2)</f>
        <v>68.06</v>
      </c>
      <c r="AZ35" s="130">
        <f>INT((AP35-13)/AS35)+1</f>
        <v>14</v>
      </c>
      <c r="BA35" s="103" t="s">
        <v>31</v>
      </c>
      <c r="BB35" s="105">
        <f>IF(AW35=16,1.84,IF(AW35=20,2.27,IF(AW35=22,2.51,IF(AW35=25,2.84,IF(AW35=28,3.16)))))</f>
        <v>3.16</v>
      </c>
      <c r="BC35" s="88">
        <f>AX35+2*AY35</f>
        <v>785.12</v>
      </c>
      <c r="BD35" s="87">
        <f>BC35*AZ35/100*((AW35/100)^2/4*PI()*7850/100)</f>
        <v>531.29983019865142</v>
      </c>
      <c r="BE35" s="88">
        <v>2</v>
      </c>
      <c r="BF35" s="87">
        <f>AL35-11</f>
        <v>649</v>
      </c>
      <c r="BG35" s="87">
        <v>10</v>
      </c>
      <c r="BH35" s="218">
        <v>10</v>
      </c>
      <c r="BI35" s="88">
        <f>BF35+2*BG35</f>
        <v>669</v>
      </c>
      <c r="BJ35" s="88">
        <f>AZ35</f>
        <v>14</v>
      </c>
      <c r="BK35" s="87">
        <f>BI35*BJ35/100*((BH35/100)^2/4*PI()*7850/100)</f>
        <v>57.744907707286934</v>
      </c>
      <c r="BL35" s="88">
        <v>3</v>
      </c>
      <c r="BM35" s="110">
        <f>(AP35+AQ35)/2-2*4.5</f>
        <v>166</v>
      </c>
      <c r="BN35" s="87">
        <f>10</f>
        <v>10</v>
      </c>
      <c r="BO35" s="218">
        <v>10</v>
      </c>
      <c r="BP35" s="105">
        <f t="shared" si="2"/>
        <v>1.1599999999999999</v>
      </c>
      <c r="BQ35" s="87">
        <f>BM35+2*BN35</f>
        <v>186</v>
      </c>
      <c r="BR35" s="88">
        <f>AT35*2+2*AU35+1</f>
        <v>65</v>
      </c>
      <c r="BS35" s="87">
        <f t="shared" si="3"/>
        <v>74.539390794479942</v>
      </c>
      <c r="BT35" s="242">
        <f>BD35+BK35+BS35+BD36+BK36+BS36+BS37</f>
        <v>1644.3189255604841</v>
      </c>
      <c r="BU35" s="284">
        <f>(AP35+AQ35)*AL35/2*AR35/1000000</f>
        <v>9.24</v>
      </c>
      <c r="BV35" s="43"/>
      <c r="BW35" s="43"/>
      <c r="BX35" s="286">
        <f>BT35/BU35</f>
        <v>177.95659367537706</v>
      </c>
    </row>
    <row r="36" spans="4:76" ht="32.25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8"/>
      <c r="AN36" s="238"/>
      <c r="AO36" s="250"/>
      <c r="AP36" s="242"/>
      <c r="AQ36" s="242"/>
      <c r="AR36" s="238"/>
      <c r="AS36" s="239"/>
      <c r="AT36" s="241"/>
      <c r="AU36" s="241"/>
      <c r="AV36" s="88" t="s">
        <v>51</v>
      </c>
      <c r="AW36" s="218">
        <f>AW35</f>
        <v>28</v>
      </c>
      <c r="AX36" s="87">
        <f>AL35/COS(AN35/180*PI())-11</f>
        <v>659.18156384459166</v>
      </c>
      <c r="AY36" s="184">
        <f>AY35</f>
        <v>68.06</v>
      </c>
      <c r="AZ36" s="103" t="s">
        <v>31</v>
      </c>
      <c r="BA36" s="131">
        <f>INT((AQ35-AP35-3.5/COS(AN35*PI()/180))/AS35)+1-1</f>
        <v>14</v>
      </c>
      <c r="BB36" s="105">
        <f>IF(AW36=16,1.84,IF(AW36=20,2.27,IF(AW36=22,2.51,IF(AW36=25,2.84,IF(AW36=28,3.16)))))</f>
        <v>3.16</v>
      </c>
      <c r="BC36" s="88">
        <f>AX36+2*AY36</f>
        <v>795.30156384459167</v>
      </c>
      <c r="BD36" s="87">
        <f>BC36*BA36/100*((AW36/100)^2/4*PI()*7850/100)</f>
        <v>538.18981280231492</v>
      </c>
      <c r="BE36" s="88" t="s">
        <v>52</v>
      </c>
      <c r="BF36" s="87">
        <f>AL35/COS(AN35/180*PI())-11</f>
        <v>659.18156384459166</v>
      </c>
      <c r="BG36" s="87">
        <v>10</v>
      </c>
      <c r="BH36" s="218">
        <v>10</v>
      </c>
      <c r="BI36" s="88">
        <f>BF36+2*BG36</f>
        <v>679.18156384459166</v>
      </c>
      <c r="BJ36" s="88">
        <f>BA36</f>
        <v>14</v>
      </c>
      <c r="BK36" s="87">
        <f>BI36*BJ36/100*((BH36/100)^2/4*PI()*7850/100)</f>
        <v>58.623732018978714</v>
      </c>
      <c r="BL36" s="88">
        <v>4</v>
      </c>
      <c r="BM36" s="110">
        <f>BM35</f>
        <v>166</v>
      </c>
      <c r="BN36" s="214">
        <f>AR35-7-BP35-BP36+BP36</f>
        <v>71.84</v>
      </c>
      <c r="BO36" s="218">
        <v>14</v>
      </c>
      <c r="BP36" s="105">
        <f t="shared" si="2"/>
        <v>1.62</v>
      </c>
      <c r="BQ36" s="214">
        <f>BM36+2*BN36+32</f>
        <v>341.68</v>
      </c>
      <c r="BR36" s="88">
        <f>BR35</f>
        <v>65</v>
      </c>
      <c r="BS36" s="87">
        <f t="shared" si="3"/>
        <v>268.37899640564245</v>
      </c>
      <c r="BT36" s="242"/>
      <c r="BU36" s="284"/>
      <c r="BV36" s="43"/>
      <c r="BW36" s="43"/>
      <c r="BX36" s="286"/>
    </row>
    <row r="37" spans="4:76" ht="32.25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/>
      <c r="AM37" s="248"/>
      <c r="AN37" s="238"/>
      <c r="AO37" s="250"/>
      <c r="AP37" s="242"/>
      <c r="AQ37" s="242"/>
      <c r="AR37" s="238"/>
      <c r="AS37" s="239"/>
      <c r="AT37" s="241"/>
      <c r="AU37" s="241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88">
        <v>5</v>
      </c>
      <c r="BM37" s="210">
        <f>(3*AS35+BB35+BP37)</f>
        <v>28.55</v>
      </c>
      <c r="BN37" s="214">
        <f>AR35-7-BP35-BP36+BP37</f>
        <v>71.61</v>
      </c>
      <c r="BO37" s="218">
        <v>12</v>
      </c>
      <c r="BP37" s="211">
        <f t="shared" si="2"/>
        <v>1.39</v>
      </c>
      <c r="BQ37" s="214">
        <f>2*BM37+2*BN37+28</f>
        <v>228.32</v>
      </c>
      <c r="BR37" s="212">
        <f>INT(19*(INT(AZ35/3/2)+INT(BJ35/3/2+BJ36/3/2))/2)</f>
        <v>57</v>
      </c>
      <c r="BS37" s="87">
        <f t="shared" si="3"/>
        <v>115.54225563312981</v>
      </c>
      <c r="BT37" s="242"/>
      <c r="BU37" s="284"/>
      <c r="BV37" s="43"/>
      <c r="BW37" s="43"/>
      <c r="BX37" s="71"/>
    </row>
    <row r="38" spans="4:76" ht="32.25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238">
        <f>AL35</f>
        <v>660</v>
      </c>
      <c r="AM38" s="248" t="s">
        <v>405</v>
      </c>
      <c r="AN38" s="238">
        <f>AN35</f>
        <v>10</v>
      </c>
      <c r="AO38" s="250">
        <f>INT(AL38*TAN(RADIANS(AN38)))</f>
        <v>116</v>
      </c>
      <c r="AP38" s="242">
        <f>INT((AO38-13)/AS38+1)*AS38+13</f>
        <v>117</v>
      </c>
      <c r="AQ38" s="242">
        <f>AP38+INT(AL38*(TAN(AN38/180*PI())))</f>
        <v>233</v>
      </c>
      <c r="AR38" s="238">
        <f>F$10</f>
        <v>90</v>
      </c>
      <c r="AS38" s="239">
        <v>8</v>
      </c>
      <c r="AT38" s="241">
        <v>21</v>
      </c>
      <c r="AU38" s="241">
        <v>11</v>
      </c>
      <c r="AV38" s="88">
        <v>1</v>
      </c>
      <c r="AW38" s="218">
        <f>J$11</f>
        <v>28</v>
      </c>
      <c r="AX38" s="87">
        <f>AL38-11</f>
        <v>649</v>
      </c>
      <c r="AY38" s="184">
        <f>(AR38-7-BP38-BP39-1.16/2-BB38/2)</f>
        <v>78.06</v>
      </c>
      <c r="AZ38" s="130">
        <f>INT((AP38-13)/AS38)+1</f>
        <v>14</v>
      </c>
      <c r="BA38" s="103" t="s">
        <v>31</v>
      </c>
      <c r="BB38" s="105">
        <f>IF(AW38=16,1.84,IF(AW38=20,2.27,IF(AW38=22,2.51,IF(AW38=25,2.84,IF(AW38=28,3.16)))))</f>
        <v>3.16</v>
      </c>
      <c r="BC38" s="88">
        <f>AX38+2*AY38</f>
        <v>805.12</v>
      </c>
      <c r="BD38" s="87">
        <f>BC38*AZ38/100*((AW38/100)^2/4*PI()*7850/100)</f>
        <v>544.83406267772853</v>
      </c>
      <c r="BE38" s="88">
        <v>2</v>
      </c>
      <c r="BF38" s="87">
        <f>AL38-11</f>
        <v>649</v>
      </c>
      <c r="BG38" s="87">
        <v>10</v>
      </c>
      <c r="BH38" s="218">
        <v>10</v>
      </c>
      <c r="BI38" s="88">
        <f>BF38+2*BG38</f>
        <v>669</v>
      </c>
      <c r="BJ38" s="88">
        <f>AZ38</f>
        <v>14</v>
      </c>
      <c r="BK38" s="87">
        <f>BI38*BJ38/100*((BH38/100)^2/4*PI()*7850/100)</f>
        <v>57.744907707286934</v>
      </c>
      <c r="BL38" s="88">
        <v>3</v>
      </c>
      <c r="BM38" s="110">
        <f>(AP38+AQ38)/2-2*4.5</f>
        <v>166</v>
      </c>
      <c r="BN38" s="87">
        <f>10</f>
        <v>10</v>
      </c>
      <c r="BO38" s="218">
        <v>10</v>
      </c>
      <c r="BP38" s="105">
        <f t="shared" si="2"/>
        <v>1.1599999999999999</v>
      </c>
      <c r="BQ38" s="87">
        <f>BM38+2*BN38</f>
        <v>186</v>
      </c>
      <c r="BR38" s="88">
        <f>AT38*2+2*AU38+1</f>
        <v>65</v>
      </c>
      <c r="BS38" s="87">
        <f t="shared" si="3"/>
        <v>74.539390794479942</v>
      </c>
      <c r="BT38" s="242">
        <f>BD38+BK38+BS38+BD39+BK39+BS39+BS40</f>
        <v>1697.2178480597927</v>
      </c>
      <c r="BU38" s="284">
        <f>(AP38+AQ38)*AL38/2*AR38/1000000</f>
        <v>10.395</v>
      </c>
      <c r="BV38" s="43"/>
      <c r="BW38" s="43"/>
      <c r="BX38" s="286">
        <f>BT38/BU38</f>
        <v>163.27252025587231</v>
      </c>
    </row>
    <row r="39" spans="4:76" ht="32.25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/>
      <c r="AM39" s="248"/>
      <c r="AN39" s="238"/>
      <c r="AO39" s="250"/>
      <c r="AP39" s="242"/>
      <c r="AQ39" s="242"/>
      <c r="AR39" s="238"/>
      <c r="AS39" s="239"/>
      <c r="AT39" s="241"/>
      <c r="AU39" s="241"/>
      <c r="AV39" s="88" t="s">
        <v>51</v>
      </c>
      <c r="AW39" s="218">
        <f>AW38</f>
        <v>28</v>
      </c>
      <c r="AX39" s="87">
        <f>AL38/COS(AN38/180*PI())-11</f>
        <v>659.18156384459166</v>
      </c>
      <c r="AY39" s="184">
        <f>AY38</f>
        <v>78.06</v>
      </c>
      <c r="AZ39" s="103" t="s">
        <v>31</v>
      </c>
      <c r="BA39" s="131">
        <f>INT((AQ38-AP38-3.5/COS(AN38*PI()/180))/AS38)+1-1</f>
        <v>14</v>
      </c>
      <c r="BB39" s="105">
        <f>IF(AW39=16,1.84,IF(AW39=20,2.27,IF(AW39=22,2.51,IF(AW39=25,2.84,IF(AW39=28,3.16)))))</f>
        <v>3.16</v>
      </c>
      <c r="BC39" s="88">
        <f>AX39+2*AY39</f>
        <v>815.30156384459167</v>
      </c>
      <c r="BD39" s="87">
        <f>BC39*BA39/100*((AW39/100)^2/4*PI()*7850/100)</f>
        <v>551.72404528139202</v>
      </c>
      <c r="BE39" s="88" t="s">
        <v>52</v>
      </c>
      <c r="BF39" s="87">
        <f>AL38/COS(AN38/180*PI())-11</f>
        <v>659.18156384459166</v>
      </c>
      <c r="BG39" s="87">
        <v>10</v>
      </c>
      <c r="BH39" s="218">
        <v>10</v>
      </c>
      <c r="BI39" s="88">
        <f>BF39+2*BG39</f>
        <v>679.18156384459166</v>
      </c>
      <c r="BJ39" s="88">
        <f>BA39</f>
        <v>14</v>
      </c>
      <c r="BK39" s="87">
        <f>BI39*BJ39/100*((BH39/100)^2/4*PI()*7850/100)</f>
        <v>58.623732018978714</v>
      </c>
      <c r="BL39" s="88">
        <v>4</v>
      </c>
      <c r="BM39" s="110">
        <f>BM38</f>
        <v>166</v>
      </c>
      <c r="BN39" s="214">
        <f>AR38-7-BP38-BP39+BP39</f>
        <v>81.84</v>
      </c>
      <c r="BO39" s="218">
        <v>14</v>
      </c>
      <c r="BP39" s="105">
        <f t="shared" si="2"/>
        <v>1.62</v>
      </c>
      <c r="BQ39" s="214">
        <f>BM39+2*BN39+32</f>
        <v>361.68</v>
      </c>
      <c r="BR39" s="88">
        <f>BR38</f>
        <v>65</v>
      </c>
      <c r="BS39" s="87">
        <f t="shared" si="3"/>
        <v>284.08837339028554</v>
      </c>
      <c r="BT39" s="242"/>
      <c r="BU39" s="284"/>
      <c r="BV39" s="43"/>
      <c r="BW39" s="43"/>
      <c r="BX39" s="286"/>
    </row>
    <row r="40" spans="4:76" ht="32.25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238"/>
      <c r="AM40" s="248"/>
      <c r="AN40" s="238"/>
      <c r="AO40" s="250"/>
      <c r="AP40" s="242"/>
      <c r="AQ40" s="242"/>
      <c r="AR40" s="238"/>
      <c r="AS40" s="239"/>
      <c r="AT40" s="241"/>
      <c r="AU40" s="241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88">
        <v>5</v>
      </c>
      <c r="BM40" s="210">
        <f>(3*AS38+BB38+BP40)</f>
        <v>28.55</v>
      </c>
      <c r="BN40" s="214">
        <f>AR38-7-BP38-BP39+BP40</f>
        <v>81.61</v>
      </c>
      <c r="BO40" s="218">
        <v>12</v>
      </c>
      <c r="BP40" s="211">
        <f t="shared" si="2"/>
        <v>1.39</v>
      </c>
      <c r="BQ40" s="214">
        <f>2*BM40+2*BN40+28</f>
        <v>248.32</v>
      </c>
      <c r="BR40" s="212">
        <f>INT(19*(INT(AZ38/3/2)+INT(BJ38/3/2+BJ39/3/2))/2)</f>
        <v>57</v>
      </c>
      <c r="BS40" s="87">
        <f t="shared" si="3"/>
        <v>125.66333618964082</v>
      </c>
      <c r="BT40" s="242"/>
      <c r="BU40" s="284"/>
      <c r="BV40" s="43"/>
      <c r="BW40" s="43"/>
      <c r="BX40" s="71"/>
    </row>
    <row r="41" spans="4:76" ht="32.25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f>AL38</f>
        <v>660</v>
      </c>
      <c r="AM41" s="248" t="s">
        <v>404</v>
      </c>
      <c r="AN41" s="238">
        <f>AN38</f>
        <v>10</v>
      </c>
      <c r="AO41" s="250">
        <f>INT(AL41*TAN(RADIANS(AN41)))</f>
        <v>116</v>
      </c>
      <c r="AP41" s="242">
        <f>INT((AO41-13)/AS41+1)*AS41+13</f>
        <v>117</v>
      </c>
      <c r="AQ41" s="242">
        <f>AP41+INT(AL41*(TAN(AN41/180*PI())))</f>
        <v>233</v>
      </c>
      <c r="AR41" s="238">
        <f>F$12</f>
        <v>110</v>
      </c>
      <c r="AS41" s="239">
        <v>8</v>
      </c>
      <c r="AT41" s="241">
        <v>21</v>
      </c>
      <c r="AU41" s="241">
        <v>11</v>
      </c>
      <c r="AV41" s="88">
        <v>1</v>
      </c>
      <c r="AW41" s="218">
        <f>J$13</f>
        <v>28</v>
      </c>
      <c r="AX41" s="87">
        <f>AL41-11</f>
        <v>649</v>
      </c>
      <c r="AY41" s="184">
        <f>(AR41-7-BP41-BP42-1.16/2-BB41/2)</f>
        <v>98.06</v>
      </c>
      <c r="AZ41" s="130">
        <f>INT((AP41-13)/AS41)+1</f>
        <v>14</v>
      </c>
      <c r="BA41" s="103" t="s">
        <v>31</v>
      </c>
      <c r="BB41" s="105">
        <f>IF(AW41=16,1.84,IF(AW41=20,2.27,IF(AW41=22,2.51,IF(AW41=25,2.84,IF(AW41=28,3.16)))))</f>
        <v>3.16</v>
      </c>
      <c r="BC41" s="88">
        <f>AX41+2*AY41</f>
        <v>845.12</v>
      </c>
      <c r="BD41" s="87">
        <f>BC41*AZ41/100*((AW41/100)^2/4*PI()*7850/100)</f>
        <v>571.90252763588273</v>
      </c>
      <c r="BE41" s="88">
        <v>2</v>
      </c>
      <c r="BF41" s="87">
        <f>AL41-11</f>
        <v>649</v>
      </c>
      <c r="BG41" s="87">
        <v>10</v>
      </c>
      <c r="BH41" s="218">
        <v>10</v>
      </c>
      <c r="BI41" s="88">
        <f>BF41+2*BG41</f>
        <v>669</v>
      </c>
      <c r="BJ41" s="88">
        <f>AZ41</f>
        <v>14</v>
      </c>
      <c r="BK41" s="87">
        <f>BI41*BJ41/100*((BH41/100)^2/4*PI()*7850/100)</f>
        <v>57.744907707286934</v>
      </c>
      <c r="BL41" s="88">
        <v>3</v>
      </c>
      <c r="BM41" s="110">
        <f>(AP41+AQ41)/2-2*4.5</f>
        <v>166</v>
      </c>
      <c r="BN41" s="87">
        <f>10</f>
        <v>10</v>
      </c>
      <c r="BO41" s="218">
        <v>10</v>
      </c>
      <c r="BP41" s="105">
        <f t="shared" si="2"/>
        <v>1.1599999999999999</v>
      </c>
      <c r="BQ41" s="87">
        <f>BM41+2*BN41</f>
        <v>186</v>
      </c>
      <c r="BR41" s="88">
        <f>AT41*2+2*AU41+1</f>
        <v>65</v>
      </c>
      <c r="BS41" s="87">
        <f t="shared" si="3"/>
        <v>74.539390794479942</v>
      </c>
      <c r="BT41" s="242">
        <f>BD41+BK41+BS41+BD42+BK42+BS42+BS43</f>
        <v>1803.0156930584092</v>
      </c>
      <c r="BU41" s="284">
        <f>(AP41+AQ41)*AL41/2*AR41/1000000</f>
        <v>12.705</v>
      </c>
      <c r="BX41" s="286">
        <f>BT41/BU41</f>
        <v>141.91386800931988</v>
      </c>
    </row>
    <row r="42" spans="4:76" ht="32.25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238"/>
      <c r="AM42" s="248"/>
      <c r="AN42" s="238"/>
      <c r="AO42" s="250"/>
      <c r="AP42" s="242"/>
      <c r="AQ42" s="242"/>
      <c r="AR42" s="238"/>
      <c r="AS42" s="239"/>
      <c r="AT42" s="241"/>
      <c r="AU42" s="241"/>
      <c r="AV42" s="88" t="s">
        <v>51</v>
      </c>
      <c r="AW42" s="218">
        <f>AW41</f>
        <v>28</v>
      </c>
      <c r="AX42" s="87">
        <f>AL41/COS(AN41/180*PI())-11</f>
        <v>659.18156384459166</v>
      </c>
      <c r="AY42" s="184">
        <f>AY41</f>
        <v>98.06</v>
      </c>
      <c r="AZ42" s="103" t="s">
        <v>31</v>
      </c>
      <c r="BA42" s="131">
        <f>INT((AQ41-AP41-3.5/COS(AN41*PI()/180))/AS41)+1-1</f>
        <v>14</v>
      </c>
      <c r="BB42" s="105">
        <f>IF(AW42=16,1.84,IF(AW42=20,2.27,IF(AW42=22,2.51,IF(AW42=25,2.84,IF(AW42=28,3.16)))))</f>
        <v>3.16</v>
      </c>
      <c r="BC42" s="88">
        <f>AX42+2*AY42</f>
        <v>855.30156384459167</v>
      </c>
      <c r="BD42" s="87">
        <f>BC42*BA42/100*((AW42/100)^2/4*PI()*7850/100)</f>
        <v>578.79251023954623</v>
      </c>
      <c r="BE42" s="88" t="s">
        <v>52</v>
      </c>
      <c r="BF42" s="87">
        <f>AL41/COS(AN41/180*PI())-11</f>
        <v>659.18156384459166</v>
      </c>
      <c r="BG42" s="87">
        <v>10</v>
      </c>
      <c r="BH42" s="218">
        <v>10</v>
      </c>
      <c r="BI42" s="88">
        <f>BF42+2*BG42</f>
        <v>679.18156384459166</v>
      </c>
      <c r="BJ42" s="88">
        <f>BA42</f>
        <v>14</v>
      </c>
      <c r="BK42" s="87">
        <f>BI42*BJ42/100*((BH42/100)^2/4*PI()*7850/100)</f>
        <v>58.623732018978714</v>
      </c>
      <c r="BL42" s="88">
        <v>4</v>
      </c>
      <c r="BM42" s="110">
        <f>BM41</f>
        <v>166</v>
      </c>
      <c r="BN42" s="214">
        <f>AR41-7-BP41-BP42+BP42</f>
        <v>101.84</v>
      </c>
      <c r="BO42" s="218">
        <v>14</v>
      </c>
      <c r="BP42" s="105">
        <f t="shared" si="2"/>
        <v>1.62</v>
      </c>
      <c r="BQ42" s="214">
        <f>BM42+2*BN42+32</f>
        <v>401.68</v>
      </c>
      <c r="BR42" s="88">
        <f>BR41</f>
        <v>65</v>
      </c>
      <c r="BS42" s="87">
        <f t="shared" si="3"/>
        <v>315.50712735957171</v>
      </c>
      <c r="BT42" s="242"/>
      <c r="BU42" s="284"/>
      <c r="BX42" s="286"/>
    </row>
    <row r="43" spans="4:76" ht="32.25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/>
      <c r="AM43" s="248"/>
      <c r="AN43" s="238"/>
      <c r="AO43" s="250"/>
      <c r="AP43" s="242"/>
      <c r="AQ43" s="242"/>
      <c r="AR43" s="238"/>
      <c r="AS43" s="239"/>
      <c r="AT43" s="241"/>
      <c r="AU43" s="241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88">
        <v>5</v>
      </c>
      <c r="BM43" s="210">
        <f>(3*AS41+BB41+BP43)</f>
        <v>28.55</v>
      </c>
      <c r="BN43" s="214">
        <f>AR41-7-BP41-BP42+BP43</f>
        <v>101.61</v>
      </c>
      <c r="BO43" s="218">
        <v>12</v>
      </c>
      <c r="BP43" s="211">
        <f t="shared" si="2"/>
        <v>1.39</v>
      </c>
      <c r="BQ43" s="214">
        <f>2*BM43+2*BN43+28</f>
        <v>288.32</v>
      </c>
      <c r="BR43" s="212">
        <f>INT(19*(INT(AZ41/3/2)+INT(BJ41/3/2+BJ42/3/2))/2)</f>
        <v>57</v>
      </c>
      <c r="BS43" s="87">
        <f t="shared" si="3"/>
        <v>145.90549730266284</v>
      </c>
      <c r="BT43" s="242"/>
      <c r="BU43" s="284"/>
      <c r="BX43" s="71"/>
    </row>
    <row r="44" spans="4:76" ht="32.25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238">
        <f>AL41</f>
        <v>660</v>
      </c>
      <c r="AM44" s="248" t="s">
        <v>406</v>
      </c>
      <c r="AN44" s="238">
        <f>AN41</f>
        <v>10</v>
      </c>
      <c r="AO44" s="250">
        <f>INT(AL44*TAN(RADIANS(AN44)))</f>
        <v>116</v>
      </c>
      <c r="AP44" s="242">
        <f>INT((AO44-13)/AS44+1)*AS44+13</f>
        <v>117</v>
      </c>
      <c r="AQ44" s="242">
        <f>AP44+INT(AL44*(TAN(AN44/180*PI())))</f>
        <v>233</v>
      </c>
      <c r="AR44" s="238">
        <f>F$15</f>
        <v>120</v>
      </c>
      <c r="AS44" s="239">
        <v>8</v>
      </c>
      <c r="AT44" s="241">
        <v>21</v>
      </c>
      <c r="AU44" s="241">
        <v>11</v>
      </c>
      <c r="AV44" s="88">
        <v>1</v>
      </c>
      <c r="AW44" s="218">
        <f>J$15</f>
        <v>28</v>
      </c>
      <c r="AX44" s="87">
        <f>AL44-11</f>
        <v>649</v>
      </c>
      <c r="AY44" s="184">
        <f>(AR44-7-BP44-BP45-1.16/2-BB44/2)</f>
        <v>108.06</v>
      </c>
      <c r="AZ44" s="130">
        <f>INT((AP44-13)/AS44)+1</f>
        <v>14</v>
      </c>
      <c r="BA44" s="103" t="s">
        <v>31</v>
      </c>
      <c r="BB44" s="105">
        <f>IF(AW44=16,1.84,IF(AW44=20,2.27,IF(AW44=22,2.51,IF(AW44=25,2.84,IF(AW44=28,3.16)))))</f>
        <v>3.16</v>
      </c>
      <c r="BC44" s="88">
        <f>AX44+2*AY44</f>
        <v>865.12</v>
      </c>
      <c r="BD44" s="87">
        <f>BC44*AZ44/100*((AW44/100)^2/4*PI()*7850/100)</f>
        <v>585.43676011495984</v>
      </c>
      <c r="BE44" s="88">
        <v>2</v>
      </c>
      <c r="BF44" s="87">
        <f>AL44-11</f>
        <v>649</v>
      </c>
      <c r="BG44" s="87">
        <v>10</v>
      </c>
      <c r="BH44" s="218">
        <v>10</v>
      </c>
      <c r="BI44" s="88">
        <f>BF44+2*BG44</f>
        <v>669</v>
      </c>
      <c r="BJ44" s="88">
        <f>AZ44</f>
        <v>14</v>
      </c>
      <c r="BK44" s="87">
        <f>BI44*BJ44/100*((BH44/100)^2/4*PI()*7850/100)</f>
        <v>57.744907707286934</v>
      </c>
      <c r="BL44" s="88">
        <v>3</v>
      </c>
      <c r="BM44" s="110">
        <f>(AP44+AQ44)/2-2*4.5</f>
        <v>166</v>
      </c>
      <c r="BN44" s="87">
        <f>10</f>
        <v>10</v>
      </c>
      <c r="BO44" s="218">
        <v>10</v>
      </c>
      <c r="BP44" s="105">
        <f t="shared" si="2"/>
        <v>1.1599999999999999</v>
      </c>
      <c r="BQ44" s="87">
        <f>BM44+2*BN44</f>
        <v>186</v>
      </c>
      <c r="BR44" s="88">
        <f>AT44*2+2*AU44+1</f>
        <v>65</v>
      </c>
      <c r="BS44" s="87">
        <f t="shared" si="3"/>
        <v>74.539390794479942</v>
      </c>
      <c r="BT44" s="242">
        <f>BD44+BK44+BS44+BD45+BK45+BS45+BS46</f>
        <v>1855.9146155577173</v>
      </c>
      <c r="BU44" s="284">
        <f>(AP44+AQ44)*AL44/2*AR44/1000000</f>
        <v>13.86</v>
      </c>
      <c r="BX44" s="286">
        <f>BT44/BU44</f>
        <v>133.90437341686274</v>
      </c>
    </row>
    <row r="45" spans="4:76" ht="32.25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/>
      <c r="AM45" s="248"/>
      <c r="AN45" s="238"/>
      <c r="AO45" s="250"/>
      <c r="AP45" s="242"/>
      <c r="AQ45" s="242"/>
      <c r="AR45" s="238"/>
      <c r="AS45" s="239"/>
      <c r="AT45" s="241"/>
      <c r="AU45" s="241"/>
      <c r="AV45" s="88" t="s">
        <v>51</v>
      </c>
      <c r="AW45" s="218">
        <f>AW44</f>
        <v>28</v>
      </c>
      <c r="AX45" s="87">
        <f>AL44/COS(AN44/180*PI())-11</f>
        <v>659.18156384459166</v>
      </c>
      <c r="AY45" s="184">
        <f>AY44</f>
        <v>108.06</v>
      </c>
      <c r="AZ45" s="103" t="s">
        <v>31</v>
      </c>
      <c r="BA45" s="131">
        <f>INT((AQ44-AP44-3.5/COS(AN44*PI()/180))/AS44)+1-1</f>
        <v>14</v>
      </c>
      <c r="BB45" s="105">
        <f>IF(AW45=16,1.84,IF(AW45=20,2.27,IF(AW45=22,2.51,IF(AW45=25,2.84,IF(AW45=28,3.16)))))</f>
        <v>3.16</v>
      </c>
      <c r="BC45" s="88">
        <f>AX45+2*AY45</f>
        <v>875.30156384459167</v>
      </c>
      <c r="BD45" s="87">
        <f>BC45*BA45/100*((AW45/100)^2/4*PI()*7850/100)</f>
        <v>592.32674271862334</v>
      </c>
      <c r="BE45" s="88" t="s">
        <v>52</v>
      </c>
      <c r="BF45" s="87">
        <f>AL44/COS(AN44/180*PI())-11</f>
        <v>659.18156384459166</v>
      </c>
      <c r="BG45" s="87">
        <v>10</v>
      </c>
      <c r="BH45" s="218">
        <v>10</v>
      </c>
      <c r="BI45" s="88">
        <f>BF45+2*BG45</f>
        <v>679.18156384459166</v>
      </c>
      <c r="BJ45" s="88">
        <f>BA45</f>
        <v>14</v>
      </c>
      <c r="BK45" s="87">
        <f>BI45*BJ45/100*((BH45/100)^2/4*PI()*7850/100)</f>
        <v>58.623732018978714</v>
      </c>
      <c r="BL45" s="88">
        <v>4</v>
      </c>
      <c r="BM45" s="110">
        <f>BM44</f>
        <v>166</v>
      </c>
      <c r="BN45" s="214">
        <f>AR44-7-BP44-BP45+BP45</f>
        <v>111.84</v>
      </c>
      <c r="BO45" s="218">
        <v>14</v>
      </c>
      <c r="BP45" s="105">
        <f t="shared" si="2"/>
        <v>1.62</v>
      </c>
      <c r="BQ45" s="214">
        <f>BM45+2*BN45+32</f>
        <v>421.68</v>
      </c>
      <c r="BR45" s="88">
        <f>BR44</f>
        <v>65</v>
      </c>
      <c r="BS45" s="87">
        <f t="shared" si="3"/>
        <v>331.21650434421474</v>
      </c>
      <c r="BT45" s="242"/>
      <c r="BU45" s="284"/>
      <c r="BX45" s="286"/>
    </row>
    <row r="46" spans="4:76" ht="32.25" customHeight="1" thickBot="1" x14ac:dyDescent="0.3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9"/>
      <c r="AK46" s="252"/>
      <c r="AL46" s="236"/>
      <c r="AM46" s="249"/>
      <c r="AN46" s="236"/>
      <c r="AO46" s="251"/>
      <c r="AP46" s="252"/>
      <c r="AQ46" s="252"/>
      <c r="AR46" s="236"/>
      <c r="AS46" s="240"/>
      <c r="AT46" s="303"/>
      <c r="AU46" s="303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236"/>
      <c r="BH46" s="236"/>
      <c r="BI46" s="236"/>
      <c r="BJ46" s="236"/>
      <c r="BK46" s="236"/>
      <c r="BL46" s="95">
        <v>5</v>
      </c>
      <c r="BM46" s="210">
        <f>(3*AS44+BB44+BP46)</f>
        <v>28.55</v>
      </c>
      <c r="BN46" s="214">
        <f>AR44-7-BP44-BP45+BP46</f>
        <v>111.61</v>
      </c>
      <c r="BO46" s="218">
        <v>12</v>
      </c>
      <c r="BP46" s="211">
        <f t="shared" si="2"/>
        <v>1.39</v>
      </c>
      <c r="BQ46" s="214">
        <f>2*BM46+2*BN46+28</f>
        <v>308.32</v>
      </c>
      <c r="BR46" s="212">
        <f>INT(19*(INT(AZ44/3/2)+INT(BJ44/3/2+BJ45/3/2))/2)</f>
        <v>57</v>
      </c>
      <c r="BS46" s="94">
        <f t="shared" si="3"/>
        <v>156.02657785917387</v>
      </c>
      <c r="BT46" s="252"/>
      <c r="BU46" s="285"/>
      <c r="BX46" s="71"/>
    </row>
    <row r="47" spans="4:76" ht="32.25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L47" s="73"/>
      <c r="AM47" s="93"/>
      <c r="AN47" s="93"/>
      <c r="AO47" s="129"/>
      <c r="AP47" s="93"/>
      <c r="AQ47" s="93"/>
      <c r="AR47" s="73"/>
      <c r="AV47" s="73"/>
      <c r="AW47" s="73"/>
      <c r="AX47" s="73"/>
      <c r="AZ47" s="73"/>
      <c r="BA47" s="73"/>
      <c r="BB47" s="73"/>
      <c r="BC47" s="73"/>
      <c r="BD47" s="72"/>
      <c r="BE47" s="72"/>
      <c r="BF47" s="72"/>
      <c r="BG47" s="72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</row>
    <row r="48" spans="4:76" ht="32.25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1" t="s">
        <v>430</v>
      </c>
      <c r="AK48" s="271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1"/>
      <c r="AX48" s="271"/>
      <c r="AY48" s="271"/>
      <c r="AZ48" s="271"/>
      <c r="BA48" s="271"/>
      <c r="BB48" s="271"/>
      <c r="BC48" s="271"/>
      <c r="BD48" s="271"/>
      <c r="BE48" s="271"/>
      <c r="BF48" s="271"/>
      <c r="BG48" s="271"/>
      <c r="BH48" s="271"/>
      <c r="BI48" s="271"/>
      <c r="BJ48" s="271"/>
      <c r="BK48" s="271"/>
      <c r="BL48" s="271"/>
      <c r="BM48" s="271"/>
      <c r="BN48" s="271"/>
      <c r="BO48" s="271"/>
      <c r="BP48" s="271"/>
      <c r="BQ48" s="271"/>
      <c r="BR48" s="271"/>
      <c r="BS48" s="271"/>
      <c r="BT48" s="271"/>
      <c r="BU48" s="271"/>
    </row>
    <row r="49" spans="4:76" ht="6" customHeight="1" thickBot="1" x14ac:dyDescent="0.3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43"/>
      <c r="AK49" s="43"/>
      <c r="AL49" s="43"/>
      <c r="AM49" s="43"/>
      <c r="AN49" s="43"/>
      <c r="AO49" s="128"/>
      <c r="AP49" s="43"/>
      <c r="AQ49" s="43"/>
      <c r="AR49" s="43"/>
      <c r="AS49" s="133"/>
      <c r="AT49" s="209"/>
      <c r="AU49" s="209"/>
      <c r="AV49" s="43"/>
      <c r="AW49" s="43"/>
      <c r="AX49" s="43"/>
      <c r="AY49" s="13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</row>
    <row r="50" spans="4:76" ht="42" customHeight="1" x14ac:dyDescent="0.25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J50" s="272" t="s">
        <v>441</v>
      </c>
      <c r="AK50" s="274" t="s">
        <v>148</v>
      </c>
      <c r="AL50" s="274" t="s">
        <v>149</v>
      </c>
      <c r="AM50" s="274" t="s">
        <v>150</v>
      </c>
      <c r="AN50" s="262" t="s">
        <v>450</v>
      </c>
      <c r="AO50" s="200" t="s">
        <v>23</v>
      </c>
      <c r="AP50" s="262" t="s">
        <v>442</v>
      </c>
      <c r="AQ50" s="262" t="s">
        <v>443</v>
      </c>
      <c r="AR50" s="262" t="s">
        <v>444</v>
      </c>
      <c r="AS50" s="264" t="s">
        <v>201</v>
      </c>
      <c r="AT50" s="266" t="s">
        <v>407</v>
      </c>
      <c r="AU50" s="266" t="s">
        <v>408</v>
      </c>
      <c r="AV50" s="257" t="s">
        <v>437</v>
      </c>
      <c r="AW50" s="257"/>
      <c r="AX50" s="257"/>
      <c r="AY50" s="257"/>
      <c r="AZ50" s="257"/>
      <c r="BA50" s="257"/>
      <c r="BB50" s="257"/>
      <c r="BC50" s="257"/>
      <c r="BD50" s="257"/>
      <c r="BE50" s="257" t="s">
        <v>438</v>
      </c>
      <c r="BF50" s="257"/>
      <c r="BG50" s="257"/>
      <c r="BH50" s="257"/>
      <c r="BI50" s="257"/>
      <c r="BJ50" s="257"/>
      <c r="BK50" s="257"/>
      <c r="BL50" s="257" t="s">
        <v>445</v>
      </c>
      <c r="BM50" s="257"/>
      <c r="BN50" s="257"/>
      <c r="BO50" s="257"/>
      <c r="BP50" s="257"/>
      <c r="BQ50" s="257"/>
      <c r="BR50" s="257"/>
      <c r="BS50" s="257"/>
      <c r="BT50" s="258" t="s">
        <v>454</v>
      </c>
      <c r="BU50" s="260" t="s">
        <v>453</v>
      </c>
      <c r="BV50" s="43"/>
      <c r="BW50" s="43"/>
    </row>
    <row r="51" spans="4:76" ht="77.25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J51" s="273"/>
      <c r="AK51" s="259"/>
      <c r="AL51" s="259"/>
      <c r="AM51" s="259"/>
      <c r="AN51" s="263"/>
      <c r="AO51" s="201" t="s">
        <v>202</v>
      </c>
      <c r="AP51" s="263"/>
      <c r="AQ51" s="263"/>
      <c r="AR51" s="263"/>
      <c r="AS51" s="265"/>
      <c r="AT51" s="267"/>
      <c r="AU51" s="267"/>
      <c r="AV51" s="25" t="s">
        <v>24</v>
      </c>
      <c r="AW51" s="25" t="s">
        <v>158</v>
      </c>
      <c r="AX51" s="81" t="s">
        <v>25</v>
      </c>
      <c r="AY51" s="187" t="s">
        <v>26</v>
      </c>
      <c r="AZ51" s="25" t="s">
        <v>440</v>
      </c>
      <c r="BA51" s="25" t="s">
        <v>409</v>
      </c>
      <c r="BB51" s="186" t="s">
        <v>27</v>
      </c>
      <c r="BC51" s="25" t="s">
        <v>159</v>
      </c>
      <c r="BD51" s="25" t="s">
        <v>160</v>
      </c>
      <c r="BE51" s="25" t="s">
        <v>24</v>
      </c>
      <c r="BF51" s="81" t="s">
        <v>25</v>
      </c>
      <c r="BG51" s="81" t="s">
        <v>26</v>
      </c>
      <c r="BH51" s="25" t="s">
        <v>158</v>
      </c>
      <c r="BI51" s="25" t="s">
        <v>159</v>
      </c>
      <c r="BJ51" s="25" t="s">
        <v>20</v>
      </c>
      <c r="BK51" s="25" t="s">
        <v>160</v>
      </c>
      <c r="BL51" s="25" t="s">
        <v>24</v>
      </c>
      <c r="BM51" s="81" t="s">
        <v>25</v>
      </c>
      <c r="BN51" s="81" t="s">
        <v>26</v>
      </c>
      <c r="BO51" s="25" t="s">
        <v>158</v>
      </c>
      <c r="BP51" s="186" t="s">
        <v>27</v>
      </c>
      <c r="BQ51" s="25" t="s">
        <v>159</v>
      </c>
      <c r="BR51" s="25" t="s">
        <v>20</v>
      </c>
      <c r="BS51" s="25" t="s">
        <v>160</v>
      </c>
      <c r="BT51" s="259"/>
      <c r="BU51" s="261"/>
      <c r="BV51" s="43"/>
      <c r="BW51" s="43"/>
    </row>
    <row r="52" spans="4:76" ht="32.25" customHeight="1" x14ac:dyDescent="0.25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278">
        <v>6.6</v>
      </c>
      <c r="AK52" s="242">
        <v>6</v>
      </c>
      <c r="AL52" s="238">
        <v>660</v>
      </c>
      <c r="AM52" s="248" t="s">
        <v>203</v>
      </c>
      <c r="AN52" s="238">
        <v>15</v>
      </c>
      <c r="AO52" s="250">
        <f>INT(AL52*TAN(RADIANS(AN52)))</f>
        <v>176</v>
      </c>
      <c r="AP52" s="242">
        <f>(INT((AO52-13)/AS52+1)*AS52+13)</f>
        <v>181</v>
      </c>
      <c r="AQ52" s="242">
        <f>AP52+INT(AL52*(TAN(AN52/180*PI())))</f>
        <v>357</v>
      </c>
      <c r="AR52" s="238">
        <f>F$6</f>
        <v>60</v>
      </c>
      <c r="AS52" s="239">
        <v>8</v>
      </c>
      <c r="AT52" s="241">
        <v>21</v>
      </c>
      <c r="AU52" s="241">
        <v>11</v>
      </c>
      <c r="AV52" s="88">
        <v>1</v>
      </c>
      <c r="AW52" s="218">
        <f>J$6</f>
        <v>28</v>
      </c>
      <c r="AX52" s="87">
        <f>AL52-11</f>
        <v>649</v>
      </c>
      <c r="AY52" s="184">
        <f>(AR52-7-BP52-BP53-1.16/2-BB52/2)</f>
        <v>48.060000000000009</v>
      </c>
      <c r="AZ52" s="130">
        <f>INT((AP52-13)/AS52)+1</f>
        <v>22</v>
      </c>
      <c r="BA52" s="103" t="s">
        <v>31</v>
      </c>
      <c r="BB52" s="105">
        <f>IF(AW52=16,1.84,IF(AW52=20,2.27,IF(AW52=22,2.51,IF(AW52=25,2.84,IF(AW52=28,3.16)))))</f>
        <v>3.16</v>
      </c>
      <c r="BC52" s="88">
        <f>AX52+2*AY52</f>
        <v>745.12</v>
      </c>
      <c r="BD52" s="87">
        <f>BC52*AZ52/100*((AW52/100)^2/4*PI()*7850/100)</f>
        <v>792.3635739493526</v>
      </c>
      <c r="BE52" s="88">
        <v>2</v>
      </c>
      <c r="BF52" s="87">
        <f>AL52-11</f>
        <v>649</v>
      </c>
      <c r="BG52" s="87">
        <v>10</v>
      </c>
      <c r="BH52" s="218">
        <v>10</v>
      </c>
      <c r="BI52" s="88">
        <f>BF52+2*BG52</f>
        <v>669</v>
      </c>
      <c r="BJ52" s="88">
        <f>AZ52</f>
        <v>22</v>
      </c>
      <c r="BK52" s="87">
        <f>BI52*BJ52/100*((BH52/100)^2/4*PI()*7850/100)</f>
        <v>90.741997825736618</v>
      </c>
      <c r="BL52" s="88">
        <v>3</v>
      </c>
      <c r="BM52" s="110">
        <f>(AP52+AQ52)/2-2*4.5</f>
        <v>260</v>
      </c>
      <c r="BN52" s="87">
        <f>10</f>
        <v>10</v>
      </c>
      <c r="BO52" s="218">
        <v>10</v>
      </c>
      <c r="BP52" s="105">
        <f t="shared" ref="BP52:BP69" si="4">IF(BO52=10,1.16,IF(BO52=12,1.39,IF(BO52=14,1.62,IF(BO52=28,3.1))))</f>
        <v>1.1599999999999999</v>
      </c>
      <c r="BQ52" s="87">
        <f>BM52+2*BN52</f>
        <v>280</v>
      </c>
      <c r="BR52" s="88">
        <f>AT52*2+2*AU52+1</f>
        <v>65</v>
      </c>
      <c r="BS52" s="87">
        <f t="shared" ref="BS52:BS69" si="5">BQ52*BR52/100*((BO52/100)^2/4*PI()*7850/100)</f>
        <v>112.20983560459345</v>
      </c>
      <c r="BT52" s="242">
        <f>BD52+BK52+BS52+BD53+BK53+BS53+BS54</f>
        <v>2375.9652204122226</v>
      </c>
      <c r="BU52" s="284">
        <f>(AP52+AQ52)*AL52/2*AR52/1000000</f>
        <v>10.6524</v>
      </c>
      <c r="BV52" s="43"/>
      <c r="BW52" s="43"/>
      <c r="BX52" s="286">
        <f>BT52/BU52</f>
        <v>223.0450621843174</v>
      </c>
    </row>
    <row r="53" spans="4:76" ht="32.25" customHeight="1" x14ac:dyDescent="0.25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278"/>
      <c r="AK53" s="242"/>
      <c r="AL53" s="238"/>
      <c r="AM53" s="248"/>
      <c r="AN53" s="238"/>
      <c r="AO53" s="250"/>
      <c r="AP53" s="242"/>
      <c r="AQ53" s="242"/>
      <c r="AR53" s="238"/>
      <c r="AS53" s="239"/>
      <c r="AT53" s="241"/>
      <c r="AU53" s="241"/>
      <c r="AV53" s="88" t="s">
        <v>51</v>
      </c>
      <c r="AW53" s="218">
        <f>AW52</f>
        <v>28</v>
      </c>
      <c r="AX53" s="87">
        <f>AL52/COS(AN52/180*PI())-11</f>
        <v>672.28227907065479</v>
      </c>
      <c r="AY53" s="184">
        <f>AY52</f>
        <v>48.060000000000009</v>
      </c>
      <c r="AZ53" s="103" t="s">
        <v>31</v>
      </c>
      <c r="BA53" s="131">
        <f>INT((AQ52-AP52-3.5/COS(AN52*PI()/180))/AS52)+1</f>
        <v>22</v>
      </c>
      <c r="BB53" s="105">
        <f>IF(AW53=16,1.84,IF(AW53=20,2.27,IF(AW53=22,2.51,IF(AW53=25,2.84,IF(AW53=28,3.16)))))</f>
        <v>3.16</v>
      </c>
      <c r="BC53" s="88">
        <f>AX53+2*AY53</f>
        <v>768.4022790706548</v>
      </c>
      <c r="BD53" s="87">
        <f>BC53*BA53/100*((AW53/100)^2/4*PI()*7850/100)</f>
        <v>817.12204218817351</v>
      </c>
      <c r="BE53" s="88" t="s">
        <v>52</v>
      </c>
      <c r="BF53" s="87">
        <f>AL52/COS(AN52/180*PI())-11</f>
        <v>672.28227907065479</v>
      </c>
      <c r="BG53" s="87">
        <v>10</v>
      </c>
      <c r="BH53" s="218">
        <v>10</v>
      </c>
      <c r="BI53" s="88">
        <f>BF53+2*BG53</f>
        <v>692.28227907065479</v>
      </c>
      <c r="BJ53" s="88">
        <f>BA53</f>
        <v>22</v>
      </c>
      <c r="BK53" s="87">
        <f>BI53*BJ53/100*((BH53/100)^2/4*PI()*7850/100)</f>
        <v>93.899965713341317</v>
      </c>
      <c r="BL53" s="88">
        <v>4</v>
      </c>
      <c r="BM53" s="110">
        <f>BM52</f>
        <v>260</v>
      </c>
      <c r="BN53" s="214">
        <f>AR52-7-BP52-BP53+BP53</f>
        <v>51.84</v>
      </c>
      <c r="BO53" s="218">
        <v>14</v>
      </c>
      <c r="BP53" s="105">
        <f t="shared" si="4"/>
        <v>1.62</v>
      </c>
      <c r="BQ53" s="214">
        <f>BM53+2*BN53+32</f>
        <v>395.68</v>
      </c>
      <c r="BR53" s="88">
        <f>BR52</f>
        <v>65</v>
      </c>
      <c r="BS53" s="87">
        <f t="shared" si="5"/>
        <v>310.79431426417881</v>
      </c>
      <c r="BT53" s="242"/>
      <c r="BU53" s="284"/>
      <c r="BV53" s="43"/>
      <c r="BW53" s="43"/>
      <c r="BX53" s="286"/>
    </row>
    <row r="54" spans="4:76" ht="32.25" customHeight="1" x14ac:dyDescent="0.25"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J54" s="278"/>
      <c r="AK54" s="242"/>
      <c r="AL54" s="238"/>
      <c r="AM54" s="248"/>
      <c r="AN54" s="238"/>
      <c r="AO54" s="250"/>
      <c r="AP54" s="242"/>
      <c r="AQ54" s="242"/>
      <c r="AR54" s="238"/>
      <c r="AS54" s="239"/>
      <c r="AT54" s="241"/>
      <c r="AU54" s="241"/>
      <c r="AV54" s="238"/>
      <c r="AW54" s="238"/>
      <c r="AX54" s="238"/>
      <c r="AY54" s="238"/>
      <c r="AZ54" s="238"/>
      <c r="BA54" s="238"/>
      <c r="BB54" s="238"/>
      <c r="BC54" s="238"/>
      <c r="BD54" s="238"/>
      <c r="BE54" s="238"/>
      <c r="BF54" s="238"/>
      <c r="BG54" s="238"/>
      <c r="BH54" s="238"/>
      <c r="BI54" s="238"/>
      <c r="BJ54" s="238"/>
      <c r="BK54" s="238"/>
      <c r="BL54" s="88">
        <v>5</v>
      </c>
      <c r="BM54" s="210">
        <f>(3*AS52+BB52+BP54)</f>
        <v>28.55</v>
      </c>
      <c r="BN54" s="214">
        <f>AR52-7-BP52-BP53+BP54</f>
        <v>51.610000000000007</v>
      </c>
      <c r="BO54" s="218">
        <v>12</v>
      </c>
      <c r="BP54" s="211">
        <f t="shared" si="4"/>
        <v>1.39</v>
      </c>
      <c r="BQ54" s="214">
        <f>2*BM54+2*BN54+28</f>
        <v>188.32000000000002</v>
      </c>
      <c r="BR54" s="212">
        <f>INT(19*(INT(AZ52/3/2)+INT(BJ52/3/2+BJ53/3/2))/2)</f>
        <v>95</v>
      </c>
      <c r="BS54" s="87">
        <f t="shared" si="5"/>
        <v>158.83349086684629</v>
      </c>
      <c r="BT54" s="242"/>
      <c r="BU54" s="284"/>
      <c r="BV54" s="43"/>
      <c r="BW54" s="43"/>
      <c r="BX54" s="71"/>
    </row>
    <row r="55" spans="4:76" ht="32.25" customHeight="1" x14ac:dyDescent="0.25"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J55" s="278"/>
      <c r="AK55" s="242"/>
      <c r="AL55" s="238">
        <f>AL52</f>
        <v>660</v>
      </c>
      <c r="AM55" s="248" t="s">
        <v>205</v>
      </c>
      <c r="AN55" s="238">
        <f>AN52</f>
        <v>15</v>
      </c>
      <c r="AO55" s="250">
        <f>INT(AL55*TAN(RADIANS(AN55)))</f>
        <v>176</v>
      </c>
      <c r="AP55" s="242">
        <f>INT((AO55-13)/AS55+1)*AS55+13</f>
        <v>181</v>
      </c>
      <c r="AQ55" s="242">
        <f>AP55+INT(AL55*(TAN(AN55/180*PI())))</f>
        <v>357</v>
      </c>
      <c r="AR55" s="238">
        <f>F$8</f>
        <v>80</v>
      </c>
      <c r="AS55" s="239">
        <v>8</v>
      </c>
      <c r="AT55" s="241">
        <v>21</v>
      </c>
      <c r="AU55" s="241">
        <v>11</v>
      </c>
      <c r="AV55" s="88">
        <v>1</v>
      </c>
      <c r="AW55" s="218">
        <f>J$8</f>
        <v>28</v>
      </c>
      <c r="AX55" s="87">
        <f>AL55-11</f>
        <v>649</v>
      </c>
      <c r="AY55" s="184">
        <f>(AR55-7-BP55-BP56-1.16/2-BB55/2)</f>
        <v>68.06</v>
      </c>
      <c r="AZ55" s="130">
        <f>INT((AP55-13)/AS55)+1</f>
        <v>22</v>
      </c>
      <c r="BA55" s="103" t="s">
        <v>31</v>
      </c>
      <c r="BB55" s="105">
        <f>IF(AW55=16,1.84,IF(AW55=20,2.27,IF(AW55=22,2.51,IF(AW55=25,2.84,IF(AW55=28,3.16)))))</f>
        <v>3.16</v>
      </c>
      <c r="BC55" s="88">
        <f>AX55+2*AY55</f>
        <v>785.12</v>
      </c>
      <c r="BD55" s="87">
        <f>BC55*AZ55/100*((AW55/100)^2/4*PI()*7850/100)</f>
        <v>834.89973316930923</v>
      </c>
      <c r="BE55" s="88">
        <v>2</v>
      </c>
      <c r="BF55" s="87">
        <f>AL55-11</f>
        <v>649</v>
      </c>
      <c r="BG55" s="87">
        <v>10</v>
      </c>
      <c r="BH55" s="218">
        <v>10</v>
      </c>
      <c r="BI55" s="88">
        <f>BF55+2*BG55</f>
        <v>669</v>
      </c>
      <c r="BJ55" s="88">
        <f>AZ55</f>
        <v>22</v>
      </c>
      <c r="BK55" s="87">
        <f>BI55*BJ55/100*((BH55/100)^2/4*PI()*7850/100)</f>
        <v>90.741997825736618</v>
      </c>
      <c r="BL55" s="88">
        <v>3</v>
      </c>
      <c r="BM55" s="110">
        <f>(AP55+AQ55)/2-2*4.5</f>
        <v>260</v>
      </c>
      <c r="BN55" s="87">
        <f>10</f>
        <v>10</v>
      </c>
      <c r="BO55" s="218">
        <v>10</v>
      </c>
      <c r="BP55" s="105">
        <f t="shared" si="4"/>
        <v>1.1599999999999999</v>
      </c>
      <c r="BQ55" s="87">
        <f>BM55+2*BN55</f>
        <v>280</v>
      </c>
      <c r="BR55" s="88">
        <f>AT55*2+2*AU55+1</f>
        <v>65</v>
      </c>
      <c r="BS55" s="87">
        <f t="shared" si="5"/>
        <v>112.20983560459345</v>
      </c>
      <c r="BT55" s="242">
        <f>BD55+BK55+BS55+BD56+BK56+BS56+BS57</f>
        <v>2526.1932280097917</v>
      </c>
      <c r="BU55" s="284">
        <f>(AP55+AQ55)*AL55/2*AR55/1000000</f>
        <v>14.203200000000001</v>
      </c>
      <c r="BV55" s="43"/>
      <c r="BW55" s="43"/>
      <c r="BX55" s="286">
        <f>BT55/BU55</f>
        <v>177.86085023162326</v>
      </c>
    </row>
    <row r="56" spans="4:76" ht="32.25" customHeight="1" x14ac:dyDescent="0.25"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J56" s="278"/>
      <c r="AK56" s="242"/>
      <c r="AL56" s="238"/>
      <c r="AM56" s="248"/>
      <c r="AN56" s="238"/>
      <c r="AO56" s="250"/>
      <c r="AP56" s="242"/>
      <c r="AQ56" s="242"/>
      <c r="AR56" s="238"/>
      <c r="AS56" s="239"/>
      <c r="AT56" s="241"/>
      <c r="AU56" s="241"/>
      <c r="AV56" s="88" t="s">
        <v>51</v>
      </c>
      <c r="AW56" s="218">
        <f>AW55</f>
        <v>28</v>
      </c>
      <c r="AX56" s="87">
        <f>AL55/COS(AN55/180*PI())-11</f>
        <v>672.28227907065479</v>
      </c>
      <c r="AY56" s="184">
        <f>AY55</f>
        <v>68.06</v>
      </c>
      <c r="AZ56" s="103" t="s">
        <v>31</v>
      </c>
      <c r="BA56" s="131">
        <f>INT((AQ55-AP55-3.5/COS(AN55*PI()/180))/AS55)+1</f>
        <v>22</v>
      </c>
      <c r="BB56" s="105">
        <f>IF(AW56=16,1.84,IF(AW56=20,2.27,IF(AW56=22,2.51,IF(AW56=25,2.84,IF(AW56=28,3.16)))))</f>
        <v>3.16</v>
      </c>
      <c r="BC56" s="88">
        <f>AX56+2*AY56</f>
        <v>808.4022790706548</v>
      </c>
      <c r="BD56" s="87">
        <f>BC56*BA56/100*((AW56/100)^2/4*PI()*7850/100)</f>
        <v>859.65820140813014</v>
      </c>
      <c r="BE56" s="88" t="s">
        <v>52</v>
      </c>
      <c r="BF56" s="87">
        <f>AL55/COS(AN55/180*PI())-11</f>
        <v>672.28227907065479</v>
      </c>
      <c r="BG56" s="87">
        <v>10</v>
      </c>
      <c r="BH56" s="218">
        <v>10</v>
      </c>
      <c r="BI56" s="88">
        <f>BF56+2*BG56</f>
        <v>692.28227907065479</v>
      </c>
      <c r="BJ56" s="88">
        <f>BA56</f>
        <v>22</v>
      </c>
      <c r="BK56" s="87">
        <f>BI56*BJ56/100*((BH56/100)^2/4*PI()*7850/100)</f>
        <v>93.899965713341317</v>
      </c>
      <c r="BL56" s="88">
        <v>4</v>
      </c>
      <c r="BM56" s="110">
        <f>BM55</f>
        <v>260</v>
      </c>
      <c r="BN56" s="214">
        <f>AR55-7-BP55-BP56+BP56</f>
        <v>71.84</v>
      </c>
      <c r="BO56" s="218">
        <v>14</v>
      </c>
      <c r="BP56" s="105">
        <f t="shared" si="4"/>
        <v>1.62</v>
      </c>
      <c r="BQ56" s="214">
        <f>BM56+2*BN56+32</f>
        <v>435.68</v>
      </c>
      <c r="BR56" s="88">
        <f>BR55</f>
        <v>65</v>
      </c>
      <c r="BS56" s="87">
        <f t="shared" si="5"/>
        <v>342.21306823346498</v>
      </c>
      <c r="BT56" s="242"/>
      <c r="BU56" s="284"/>
      <c r="BV56" s="43"/>
      <c r="BW56" s="43"/>
      <c r="BX56" s="286"/>
    </row>
    <row r="57" spans="4:76" ht="32.25" customHeight="1" x14ac:dyDescent="0.25"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J57" s="278"/>
      <c r="AK57" s="242"/>
      <c r="AL57" s="238"/>
      <c r="AM57" s="248"/>
      <c r="AN57" s="238"/>
      <c r="AO57" s="250"/>
      <c r="AP57" s="242"/>
      <c r="AQ57" s="242"/>
      <c r="AR57" s="238"/>
      <c r="AS57" s="239"/>
      <c r="AT57" s="241"/>
      <c r="AU57" s="241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88">
        <v>5</v>
      </c>
      <c r="BM57" s="210">
        <f>(3*AS55+BB55+BP57)</f>
        <v>28.55</v>
      </c>
      <c r="BN57" s="214">
        <f>AR55-7-BP55-BP56+BP57</f>
        <v>71.61</v>
      </c>
      <c r="BO57" s="218">
        <v>12</v>
      </c>
      <c r="BP57" s="211">
        <f t="shared" si="4"/>
        <v>1.39</v>
      </c>
      <c r="BQ57" s="214">
        <f>2*BM57+2*BN57+28</f>
        <v>228.32</v>
      </c>
      <c r="BR57" s="212">
        <f>INT(19*(INT(AZ55/3/2)+INT(BJ55/3/2+BJ56/3/2))/2)</f>
        <v>95</v>
      </c>
      <c r="BS57" s="87">
        <f t="shared" si="5"/>
        <v>192.57042605521633</v>
      </c>
      <c r="BT57" s="242"/>
      <c r="BU57" s="284"/>
      <c r="BV57" s="43"/>
      <c r="BW57" s="43"/>
      <c r="BX57" s="71"/>
    </row>
    <row r="58" spans="4:76" ht="32.25" customHeight="1" x14ac:dyDescent="0.25"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J58" s="278"/>
      <c r="AK58" s="242"/>
      <c r="AL58" s="238">
        <f>AL55</f>
        <v>660</v>
      </c>
      <c r="AM58" s="248" t="s">
        <v>206</v>
      </c>
      <c r="AN58" s="238">
        <f>AN55</f>
        <v>15</v>
      </c>
      <c r="AO58" s="250">
        <f>INT(AL58*TAN(RADIANS(AN58)))</f>
        <v>176</v>
      </c>
      <c r="AP58" s="242">
        <f>INT((AO58-13)/AS58+1)*AS58+13</f>
        <v>181</v>
      </c>
      <c r="AQ58" s="242">
        <f>AP58+INT(AL58*(TAN(AN58/180*PI())))</f>
        <v>357</v>
      </c>
      <c r="AR58" s="238">
        <f>F$9</f>
        <v>80</v>
      </c>
      <c r="AS58" s="239">
        <v>8</v>
      </c>
      <c r="AT58" s="241">
        <v>21</v>
      </c>
      <c r="AU58" s="241">
        <v>11</v>
      </c>
      <c r="AV58" s="88">
        <v>1</v>
      </c>
      <c r="AW58" s="218">
        <f>J$9</f>
        <v>28</v>
      </c>
      <c r="AX58" s="87">
        <f>AL58-11</f>
        <v>649</v>
      </c>
      <c r="AY58" s="184">
        <f>(AR58-7-BP58-BP59-1.16/2-BB58/2)</f>
        <v>68.06</v>
      </c>
      <c r="AZ58" s="130">
        <f>INT((AP58-13)/AS58)+1</f>
        <v>22</v>
      </c>
      <c r="BA58" s="103" t="s">
        <v>31</v>
      </c>
      <c r="BB58" s="105">
        <f>IF(AW58=16,1.84,IF(AW58=20,2.27,IF(AW58=22,2.51,IF(AW58=25,2.84,IF(AW58=28,3.16)))))</f>
        <v>3.16</v>
      </c>
      <c r="BC58" s="88">
        <f>AX58+2*AY58</f>
        <v>785.12</v>
      </c>
      <c r="BD58" s="87">
        <f>BC58*AZ58/100*((AW58/100)^2/4*PI()*7850/100)</f>
        <v>834.89973316930923</v>
      </c>
      <c r="BE58" s="88">
        <v>2</v>
      </c>
      <c r="BF58" s="87">
        <f>AL58-11</f>
        <v>649</v>
      </c>
      <c r="BG58" s="87">
        <v>10</v>
      </c>
      <c r="BH58" s="218">
        <v>10</v>
      </c>
      <c r="BI58" s="88">
        <f>BF58+2*BG58</f>
        <v>669</v>
      </c>
      <c r="BJ58" s="88">
        <f>AZ58</f>
        <v>22</v>
      </c>
      <c r="BK58" s="87">
        <f>BI58*BJ58/100*((BH58/100)^2/4*PI()*7850/100)</f>
        <v>90.741997825736618</v>
      </c>
      <c r="BL58" s="88">
        <v>3</v>
      </c>
      <c r="BM58" s="110">
        <f>(AP58+AQ58)/2-2*4.5</f>
        <v>260</v>
      </c>
      <c r="BN58" s="87">
        <f>10</f>
        <v>10</v>
      </c>
      <c r="BO58" s="218">
        <v>10</v>
      </c>
      <c r="BP58" s="105">
        <f t="shared" si="4"/>
        <v>1.1599999999999999</v>
      </c>
      <c r="BQ58" s="87">
        <f>BM58+2*BN58</f>
        <v>280</v>
      </c>
      <c r="BR58" s="88">
        <f>AT58*2+2*AU58+1</f>
        <v>65</v>
      </c>
      <c r="BS58" s="87">
        <f t="shared" si="5"/>
        <v>112.20983560459345</v>
      </c>
      <c r="BT58" s="242">
        <f>BD58+BK58+BS58+BD59+BK59+BS59+BS60</f>
        <v>2526.1932280097917</v>
      </c>
      <c r="BU58" s="284">
        <f>(AP58+AQ58)*AL58/2*AR58/1000000</f>
        <v>14.203200000000001</v>
      </c>
      <c r="BV58" s="43"/>
      <c r="BW58" s="43"/>
      <c r="BX58" s="286">
        <f>BT58/BU58</f>
        <v>177.86085023162326</v>
      </c>
    </row>
    <row r="59" spans="4:76" ht="32.25" customHeight="1" x14ac:dyDescent="0.25"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J59" s="278"/>
      <c r="AK59" s="242"/>
      <c r="AL59" s="238"/>
      <c r="AM59" s="248"/>
      <c r="AN59" s="238"/>
      <c r="AO59" s="250"/>
      <c r="AP59" s="242"/>
      <c r="AQ59" s="242"/>
      <c r="AR59" s="238"/>
      <c r="AS59" s="239"/>
      <c r="AT59" s="241"/>
      <c r="AU59" s="241"/>
      <c r="AV59" s="88" t="s">
        <v>51</v>
      </c>
      <c r="AW59" s="218">
        <f>AW58</f>
        <v>28</v>
      </c>
      <c r="AX59" s="87">
        <f>AL58/COS(AN58/180*PI())-11</f>
        <v>672.28227907065479</v>
      </c>
      <c r="AY59" s="184">
        <f>AY58</f>
        <v>68.06</v>
      </c>
      <c r="AZ59" s="103" t="s">
        <v>31</v>
      </c>
      <c r="BA59" s="131">
        <f>INT((AQ58-AP58-3.5/COS(AN58*PI()/180))/AS58)+1</f>
        <v>22</v>
      </c>
      <c r="BB59" s="105">
        <f>IF(AW59=16,1.84,IF(AW59=20,2.27,IF(AW59=22,2.51,IF(AW59=25,2.84,IF(AW59=28,3.16)))))</f>
        <v>3.16</v>
      </c>
      <c r="BC59" s="88">
        <f>AX59+2*AY59</f>
        <v>808.4022790706548</v>
      </c>
      <c r="BD59" s="87">
        <f>BC59*BA59/100*((AW59/100)^2/4*PI()*7850/100)</f>
        <v>859.65820140813014</v>
      </c>
      <c r="BE59" s="88" t="s">
        <v>52</v>
      </c>
      <c r="BF59" s="87">
        <f>AL58/COS(AN58/180*PI())-11</f>
        <v>672.28227907065479</v>
      </c>
      <c r="BG59" s="87">
        <v>10</v>
      </c>
      <c r="BH59" s="218">
        <v>10</v>
      </c>
      <c r="BI59" s="88">
        <f>BF59+2*BG59</f>
        <v>692.28227907065479</v>
      </c>
      <c r="BJ59" s="88">
        <f>BA59</f>
        <v>22</v>
      </c>
      <c r="BK59" s="87">
        <f>BI59*BJ59/100*((BH59/100)^2/4*PI()*7850/100)</f>
        <v>93.899965713341317</v>
      </c>
      <c r="BL59" s="88">
        <v>4</v>
      </c>
      <c r="BM59" s="110">
        <f>BM58</f>
        <v>260</v>
      </c>
      <c r="BN59" s="214">
        <f>AR58-7-BP58-BP59+BP59</f>
        <v>71.84</v>
      </c>
      <c r="BO59" s="218">
        <v>14</v>
      </c>
      <c r="BP59" s="105">
        <f t="shared" si="4"/>
        <v>1.62</v>
      </c>
      <c r="BQ59" s="214">
        <f>BM59+2*BN59+32</f>
        <v>435.68</v>
      </c>
      <c r="BR59" s="88">
        <f>BR58</f>
        <v>65</v>
      </c>
      <c r="BS59" s="87">
        <f t="shared" si="5"/>
        <v>342.21306823346498</v>
      </c>
      <c r="BT59" s="242"/>
      <c r="BU59" s="284"/>
      <c r="BV59" s="43"/>
      <c r="BW59" s="43"/>
      <c r="BX59" s="286"/>
    </row>
    <row r="60" spans="4:76" ht="32.25" customHeight="1" x14ac:dyDescent="0.25"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J60" s="278"/>
      <c r="AK60" s="242"/>
      <c r="AL60" s="238"/>
      <c r="AM60" s="248"/>
      <c r="AN60" s="238"/>
      <c r="AO60" s="250"/>
      <c r="AP60" s="242"/>
      <c r="AQ60" s="242"/>
      <c r="AR60" s="238"/>
      <c r="AS60" s="239"/>
      <c r="AT60" s="241"/>
      <c r="AU60" s="241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88">
        <v>5</v>
      </c>
      <c r="BM60" s="210">
        <f>(3*AS58+BB58+BP60)</f>
        <v>28.55</v>
      </c>
      <c r="BN60" s="214">
        <f>AR58-7-BP58-BP59+BP60</f>
        <v>71.61</v>
      </c>
      <c r="BO60" s="218">
        <v>12</v>
      </c>
      <c r="BP60" s="211">
        <f t="shared" si="4"/>
        <v>1.39</v>
      </c>
      <c r="BQ60" s="214">
        <f>2*BM60+2*BN60+28</f>
        <v>228.32</v>
      </c>
      <c r="BR60" s="212">
        <f>INT(19*(INT(AZ58/3/2)+INT(BJ58/3/2+BJ59/3/2))/2)</f>
        <v>95</v>
      </c>
      <c r="BS60" s="87">
        <f t="shared" si="5"/>
        <v>192.57042605521633</v>
      </c>
      <c r="BT60" s="242"/>
      <c r="BU60" s="284"/>
      <c r="BV60" s="43"/>
      <c r="BW60" s="43"/>
      <c r="BX60" s="71"/>
    </row>
    <row r="61" spans="4:76" ht="32.25" customHeight="1" x14ac:dyDescent="0.25"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J61" s="278"/>
      <c r="AK61" s="242"/>
      <c r="AL61" s="238">
        <f>AL58</f>
        <v>660</v>
      </c>
      <c r="AM61" s="248" t="s">
        <v>405</v>
      </c>
      <c r="AN61" s="238">
        <f>AN58</f>
        <v>15</v>
      </c>
      <c r="AO61" s="250">
        <f>INT(AL61*TAN(RADIANS(AN61)))</f>
        <v>176</v>
      </c>
      <c r="AP61" s="242">
        <f>INT((AO61-13)/AS61+1)*AS61+13</f>
        <v>181</v>
      </c>
      <c r="AQ61" s="242">
        <f>AP61+INT(AL61*(TAN(AN61/180*PI())))</f>
        <v>357</v>
      </c>
      <c r="AR61" s="238">
        <f>F$10</f>
        <v>90</v>
      </c>
      <c r="AS61" s="239">
        <v>8</v>
      </c>
      <c r="AT61" s="241">
        <v>21</v>
      </c>
      <c r="AU61" s="241">
        <v>11</v>
      </c>
      <c r="AV61" s="88">
        <v>1</v>
      </c>
      <c r="AW61" s="218">
        <f>J$11</f>
        <v>28</v>
      </c>
      <c r="AX61" s="87">
        <f>AL61-11</f>
        <v>649</v>
      </c>
      <c r="AY61" s="184">
        <f>(AR61-7-BP61-BP62-1.16/2-BB61/2)</f>
        <v>78.06</v>
      </c>
      <c r="AZ61" s="130">
        <f>INT((AP61-13)/AS61)+1</f>
        <v>22</v>
      </c>
      <c r="BA61" s="103" t="s">
        <v>31</v>
      </c>
      <c r="BB61" s="105">
        <f>IF(AW61=16,1.84,IF(AW61=20,2.27,IF(AW61=22,2.51,IF(AW61=25,2.84,IF(AW61=28,3.16)))))</f>
        <v>3.16</v>
      </c>
      <c r="BC61" s="88">
        <f>AX61+2*AY61</f>
        <v>805.12</v>
      </c>
      <c r="BD61" s="87">
        <f>BC61*AZ61/100*((AW61/100)^2/4*PI()*7850/100)</f>
        <v>856.1678127792876</v>
      </c>
      <c r="BE61" s="88">
        <v>2</v>
      </c>
      <c r="BF61" s="87">
        <f>AL61-11</f>
        <v>649</v>
      </c>
      <c r="BG61" s="87">
        <v>10</v>
      </c>
      <c r="BH61" s="218">
        <v>10</v>
      </c>
      <c r="BI61" s="88">
        <f>BF61+2*BG61</f>
        <v>669</v>
      </c>
      <c r="BJ61" s="88">
        <f>AZ61</f>
        <v>22</v>
      </c>
      <c r="BK61" s="87">
        <f>BI61*BJ61/100*((BH61/100)^2/4*PI()*7850/100)</f>
        <v>90.741997825736618</v>
      </c>
      <c r="BL61" s="88">
        <v>3</v>
      </c>
      <c r="BM61" s="110">
        <f>(AP61+AQ61)/2-2*4.5</f>
        <v>260</v>
      </c>
      <c r="BN61" s="87">
        <f>10</f>
        <v>10</v>
      </c>
      <c r="BO61" s="218">
        <v>10</v>
      </c>
      <c r="BP61" s="105">
        <f t="shared" si="4"/>
        <v>1.1599999999999999</v>
      </c>
      <c r="BQ61" s="87">
        <f>BM61+2*BN61</f>
        <v>280</v>
      </c>
      <c r="BR61" s="88">
        <f>AT61*2+2*AU61+1</f>
        <v>65</v>
      </c>
      <c r="BS61" s="87">
        <f t="shared" si="5"/>
        <v>112.20983560459345</v>
      </c>
      <c r="BT61" s="242">
        <f>BD61+BK61+BS61+BD62+BK62+BS62+BS63</f>
        <v>2601.3072318085769</v>
      </c>
      <c r="BU61" s="284">
        <f>(AP61+AQ61)*AL61/2*AR61/1000000</f>
        <v>15.9786</v>
      </c>
      <c r="BV61" s="43"/>
      <c r="BW61" s="43"/>
      <c r="BX61" s="286">
        <f>BT61/BU61</f>
        <v>162.79944624739196</v>
      </c>
    </row>
    <row r="62" spans="4:76" ht="32.25" customHeight="1" x14ac:dyDescent="0.25"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J62" s="278"/>
      <c r="AK62" s="242"/>
      <c r="AL62" s="238"/>
      <c r="AM62" s="248"/>
      <c r="AN62" s="238"/>
      <c r="AO62" s="250"/>
      <c r="AP62" s="242"/>
      <c r="AQ62" s="242"/>
      <c r="AR62" s="238"/>
      <c r="AS62" s="239"/>
      <c r="AT62" s="241"/>
      <c r="AU62" s="241"/>
      <c r="AV62" s="88" t="s">
        <v>51</v>
      </c>
      <c r="AW62" s="218">
        <f>AW61</f>
        <v>28</v>
      </c>
      <c r="AX62" s="87">
        <f>AL61/COS(AN61/180*PI())-11</f>
        <v>672.28227907065479</v>
      </c>
      <c r="AY62" s="184">
        <f>AY61</f>
        <v>78.06</v>
      </c>
      <c r="AZ62" s="103" t="s">
        <v>31</v>
      </c>
      <c r="BA62" s="131">
        <f>INT((AQ61-AP61-3.5/COS(AN61*PI()/180))/AS61)+1</f>
        <v>22</v>
      </c>
      <c r="BB62" s="105">
        <f>IF(AW62=16,1.84,IF(AW62=20,2.27,IF(AW62=22,2.51,IF(AW62=25,2.84,IF(AW62=28,3.16)))))</f>
        <v>3.16</v>
      </c>
      <c r="BC62" s="88">
        <f>AX62+2*AY62</f>
        <v>828.4022790706548</v>
      </c>
      <c r="BD62" s="87">
        <f>BC62*BA62/100*((AW62/100)^2/4*PI()*7850/100)</f>
        <v>880.92628101810851</v>
      </c>
      <c r="BE62" s="88" t="s">
        <v>52</v>
      </c>
      <c r="BF62" s="87">
        <f>AL61/COS(AN61/180*PI())-11</f>
        <v>672.28227907065479</v>
      </c>
      <c r="BG62" s="87">
        <v>10</v>
      </c>
      <c r="BH62" s="218">
        <v>10</v>
      </c>
      <c r="BI62" s="88">
        <f>BF62+2*BG62</f>
        <v>692.28227907065479</v>
      </c>
      <c r="BJ62" s="88">
        <f>BA62</f>
        <v>22</v>
      </c>
      <c r="BK62" s="87">
        <f>BI62*BJ62/100*((BH62/100)^2/4*PI()*7850/100)</f>
        <v>93.899965713341317</v>
      </c>
      <c r="BL62" s="88">
        <v>4</v>
      </c>
      <c r="BM62" s="110">
        <f>BM61</f>
        <v>260</v>
      </c>
      <c r="BN62" s="214">
        <f>AR61-7-BP61-BP62+BP62</f>
        <v>81.84</v>
      </c>
      <c r="BO62" s="218">
        <v>14</v>
      </c>
      <c r="BP62" s="105">
        <f t="shared" si="4"/>
        <v>1.62</v>
      </c>
      <c r="BQ62" s="214">
        <f>BM62+2*BN62+32</f>
        <v>455.68</v>
      </c>
      <c r="BR62" s="88">
        <f>BR61</f>
        <v>65</v>
      </c>
      <c r="BS62" s="87">
        <f t="shared" si="5"/>
        <v>357.92244521810807</v>
      </c>
      <c r="BT62" s="242"/>
      <c r="BU62" s="284"/>
      <c r="BV62" s="43"/>
      <c r="BW62" s="43"/>
      <c r="BX62" s="286"/>
    </row>
    <row r="63" spans="4:76" ht="32.25" customHeight="1" x14ac:dyDescent="0.25"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J63" s="278"/>
      <c r="AK63" s="242"/>
      <c r="AL63" s="238"/>
      <c r="AM63" s="248"/>
      <c r="AN63" s="238"/>
      <c r="AO63" s="250"/>
      <c r="AP63" s="242"/>
      <c r="AQ63" s="242"/>
      <c r="AR63" s="238"/>
      <c r="AS63" s="239"/>
      <c r="AT63" s="241"/>
      <c r="AU63" s="241"/>
      <c r="AV63" s="238"/>
      <c r="AW63" s="238"/>
      <c r="AX63" s="238"/>
      <c r="AY63" s="238"/>
      <c r="AZ63" s="238"/>
      <c r="BA63" s="238"/>
      <c r="BB63" s="238"/>
      <c r="BC63" s="238"/>
      <c r="BD63" s="238"/>
      <c r="BE63" s="339"/>
      <c r="BF63" s="340"/>
      <c r="BG63" s="340"/>
      <c r="BH63" s="340"/>
      <c r="BI63" s="340"/>
      <c r="BJ63" s="340"/>
      <c r="BK63" s="341"/>
      <c r="BL63" s="88">
        <v>5</v>
      </c>
      <c r="BM63" s="210">
        <f>(3*AS61+BB61+BP63)</f>
        <v>28.55</v>
      </c>
      <c r="BN63" s="214">
        <f>AR61-7-BP61-BP62+BP63</f>
        <v>81.61</v>
      </c>
      <c r="BO63" s="218">
        <v>12</v>
      </c>
      <c r="BP63" s="211">
        <f t="shared" si="4"/>
        <v>1.39</v>
      </c>
      <c r="BQ63" s="214">
        <f>2*BM63+2*BN63+28</f>
        <v>248.32</v>
      </c>
      <c r="BR63" s="212">
        <f>INT(19*(INT(AZ61/3/2)+INT(BJ61/3/2+BJ62/3/2))/2)</f>
        <v>95</v>
      </c>
      <c r="BS63" s="87">
        <f t="shared" si="5"/>
        <v>209.43889364940136</v>
      </c>
      <c r="BT63" s="242"/>
      <c r="BU63" s="284"/>
      <c r="BV63" s="43"/>
      <c r="BW63" s="43"/>
      <c r="BX63" s="71"/>
    </row>
    <row r="64" spans="4:76" ht="32.25" customHeight="1" x14ac:dyDescent="0.25"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J64" s="278"/>
      <c r="AK64" s="242"/>
      <c r="AL64" s="238">
        <f>AL61</f>
        <v>660</v>
      </c>
      <c r="AM64" s="248" t="s">
        <v>404</v>
      </c>
      <c r="AN64" s="238">
        <f>AN61</f>
        <v>15</v>
      </c>
      <c r="AO64" s="250">
        <f>INT(AL64*TAN(RADIANS(AN64)))</f>
        <v>176</v>
      </c>
      <c r="AP64" s="242">
        <f>INT((AO64-13)/AS64+1)*AS64+13</f>
        <v>181</v>
      </c>
      <c r="AQ64" s="242">
        <f>AP64+INT(AL64*(TAN(AN64/180*PI())))</f>
        <v>357</v>
      </c>
      <c r="AR64" s="238">
        <f>F$12</f>
        <v>110</v>
      </c>
      <c r="AS64" s="239">
        <v>8</v>
      </c>
      <c r="AT64" s="241">
        <v>21</v>
      </c>
      <c r="AU64" s="241">
        <v>11</v>
      </c>
      <c r="AV64" s="88">
        <v>1</v>
      </c>
      <c r="AW64" s="218">
        <f>J$13</f>
        <v>28</v>
      </c>
      <c r="AX64" s="87">
        <f>AL64-11</f>
        <v>649</v>
      </c>
      <c r="AY64" s="184">
        <f>(AR64-7-BP64-BP65-1.16/2-BB64/2)</f>
        <v>98.06</v>
      </c>
      <c r="AZ64" s="130">
        <f>INT((AP64-13)/AS64)+1</f>
        <v>22</v>
      </c>
      <c r="BA64" s="103" t="s">
        <v>31</v>
      </c>
      <c r="BB64" s="105">
        <f>IF(AW64=16,1.84,IF(AW64=20,2.27,IF(AW64=22,2.51,IF(AW64=25,2.84,IF(AW64=28,3.16)))))</f>
        <v>3.16</v>
      </c>
      <c r="BC64" s="88">
        <f>AX64+2*AY64</f>
        <v>845.12</v>
      </c>
      <c r="BD64" s="87">
        <f>BC64*AZ64/100*((AW64/100)^2/4*PI()*7850/100)</f>
        <v>898.70397199924435</v>
      </c>
      <c r="BE64" s="88">
        <v>2</v>
      </c>
      <c r="BF64" s="87">
        <f>AL64-11</f>
        <v>649</v>
      </c>
      <c r="BG64" s="87">
        <v>10</v>
      </c>
      <c r="BH64" s="218">
        <v>10</v>
      </c>
      <c r="BI64" s="88">
        <f>BF64+2*BG64</f>
        <v>669</v>
      </c>
      <c r="BJ64" s="88">
        <f>AZ64</f>
        <v>22</v>
      </c>
      <c r="BK64" s="87">
        <f>BI64*BJ64/100*((BH64/100)^2/4*PI()*7850/100)</f>
        <v>90.741997825736618</v>
      </c>
      <c r="BL64" s="88">
        <v>3</v>
      </c>
      <c r="BM64" s="110">
        <f>(AP64+AQ64)/2-2*4.5</f>
        <v>260</v>
      </c>
      <c r="BN64" s="87">
        <f>10</f>
        <v>10</v>
      </c>
      <c r="BO64" s="218">
        <v>10</v>
      </c>
      <c r="BP64" s="105">
        <f t="shared" si="4"/>
        <v>1.1599999999999999</v>
      </c>
      <c r="BQ64" s="87">
        <f>BM64+2*BN64</f>
        <v>280</v>
      </c>
      <c r="BR64" s="88">
        <f>AT64*2+2*AU64+1</f>
        <v>65</v>
      </c>
      <c r="BS64" s="87">
        <f t="shared" si="5"/>
        <v>112.20983560459345</v>
      </c>
      <c r="BT64" s="242">
        <f>BD64+BK64+BS64+BD65+BK65+BS65+BS66</f>
        <v>2751.5352394061465</v>
      </c>
      <c r="BU64" s="284">
        <f>(AP64+AQ64)*AL64/2*AR64/1000000</f>
        <v>19.529399999999999</v>
      </c>
      <c r="BX64" s="286">
        <f>BT64/BU64</f>
        <v>140.89194954305543</v>
      </c>
    </row>
    <row r="65" spans="4:83" ht="32.25" customHeight="1" x14ac:dyDescent="0.25"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J65" s="278"/>
      <c r="AK65" s="242"/>
      <c r="AL65" s="238"/>
      <c r="AM65" s="248"/>
      <c r="AN65" s="238"/>
      <c r="AO65" s="250"/>
      <c r="AP65" s="242"/>
      <c r="AQ65" s="242"/>
      <c r="AR65" s="238"/>
      <c r="AS65" s="239"/>
      <c r="AT65" s="241"/>
      <c r="AU65" s="241"/>
      <c r="AV65" s="88" t="s">
        <v>51</v>
      </c>
      <c r="AW65" s="218">
        <f>AW64</f>
        <v>28</v>
      </c>
      <c r="AX65" s="87">
        <f>AL64/COS(AN64/180*PI())-11</f>
        <v>672.28227907065479</v>
      </c>
      <c r="AY65" s="184">
        <f>AY64</f>
        <v>98.06</v>
      </c>
      <c r="AZ65" s="103" t="s">
        <v>31</v>
      </c>
      <c r="BA65" s="131">
        <f>INT((AQ64-AP64-3.5/COS(AN64*PI()/180))/AS64)+1</f>
        <v>22</v>
      </c>
      <c r="BB65" s="105">
        <f>IF(AW65=16,1.84,IF(AW65=20,2.27,IF(AW65=22,2.51,IF(AW65=25,2.84,IF(AW65=28,3.16)))))</f>
        <v>3.16</v>
      </c>
      <c r="BC65" s="88">
        <f>AX65+2*AY65</f>
        <v>868.4022790706548</v>
      </c>
      <c r="BD65" s="87">
        <f>BC65*BA65/100*((AW65/100)^2/4*PI()*7850/100)</f>
        <v>923.46244023806514</v>
      </c>
      <c r="BE65" s="88" t="s">
        <v>52</v>
      </c>
      <c r="BF65" s="87">
        <f>AL64/COS(AN64/180*PI())-11</f>
        <v>672.28227907065479</v>
      </c>
      <c r="BG65" s="87">
        <v>10</v>
      </c>
      <c r="BH65" s="218">
        <v>10</v>
      </c>
      <c r="BI65" s="88">
        <f>BF65+2*BG65</f>
        <v>692.28227907065479</v>
      </c>
      <c r="BJ65" s="88">
        <f>BA65</f>
        <v>22</v>
      </c>
      <c r="BK65" s="87">
        <f>BI65*BJ65/100*((BH65/100)^2/4*PI()*7850/100)</f>
        <v>93.899965713341317</v>
      </c>
      <c r="BL65" s="88">
        <v>4</v>
      </c>
      <c r="BM65" s="110">
        <f>BM64</f>
        <v>260</v>
      </c>
      <c r="BN65" s="214">
        <f>AR64-7-BP64-BP65+BP65</f>
        <v>101.84</v>
      </c>
      <c r="BO65" s="218">
        <v>14</v>
      </c>
      <c r="BP65" s="105">
        <f t="shared" si="4"/>
        <v>1.62</v>
      </c>
      <c r="BQ65" s="214">
        <f>BM65+2*BN65+32</f>
        <v>495.68</v>
      </c>
      <c r="BR65" s="88">
        <f>BR64</f>
        <v>65</v>
      </c>
      <c r="BS65" s="87">
        <f t="shared" si="5"/>
        <v>389.34119918739418</v>
      </c>
      <c r="BT65" s="242"/>
      <c r="BU65" s="284"/>
      <c r="BX65" s="286"/>
    </row>
    <row r="66" spans="4:83" ht="32.25" customHeight="1" x14ac:dyDescent="0.25"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J66" s="278"/>
      <c r="AK66" s="242"/>
      <c r="AL66" s="238"/>
      <c r="AM66" s="248"/>
      <c r="AN66" s="238"/>
      <c r="AO66" s="250"/>
      <c r="AP66" s="242"/>
      <c r="AQ66" s="242"/>
      <c r="AR66" s="238"/>
      <c r="AS66" s="239"/>
      <c r="AT66" s="241"/>
      <c r="AU66" s="241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88">
        <v>5</v>
      </c>
      <c r="BM66" s="210">
        <f>(3*AS64+BB64+BP66)</f>
        <v>28.55</v>
      </c>
      <c r="BN66" s="214">
        <f>AR64-7-BP64-BP65+BP66</f>
        <v>101.61</v>
      </c>
      <c r="BO66" s="218">
        <v>12</v>
      </c>
      <c r="BP66" s="211">
        <f t="shared" si="4"/>
        <v>1.39</v>
      </c>
      <c r="BQ66" s="214">
        <f>2*BM66+2*BN66+28</f>
        <v>288.32</v>
      </c>
      <c r="BR66" s="212">
        <f>INT(19*(INT(AZ64/3/2)+INT(BJ64/3/2+BJ65/3/2))/2)</f>
        <v>95</v>
      </c>
      <c r="BS66" s="87">
        <f t="shared" si="5"/>
        <v>243.17582883777143</v>
      </c>
      <c r="BT66" s="242"/>
      <c r="BU66" s="284"/>
      <c r="BX66" s="71"/>
    </row>
    <row r="67" spans="4:83" ht="32.25" customHeight="1" x14ac:dyDescent="0.25"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J67" s="278"/>
      <c r="AK67" s="242"/>
      <c r="AL67" s="238">
        <f>AL64</f>
        <v>660</v>
      </c>
      <c r="AM67" s="248" t="s">
        <v>406</v>
      </c>
      <c r="AN67" s="238">
        <f>AN64</f>
        <v>15</v>
      </c>
      <c r="AO67" s="250">
        <f>INT(AL67*TAN(RADIANS(AN67)))</f>
        <v>176</v>
      </c>
      <c r="AP67" s="242">
        <f>INT((AO67-13)/AS67+1)*AS67+13</f>
        <v>181</v>
      </c>
      <c r="AQ67" s="242">
        <f>AP67+INT(AL67*(TAN(AN67/180*PI())))</f>
        <v>357</v>
      </c>
      <c r="AR67" s="238">
        <f>F$15</f>
        <v>120</v>
      </c>
      <c r="AS67" s="239">
        <v>8</v>
      </c>
      <c r="AT67" s="241">
        <v>21</v>
      </c>
      <c r="AU67" s="241">
        <v>11</v>
      </c>
      <c r="AV67" s="88">
        <v>1</v>
      </c>
      <c r="AW67" s="218">
        <f>J$15</f>
        <v>28</v>
      </c>
      <c r="AX67" s="87">
        <f>AL67-11</f>
        <v>649</v>
      </c>
      <c r="AY67" s="184">
        <f>(AR67-7-BP67-BP68-1.16/2-BB67/2)</f>
        <v>108.06</v>
      </c>
      <c r="AZ67" s="130">
        <f>INT((AP67-13)/AS67)+1</f>
        <v>22</v>
      </c>
      <c r="BA67" s="103" t="s">
        <v>31</v>
      </c>
      <c r="BB67" s="105">
        <f>IF(AW67=16,1.84,IF(AW67=20,2.27,IF(AW67=22,2.51,IF(AW67=25,2.84,IF(AW67=28,3.16)))))</f>
        <v>3.16</v>
      </c>
      <c r="BC67" s="88">
        <f>AX67+2*AY67</f>
        <v>865.12</v>
      </c>
      <c r="BD67" s="87">
        <f>BC67*AZ67/100*((AW67/100)^2/4*PI()*7850/100)</f>
        <v>919.9720516092226</v>
      </c>
      <c r="BE67" s="88">
        <v>2</v>
      </c>
      <c r="BF67" s="87">
        <f>AL67-11</f>
        <v>649</v>
      </c>
      <c r="BG67" s="87">
        <v>10</v>
      </c>
      <c r="BH67" s="218">
        <v>10</v>
      </c>
      <c r="BI67" s="88">
        <f>BF67+2*BG67</f>
        <v>669</v>
      </c>
      <c r="BJ67" s="88">
        <f>AZ67</f>
        <v>22</v>
      </c>
      <c r="BK67" s="87">
        <f>BI67*BJ67/100*((BH67/100)^2/4*PI()*7850/100)</f>
        <v>90.741997825736618</v>
      </c>
      <c r="BL67" s="88">
        <v>3</v>
      </c>
      <c r="BM67" s="110">
        <f>(AP67+AQ67)/2-2*4.5</f>
        <v>260</v>
      </c>
      <c r="BN67" s="87">
        <f>10</f>
        <v>10</v>
      </c>
      <c r="BO67" s="218">
        <v>10</v>
      </c>
      <c r="BP67" s="105">
        <f t="shared" si="4"/>
        <v>1.1599999999999999</v>
      </c>
      <c r="BQ67" s="87">
        <f>BM67+2*BN67</f>
        <v>280</v>
      </c>
      <c r="BR67" s="88">
        <f>AT67*2+2*AU67+1</f>
        <v>65</v>
      </c>
      <c r="BS67" s="87">
        <f t="shared" si="5"/>
        <v>112.20983560459345</v>
      </c>
      <c r="BT67" s="242">
        <f>BD67+BK67+BS67+BD68+BK68+BS68+BS69</f>
        <v>2826.6492432049313</v>
      </c>
      <c r="BU67" s="284">
        <f>(AP67+AQ67)*AL67/2*AR67/1000000</f>
        <v>21.3048</v>
      </c>
      <c r="BX67" s="286">
        <f>BT67/BU67</f>
        <v>132.67663827892923</v>
      </c>
    </row>
    <row r="68" spans="4:83" ht="32.25" customHeight="1" x14ac:dyDescent="0.25"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J68" s="278"/>
      <c r="AK68" s="242"/>
      <c r="AL68" s="238"/>
      <c r="AM68" s="248"/>
      <c r="AN68" s="238"/>
      <c r="AO68" s="250"/>
      <c r="AP68" s="242"/>
      <c r="AQ68" s="242"/>
      <c r="AR68" s="238"/>
      <c r="AS68" s="239"/>
      <c r="AT68" s="241"/>
      <c r="AU68" s="241"/>
      <c r="AV68" s="88" t="s">
        <v>51</v>
      </c>
      <c r="AW68" s="218">
        <f>AW67</f>
        <v>28</v>
      </c>
      <c r="AX68" s="87">
        <f>AL67/COS(AN67/180*PI())-11</f>
        <v>672.28227907065479</v>
      </c>
      <c r="AY68" s="184">
        <f>AY67</f>
        <v>108.06</v>
      </c>
      <c r="AZ68" s="103" t="s">
        <v>31</v>
      </c>
      <c r="BA68" s="131">
        <f>INT((AQ67-AP67-3.5/COS(AN67*PI()/180))/AS67)+1</f>
        <v>22</v>
      </c>
      <c r="BB68" s="105">
        <f>IF(AW68=16,1.84,IF(AW68=20,2.27,IF(AW68=22,2.51,IF(AW68=25,2.84,IF(AW68=28,3.16)))))</f>
        <v>3.16</v>
      </c>
      <c r="BC68" s="88">
        <f>AX68+2*AY68</f>
        <v>888.4022790706548</v>
      </c>
      <c r="BD68" s="87">
        <f>BC68*BA68/100*((AW68/100)^2/4*PI()*7850/100)</f>
        <v>944.73051984804351</v>
      </c>
      <c r="BE68" s="88" t="s">
        <v>52</v>
      </c>
      <c r="BF68" s="87">
        <f>AL67/COS(AN67/180*PI())-11</f>
        <v>672.28227907065479</v>
      </c>
      <c r="BG68" s="87">
        <v>10</v>
      </c>
      <c r="BH68" s="218">
        <v>10</v>
      </c>
      <c r="BI68" s="88">
        <f>BF68+2*BG68</f>
        <v>692.28227907065479</v>
      </c>
      <c r="BJ68" s="88">
        <f>BA68</f>
        <v>22</v>
      </c>
      <c r="BK68" s="87">
        <f>BI68*BJ68/100*((BH68/100)^2/4*PI()*7850/100)</f>
        <v>93.899965713341317</v>
      </c>
      <c r="BL68" s="88">
        <v>4</v>
      </c>
      <c r="BM68" s="110">
        <f>BM67</f>
        <v>260</v>
      </c>
      <c r="BN68" s="214">
        <f>AR67-7-BP67-BP68+BP68</f>
        <v>111.84</v>
      </c>
      <c r="BO68" s="218">
        <v>14</v>
      </c>
      <c r="BP68" s="105">
        <f t="shared" si="4"/>
        <v>1.62</v>
      </c>
      <c r="BQ68" s="214">
        <f>BM68+2*BN68+32</f>
        <v>515.68000000000006</v>
      </c>
      <c r="BR68" s="88">
        <f>BR67</f>
        <v>65</v>
      </c>
      <c r="BS68" s="87">
        <f t="shared" si="5"/>
        <v>405.05057617203738</v>
      </c>
      <c r="BT68" s="242"/>
      <c r="BU68" s="284"/>
      <c r="BX68" s="286"/>
    </row>
    <row r="69" spans="4:83" ht="32.25" customHeight="1" thickBot="1" x14ac:dyDescent="0.3"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J69" s="279"/>
      <c r="AK69" s="252"/>
      <c r="AL69" s="236"/>
      <c r="AM69" s="249"/>
      <c r="AN69" s="236"/>
      <c r="AO69" s="251"/>
      <c r="AP69" s="252"/>
      <c r="AQ69" s="252"/>
      <c r="AR69" s="236"/>
      <c r="AS69" s="240"/>
      <c r="AT69" s="303"/>
      <c r="AU69" s="303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  <c r="BJ69" s="236"/>
      <c r="BK69" s="236"/>
      <c r="BL69" s="95">
        <v>5</v>
      </c>
      <c r="BM69" s="210">
        <f>(3*AS67+BB67+BP69)</f>
        <v>28.55</v>
      </c>
      <c r="BN69" s="214">
        <f>AR67-7-BP67-BP68+BP69</f>
        <v>111.61</v>
      </c>
      <c r="BO69" s="218">
        <v>12</v>
      </c>
      <c r="BP69" s="211">
        <f t="shared" si="4"/>
        <v>1.39</v>
      </c>
      <c r="BQ69" s="214">
        <f>2*BM69+2*BN69+28</f>
        <v>308.32</v>
      </c>
      <c r="BR69" s="212">
        <f>INT(19*(INT(AZ67/3/2)+INT(BJ67/3/2+BJ68/3/2))/2)</f>
        <v>95</v>
      </c>
      <c r="BS69" s="94">
        <f t="shared" si="5"/>
        <v>260.04429643195647</v>
      </c>
      <c r="BT69" s="252"/>
      <c r="BU69" s="285"/>
      <c r="BX69" s="71"/>
    </row>
    <row r="70" spans="4:83" ht="32.25" customHeight="1" x14ac:dyDescent="0.25"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L70" s="73"/>
      <c r="AM70" s="93"/>
      <c r="AN70" s="93"/>
      <c r="AO70" s="129"/>
      <c r="AP70" s="93"/>
      <c r="AQ70" s="93"/>
      <c r="AR70" s="73"/>
      <c r="AV70" s="73"/>
      <c r="AW70" s="73"/>
      <c r="AX70" s="73"/>
      <c r="AZ70" s="73"/>
      <c r="BA70" s="73"/>
      <c r="BB70" s="73"/>
      <c r="BC70" s="73"/>
      <c r="BD70" s="72"/>
      <c r="BE70" s="72"/>
      <c r="BF70" s="72"/>
      <c r="BG70" s="72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</row>
    <row r="71" spans="4:83" ht="32.25" customHeight="1" x14ac:dyDescent="0.25"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J71" s="271" t="s">
        <v>431</v>
      </c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1"/>
      <c r="BJ71" s="271"/>
      <c r="BK71" s="271"/>
      <c r="BL71" s="271"/>
      <c r="BM71" s="271"/>
      <c r="BN71" s="271"/>
      <c r="BO71" s="271"/>
      <c r="BP71" s="271"/>
      <c r="BQ71" s="271"/>
      <c r="BR71" s="271"/>
      <c r="BS71" s="271"/>
      <c r="BT71" s="271"/>
      <c r="BU71" s="271"/>
      <c r="BV71" s="271"/>
      <c r="BW71" s="271"/>
      <c r="BX71" s="271"/>
      <c r="BY71" s="271"/>
      <c r="BZ71" s="271"/>
      <c r="CA71" s="271"/>
      <c r="CB71" s="271"/>
      <c r="CC71" s="271"/>
    </row>
    <row r="72" spans="4:83" ht="13.5" customHeight="1" thickBot="1" x14ac:dyDescent="0.3"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J72" s="43"/>
      <c r="AK72" s="43"/>
      <c r="AL72" s="43"/>
      <c r="AM72" s="43"/>
      <c r="AN72" s="43"/>
      <c r="AO72" s="128"/>
      <c r="AP72" s="43"/>
      <c r="AQ72" s="43"/>
      <c r="AR72" s="43"/>
      <c r="AS72" s="133"/>
      <c r="AT72" s="209"/>
      <c r="AU72" s="209"/>
      <c r="AV72" s="43"/>
      <c r="AW72" s="43"/>
      <c r="AX72" s="43"/>
      <c r="AY72" s="13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</row>
    <row r="73" spans="4:83" ht="48.75" customHeight="1" x14ac:dyDescent="0.25"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J73" s="272" t="s">
        <v>441</v>
      </c>
      <c r="AK73" s="274" t="s">
        <v>148</v>
      </c>
      <c r="AL73" s="274" t="s">
        <v>149</v>
      </c>
      <c r="AM73" s="274" t="s">
        <v>150</v>
      </c>
      <c r="AN73" s="262" t="s">
        <v>450</v>
      </c>
      <c r="AO73" s="200" t="s">
        <v>23</v>
      </c>
      <c r="AP73" s="262" t="s">
        <v>442</v>
      </c>
      <c r="AQ73" s="262" t="s">
        <v>443</v>
      </c>
      <c r="AR73" s="262" t="s">
        <v>444</v>
      </c>
      <c r="AS73" s="264" t="s">
        <v>201</v>
      </c>
      <c r="AT73" s="266" t="s">
        <v>407</v>
      </c>
      <c r="AU73" s="266" t="s">
        <v>408</v>
      </c>
      <c r="AV73" s="257" t="s">
        <v>437</v>
      </c>
      <c r="AW73" s="257"/>
      <c r="AX73" s="257"/>
      <c r="AY73" s="257"/>
      <c r="AZ73" s="257"/>
      <c r="BA73" s="257"/>
      <c r="BB73" s="257"/>
      <c r="BC73" s="257"/>
      <c r="BD73" s="257"/>
      <c r="BE73" s="257" t="s">
        <v>438</v>
      </c>
      <c r="BF73" s="257"/>
      <c r="BG73" s="257"/>
      <c r="BH73" s="257"/>
      <c r="BI73" s="257"/>
      <c r="BJ73" s="257"/>
      <c r="BK73" s="257"/>
      <c r="BL73" s="257" t="s">
        <v>445</v>
      </c>
      <c r="BM73" s="257"/>
      <c r="BN73" s="257"/>
      <c r="BO73" s="257"/>
      <c r="BP73" s="257"/>
      <c r="BQ73" s="257"/>
      <c r="BR73" s="257"/>
      <c r="BS73" s="257"/>
      <c r="BT73" s="257" t="s">
        <v>417</v>
      </c>
      <c r="BU73" s="257"/>
      <c r="BV73" s="257"/>
      <c r="BW73" s="257"/>
      <c r="BX73" s="257"/>
      <c r="BY73" s="257"/>
      <c r="BZ73" s="257"/>
      <c r="CA73" s="257"/>
      <c r="CB73" s="258" t="s">
        <v>454</v>
      </c>
      <c r="CC73" s="260" t="s">
        <v>453</v>
      </c>
      <c r="CE73" s="42"/>
    </row>
    <row r="74" spans="4:83" ht="91.5" customHeight="1" x14ac:dyDescent="0.25"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J74" s="273"/>
      <c r="AK74" s="259"/>
      <c r="AL74" s="259"/>
      <c r="AM74" s="259"/>
      <c r="AN74" s="263"/>
      <c r="AO74" s="201" t="s">
        <v>202</v>
      </c>
      <c r="AP74" s="263"/>
      <c r="AQ74" s="263"/>
      <c r="AR74" s="263"/>
      <c r="AS74" s="265"/>
      <c r="AT74" s="267"/>
      <c r="AU74" s="267"/>
      <c r="AV74" s="25" t="s">
        <v>24</v>
      </c>
      <c r="AW74" s="25" t="s">
        <v>158</v>
      </c>
      <c r="AX74" s="81" t="s">
        <v>25</v>
      </c>
      <c r="AY74" s="187" t="s">
        <v>26</v>
      </c>
      <c r="AZ74" s="25" t="s">
        <v>440</v>
      </c>
      <c r="BA74" s="25" t="s">
        <v>409</v>
      </c>
      <c r="BB74" s="186" t="s">
        <v>27</v>
      </c>
      <c r="BC74" s="25" t="s">
        <v>159</v>
      </c>
      <c r="BD74" s="25" t="s">
        <v>160</v>
      </c>
      <c r="BE74" s="25" t="s">
        <v>24</v>
      </c>
      <c r="BF74" s="81" t="s">
        <v>25</v>
      </c>
      <c r="BG74" s="81" t="s">
        <v>26</v>
      </c>
      <c r="BH74" s="25" t="s">
        <v>158</v>
      </c>
      <c r="BI74" s="25" t="s">
        <v>159</v>
      </c>
      <c r="BJ74" s="25" t="s">
        <v>20</v>
      </c>
      <c r="BK74" s="25" t="s">
        <v>160</v>
      </c>
      <c r="BL74" s="25" t="s">
        <v>24</v>
      </c>
      <c r="BM74" s="81" t="s">
        <v>25</v>
      </c>
      <c r="BN74" s="81" t="s">
        <v>26</v>
      </c>
      <c r="BO74" s="25" t="s">
        <v>158</v>
      </c>
      <c r="BP74" s="186" t="s">
        <v>27</v>
      </c>
      <c r="BQ74" s="25" t="s">
        <v>159</v>
      </c>
      <c r="BR74" s="25" t="s">
        <v>20</v>
      </c>
      <c r="BS74" s="25" t="s">
        <v>160</v>
      </c>
      <c r="BT74" s="25" t="s">
        <v>24</v>
      </c>
      <c r="BU74" s="81" t="s">
        <v>25</v>
      </c>
      <c r="BV74" s="81" t="s">
        <v>448</v>
      </c>
      <c r="BW74" s="81" t="s">
        <v>207</v>
      </c>
      <c r="BX74" s="25" t="s">
        <v>158</v>
      </c>
      <c r="BY74" s="25" t="s">
        <v>159</v>
      </c>
      <c r="BZ74" s="25" t="s">
        <v>20</v>
      </c>
      <c r="CA74" s="25" t="s">
        <v>160</v>
      </c>
      <c r="CB74" s="259"/>
      <c r="CC74" s="261"/>
      <c r="CE74" s="42"/>
    </row>
    <row r="75" spans="4:83" ht="39" customHeight="1" x14ac:dyDescent="0.25"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J75" s="278">
        <v>6.6</v>
      </c>
      <c r="AK75" s="242">
        <v>6</v>
      </c>
      <c r="AL75" s="238">
        <v>660</v>
      </c>
      <c r="AM75" s="248" t="s">
        <v>203</v>
      </c>
      <c r="AN75" s="238">
        <v>20</v>
      </c>
      <c r="AO75" s="250">
        <f>INT(AL75*TAN(RADIANS(AN75)))</f>
        <v>240</v>
      </c>
      <c r="AP75" s="242">
        <f>(INT((AO75-13)/AS75+1)*AS75+13)</f>
        <v>245</v>
      </c>
      <c r="AQ75" s="242">
        <f>AP75+INT(AL75*(TAN(AN75/180*PI())))</f>
        <v>485</v>
      </c>
      <c r="AR75" s="238">
        <f>F$6</f>
        <v>60</v>
      </c>
      <c r="AS75" s="239">
        <v>8</v>
      </c>
      <c r="AT75" s="241">
        <v>21</v>
      </c>
      <c r="AU75" s="241">
        <v>11</v>
      </c>
      <c r="AV75" s="88">
        <v>1</v>
      </c>
      <c r="AW75" s="218">
        <f>J$6</f>
        <v>28</v>
      </c>
      <c r="AX75" s="87">
        <f>AL75-11</f>
        <v>649</v>
      </c>
      <c r="AY75" s="184">
        <f>(AR75-7-BP75-BP76-1.16/2-BB75/2)</f>
        <v>48.060000000000009</v>
      </c>
      <c r="AZ75" s="130">
        <f>INT((AP75-13)/AS75)+1</f>
        <v>30</v>
      </c>
      <c r="BA75" s="103" t="s">
        <v>31</v>
      </c>
      <c r="BB75" s="105">
        <f>IF(AW75=16,1.84,IF(AW75=20,2.27,IF(AW75=22,2.51,IF(AW75=25,2.84,IF(AW75=28,3.16)))))</f>
        <v>3.16</v>
      </c>
      <c r="BC75" s="88">
        <f>AX75+2*AY75</f>
        <v>745.12</v>
      </c>
      <c r="BD75" s="87">
        <f>BC75*AZ75/100*((AW75/100)^2/4*PI()*7850/100)</f>
        <v>1080.4957826582081</v>
      </c>
      <c r="BE75" s="88">
        <v>2</v>
      </c>
      <c r="BF75" s="87">
        <f>AL75-11</f>
        <v>649</v>
      </c>
      <c r="BG75" s="87">
        <v>10</v>
      </c>
      <c r="BH75" s="218">
        <v>10</v>
      </c>
      <c r="BI75" s="88">
        <f>BF75+2*BG75</f>
        <v>669</v>
      </c>
      <c r="BJ75" s="88">
        <f>AZ75</f>
        <v>30</v>
      </c>
      <c r="BK75" s="87">
        <f>BI75*BJ75/100*((BH75/100)^2/4*PI()*7850/100)</f>
        <v>123.73908794418628</v>
      </c>
      <c r="BL75" s="88">
        <v>3</v>
      </c>
      <c r="BM75" s="110">
        <f>(AP75+AQ75)/2-2*4.5</f>
        <v>356</v>
      </c>
      <c r="BN75" s="87">
        <f>10</f>
        <v>10</v>
      </c>
      <c r="BO75" s="218">
        <v>10</v>
      </c>
      <c r="BP75" s="105">
        <f t="shared" ref="BP75:BP92" si="6">IF(BO75=10,1.16,IF(BO75=12,1.39,IF(BO75=14,1.62,IF(BO75=28,3.1))))</f>
        <v>1.1599999999999999</v>
      </c>
      <c r="BQ75" s="87">
        <f>BM75+2*BN75</f>
        <v>376</v>
      </c>
      <c r="BR75" s="88">
        <f>AT75*2+2*AU75+1</f>
        <v>65</v>
      </c>
      <c r="BS75" s="87">
        <f t="shared" ref="BS75:BS92" si="7">BQ75*BR75/100*((BO75/100)^2/4*PI()*7850/100)</f>
        <v>150.68177924045406</v>
      </c>
      <c r="BT75" s="88">
        <v>6</v>
      </c>
      <c r="BU75" s="110">
        <f>(20+10*BW75)*TAN(BV75/180*PI())</f>
        <v>128.53332060679028</v>
      </c>
      <c r="BV75" s="242">
        <f>45+AN75/2</f>
        <v>55</v>
      </c>
      <c r="BW75" s="88">
        <f>INT((150*COS(BV75/180*PI())-10)/10)</f>
        <v>7</v>
      </c>
      <c r="BX75" s="218">
        <v>12</v>
      </c>
      <c r="BY75" s="215">
        <f>BU75+34</f>
        <v>162.53332060679028</v>
      </c>
      <c r="BZ75" s="88">
        <f>BW75+1</f>
        <v>8</v>
      </c>
      <c r="CA75" s="87">
        <f>BY75*BZ75/100*((BX75/100)^2/4*PI()*7850/100)</f>
        <v>11.543949691077595</v>
      </c>
      <c r="CB75" s="243">
        <f>BD75+BK75+BS75+BD76+BK76+BS76+CA75+CA76+BS77</f>
        <v>3275.7973032123787</v>
      </c>
      <c r="CC75" s="233">
        <f>(AP75+AQ75)*AL75/2*AR75/1000000</f>
        <v>14.454000000000001</v>
      </c>
      <c r="CE75" s="42">
        <f>CB75/CC75</f>
        <v>226.6360386891088</v>
      </c>
    </row>
    <row r="76" spans="4:83" ht="39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J76" s="278"/>
      <c r="AK76" s="242"/>
      <c r="AL76" s="238"/>
      <c r="AM76" s="248"/>
      <c r="AN76" s="238"/>
      <c r="AO76" s="250"/>
      <c r="AP76" s="242"/>
      <c r="AQ76" s="242"/>
      <c r="AR76" s="238"/>
      <c r="AS76" s="239"/>
      <c r="AT76" s="241"/>
      <c r="AU76" s="241"/>
      <c r="AV76" s="88" t="s">
        <v>51</v>
      </c>
      <c r="AW76" s="218">
        <f>AW75</f>
        <v>28</v>
      </c>
      <c r="AX76" s="87">
        <f>AL75/COS(AN75/180*PI())-11</f>
        <v>691.35732983410196</v>
      </c>
      <c r="AY76" s="184">
        <f>AY75</f>
        <v>48.060000000000009</v>
      </c>
      <c r="AZ76" s="103" t="s">
        <v>31</v>
      </c>
      <c r="BA76" s="131">
        <f>INT((AQ75-AP75-3.5/COS(AN75*PI()/180))/AS75)+1</f>
        <v>30</v>
      </c>
      <c r="BB76" s="105">
        <f>IF(AW76=16,1.84,IF(AW76=20,2.27,IF(AW76=22,2.51,IF(AW76=25,2.84,IF(AW76=28,3.16)))))</f>
        <v>3.16</v>
      </c>
      <c r="BC76" s="88">
        <f>AX76+2*AY76</f>
        <v>787.47732983410197</v>
      </c>
      <c r="BD76" s="87">
        <f>BC76*BA76/100*((AW76/100)^2/4*PI()*7850/100)</f>
        <v>1141.917991497603</v>
      </c>
      <c r="BE76" s="88" t="s">
        <v>52</v>
      </c>
      <c r="BF76" s="87">
        <f>AL75/COS(AN75/180*PI())-11</f>
        <v>691.35732983410196</v>
      </c>
      <c r="BG76" s="87">
        <v>10</v>
      </c>
      <c r="BH76" s="218">
        <v>10</v>
      </c>
      <c r="BI76" s="88">
        <f>BF76+2*BG76</f>
        <v>711.35732983410196</v>
      </c>
      <c r="BJ76" s="88">
        <f>BA76</f>
        <v>30</v>
      </c>
      <c r="BK76" s="87">
        <f>BI76*BJ76/100*((BH76/100)^2/4*PI()*7850/100)</f>
        <v>131.57355335737441</v>
      </c>
      <c r="BL76" s="88">
        <v>4</v>
      </c>
      <c r="BM76" s="110">
        <f>BM75</f>
        <v>356</v>
      </c>
      <c r="BN76" s="214">
        <f>AR75-7-BP75-BP76+BP76</f>
        <v>51.84</v>
      </c>
      <c r="BO76" s="218">
        <v>14</v>
      </c>
      <c r="BP76" s="105">
        <f t="shared" si="6"/>
        <v>1.62</v>
      </c>
      <c r="BQ76" s="214">
        <f>BM76+2*BN76+32</f>
        <v>491.68</v>
      </c>
      <c r="BR76" s="88">
        <f>BR75</f>
        <v>65</v>
      </c>
      <c r="BS76" s="87">
        <f t="shared" si="7"/>
        <v>386.19932379046554</v>
      </c>
      <c r="BT76" s="88">
        <v>7</v>
      </c>
      <c r="BU76" s="110">
        <f>(10+2.5*BW76)*1/TAN(BV75/180*PI())</f>
        <v>38.511414601534042</v>
      </c>
      <c r="BV76" s="242"/>
      <c r="BW76" s="88">
        <f>INT((120*SIN(BV75/180*PI()))/10)*2</f>
        <v>18</v>
      </c>
      <c r="BX76" s="218">
        <v>12</v>
      </c>
      <c r="BY76" s="215">
        <f>BU76+34</f>
        <v>72.511414601534042</v>
      </c>
      <c r="BZ76" s="88">
        <f>BW76+1</f>
        <v>19</v>
      </c>
      <c r="CA76" s="87">
        <f>BY76*BZ76/100*((BX76/100)^2/4*PI()*7850/100)</f>
        <v>12.231564474144925</v>
      </c>
      <c r="CB76" s="244"/>
      <c r="CC76" s="234"/>
      <c r="CE76" s="42"/>
    </row>
    <row r="77" spans="4:83" ht="39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8"/>
      <c r="AK77" s="242"/>
      <c r="AL77" s="238"/>
      <c r="AM77" s="248"/>
      <c r="AN77" s="238"/>
      <c r="AO77" s="250"/>
      <c r="AP77" s="242"/>
      <c r="AQ77" s="242"/>
      <c r="AR77" s="238"/>
      <c r="AS77" s="239"/>
      <c r="AT77" s="241"/>
      <c r="AU77" s="241"/>
      <c r="AV77" s="238"/>
      <c r="AW77" s="238"/>
      <c r="AX77" s="238"/>
      <c r="AY77" s="238"/>
      <c r="AZ77" s="238"/>
      <c r="BA77" s="238"/>
      <c r="BB77" s="238"/>
      <c r="BC77" s="238"/>
      <c r="BD77" s="238"/>
      <c r="BE77" s="238"/>
      <c r="BF77" s="238"/>
      <c r="BG77" s="238"/>
      <c r="BH77" s="238"/>
      <c r="BI77" s="238"/>
      <c r="BJ77" s="238"/>
      <c r="BK77" s="238"/>
      <c r="BL77" s="88">
        <v>5</v>
      </c>
      <c r="BM77" s="210">
        <f>(3*AS75+BB75+BP77)</f>
        <v>28.55</v>
      </c>
      <c r="BN77" s="214">
        <f>AR75-7-BP75-BP76+BP77</f>
        <v>51.610000000000007</v>
      </c>
      <c r="BO77" s="218">
        <v>12</v>
      </c>
      <c r="BP77" s="211">
        <f t="shared" si="6"/>
        <v>1.39</v>
      </c>
      <c r="BQ77" s="214">
        <f>2*BM77+2*BN77+28</f>
        <v>188.32000000000002</v>
      </c>
      <c r="BR77" s="212">
        <f>INT(19*(INT(AZ75/3/2)+INT(BJ75/3/2+BJ76/3/2))/2)</f>
        <v>142</v>
      </c>
      <c r="BS77" s="87">
        <f t="shared" si="7"/>
        <v>237.41427055886496</v>
      </c>
      <c r="BT77" s="247"/>
      <c r="BU77" s="247"/>
      <c r="BV77" s="247"/>
      <c r="BW77" s="247"/>
      <c r="BX77" s="247"/>
      <c r="BY77" s="247"/>
      <c r="BZ77" s="247"/>
      <c r="CA77" s="247"/>
      <c r="CB77" s="253"/>
      <c r="CC77" s="246"/>
      <c r="CE77" s="42"/>
    </row>
    <row r="78" spans="4:83" ht="39" customHeight="1" x14ac:dyDescent="0.25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278"/>
      <c r="AK78" s="242"/>
      <c r="AL78" s="238">
        <f>AL75</f>
        <v>660</v>
      </c>
      <c r="AM78" s="248" t="s">
        <v>205</v>
      </c>
      <c r="AN78" s="238">
        <f>AN75</f>
        <v>20</v>
      </c>
      <c r="AO78" s="250">
        <f>INT(AL78*TAN(RADIANS(AN78)))</f>
        <v>240</v>
      </c>
      <c r="AP78" s="242">
        <f>INT((AO78-13)/AS78+1)*AS78+13</f>
        <v>245</v>
      </c>
      <c r="AQ78" s="242">
        <f>AP78+INT(AL78*(TAN(AN78/180*PI())))</f>
        <v>485</v>
      </c>
      <c r="AR78" s="238">
        <f>F$8</f>
        <v>80</v>
      </c>
      <c r="AS78" s="239">
        <v>8</v>
      </c>
      <c r="AT78" s="241">
        <v>21</v>
      </c>
      <c r="AU78" s="241">
        <v>11</v>
      </c>
      <c r="AV78" s="88">
        <v>1</v>
      </c>
      <c r="AW78" s="218">
        <f>J$8</f>
        <v>28</v>
      </c>
      <c r="AX78" s="87">
        <f>AL78-11</f>
        <v>649</v>
      </c>
      <c r="AY78" s="184">
        <f>(AR78-7-BP78-BP79-1.16/2-BB78/2)</f>
        <v>68.06</v>
      </c>
      <c r="AZ78" s="130">
        <f>INT((AP78-13)/AS78)+1</f>
        <v>30</v>
      </c>
      <c r="BA78" s="103" t="s">
        <v>31</v>
      </c>
      <c r="BB78" s="105">
        <f>IF(AW78=16,1.84,IF(AW78=20,2.27,IF(AW78=22,2.51,IF(AW78=25,2.84,IF(AW78=28,3.16)))))</f>
        <v>3.16</v>
      </c>
      <c r="BC78" s="88">
        <f>AX78+2*AY78</f>
        <v>785.12</v>
      </c>
      <c r="BD78" s="87">
        <f>BC78*AZ78/100*((AW78/100)^2/4*PI()*7850/100)</f>
        <v>1138.4996361399672</v>
      </c>
      <c r="BE78" s="88">
        <v>2</v>
      </c>
      <c r="BF78" s="87">
        <f>AL78-11</f>
        <v>649</v>
      </c>
      <c r="BG78" s="87">
        <v>10</v>
      </c>
      <c r="BH78" s="218">
        <v>10</v>
      </c>
      <c r="BI78" s="88">
        <f>BF78+2*BG78</f>
        <v>669</v>
      </c>
      <c r="BJ78" s="88">
        <f>AZ78</f>
        <v>30</v>
      </c>
      <c r="BK78" s="87">
        <f>BI78*BJ78/100*((BH78/100)^2/4*PI()*7850/100)</f>
        <v>123.73908794418628</v>
      </c>
      <c r="BL78" s="88">
        <v>3</v>
      </c>
      <c r="BM78" s="110">
        <f>(AP78+AQ78)/2-2*4.5</f>
        <v>356</v>
      </c>
      <c r="BN78" s="87">
        <f>10</f>
        <v>10</v>
      </c>
      <c r="BO78" s="218">
        <v>10</v>
      </c>
      <c r="BP78" s="105">
        <f t="shared" si="6"/>
        <v>1.1599999999999999</v>
      </c>
      <c r="BQ78" s="87">
        <f>BM78+2*BN78</f>
        <v>376</v>
      </c>
      <c r="BR78" s="88">
        <f>AT78*2+2*AU78+1</f>
        <v>65</v>
      </c>
      <c r="BS78" s="87">
        <f t="shared" si="7"/>
        <v>150.68177924045406</v>
      </c>
      <c r="BT78" s="88">
        <v>6</v>
      </c>
      <c r="BU78" s="110">
        <f>(20+10*BW78)*TAN(BV78/180*PI())</f>
        <v>128.53332060679028</v>
      </c>
      <c r="BV78" s="242">
        <f>45+AN78/2</f>
        <v>55</v>
      </c>
      <c r="BW78" s="88">
        <f>INT((150*COS(BV78/180*PI())-10)/10)</f>
        <v>7</v>
      </c>
      <c r="BX78" s="218">
        <v>12</v>
      </c>
      <c r="BY78" s="215">
        <f>BU78+34</f>
        <v>162.53332060679028</v>
      </c>
      <c r="BZ78" s="88">
        <f>BW78+1</f>
        <v>8</v>
      </c>
      <c r="CA78" s="87">
        <f>BY78*BZ78/100*((BX78/100)^2/4*PI()*7850/100)</f>
        <v>11.543949691077595</v>
      </c>
      <c r="CB78" s="243">
        <f>BD78+BK78+BS78+BD79+BK79+BS79+CA78+CA79+BS80</f>
        <v>3473.6516041109576</v>
      </c>
      <c r="CC78" s="233">
        <f>(AP78+AQ78)*AL78/2*AR78/1000000</f>
        <v>19.271999999999998</v>
      </c>
      <c r="CE78" s="42">
        <f>CB78/CC78</f>
        <v>180.24344147524687</v>
      </c>
    </row>
    <row r="79" spans="4:83" ht="39" customHeight="1" x14ac:dyDescent="0.25"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J79" s="278"/>
      <c r="AK79" s="242"/>
      <c r="AL79" s="238"/>
      <c r="AM79" s="248"/>
      <c r="AN79" s="238"/>
      <c r="AO79" s="250"/>
      <c r="AP79" s="242"/>
      <c r="AQ79" s="242"/>
      <c r="AR79" s="238"/>
      <c r="AS79" s="239"/>
      <c r="AT79" s="241"/>
      <c r="AU79" s="241"/>
      <c r="AV79" s="88" t="s">
        <v>51</v>
      </c>
      <c r="AW79" s="218">
        <f>AW78</f>
        <v>28</v>
      </c>
      <c r="AX79" s="87">
        <f>AL78/COS(AN78/180*PI())-11</f>
        <v>691.35732983410196</v>
      </c>
      <c r="AY79" s="184">
        <f>AY78</f>
        <v>68.06</v>
      </c>
      <c r="AZ79" s="103" t="s">
        <v>31</v>
      </c>
      <c r="BA79" s="131">
        <f>INT((AQ78-AP78-3.5/COS(AN78*PI()/180))/AS78)+1</f>
        <v>30</v>
      </c>
      <c r="BB79" s="105">
        <f>IF(AW79=16,1.84,IF(AW79=20,2.27,IF(AW79=22,2.51,IF(AW79=25,2.84,IF(AW79=28,3.16)))))</f>
        <v>3.16</v>
      </c>
      <c r="BC79" s="88">
        <f>AX79+2*AY79</f>
        <v>827.47732983410197</v>
      </c>
      <c r="BD79" s="87">
        <f>BC79*BA79/100*((AW79/100)^2/4*PI()*7850/100)</f>
        <v>1199.921844979362</v>
      </c>
      <c r="BE79" s="88" t="s">
        <v>52</v>
      </c>
      <c r="BF79" s="87">
        <f>AL78/COS(AN78/180*PI())-11</f>
        <v>691.35732983410196</v>
      </c>
      <c r="BG79" s="87">
        <v>10</v>
      </c>
      <c r="BH79" s="218">
        <v>10</v>
      </c>
      <c r="BI79" s="88">
        <f>BF79+2*BG79</f>
        <v>711.35732983410196</v>
      </c>
      <c r="BJ79" s="88">
        <f>BA79</f>
        <v>30</v>
      </c>
      <c r="BK79" s="87">
        <f>BI79*BJ79/100*((BH79/100)^2/4*PI()*7850/100)</f>
        <v>131.57355335737441</v>
      </c>
      <c r="BL79" s="88">
        <v>4</v>
      </c>
      <c r="BM79" s="110">
        <f>BM78</f>
        <v>356</v>
      </c>
      <c r="BN79" s="214">
        <f>AR78-7-BP78-BP79+BP79</f>
        <v>71.84</v>
      </c>
      <c r="BO79" s="218">
        <v>14</v>
      </c>
      <c r="BP79" s="105">
        <f t="shared" si="6"/>
        <v>1.62</v>
      </c>
      <c r="BQ79" s="214">
        <f>BM79+2*BN79+32</f>
        <v>531.68000000000006</v>
      </c>
      <c r="BR79" s="88">
        <f>BR78</f>
        <v>65</v>
      </c>
      <c r="BS79" s="87">
        <f t="shared" si="7"/>
        <v>417.61807775975183</v>
      </c>
      <c r="BT79" s="88">
        <v>7</v>
      </c>
      <c r="BU79" s="110">
        <f>(10+2.5*BW79)*1/TAN(BV78/180*PI())</f>
        <v>38.511414601534042</v>
      </c>
      <c r="BV79" s="242"/>
      <c r="BW79" s="88">
        <f>INT((120*SIN(BV78/180*PI()))/10)*2</f>
        <v>18</v>
      </c>
      <c r="BX79" s="218">
        <v>12</v>
      </c>
      <c r="BY79" s="215">
        <f>BU79+34</f>
        <v>72.511414601534042</v>
      </c>
      <c r="BZ79" s="88">
        <f>BW79+1</f>
        <v>19</v>
      </c>
      <c r="CA79" s="87">
        <f>BY79*BZ79/100*((BX79/100)^2/4*PI()*7850/100)</f>
        <v>12.231564474144925</v>
      </c>
      <c r="CB79" s="244"/>
      <c r="CC79" s="234"/>
      <c r="CE79" s="42"/>
    </row>
    <row r="80" spans="4:83" ht="39" customHeight="1" x14ac:dyDescent="0.25"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J80" s="278"/>
      <c r="AK80" s="242"/>
      <c r="AL80" s="238"/>
      <c r="AM80" s="248"/>
      <c r="AN80" s="238"/>
      <c r="AO80" s="250"/>
      <c r="AP80" s="242"/>
      <c r="AQ80" s="242"/>
      <c r="AR80" s="238"/>
      <c r="AS80" s="239"/>
      <c r="AT80" s="241"/>
      <c r="AU80" s="241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88">
        <v>5</v>
      </c>
      <c r="BM80" s="210">
        <f>(3*AS78+BB78+BP80)</f>
        <v>28.55</v>
      </c>
      <c r="BN80" s="214">
        <f>AR78-7-BP78-BP79+BP80</f>
        <v>71.61</v>
      </c>
      <c r="BO80" s="218">
        <v>12</v>
      </c>
      <c r="BP80" s="211">
        <f t="shared" si="6"/>
        <v>1.39</v>
      </c>
      <c r="BQ80" s="214">
        <f>2*BM80+2*BN80+28</f>
        <v>228.32</v>
      </c>
      <c r="BR80" s="212">
        <f>INT(19*(INT(AZ78/3/2)+INT(BJ78/3/2+BJ79/3/2))/2)</f>
        <v>142</v>
      </c>
      <c r="BS80" s="87">
        <f t="shared" si="7"/>
        <v>287.84211052463917</v>
      </c>
      <c r="BT80" s="247"/>
      <c r="BU80" s="247"/>
      <c r="BV80" s="247"/>
      <c r="BW80" s="247"/>
      <c r="BX80" s="247"/>
      <c r="BY80" s="247"/>
      <c r="BZ80" s="247"/>
      <c r="CA80" s="247"/>
      <c r="CB80" s="253"/>
      <c r="CC80" s="246"/>
      <c r="CE80" s="42"/>
    </row>
    <row r="81" spans="4:83" ht="39" customHeight="1" x14ac:dyDescent="0.25"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J81" s="278"/>
      <c r="AK81" s="242"/>
      <c r="AL81" s="238">
        <f>AL78</f>
        <v>660</v>
      </c>
      <c r="AM81" s="248" t="s">
        <v>206</v>
      </c>
      <c r="AN81" s="238">
        <f>AN78</f>
        <v>20</v>
      </c>
      <c r="AO81" s="250">
        <f>INT(AL81*TAN(RADIANS(AN81)))</f>
        <v>240</v>
      </c>
      <c r="AP81" s="242">
        <f>INT((AO81-13)/AS81+1)*AS81+13</f>
        <v>245</v>
      </c>
      <c r="AQ81" s="242">
        <f>AP81+INT(AL81*(TAN(AN81/180*PI())))</f>
        <v>485</v>
      </c>
      <c r="AR81" s="238">
        <f>F$9</f>
        <v>80</v>
      </c>
      <c r="AS81" s="239">
        <v>8</v>
      </c>
      <c r="AT81" s="241">
        <v>21</v>
      </c>
      <c r="AU81" s="241">
        <v>11</v>
      </c>
      <c r="AV81" s="88">
        <v>1</v>
      </c>
      <c r="AW81" s="218">
        <f>J$9</f>
        <v>28</v>
      </c>
      <c r="AX81" s="87">
        <f>AL81-11</f>
        <v>649</v>
      </c>
      <c r="AY81" s="184">
        <f>(AR81-7-BP81-BP82-1.16/2-BB81/2)</f>
        <v>68.06</v>
      </c>
      <c r="AZ81" s="130">
        <f>INT((AP81-13)/AS81)+1</f>
        <v>30</v>
      </c>
      <c r="BA81" s="103" t="s">
        <v>31</v>
      </c>
      <c r="BB81" s="105">
        <f>IF(AW81=16,1.84,IF(AW81=20,2.27,IF(AW81=22,2.51,IF(AW81=25,2.84,IF(AW81=28,3.16)))))</f>
        <v>3.16</v>
      </c>
      <c r="BC81" s="88">
        <f>AX81+2*AY81</f>
        <v>785.12</v>
      </c>
      <c r="BD81" s="87">
        <f>BC81*AZ81/100*((AW81/100)^2/4*PI()*7850/100)</f>
        <v>1138.4996361399672</v>
      </c>
      <c r="BE81" s="88">
        <v>2</v>
      </c>
      <c r="BF81" s="87">
        <f>AL81-11</f>
        <v>649</v>
      </c>
      <c r="BG81" s="87">
        <v>10</v>
      </c>
      <c r="BH81" s="218">
        <v>10</v>
      </c>
      <c r="BI81" s="88">
        <f>BF81+2*BG81</f>
        <v>669</v>
      </c>
      <c r="BJ81" s="88">
        <f>AZ81</f>
        <v>30</v>
      </c>
      <c r="BK81" s="87">
        <f>BI81*BJ81/100*((BH81/100)^2/4*PI()*7850/100)</f>
        <v>123.73908794418628</v>
      </c>
      <c r="BL81" s="88">
        <v>3</v>
      </c>
      <c r="BM81" s="110">
        <f>(AP81+AQ81)/2-2*4.5</f>
        <v>356</v>
      </c>
      <c r="BN81" s="87">
        <f>10</f>
        <v>10</v>
      </c>
      <c r="BO81" s="218">
        <v>10</v>
      </c>
      <c r="BP81" s="105">
        <f t="shared" si="6"/>
        <v>1.1599999999999999</v>
      </c>
      <c r="BQ81" s="87">
        <f>BM81+2*BN81</f>
        <v>376</v>
      </c>
      <c r="BR81" s="88">
        <f>AT81*2+2*AU81+1</f>
        <v>65</v>
      </c>
      <c r="BS81" s="87">
        <f t="shared" si="7"/>
        <v>150.68177924045406</v>
      </c>
      <c r="BT81" s="88">
        <v>6</v>
      </c>
      <c r="BU81" s="110">
        <f>(20+10*BW81)*TAN(BV81/180*PI())</f>
        <v>128.53332060679028</v>
      </c>
      <c r="BV81" s="242">
        <f>45+AN81/2</f>
        <v>55</v>
      </c>
      <c r="BW81" s="88">
        <f>INT((150*COS(BV81/180*PI())-10)/10)</f>
        <v>7</v>
      </c>
      <c r="BX81" s="218">
        <v>12</v>
      </c>
      <c r="BY81" s="215">
        <f>BU81+34</f>
        <v>162.53332060679028</v>
      </c>
      <c r="BZ81" s="88">
        <f>BW81+1</f>
        <v>8</v>
      </c>
      <c r="CA81" s="87">
        <f>BY81*BZ81/100*((BX81/100)^2/4*PI()*7850/100)</f>
        <v>11.543949691077595</v>
      </c>
      <c r="CB81" s="243">
        <f>BD81+BK81+BS81+BD82+BK82+BS82+CA81+CA82+BS83</f>
        <v>3473.6516041109576</v>
      </c>
      <c r="CC81" s="233">
        <f>(AP81+AQ81)*AL81/2*AR81/1000000</f>
        <v>19.271999999999998</v>
      </c>
      <c r="CE81" s="42">
        <f>CB81/CC81</f>
        <v>180.24344147524687</v>
      </c>
    </row>
    <row r="82" spans="4:83" ht="39" customHeight="1" x14ac:dyDescent="0.25"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J82" s="278"/>
      <c r="AK82" s="242"/>
      <c r="AL82" s="238"/>
      <c r="AM82" s="248"/>
      <c r="AN82" s="238"/>
      <c r="AO82" s="250"/>
      <c r="AP82" s="242"/>
      <c r="AQ82" s="242"/>
      <c r="AR82" s="238"/>
      <c r="AS82" s="239"/>
      <c r="AT82" s="241"/>
      <c r="AU82" s="241"/>
      <c r="AV82" s="88" t="s">
        <v>51</v>
      </c>
      <c r="AW82" s="218">
        <f>AW81</f>
        <v>28</v>
      </c>
      <c r="AX82" s="87">
        <f>AL81/COS(AN81/180*PI())-11</f>
        <v>691.35732983410196</v>
      </c>
      <c r="AY82" s="184">
        <f>AY81</f>
        <v>68.06</v>
      </c>
      <c r="AZ82" s="103" t="s">
        <v>31</v>
      </c>
      <c r="BA82" s="131">
        <f>INT((AQ81-AP81-3.5/COS(AN81*PI()/180))/AS81)+1</f>
        <v>30</v>
      </c>
      <c r="BB82" s="105">
        <f>IF(AW82=16,1.84,IF(AW82=20,2.27,IF(AW82=22,2.51,IF(AW82=25,2.84,IF(AW82=28,3.16)))))</f>
        <v>3.16</v>
      </c>
      <c r="BC82" s="88">
        <f>AX82+2*AY82</f>
        <v>827.47732983410197</v>
      </c>
      <c r="BD82" s="87">
        <f>BC82*BA82/100*((AW82/100)^2/4*PI()*7850/100)</f>
        <v>1199.921844979362</v>
      </c>
      <c r="BE82" s="88" t="s">
        <v>52</v>
      </c>
      <c r="BF82" s="87">
        <f>AL81/COS(AN81/180*PI())-11</f>
        <v>691.35732983410196</v>
      </c>
      <c r="BG82" s="87">
        <v>10</v>
      </c>
      <c r="BH82" s="218">
        <v>10</v>
      </c>
      <c r="BI82" s="88">
        <f>BF82+2*BG82</f>
        <v>711.35732983410196</v>
      </c>
      <c r="BJ82" s="88">
        <f>BA82</f>
        <v>30</v>
      </c>
      <c r="BK82" s="87">
        <f>BI82*BJ82/100*((BH82/100)^2/4*PI()*7850/100)</f>
        <v>131.57355335737441</v>
      </c>
      <c r="BL82" s="88">
        <v>4</v>
      </c>
      <c r="BM82" s="110">
        <f>BM81</f>
        <v>356</v>
      </c>
      <c r="BN82" s="214">
        <f>AR81-7-BP81-BP82+BP82</f>
        <v>71.84</v>
      </c>
      <c r="BO82" s="218">
        <v>14</v>
      </c>
      <c r="BP82" s="105">
        <f t="shared" si="6"/>
        <v>1.62</v>
      </c>
      <c r="BQ82" s="214">
        <f>BM82+2*BN82+32</f>
        <v>531.68000000000006</v>
      </c>
      <c r="BR82" s="88">
        <f>BR81</f>
        <v>65</v>
      </c>
      <c r="BS82" s="87">
        <f t="shared" si="7"/>
        <v>417.61807775975183</v>
      </c>
      <c r="BT82" s="88">
        <v>7</v>
      </c>
      <c r="BU82" s="110">
        <f>(10+2.5*BW82)*1/TAN(BV81/180*PI())</f>
        <v>38.511414601534042</v>
      </c>
      <c r="BV82" s="242"/>
      <c r="BW82" s="88">
        <f>INT((120*SIN(BV81/180*PI()))/10)*2</f>
        <v>18</v>
      </c>
      <c r="BX82" s="218">
        <v>12</v>
      </c>
      <c r="BY82" s="215">
        <f>BU82+34</f>
        <v>72.511414601534042</v>
      </c>
      <c r="BZ82" s="88">
        <f>BW82+1</f>
        <v>19</v>
      </c>
      <c r="CA82" s="87">
        <f>BY82*BZ82/100*((BX82/100)^2/4*PI()*7850/100)</f>
        <v>12.231564474144925</v>
      </c>
      <c r="CB82" s="244"/>
      <c r="CC82" s="234"/>
      <c r="CE82" s="42"/>
    </row>
    <row r="83" spans="4:83" ht="39" customHeight="1" x14ac:dyDescent="0.25"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J83" s="278"/>
      <c r="AK83" s="242"/>
      <c r="AL83" s="238"/>
      <c r="AM83" s="248"/>
      <c r="AN83" s="238"/>
      <c r="AO83" s="250"/>
      <c r="AP83" s="242"/>
      <c r="AQ83" s="242"/>
      <c r="AR83" s="238"/>
      <c r="AS83" s="239"/>
      <c r="AT83" s="241"/>
      <c r="AU83" s="241"/>
      <c r="AV83" s="238"/>
      <c r="AW83" s="238"/>
      <c r="AX83" s="238"/>
      <c r="AY83" s="238"/>
      <c r="AZ83" s="238"/>
      <c r="BA83" s="238"/>
      <c r="BB83" s="238"/>
      <c r="BC83" s="238"/>
      <c r="BD83" s="238"/>
      <c r="BE83" s="238"/>
      <c r="BF83" s="238"/>
      <c r="BG83" s="238"/>
      <c r="BH83" s="238"/>
      <c r="BI83" s="238"/>
      <c r="BJ83" s="238"/>
      <c r="BK83" s="238"/>
      <c r="BL83" s="88">
        <v>5</v>
      </c>
      <c r="BM83" s="210">
        <f>(3*AS81+BB81+BP83)</f>
        <v>28.55</v>
      </c>
      <c r="BN83" s="214">
        <f>AR81-7-BP81-BP82+BP83</f>
        <v>71.61</v>
      </c>
      <c r="BO83" s="218">
        <v>12</v>
      </c>
      <c r="BP83" s="211">
        <f t="shared" si="6"/>
        <v>1.39</v>
      </c>
      <c r="BQ83" s="214">
        <f>2*BM83+2*BN83+28</f>
        <v>228.32</v>
      </c>
      <c r="BR83" s="212">
        <f>INT(19*(INT(AZ81/3/2)+INT(BJ81/3/2+BJ82/3/2))/2)</f>
        <v>142</v>
      </c>
      <c r="BS83" s="87">
        <f t="shared" si="7"/>
        <v>287.84211052463917</v>
      </c>
      <c r="BT83" s="247"/>
      <c r="BU83" s="247"/>
      <c r="BV83" s="247"/>
      <c r="BW83" s="247"/>
      <c r="BX83" s="247"/>
      <c r="BY83" s="247"/>
      <c r="BZ83" s="247"/>
      <c r="CA83" s="247"/>
      <c r="CB83" s="253"/>
      <c r="CC83" s="246"/>
      <c r="CE83" s="42"/>
    </row>
    <row r="84" spans="4:83" ht="39" customHeight="1" x14ac:dyDescent="0.25"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J84" s="278"/>
      <c r="AK84" s="242"/>
      <c r="AL84" s="238">
        <f>AL81</f>
        <v>660</v>
      </c>
      <c r="AM84" s="248" t="s">
        <v>405</v>
      </c>
      <c r="AN84" s="238">
        <f>AN81</f>
        <v>20</v>
      </c>
      <c r="AO84" s="250">
        <f>INT(AL84*TAN(RADIANS(AN84)))</f>
        <v>240</v>
      </c>
      <c r="AP84" s="242">
        <f>INT((AO84-13)/AS84+1)*AS84+13</f>
        <v>245</v>
      </c>
      <c r="AQ84" s="242">
        <f>AP84+INT(AL84*(TAN(AN84/180*PI())))</f>
        <v>485</v>
      </c>
      <c r="AR84" s="238">
        <f>F$10</f>
        <v>90</v>
      </c>
      <c r="AS84" s="239">
        <v>8</v>
      </c>
      <c r="AT84" s="241">
        <v>21</v>
      </c>
      <c r="AU84" s="241">
        <v>11</v>
      </c>
      <c r="AV84" s="88">
        <v>1</v>
      </c>
      <c r="AW84" s="218">
        <f>J$11</f>
        <v>28</v>
      </c>
      <c r="AX84" s="87">
        <f>AL84-11</f>
        <v>649</v>
      </c>
      <c r="AY84" s="184">
        <f>(AR84-7-BP84-BP85-1.16/2-BB84/2)</f>
        <v>78.06</v>
      </c>
      <c r="AZ84" s="130">
        <f>INT((AP84-13)/AS84)+1</f>
        <v>30</v>
      </c>
      <c r="BA84" s="103" t="s">
        <v>31</v>
      </c>
      <c r="BB84" s="105">
        <f>IF(AW84=16,1.84,IF(AW84=20,2.27,IF(AW84=22,2.51,IF(AW84=25,2.84,IF(AW84=28,3.16)))))</f>
        <v>3.16</v>
      </c>
      <c r="BC84" s="88">
        <f>AX84+2*AY84</f>
        <v>805.12</v>
      </c>
      <c r="BD84" s="87">
        <f>BC84*AZ84/100*((AW84/100)^2/4*PI()*7850/100)</f>
        <v>1167.5015628808467</v>
      </c>
      <c r="BE84" s="88">
        <v>2</v>
      </c>
      <c r="BF84" s="87">
        <f>AL84-11</f>
        <v>649</v>
      </c>
      <c r="BG84" s="87">
        <v>10</v>
      </c>
      <c r="BH84" s="218">
        <v>10</v>
      </c>
      <c r="BI84" s="88">
        <f>BF84+2*BG84</f>
        <v>669</v>
      </c>
      <c r="BJ84" s="88">
        <f>AZ84</f>
        <v>30</v>
      </c>
      <c r="BK84" s="87">
        <f>BI84*BJ84/100*((BH84/100)^2/4*PI()*7850/100)</f>
        <v>123.73908794418628</v>
      </c>
      <c r="BL84" s="88">
        <v>3</v>
      </c>
      <c r="BM84" s="110">
        <f>(AP84+AQ84)/2-2*4.5</f>
        <v>356</v>
      </c>
      <c r="BN84" s="87">
        <f>10</f>
        <v>10</v>
      </c>
      <c r="BO84" s="218">
        <v>10</v>
      </c>
      <c r="BP84" s="105">
        <f t="shared" si="6"/>
        <v>1.1599999999999999</v>
      </c>
      <c r="BQ84" s="87">
        <f>BM84+2*BN84</f>
        <v>376</v>
      </c>
      <c r="BR84" s="88">
        <f>AT84*2+2*AU84+1</f>
        <v>65</v>
      </c>
      <c r="BS84" s="87">
        <f t="shared" si="7"/>
        <v>150.68177924045406</v>
      </c>
      <c r="BT84" s="88">
        <v>6</v>
      </c>
      <c r="BU84" s="110">
        <f>(20+10*BW84)*TAN(BV84/180*PI())</f>
        <v>128.53332060679028</v>
      </c>
      <c r="BV84" s="242">
        <f>45+AN84/2</f>
        <v>55</v>
      </c>
      <c r="BW84" s="88">
        <f>INT((150*COS(BV84/180*PI())-10)/10)</f>
        <v>7</v>
      </c>
      <c r="BX84" s="218">
        <v>12</v>
      </c>
      <c r="BY84" s="215">
        <f>BU84+34</f>
        <v>162.53332060679028</v>
      </c>
      <c r="BZ84" s="88">
        <f>BW84+1</f>
        <v>8</v>
      </c>
      <c r="CA84" s="87">
        <f>BY84*BZ84/100*((BX84/100)^2/4*PI()*7850/100)</f>
        <v>11.543949691077595</v>
      </c>
      <c r="CB84" s="243">
        <f>BD84+BK84+BS84+BD85+BK85+BS85+CA84+CA85+BS86</f>
        <v>3572.5787545602461</v>
      </c>
      <c r="CC84" s="233">
        <f>(AP84+AQ84)*AL84/2*AR84/1000000</f>
        <v>21.681000000000001</v>
      </c>
      <c r="CE84" s="42">
        <f>CB84/CC84</f>
        <v>164.7792424039595</v>
      </c>
    </row>
    <row r="85" spans="4:83" ht="39" customHeight="1" x14ac:dyDescent="0.25"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J85" s="278"/>
      <c r="AK85" s="242"/>
      <c r="AL85" s="238"/>
      <c r="AM85" s="248"/>
      <c r="AN85" s="238"/>
      <c r="AO85" s="250"/>
      <c r="AP85" s="242"/>
      <c r="AQ85" s="242"/>
      <c r="AR85" s="238"/>
      <c r="AS85" s="239"/>
      <c r="AT85" s="241"/>
      <c r="AU85" s="241"/>
      <c r="AV85" s="88" t="s">
        <v>51</v>
      </c>
      <c r="AW85" s="218">
        <f>AW84</f>
        <v>28</v>
      </c>
      <c r="AX85" s="87">
        <f>AL84/COS(AN84/180*PI())-11</f>
        <v>691.35732983410196</v>
      </c>
      <c r="AY85" s="184">
        <f>AY84</f>
        <v>78.06</v>
      </c>
      <c r="AZ85" s="103" t="s">
        <v>31</v>
      </c>
      <c r="BA85" s="131">
        <f>INT((AQ84-AP84-3.5/COS(AN84*PI()/180))/AS84)+1</f>
        <v>30</v>
      </c>
      <c r="BB85" s="105">
        <f>IF(AW85=16,1.84,IF(AW85=20,2.27,IF(AW85=22,2.51,IF(AW85=25,2.84,IF(AW85=28,3.16)))))</f>
        <v>3.16</v>
      </c>
      <c r="BC85" s="88">
        <f>AX85+2*AY85</f>
        <v>847.47732983410197</v>
      </c>
      <c r="BD85" s="87">
        <f>BC85*BA85/100*((AW85/100)^2/4*PI()*7850/100)</f>
        <v>1228.9237717202416</v>
      </c>
      <c r="BE85" s="88" t="s">
        <v>52</v>
      </c>
      <c r="BF85" s="87">
        <f>AL84/COS(AN84/180*PI())-11</f>
        <v>691.35732983410196</v>
      </c>
      <c r="BG85" s="87">
        <v>10</v>
      </c>
      <c r="BH85" s="218">
        <v>10</v>
      </c>
      <c r="BI85" s="88">
        <f>BF85+2*BG85</f>
        <v>711.35732983410196</v>
      </c>
      <c r="BJ85" s="88">
        <f>BA85</f>
        <v>30</v>
      </c>
      <c r="BK85" s="87">
        <f>BI85*BJ85/100*((BH85/100)^2/4*PI()*7850/100)</f>
        <v>131.57355335737441</v>
      </c>
      <c r="BL85" s="88">
        <v>4</v>
      </c>
      <c r="BM85" s="110">
        <f>BM84</f>
        <v>356</v>
      </c>
      <c r="BN85" s="214">
        <f>AR84-7-BP84-BP85+BP85</f>
        <v>81.84</v>
      </c>
      <c r="BO85" s="218">
        <v>14</v>
      </c>
      <c r="BP85" s="105">
        <f t="shared" si="6"/>
        <v>1.62</v>
      </c>
      <c r="BQ85" s="214">
        <f>BM85+2*BN85+32</f>
        <v>551.68000000000006</v>
      </c>
      <c r="BR85" s="88">
        <f>BR84</f>
        <v>65</v>
      </c>
      <c r="BS85" s="87">
        <f t="shared" si="7"/>
        <v>433.32745474439486</v>
      </c>
      <c r="BT85" s="88">
        <v>7</v>
      </c>
      <c r="BU85" s="110">
        <f>(10+2.5*BW85)*1/TAN(BV84/180*PI())</f>
        <v>38.511414601534042</v>
      </c>
      <c r="BV85" s="242"/>
      <c r="BW85" s="88">
        <f>INT((120*SIN(BV84/180*PI()))/10)*2</f>
        <v>18</v>
      </c>
      <c r="BX85" s="218">
        <v>12</v>
      </c>
      <c r="BY85" s="215">
        <f>BU85+34</f>
        <v>72.511414601534042</v>
      </c>
      <c r="BZ85" s="88">
        <f>BW85+1</f>
        <v>19</v>
      </c>
      <c r="CA85" s="87">
        <f>BY85*BZ85/100*((BX85/100)^2/4*PI()*7850/100)</f>
        <v>12.231564474144925</v>
      </c>
      <c r="CB85" s="244"/>
      <c r="CC85" s="234"/>
      <c r="CE85" s="42"/>
    </row>
    <row r="86" spans="4:83" ht="39" customHeight="1" x14ac:dyDescent="0.25"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J86" s="278"/>
      <c r="AK86" s="242"/>
      <c r="AL86" s="238"/>
      <c r="AM86" s="248"/>
      <c r="AN86" s="238"/>
      <c r="AO86" s="250"/>
      <c r="AP86" s="242"/>
      <c r="AQ86" s="242"/>
      <c r="AR86" s="238"/>
      <c r="AS86" s="239"/>
      <c r="AT86" s="241"/>
      <c r="AU86" s="241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88">
        <v>5</v>
      </c>
      <c r="BM86" s="210">
        <f>(3*AS84+BB84+BP86)</f>
        <v>28.55</v>
      </c>
      <c r="BN86" s="214">
        <f>AR84-7-BP84-BP85+BP86</f>
        <v>81.61</v>
      </c>
      <c r="BO86" s="218">
        <v>12</v>
      </c>
      <c r="BP86" s="211">
        <f t="shared" si="6"/>
        <v>1.39</v>
      </c>
      <c r="BQ86" s="214">
        <f>2*BM86+2*BN86+28</f>
        <v>248.32</v>
      </c>
      <c r="BR86" s="212">
        <f>INT(19*(INT(AZ84/3/2)+INT(BJ84/3/2+BJ85/3/2))/2)</f>
        <v>142</v>
      </c>
      <c r="BS86" s="87">
        <f t="shared" si="7"/>
        <v>313.05603050752632</v>
      </c>
      <c r="BT86" s="247"/>
      <c r="BU86" s="247"/>
      <c r="BV86" s="247"/>
      <c r="BW86" s="247"/>
      <c r="BX86" s="247"/>
      <c r="BY86" s="247"/>
      <c r="BZ86" s="247"/>
      <c r="CA86" s="247"/>
      <c r="CB86" s="253"/>
      <c r="CC86" s="246"/>
      <c r="CE86" s="42"/>
    </row>
    <row r="87" spans="4:83" ht="39" customHeight="1" x14ac:dyDescent="0.25"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J87" s="278"/>
      <c r="AK87" s="242"/>
      <c r="AL87" s="238">
        <f>AL84</f>
        <v>660</v>
      </c>
      <c r="AM87" s="248" t="s">
        <v>404</v>
      </c>
      <c r="AN87" s="238">
        <f>AN84</f>
        <v>20</v>
      </c>
      <c r="AO87" s="250">
        <f>INT(AL87*TAN(RADIANS(AN87)))</f>
        <v>240</v>
      </c>
      <c r="AP87" s="242">
        <f>INT((AO87-13)/AS87+1)*AS87+13</f>
        <v>245</v>
      </c>
      <c r="AQ87" s="242">
        <f>AP87+INT(AL87*(TAN(AN87/180*PI())))</f>
        <v>485</v>
      </c>
      <c r="AR87" s="238">
        <f>F$12</f>
        <v>110</v>
      </c>
      <c r="AS87" s="239">
        <v>8</v>
      </c>
      <c r="AT87" s="241">
        <v>21</v>
      </c>
      <c r="AU87" s="241">
        <v>11</v>
      </c>
      <c r="AV87" s="88">
        <v>1</v>
      </c>
      <c r="AW87" s="218">
        <f>J$13</f>
        <v>28</v>
      </c>
      <c r="AX87" s="87">
        <f>AL87-11</f>
        <v>649</v>
      </c>
      <c r="AY87" s="184">
        <f>(AR87-7-BP87-BP88-1.16/2-BB87/2)</f>
        <v>98.06</v>
      </c>
      <c r="AZ87" s="130">
        <f>INT((AP87-13)/AS87)+1</f>
        <v>30</v>
      </c>
      <c r="BA87" s="103" t="s">
        <v>31</v>
      </c>
      <c r="BB87" s="105">
        <f>IF(AW87=16,1.84,IF(AW87=20,2.27,IF(AW87=22,2.51,IF(AW87=25,2.84,IF(AW87=28,3.16)))))</f>
        <v>3.16</v>
      </c>
      <c r="BC87" s="88">
        <f>AX87+2*AY87</f>
        <v>845.12</v>
      </c>
      <c r="BD87" s="87">
        <f>BC87*AZ87/100*((AW87/100)^2/4*PI()*7850/100)</f>
        <v>1225.5054163626057</v>
      </c>
      <c r="BE87" s="88">
        <v>2</v>
      </c>
      <c r="BF87" s="87">
        <f>AL87-11</f>
        <v>649</v>
      </c>
      <c r="BG87" s="87">
        <v>10</v>
      </c>
      <c r="BH87" s="218">
        <v>10</v>
      </c>
      <c r="BI87" s="88">
        <f>BF87+2*BG87</f>
        <v>669</v>
      </c>
      <c r="BJ87" s="88">
        <f>AZ87</f>
        <v>30</v>
      </c>
      <c r="BK87" s="87">
        <f>BI87*BJ87/100*((BH87/100)^2/4*PI()*7850/100)</f>
        <v>123.73908794418628</v>
      </c>
      <c r="BL87" s="88">
        <v>3</v>
      </c>
      <c r="BM87" s="110">
        <f>(AP87+AQ87)/2-2*4.5</f>
        <v>356</v>
      </c>
      <c r="BN87" s="87">
        <f>10</f>
        <v>10</v>
      </c>
      <c r="BO87" s="218">
        <v>10</v>
      </c>
      <c r="BP87" s="105">
        <f t="shared" si="6"/>
        <v>1.1599999999999999</v>
      </c>
      <c r="BQ87" s="87">
        <f>BM87+2*BN87</f>
        <v>376</v>
      </c>
      <c r="BR87" s="88">
        <f>AT87*2+2*AU87+1</f>
        <v>65</v>
      </c>
      <c r="BS87" s="87">
        <f t="shared" si="7"/>
        <v>150.68177924045406</v>
      </c>
      <c r="BT87" s="88">
        <v>6</v>
      </c>
      <c r="BU87" s="110">
        <f>(20+10*BW87)*TAN(BV87/180*PI())</f>
        <v>128.53332060679028</v>
      </c>
      <c r="BV87" s="242">
        <f>45+AN87/2</f>
        <v>55</v>
      </c>
      <c r="BW87" s="88">
        <f>INT((150*COS(BV87/180*PI())-10)/10)</f>
        <v>7</v>
      </c>
      <c r="BX87" s="218">
        <v>12</v>
      </c>
      <c r="BY87" s="215">
        <f>BU87+34</f>
        <v>162.53332060679028</v>
      </c>
      <c r="BZ87" s="88">
        <f>BW87+1</f>
        <v>8</v>
      </c>
      <c r="CA87" s="87">
        <f>BY87*BZ87/100*((BX87/100)^2/4*PI()*7850/100)</f>
        <v>11.543949691077595</v>
      </c>
      <c r="CB87" s="243">
        <f>BD87+BK87+BS87+BD88+BK88+BS88+CA87+CA88+BS89</f>
        <v>3770.4330554588246</v>
      </c>
      <c r="CC87" s="233">
        <f>(AP87+AQ87)*AL87/2*AR87/1000000</f>
        <v>26.498999999999999</v>
      </c>
      <c r="CE87" s="42">
        <f>CB87/CC87</f>
        <v>142.2858619366325</v>
      </c>
    </row>
    <row r="88" spans="4:83" ht="39" customHeight="1" x14ac:dyDescent="0.25"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J88" s="278"/>
      <c r="AK88" s="242"/>
      <c r="AL88" s="238"/>
      <c r="AM88" s="248"/>
      <c r="AN88" s="238"/>
      <c r="AO88" s="250"/>
      <c r="AP88" s="242"/>
      <c r="AQ88" s="242"/>
      <c r="AR88" s="238"/>
      <c r="AS88" s="239"/>
      <c r="AT88" s="241"/>
      <c r="AU88" s="241"/>
      <c r="AV88" s="88" t="s">
        <v>51</v>
      </c>
      <c r="AW88" s="218">
        <f>AW87</f>
        <v>28</v>
      </c>
      <c r="AX88" s="87">
        <f>AL87/COS(AN87/180*PI())-11</f>
        <v>691.35732983410196</v>
      </c>
      <c r="AY88" s="184">
        <f>AY87</f>
        <v>98.06</v>
      </c>
      <c r="AZ88" s="103" t="s">
        <v>31</v>
      </c>
      <c r="BA88" s="131">
        <f>INT((AQ87-AP87-3.5/COS(AN87*PI()/180))/AS87)+1</f>
        <v>30</v>
      </c>
      <c r="BB88" s="105">
        <f>IF(AW88=16,1.84,IF(AW88=20,2.27,IF(AW88=22,2.51,IF(AW88=25,2.84,IF(AW88=28,3.16)))))</f>
        <v>3.16</v>
      </c>
      <c r="BC88" s="88">
        <f>AX88+2*AY88</f>
        <v>887.47732983410197</v>
      </c>
      <c r="BD88" s="87">
        <f>BC88*BA88/100*((AW88/100)^2/4*PI()*7850/100)</f>
        <v>1286.9276252020006</v>
      </c>
      <c r="BE88" s="88" t="s">
        <v>52</v>
      </c>
      <c r="BF88" s="87">
        <f>AL87/COS(AN87/180*PI())-11</f>
        <v>691.35732983410196</v>
      </c>
      <c r="BG88" s="87">
        <v>10</v>
      </c>
      <c r="BH88" s="218">
        <v>10</v>
      </c>
      <c r="BI88" s="88">
        <f>BF88+2*BG88</f>
        <v>711.35732983410196</v>
      </c>
      <c r="BJ88" s="88">
        <f>BA88</f>
        <v>30</v>
      </c>
      <c r="BK88" s="87">
        <f>BI88*BJ88/100*((BH88/100)^2/4*PI()*7850/100)</f>
        <v>131.57355335737441</v>
      </c>
      <c r="BL88" s="88">
        <v>4</v>
      </c>
      <c r="BM88" s="110">
        <f>BM87</f>
        <v>356</v>
      </c>
      <c r="BN88" s="214">
        <f>AR87-7-BP87-BP88+BP88</f>
        <v>101.84</v>
      </c>
      <c r="BO88" s="218">
        <v>14</v>
      </c>
      <c r="BP88" s="105">
        <f t="shared" si="6"/>
        <v>1.62</v>
      </c>
      <c r="BQ88" s="214">
        <f>BM88+2*BN88+32</f>
        <v>591.68000000000006</v>
      </c>
      <c r="BR88" s="88">
        <f>BR87</f>
        <v>65</v>
      </c>
      <c r="BS88" s="87">
        <f t="shared" si="7"/>
        <v>464.74620871368103</v>
      </c>
      <c r="BT88" s="88">
        <v>7</v>
      </c>
      <c r="BU88" s="110">
        <f>(10+2.5*BW88)*1/TAN(BV87/180*PI())</f>
        <v>38.511414601534042</v>
      </c>
      <c r="BV88" s="242"/>
      <c r="BW88" s="88">
        <f>INT((120*SIN(BV87/180*PI()))/10)*2</f>
        <v>18</v>
      </c>
      <c r="BX88" s="218">
        <v>12</v>
      </c>
      <c r="BY88" s="215">
        <f>BU88+34</f>
        <v>72.511414601534042</v>
      </c>
      <c r="BZ88" s="88">
        <f>BW88+1</f>
        <v>19</v>
      </c>
      <c r="CA88" s="87">
        <f>BY88*BZ88/100*((BX88/100)^2/4*PI()*7850/100)</f>
        <v>12.231564474144925</v>
      </c>
      <c r="CB88" s="244"/>
      <c r="CC88" s="234"/>
      <c r="CE88" s="42"/>
    </row>
    <row r="89" spans="4:83" ht="39" customHeight="1" x14ac:dyDescent="0.25"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J89" s="278"/>
      <c r="AK89" s="242"/>
      <c r="AL89" s="238"/>
      <c r="AM89" s="248"/>
      <c r="AN89" s="238"/>
      <c r="AO89" s="250"/>
      <c r="AP89" s="242"/>
      <c r="AQ89" s="242"/>
      <c r="AR89" s="238"/>
      <c r="AS89" s="239"/>
      <c r="AT89" s="241"/>
      <c r="AU89" s="241"/>
      <c r="AV89" s="238"/>
      <c r="AW89" s="238"/>
      <c r="AX89" s="238"/>
      <c r="AY89" s="238"/>
      <c r="AZ89" s="238"/>
      <c r="BA89" s="238"/>
      <c r="BB89" s="238"/>
      <c r="BC89" s="238"/>
      <c r="BD89" s="238"/>
      <c r="BE89" s="238"/>
      <c r="BF89" s="238"/>
      <c r="BG89" s="238"/>
      <c r="BH89" s="238"/>
      <c r="BI89" s="238"/>
      <c r="BJ89" s="238"/>
      <c r="BK89" s="238"/>
      <c r="BL89" s="88">
        <v>5</v>
      </c>
      <c r="BM89" s="210">
        <f>(3*AS87+BB87+BP89)</f>
        <v>28.55</v>
      </c>
      <c r="BN89" s="214">
        <f>AR87-7-BP87-BP88+BP89</f>
        <v>101.61</v>
      </c>
      <c r="BO89" s="218">
        <v>12</v>
      </c>
      <c r="BP89" s="211">
        <f t="shared" si="6"/>
        <v>1.39</v>
      </c>
      <c r="BQ89" s="214">
        <f>2*BM89+2*BN89+28</f>
        <v>288.32</v>
      </c>
      <c r="BR89" s="212">
        <f>INT(19*(INT(AZ87/3/2)+INT(BJ87/3/2+BJ88/3/2))/2)</f>
        <v>142</v>
      </c>
      <c r="BS89" s="87">
        <f t="shared" si="7"/>
        <v>363.4838704733005</v>
      </c>
      <c r="BT89" s="247"/>
      <c r="BU89" s="247"/>
      <c r="BV89" s="247"/>
      <c r="BW89" s="247"/>
      <c r="BX89" s="247"/>
      <c r="BY89" s="247"/>
      <c r="BZ89" s="247"/>
      <c r="CA89" s="247"/>
      <c r="CB89" s="253"/>
      <c r="CC89" s="246"/>
      <c r="CE89" s="42"/>
    </row>
    <row r="90" spans="4:83" ht="39" customHeight="1" x14ac:dyDescent="0.25"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J90" s="278"/>
      <c r="AK90" s="242"/>
      <c r="AL90" s="238">
        <f>AL87</f>
        <v>660</v>
      </c>
      <c r="AM90" s="248" t="s">
        <v>406</v>
      </c>
      <c r="AN90" s="238">
        <f>AN87</f>
        <v>20</v>
      </c>
      <c r="AO90" s="250">
        <f>INT(AL90*TAN(RADIANS(AN90)))</f>
        <v>240</v>
      </c>
      <c r="AP90" s="242">
        <f>INT((AO90-13)/AS90+1)*AS90+13</f>
        <v>245</v>
      </c>
      <c r="AQ90" s="242">
        <f>AP90+INT(AL90*(TAN(AN90/180*PI())))</f>
        <v>485</v>
      </c>
      <c r="AR90" s="238">
        <f>F$15</f>
        <v>120</v>
      </c>
      <c r="AS90" s="239">
        <v>8</v>
      </c>
      <c r="AT90" s="241">
        <v>21</v>
      </c>
      <c r="AU90" s="241">
        <v>11</v>
      </c>
      <c r="AV90" s="88">
        <v>1</v>
      </c>
      <c r="AW90" s="218">
        <f>J$15</f>
        <v>28</v>
      </c>
      <c r="AX90" s="87">
        <f>AL90-11</f>
        <v>649</v>
      </c>
      <c r="AY90" s="184">
        <f>(AR90-7-BP90-BP91-1.16/2-BB90/2)</f>
        <v>108.06</v>
      </c>
      <c r="AZ90" s="130">
        <f>INT((AP90-13)/AS90)+1</f>
        <v>30</v>
      </c>
      <c r="BA90" s="103" t="s">
        <v>31</v>
      </c>
      <c r="BB90" s="105">
        <f>IF(AW90=16,1.84,IF(AW90=20,2.27,IF(AW90=22,2.51,IF(AW90=25,2.84,IF(AW90=28,3.16)))))</f>
        <v>3.16</v>
      </c>
      <c r="BC90" s="88">
        <f>AX90+2*AY90</f>
        <v>865.12</v>
      </c>
      <c r="BD90" s="87">
        <f>BC90*AZ90/100*((AW90/100)^2/4*PI()*7850/100)</f>
        <v>1254.5073431034855</v>
      </c>
      <c r="BE90" s="88">
        <v>2</v>
      </c>
      <c r="BF90" s="87">
        <f>AL90-11</f>
        <v>649</v>
      </c>
      <c r="BG90" s="87">
        <v>10</v>
      </c>
      <c r="BH90" s="218">
        <v>10</v>
      </c>
      <c r="BI90" s="88">
        <f>BF90+2*BG90</f>
        <v>669</v>
      </c>
      <c r="BJ90" s="88">
        <f>AZ90</f>
        <v>30</v>
      </c>
      <c r="BK90" s="87">
        <f>BI90*BJ90/100*((BH90/100)^2/4*PI()*7850/100)</f>
        <v>123.73908794418628</v>
      </c>
      <c r="BL90" s="88">
        <v>3</v>
      </c>
      <c r="BM90" s="110">
        <f>(AP90+AQ90)/2-2*4.5</f>
        <v>356</v>
      </c>
      <c r="BN90" s="87">
        <f>10</f>
        <v>10</v>
      </c>
      <c r="BO90" s="218">
        <v>10</v>
      </c>
      <c r="BP90" s="105">
        <f t="shared" si="6"/>
        <v>1.1599999999999999</v>
      </c>
      <c r="BQ90" s="87">
        <f>BM90+2*BN90</f>
        <v>376</v>
      </c>
      <c r="BR90" s="88">
        <f>AT90*2+2*AU90+1</f>
        <v>65</v>
      </c>
      <c r="BS90" s="87">
        <f t="shared" si="7"/>
        <v>150.68177924045406</v>
      </c>
      <c r="BT90" s="88">
        <v>6</v>
      </c>
      <c r="BU90" s="110">
        <f>(20+10*BW90)*TAN(BV90/180*PI())</f>
        <v>128.53332060679028</v>
      </c>
      <c r="BV90" s="242">
        <f>45+AN90/2</f>
        <v>55</v>
      </c>
      <c r="BW90" s="88">
        <f>INT((150*COS(BV90/180*PI())-10)/10)</f>
        <v>7</v>
      </c>
      <c r="BX90" s="218">
        <v>12</v>
      </c>
      <c r="BY90" s="215">
        <f>BU90+34</f>
        <v>162.53332060679028</v>
      </c>
      <c r="BZ90" s="88">
        <f>BW90+1</f>
        <v>8</v>
      </c>
      <c r="CA90" s="87">
        <f>BY90*BZ90/100*((BX90/100)^2/4*PI()*7850/100)</f>
        <v>11.543949691077595</v>
      </c>
      <c r="CB90" s="243">
        <f>BD90+BK90+BS90+BD91+BK91+BS91+CA90+CA91+BS92</f>
        <v>3869.3602059081145</v>
      </c>
      <c r="CC90" s="233">
        <f>(AP90+AQ90)*AL90/2*AR90/1000000</f>
        <v>28.908000000000001</v>
      </c>
      <c r="CE90" s="42">
        <f>CB90/CC90</f>
        <v>133.85084426138488</v>
      </c>
    </row>
    <row r="91" spans="4:83" ht="39" customHeight="1" x14ac:dyDescent="0.25"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J91" s="278"/>
      <c r="AK91" s="242"/>
      <c r="AL91" s="238"/>
      <c r="AM91" s="248"/>
      <c r="AN91" s="238"/>
      <c r="AO91" s="250"/>
      <c r="AP91" s="242"/>
      <c r="AQ91" s="242"/>
      <c r="AR91" s="238"/>
      <c r="AS91" s="239"/>
      <c r="AT91" s="241"/>
      <c r="AU91" s="241"/>
      <c r="AV91" s="88" t="s">
        <v>51</v>
      </c>
      <c r="AW91" s="218">
        <f>AW90</f>
        <v>28</v>
      </c>
      <c r="AX91" s="87">
        <f>AL90/COS(AN90/180*PI())-11</f>
        <v>691.35732983410196</v>
      </c>
      <c r="AY91" s="184">
        <f>AY90</f>
        <v>108.06</v>
      </c>
      <c r="AZ91" s="103" t="s">
        <v>31</v>
      </c>
      <c r="BA91" s="131">
        <f>INT((AQ90-AP90-3.5/COS(AN90*PI()/180))/AS90)+1</f>
        <v>30</v>
      </c>
      <c r="BB91" s="105">
        <f>IF(AW91=16,1.84,IF(AW91=20,2.27,IF(AW91=22,2.51,IF(AW91=25,2.84,IF(AW91=28,3.16)))))</f>
        <v>3.16</v>
      </c>
      <c r="BC91" s="88">
        <f>AX91+2*AY91</f>
        <v>907.47732983410197</v>
      </c>
      <c r="BD91" s="87">
        <f>BC91*BA91/100*((AW91/100)^2/4*PI()*7850/100)</f>
        <v>1315.9295519428802</v>
      </c>
      <c r="BE91" s="88" t="s">
        <v>52</v>
      </c>
      <c r="BF91" s="87">
        <f>AL90/COS(AN90/180*PI())-11</f>
        <v>691.35732983410196</v>
      </c>
      <c r="BG91" s="87">
        <v>10</v>
      </c>
      <c r="BH91" s="218">
        <v>10</v>
      </c>
      <c r="BI91" s="88">
        <f>BF91+2*BG91</f>
        <v>711.35732983410196</v>
      </c>
      <c r="BJ91" s="88">
        <f>BA91</f>
        <v>30</v>
      </c>
      <c r="BK91" s="87">
        <f>BI91*BJ91/100*((BH91/100)^2/4*PI()*7850/100)</f>
        <v>131.57355335737441</v>
      </c>
      <c r="BL91" s="88">
        <v>4</v>
      </c>
      <c r="BM91" s="110">
        <f>BM90</f>
        <v>356</v>
      </c>
      <c r="BN91" s="214">
        <f>AR90-7-BP90-BP91+BP91</f>
        <v>111.84</v>
      </c>
      <c r="BO91" s="218">
        <v>14</v>
      </c>
      <c r="BP91" s="105">
        <f t="shared" si="6"/>
        <v>1.62</v>
      </c>
      <c r="BQ91" s="214">
        <f>BM91+2*BN91+32</f>
        <v>611.68000000000006</v>
      </c>
      <c r="BR91" s="88">
        <f>BR90</f>
        <v>65</v>
      </c>
      <c r="BS91" s="87">
        <f t="shared" si="7"/>
        <v>480.45558569832411</v>
      </c>
      <c r="BT91" s="88">
        <v>7</v>
      </c>
      <c r="BU91" s="110">
        <f>(10+2.5*BW91)*1/TAN(BV90/180*PI())</f>
        <v>38.511414601534042</v>
      </c>
      <c r="BV91" s="242"/>
      <c r="BW91" s="88">
        <f>INT((120*SIN(BV90/180*PI()))/10)*2</f>
        <v>18</v>
      </c>
      <c r="BX91" s="218">
        <v>12</v>
      </c>
      <c r="BY91" s="215">
        <f>BU91+34</f>
        <v>72.511414601534042</v>
      </c>
      <c r="BZ91" s="88">
        <f>BW91+1</f>
        <v>19</v>
      </c>
      <c r="CA91" s="87">
        <f>BY91*BZ91/100*((BX91/100)^2/4*PI()*7850/100)</f>
        <v>12.231564474144925</v>
      </c>
      <c r="CB91" s="244"/>
      <c r="CC91" s="234"/>
      <c r="CE91" s="42"/>
    </row>
    <row r="92" spans="4:83" ht="39" customHeight="1" thickBot="1" x14ac:dyDescent="0.3"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J92" s="279"/>
      <c r="AK92" s="252"/>
      <c r="AL92" s="236"/>
      <c r="AM92" s="249"/>
      <c r="AN92" s="236"/>
      <c r="AO92" s="251"/>
      <c r="AP92" s="252"/>
      <c r="AQ92" s="252"/>
      <c r="AR92" s="236"/>
      <c r="AS92" s="240"/>
      <c r="AT92" s="303"/>
      <c r="AU92" s="303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36"/>
      <c r="BH92" s="236"/>
      <c r="BI92" s="236"/>
      <c r="BJ92" s="236"/>
      <c r="BK92" s="236"/>
      <c r="BL92" s="95">
        <v>5</v>
      </c>
      <c r="BM92" s="210">
        <f>(3*AS90+BB90+BP92)</f>
        <v>28.55</v>
      </c>
      <c r="BN92" s="214">
        <f>AR90-7-BP90-BP91+BP92</f>
        <v>111.61</v>
      </c>
      <c r="BO92" s="218">
        <v>12</v>
      </c>
      <c r="BP92" s="211">
        <f t="shared" si="6"/>
        <v>1.39</v>
      </c>
      <c r="BQ92" s="214">
        <f>2*BM92+2*BN92+28</f>
        <v>308.32</v>
      </c>
      <c r="BR92" s="212">
        <f>INT(19*(INT(AZ90/3/2)+INT(BJ90/3/2+BJ91/3/2))/2)</f>
        <v>142</v>
      </c>
      <c r="BS92" s="94">
        <f t="shared" si="7"/>
        <v>388.69779045618759</v>
      </c>
      <c r="BT92" s="237"/>
      <c r="BU92" s="237"/>
      <c r="BV92" s="237"/>
      <c r="BW92" s="237"/>
      <c r="BX92" s="237"/>
      <c r="BY92" s="237"/>
      <c r="BZ92" s="237"/>
      <c r="CA92" s="237"/>
      <c r="CB92" s="245"/>
      <c r="CC92" s="235"/>
      <c r="CE92" s="42"/>
    </row>
    <row r="93" spans="4:83" ht="32.25" customHeight="1" x14ac:dyDescent="0.25"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L93" s="73"/>
      <c r="AM93" s="93"/>
      <c r="AN93" s="93"/>
      <c r="AO93" s="129"/>
      <c r="AP93" s="93"/>
      <c r="AQ93" s="93"/>
      <c r="AR93" s="73"/>
      <c r="AV93" s="73"/>
      <c r="AW93" s="73"/>
      <c r="AX93" s="73"/>
      <c r="AZ93" s="73"/>
      <c r="BA93" s="73"/>
      <c r="BB93" s="73"/>
      <c r="BC93" s="73"/>
      <c r="BD93" s="72"/>
      <c r="BE93" s="72"/>
      <c r="BF93" s="72"/>
      <c r="BG93" s="72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</row>
    <row r="94" spans="4:83" ht="32.25" customHeight="1" x14ac:dyDescent="0.25">
      <c r="E94" s="93"/>
      <c r="I94" s="72"/>
      <c r="P94" s="72"/>
      <c r="Q94" s="72"/>
      <c r="R94" s="72"/>
      <c r="S94" s="72"/>
      <c r="AH94" s="73"/>
      <c r="AJ94" s="271" t="s">
        <v>432</v>
      </c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  <c r="BC94" s="271"/>
      <c r="BD94" s="271"/>
      <c r="BE94" s="271"/>
      <c r="BF94" s="271"/>
      <c r="BG94" s="271"/>
      <c r="BH94" s="271"/>
      <c r="BI94" s="271"/>
      <c r="BJ94" s="271"/>
      <c r="BK94" s="271"/>
      <c r="BL94" s="271"/>
      <c r="BM94" s="271"/>
      <c r="BN94" s="271"/>
      <c r="BO94" s="271"/>
      <c r="BP94" s="271"/>
      <c r="BQ94" s="271"/>
      <c r="BR94" s="271"/>
      <c r="BS94" s="271"/>
      <c r="BT94" s="271"/>
      <c r="BU94" s="271"/>
      <c r="BV94" s="271"/>
      <c r="BW94" s="271"/>
      <c r="BX94" s="271"/>
      <c r="BY94" s="271"/>
      <c r="BZ94" s="271"/>
      <c r="CA94" s="271"/>
      <c r="CB94" s="271"/>
      <c r="CC94" s="271"/>
    </row>
    <row r="95" spans="4:83" ht="17.25" customHeight="1" thickBot="1" x14ac:dyDescent="0.3">
      <c r="E95" s="93"/>
      <c r="I95" s="72"/>
      <c r="P95" s="72"/>
      <c r="Q95" s="72"/>
      <c r="R95" s="72"/>
      <c r="S95" s="72"/>
      <c r="AH95" s="73"/>
      <c r="AJ95" s="43"/>
      <c r="AK95" s="43"/>
      <c r="AL95" s="43"/>
      <c r="AM95" s="43"/>
      <c r="AN95" s="43"/>
      <c r="AO95" s="128"/>
      <c r="AP95" s="43"/>
      <c r="AQ95" s="43"/>
      <c r="AR95" s="43"/>
      <c r="AS95" s="133"/>
      <c r="AT95" s="209"/>
      <c r="AU95" s="209"/>
      <c r="AV95" s="43"/>
      <c r="AW95" s="43"/>
      <c r="AX95" s="43"/>
      <c r="AY95" s="13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</row>
    <row r="96" spans="4:83" ht="59.25" customHeight="1" x14ac:dyDescent="0.25">
      <c r="E96" s="93"/>
      <c r="I96" s="72"/>
      <c r="P96" s="72"/>
      <c r="Q96" s="72"/>
      <c r="R96" s="72"/>
      <c r="S96" s="72"/>
      <c r="AJ96" s="272" t="s">
        <v>441</v>
      </c>
      <c r="AK96" s="274" t="s">
        <v>148</v>
      </c>
      <c r="AL96" s="274" t="s">
        <v>149</v>
      </c>
      <c r="AM96" s="274" t="s">
        <v>150</v>
      </c>
      <c r="AN96" s="262" t="s">
        <v>450</v>
      </c>
      <c r="AO96" s="200" t="s">
        <v>23</v>
      </c>
      <c r="AP96" s="262" t="s">
        <v>442</v>
      </c>
      <c r="AQ96" s="262" t="s">
        <v>443</v>
      </c>
      <c r="AR96" s="262" t="s">
        <v>444</v>
      </c>
      <c r="AS96" s="264" t="s">
        <v>201</v>
      </c>
      <c r="AT96" s="266" t="s">
        <v>407</v>
      </c>
      <c r="AU96" s="266" t="s">
        <v>408</v>
      </c>
      <c r="AV96" s="257" t="s">
        <v>437</v>
      </c>
      <c r="AW96" s="257"/>
      <c r="AX96" s="257"/>
      <c r="AY96" s="257"/>
      <c r="AZ96" s="257"/>
      <c r="BA96" s="257"/>
      <c r="BB96" s="257"/>
      <c r="BC96" s="257"/>
      <c r="BD96" s="257"/>
      <c r="BE96" s="257" t="s">
        <v>438</v>
      </c>
      <c r="BF96" s="257"/>
      <c r="BG96" s="257"/>
      <c r="BH96" s="257"/>
      <c r="BI96" s="257"/>
      <c r="BJ96" s="257"/>
      <c r="BK96" s="257"/>
      <c r="BL96" s="257" t="s">
        <v>445</v>
      </c>
      <c r="BM96" s="257"/>
      <c r="BN96" s="257"/>
      <c r="BO96" s="257"/>
      <c r="BP96" s="257"/>
      <c r="BQ96" s="257"/>
      <c r="BR96" s="257"/>
      <c r="BS96" s="257"/>
      <c r="BT96" s="257" t="s">
        <v>417</v>
      </c>
      <c r="BU96" s="257"/>
      <c r="BV96" s="257"/>
      <c r="BW96" s="257"/>
      <c r="BX96" s="257"/>
      <c r="BY96" s="257"/>
      <c r="BZ96" s="257"/>
      <c r="CA96" s="257"/>
      <c r="CB96" s="258" t="s">
        <v>454</v>
      </c>
      <c r="CC96" s="260" t="s">
        <v>453</v>
      </c>
      <c r="CE96" s="42"/>
    </row>
    <row r="97" spans="5:83" ht="94.5" customHeight="1" x14ac:dyDescent="0.25">
      <c r="E97" s="93"/>
      <c r="I97" s="72"/>
      <c r="P97" s="72"/>
      <c r="Q97" s="72"/>
      <c r="R97" s="72"/>
      <c r="S97" s="72"/>
      <c r="AJ97" s="273"/>
      <c r="AK97" s="259"/>
      <c r="AL97" s="259"/>
      <c r="AM97" s="259"/>
      <c r="AN97" s="263"/>
      <c r="AO97" s="201" t="s">
        <v>202</v>
      </c>
      <c r="AP97" s="263"/>
      <c r="AQ97" s="263"/>
      <c r="AR97" s="263"/>
      <c r="AS97" s="265"/>
      <c r="AT97" s="267"/>
      <c r="AU97" s="267"/>
      <c r="AV97" s="25" t="s">
        <v>24</v>
      </c>
      <c r="AW97" s="25" t="s">
        <v>158</v>
      </c>
      <c r="AX97" s="81" t="s">
        <v>25</v>
      </c>
      <c r="AY97" s="187" t="s">
        <v>26</v>
      </c>
      <c r="AZ97" s="25" t="s">
        <v>440</v>
      </c>
      <c r="BA97" s="25" t="s">
        <v>409</v>
      </c>
      <c r="BB97" s="186" t="s">
        <v>27</v>
      </c>
      <c r="BC97" s="25" t="s">
        <v>159</v>
      </c>
      <c r="BD97" s="25" t="s">
        <v>160</v>
      </c>
      <c r="BE97" s="25" t="s">
        <v>24</v>
      </c>
      <c r="BF97" s="81" t="s">
        <v>25</v>
      </c>
      <c r="BG97" s="81" t="s">
        <v>26</v>
      </c>
      <c r="BH97" s="25" t="s">
        <v>158</v>
      </c>
      <c r="BI97" s="25" t="s">
        <v>159</v>
      </c>
      <c r="BJ97" s="25" t="s">
        <v>20</v>
      </c>
      <c r="BK97" s="25" t="s">
        <v>160</v>
      </c>
      <c r="BL97" s="25" t="s">
        <v>24</v>
      </c>
      <c r="BM97" s="81" t="s">
        <v>25</v>
      </c>
      <c r="BN97" s="81" t="s">
        <v>26</v>
      </c>
      <c r="BO97" s="25" t="s">
        <v>158</v>
      </c>
      <c r="BP97" s="186" t="s">
        <v>27</v>
      </c>
      <c r="BQ97" s="25" t="s">
        <v>159</v>
      </c>
      <c r="BR97" s="25" t="s">
        <v>20</v>
      </c>
      <c r="BS97" s="25" t="s">
        <v>160</v>
      </c>
      <c r="BT97" s="25" t="s">
        <v>24</v>
      </c>
      <c r="BU97" s="81" t="s">
        <v>25</v>
      </c>
      <c r="BV97" s="81" t="s">
        <v>448</v>
      </c>
      <c r="BW97" s="81" t="s">
        <v>207</v>
      </c>
      <c r="BX97" s="25" t="s">
        <v>158</v>
      </c>
      <c r="BY97" s="25" t="s">
        <v>159</v>
      </c>
      <c r="BZ97" s="25" t="s">
        <v>20</v>
      </c>
      <c r="CA97" s="25" t="s">
        <v>160</v>
      </c>
      <c r="CB97" s="259"/>
      <c r="CC97" s="261"/>
      <c r="CE97" s="42"/>
    </row>
    <row r="98" spans="5:83" ht="39" customHeight="1" x14ac:dyDescent="0.25">
      <c r="E98" s="93"/>
      <c r="I98" s="72"/>
      <c r="P98" s="72"/>
      <c r="Q98" s="72"/>
      <c r="R98" s="72"/>
      <c r="S98" s="72"/>
      <c r="AJ98" s="278">
        <v>6.6</v>
      </c>
      <c r="AK98" s="242">
        <v>6</v>
      </c>
      <c r="AL98" s="238">
        <v>660</v>
      </c>
      <c r="AM98" s="248" t="s">
        <v>203</v>
      </c>
      <c r="AN98" s="238">
        <v>25</v>
      </c>
      <c r="AO98" s="250">
        <f>INT(AL98*TAN(RADIANS(AN98)))</f>
        <v>307</v>
      </c>
      <c r="AP98" s="242">
        <f>(INT((AO98-13)/AS98+1)*AS98+13)</f>
        <v>309</v>
      </c>
      <c r="AQ98" s="242">
        <f>AP98+INT(AL98*(TAN(AN98/180*PI())))</f>
        <v>616</v>
      </c>
      <c r="AR98" s="238">
        <f>F$6</f>
        <v>60</v>
      </c>
      <c r="AS98" s="239">
        <v>8</v>
      </c>
      <c r="AT98" s="241">
        <v>21</v>
      </c>
      <c r="AU98" s="241">
        <v>11</v>
      </c>
      <c r="AV98" s="88">
        <v>1</v>
      </c>
      <c r="AW98" s="218">
        <f>J$6</f>
        <v>28</v>
      </c>
      <c r="AX98" s="87">
        <f>AL98-11</f>
        <v>649</v>
      </c>
      <c r="AY98" s="184">
        <f>(AR98-7-BP98-BP99-1.16/2-BB98/2)</f>
        <v>48.060000000000009</v>
      </c>
      <c r="AZ98" s="130">
        <f>INT((AP98-13)/AS98)+1</f>
        <v>38</v>
      </c>
      <c r="BA98" s="103" t="s">
        <v>31</v>
      </c>
      <c r="BB98" s="105">
        <f>IF(AW98=16,1.84,IF(AW98=20,2.27,IF(AW98=22,2.51,IF(AW98=25,2.84,IF(AW98=28,3.16)))))</f>
        <v>3.16</v>
      </c>
      <c r="BC98" s="88">
        <f>AX98+2*AY98</f>
        <v>745.12</v>
      </c>
      <c r="BD98" s="87">
        <f>BC98*AZ98/100*((AW98/100)^2/4*PI()*7850/100)</f>
        <v>1368.6279913670637</v>
      </c>
      <c r="BE98" s="88">
        <v>2</v>
      </c>
      <c r="BF98" s="87">
        <f>AL98-11</f>
        <v>649</v>
      </c>
      <c r="BG98" s="87">
        <v>10</v>
      </c>
      <c r="BH98" s="218">
        <v>10</v>
      </c>
      <c r="BI98" s="88">
        <f>BF98+2*BG98</f>
        <v>669</v>
      </c>
      <c r="BJ98" s="88">
        <f>AZ98</f>
        <v>38</v>
      </c>
      <c r="BK98" s="87">
        <f>BI98*BJ98/100*((BH98/100)^2/4*PI()*7850/100)</f>
        <v>156.73617806263596</v>
      </c>
      <c r="BL98" s="88">
        <v>3</v>
      </c>
      <c r="BM98" s="110">
        <f>(AP98+AQ98)/2-2*4.5</f>
        <v>453.5</v>
      </c>
      <c r="BN98" s="87">
        <f>10</f>
        <v>10</v>
      </c>
      <c r="BO98" s="218">
        <v>10</v>
      </c>
      <c r="BP98" s="105">
        <f t="shared" ref="BP98:BP115" si="8">IF(BO98=10,1.16,IF(BO98=12,1.39,IF(BO98=14,1.62,IF(BO98=28,3.1))))</f>
        <v>1.1599999999999999</v>
      </c>
      <c r="BQ98" s="87">
        <f>BM98+2*BN98</f>
        <v>473.5</v>
      </c>
      <c r="BR98" s="88">
        <f>AT98*2+2*AU98+1</f>
        <v>65</v>
      </c>
      <c r="BS98" s="87">
        <f t="shared" ref="BS98:BS115" si="9">BQ98*BR98/100*((BO98/100)^2/4*PI()*7850/100)</f>
        <v>189.75484699562497</v>
      </c>
      <c r="BT98" s="88">
        <v>6</v>
      </c>
      <c r="BU98" s="110">
        <f>(20+10*BW98)*TAN(BV98/180*PI())</f>
        <v>141.27170194057413</v>
      </c>
      <c r="BV98" s="242">
        <f>45+AN98/2</f>
        <v>57.5</v>
      </c>
      <c r="BW98" s="88">
        <f>INT((150*COS(BV98/180*PI())-10)/10)</f>
        <v>7</v>
      </c>
      <c r="BX98" s="218">
        <v>12</v>
      </c>
      <c r="BY98" s="215">
        <f>BU98+34</f>
        <v>175.27170194057413</v>
      </c>
      <c r="BZ98" s="88">
        <f>BW98+1</f>
        <v>8</v>
      </c>
      <c r="CA98" s="87">
        <f>BY98*BZ98/100*((BX98/100)^2/4*PI()*7850/100)</f>
        <v>12.448694839419927</v>
      </c>
      <c r="CB98" s="243">
        <f>BD98+BK98+BS98+BD99+BK99+BS99+CA98+CA99+BS100</f>
        <v>4156.3883734972333</v>
      </c>
      <c r="CC98" s="233">
        <f>(AP98+AQ98)*AL98/2*AR98/1000000</f>
        <v>18.315000000000001</v>
      </c>
      <c r="CE98" s="42">
        <f>CB98/CC98</f>
        <v>226.93903213198107</v>
      </c>
    </row>
    <row r="99" spans="5:83" ht="39" customHeight="1" x14ac:dyDescent="0.25">
      <c r="E99" s="93"/>
      <c r="I99" s="72"/>
      <c r="P99" s="72"/>
      <c r="Q99" s="72"/>
      <c r="R99" s="72"/>
      <c r="S99" s="72"/>
      <c r="AJ99" s="278"/>
      <c r="AK99" s="242"/>
      <c r="AL99" s="238"/>
      <c r="AM99" s="248"/>
      <c r="AN99" s="238"/>
      <c r="AO99" s="250"/>
      <c r="AP99" s="242"/>
      <c r="AQ99" s="242"/>
      <c r="AR99" s="238"/>
      <c r="AS99" s="239"/>
      <c r="AT99" s="241"/>
      <c r="AU99" s="241"/>
      <c r="AV99" s="88" t="s">
        <v>51</v>
      </c>
      <c r="AW99" s="218">
        <f>AW98</f>
        <v>28</v>
      </c>
      <c r="AX99" s="87">
        <f>AL98/COS(AN98/180*PI())-11</f>
        <v>717.22942651524454</v>
      </c>
      <c r="AY99" s="184">
        <f>AY98</f>
        <v>48.060000000000009</v>
      </c>
      <c r="AZ99" s="103" t="s">
        <v>31</v>
      </c>
      <c r="BA99" s="131">
        <f>INT((AQ98-AP98-3.5/COS(AN98*PI()/180))/AS98)+1</f>
        <v>38</v>
      </c>
      <c r="BB99" s="105">
        <f>IF(AW99=16,1.84,IF(AW99=20,2.27,IF(AW99=22,2.51,IF(AW99=25,2.84,IF(AW99=28,3.16)))))</f>
        <v>3.16</v>
      </c>
      <c r="BC99" s="88">
        <f>AX99+2*AY99</f>
        <v>813.34942651524455</v>
      </c>
      <c r="BD99" s="87">
        <f>BC99*BA99/100*((AW99/100)^2/4*PI()*7850/100)</f>
        <v>1493.9510305603289</v>
      </c>
      <c r="BE99" s="88" t="s">
        <v>52</v>
      </c>
      <c r="BF99" s="87">
        <f>AL98/COS(AN98/180*PI())-11</f>
        <v>717.22942651524454</v>
      </c>
      <c r="BG99" s="87">
        <v>10</v>
      </c>
      <c r="BH99" s="218">
        <v>10</v>
      </c>
      <c r="BI99" s="88">
        <f>BF99+2*BG99</f>
        <v>737.22942651524454</v>
      </c>
      <c r="BJ99" s="88">
        <f>BA99</f>
        <v>38</v>
      </c>
      <c r="BK99" s="87">
        <f>BI99*BJ99/100*((BH99/100)^2/4*PI()*7850/100)</f>
        <v>172.72125959238917</v>
      </c>
      <c r="BL99" s="88">
        <v>4</v>
      </c>
      <c r="BM99" s="110">
        <f>BM98</f>
        <v>453.5</v>
      </c>
      <c r="BN99" s="214">
        <f>AR98-7-BP98-BP99+BP99</f>
        <v>51.84</v>
      </c>
      <c r="BO99" s="218">
        <v>14</v>
      </c>
      <c r="BP99" s="105">
        <f t="shared" si="8"/>
        <v>1.62</v>
      </c>
      <c r="BQ99" s="214">
        <f>BM99+2*BN99+32</f>
        <v>589.18000000000006</v>
      </c>
      <c r="BR99" s="88">
        <f>BR98</f>
        <v>65</v>
      </c>
      <c r="BS99" s="87">
        <f t="shared" si="9"/>
        <v>462.78253659060067</v>
      </c>
      <c r="BT99" s="88">
        <v>7</v>
      </c>
      <c r="BU99" s="110">
        <f>(10+2.5*BW99)*1/TAN(BV98/180*PI())</f>
        <v>38.224215648449594</v>
      </c>
      <c r="BV99" s="242"/>
      <c r="BW99" s="88">
        <f>INT((120*SIN(BV98/180*PI()))/10)*2</f>
        <v>20</v>
      </c>
      <c r="BX99" s="218">
        <v>12</v>
      </c>
      <c r="BY99" s="215">
        <f>BU99+34</f>
        <v>72.224215648449587</v>
      </c>
      <c r="BZ99" s="88">
        <f>BW99+1</f>
        <v>21</v>
      </c>
      <c r="CA99" s="87">
        <f>BY99*BZ99/100*((BX99/100)^2/4*PI()*7850/100)</f>
        <v>13.465551928845985</v>
      </c>
      <c r="CB99" s="244"/>
      <c r="CC99" s="234"/>
      <c r="CE99" s="42"/>
    </row>
    <row r="100" spans="5:83" ht="39" customHeight="1" x14ac:dyDescent="0.25">
      <c r="E100" s="93"/>
      <c r="I100" s="72"/>
      <c r="P100" s="72"/>
      <c r="Q100" s="72"/>
      <c r="R100" s="72"/>
      <c r="S100" s="72"/>
      <c r="AJ100" s="278"/>
      <c r="AK100" s="242"/>
      <c r="AL100" s="238"/>
      <c r="AM100" s="248"/>
      <c r="AN100" s="238"/>
      <c r="AO100" s="250"/>
      <c r="AP100" s="242"/>
      <c r="AQ100" s="242"/>
      <c r="AR100" s="238"/>
      <c r="AS100" s="239"/>
      <c r="AT100" s="241"/>
      <c r="AU100" s="241"/>
      <c r="AV100" s="238"/>
      <c r="AW100" s="238"/>
      <c r="AX100" s="238"/>
      <c r="AY100" s="238"/>
      <c r="AZ100" s="238"/>
      <c r="BA100" s="238"/>
      <c r="BB100" s="238"/>
      <c r="BC100" s="238"/>
      <c r="BD100" s="238"/>
      <c r="BE100" s="238"/>
      <c r="BF100" s="238"/>
      <c r="BG100" s="238"/>
      <c r="BH100" s="238"/>
      <c r="BI100" s="238"/>
      <c r="BJ100" s="238"/>
      <c r="BK100" s="238"/>
      <c r="BL100" s="88">
        <v>5</v>
      </c>
      <c r="BM100" s="210">
        <f>(3*AS98+BB98+BP100)</f>
        <v>28.55</v>
      </c>
      <c r="BN100" s="214">
        <f>AR98-7-BP98-BP99+BP100</f>
        <v>51.610000000000007</v>
      </c>
      <c r="BO100" s="218">
        <v>12</v>
      </c>
      <c r="BP100" s="211">
        <f t="shared" si="8"/>
        <v>1.39</v>
      </c>
      <c r="BQ100" s="214">
        <f>2*BM100+2*BN100+28</f>
        <v>188.32000000000002</v>
      </c>
      <c r="BR100" s="212">
        <f>INT(19*(INT(AZ98/3/2)+INT(BJ98/3/2+BJ99/3/2))/2)</f>
        <v>171</v>
      </c>
      <c r="BS100" s="87">
        <f t="shared" si="9"/>
        <v>285.90028356032337</v>
      </c>
      <c r="BT100" s="247"/>
      <c r="BU100" s="247"/>
      <c r="BV100" s="247"/>
      <c r="BW100" s="247"/>
      <c r="BX100" s="247"/>
      <c r="BY100" s="247"/>
      <c r="BZ100" s="247"/>
      <c r="CA100" s="247"/>
      <c r="CB100" s="253"/>
      <c r="CC100" s="246"/>
      <c r="CE100" s="42"/>
    </row>
    <row r="101" spans="5:83" ht="39" customHeight="1" x14ac:dyDescent="0.25">
      <c r="E101" s="93"/>
      <c r="I101" s="72"/>
      <c r="P101" s="72"/>
      <c r="Q101" s="72"/>
      <c r="R101" s="72"/>
      <c r="S101" s="72"/>
      <c r="AJ101" s="278"/>
      <c r="AK101" s="242"/>
      <c r="AL101" s="238">
        <f>AL98</f>
        <v>660</v>
      </c>
      <c r="AM101" s="248" t="s">
        <v>205</v>
      </c>
      <c r="AN101" s="238">
        <f>AN98</f>
        <v>25</v>
      </c>
      <c r="AO101" s="250">
        <f>INT(AL101*TAN(RADIANS(AN101)))</f>
        <v>307</v>
      </c>
      <c r="AP101" s="242">
        <f>INT((AO101-13)/AS101+1)*AS101+13</f>
        <v>309</v>
      </c>
      <c r="AQ101" s="242">
        <f>AP101+INT(AL101*(TAN(AN101/180*PI())))</f>
        <v>616</v>
      </c>
      <c r="AR101" s="238">
        <f>F$8</f>
        <v>80</v>
      </c>
      <c r="AS101" s="239">
        <v>8</v>
      </c>
      <c r="AT101" s="241">
        <v>21</v>
      </c>
      <c r="AU101" s="241">
        <v>11</v>
      </c>
      <c r="AV101" s="88">
        <v>1</v>
      </c>
      <c r="AW101" s="218">
        <f>J$8</f>
        <v>28</v>
      </c>
      <c r="AX101" s="87">
        <f>AL101-11</f>
        <v>649</v>
      </c>
      <c r="AY101" s="184">
        <f>(AR101-7-BP101-BP102-1.16/2-BB101/2)</f>
        <v>68.06</v>
      </c>
      <c r="AZ101" s="130">
        <f>INT((AP101-13)/AS101)+1</f>
        <v>38</v>
      </c>
      <c r="BA101" s="103" t="s">
        <v>31</v>
      </c>
      <c r="BB101" s="105">
        <f>IF(AW101=16,1.84,IF(AW101=20,2.27,IF(AW101=22,2.51,IF(AW101=25,2.84,IF(AW101=28,3.16)))))</f>
        <v>3.16</v>
      </c>
      <c r="BC101" s="88">
        <f>AX101+2*AY101</f>
        <v>785.12</v>
      </c>
      <c r="BD101" s="87">
        <f>BC101*AZ101/100*((AW101/100)^2/4*PI()*7850/100)</f>
        <v>1442.0995391106251</v>
      </c>
      <c r="BE101" s="88">
        <v>2</v>
      </c>
      <c r="BF101" s="87">
        <f>AL101-11</f>
        <v>649</v>
      </c>
      <c r="BG101" s="87">
        <v>10</v>
      </c>
      <c r="BH101" s="218">
        <v>10</v>
      </c>
      <c r="BI101" s="88">
        <f>BF101+2*BG101</f>
        <v>669</v>
      </c>
      <c r="BJ101" s="88">
        <f>AZ101</f>
        <v>38</v>
      </c>
      <c r="BK101" s="87">
        <f>BI101*BJ101/100*((BH101/100)^2/4*PI()*7850/100)</f>
        <v>156.73617806263596</v>
      </c>
      <c r="BL101" s="88">
        <v>3</v>
      </c>
      <c r="BM101" s="110">
        <f>(AP101+AQ101)/2-2*4.5</f>
        <v>453.5</v>
      </c>
      <c r="BN101" s="87">
        <f>10</f>
        <v>10</v>
      </c>
      <c r="BO101" s="218">
        <v>10</v>
      </c>
      <c r="BP101" s="105">
        <f t="shared" si="8"/>
        <v>1.1599999999999999</v>
      </c>
      <c r="BQ101" s="87">
        <f>BM101+2*BN101</f>
        <v>473.5</v>
      </c>
      <c r="BR101" s="88">
        <f>AT101*2+2*AU101+1</f>
        <v>65</v>
      </c>
      <c r="BS101" s="87">
        <f t="shared" si="9"/>
        <v>189.75484699562497</v>
      </c>
      <c r="BT101" s="88">
        <v>6</v>
      </c>
      <c r="BU101" s="110">
        <f>(20+10*BW101)*TAN(BV101/180*PI())</f>
        <v>141.27170194057413</v>
      </c>
      <c r="BV101" s="242">
        <f>45+AN101/2</f>
        <v>57.5</v>
      </c>
      <c r="BW101" s="88">
        <f>INT((150*COS(BV101/180*PI())-10)/10)</f>
        <v>7</v>
      </c>
      <c r="BX101" s="218">
        <v>12</v>
      </c>
      <c r="BY101" s="215">
        <f>BU101+34</f>
        <v>175.27170194057413</v>
      </c>
      <c r="BZ101" s="88">
        <f>BW101+1</f>
        <v>8</v>
      </c>
      <c r="CA101" s="87">
        <f>BY101*BZ101/100*((BX101/100)^2/4*PI()*7850/100)</f>
        <v>12.448694839419927</v>
      </c>
      <c r="CB101" s="243">
        <f>BD101+BK101+BS101+BD102+BK102+BS102+CA101+CA102+BS103</f>
        <v>4395.4767062927076</v>
      </c>
      <c r="CC101" s="233">
        <f>(AP101+AQ101)*AL101/2*AR101/1000000</f>
        <v>24.42</v>
      </c>
      <c r="CE101" s="42">
        <f>CB101/CC101</f>
        <v>179.99495111763747</v>
      </c>
    </row>
    <row r="102" spans="5:83" ht="39" customHeight="1" x14ac:dyDescent="0.25">
      <c r="E102" s="93"/>
      <c r="I102" s="72"/>
      <c r="P102" s="72"/>
      <c r="Q102" s="72"/>
      <c r="R102" s="72"/>
      <c r="S102" s="72"/>
      <c r="AJ102" s="278"/>
      <c r="AK102" s="242"/>
      <c r="AL102" s="238"/>
      <c r="AM102" s="248"/>
      <c r="AN102" s="238"/>
      <c r="AO102" s="250"/>
      <c r="AP102" s="242"/>
      <c r="AQ102" s="242"/>
      <c r="AR102" s="238"/>
      <c r="AS102" s="239"/>
      <c r="AT102" s="241"/>
      <c r="AU102" s="241"/>
      <c r="AV102" s="88" t="s">
        <v>51</v>
      </c>
      <c r="AW102" s="218">
        <f>AW101</f>
        <v>28</v>
      </c>
      <c r="AX102" s="87">
        <f>AL101/COS(AN101/180*PI())-11</f>
        <v>717.22942651524454</v>
      </c>
      <c r="AY102" s="184">
        <f>AY101</f>
        <v>68.06</v>
      </c>
      <c r="AZ102" s="103" t="s">
        <v>31</v>
      </c>
      <c r="BA102" s="131">
        <f>INT((AQ101-AP101-3.5/COS(AN101*PI()/180))/AS101)+1</f>
        <v>38</v>
      </c>
      <c r="BB102" s="105">
        <f>IF(AW102=16,1.84,IF(AW102=20,2.27,IF(AW102=22,2.51,IF(AW102=25,2.84,IF(AW102=28,3.16)))))</f>
        <v>3.16</v>
      </c>
      <c r="BC102" s="88">
        <f>AX102+2*AY102</f>
        <v>853.34942651524455</v>
      </c>
      <c r="BD102" s="87">
        <f>BC102*BA102/100*((AW102/100)^2/4*PI()*7850/100)</f>
        <v>1567.4225783038903</v>
      </c>
      <c r="BE102" s="88" t="s">
        <v>52</v>
      </c>
      <c r="BF102" s="87">
        <f>AL101/COS(AN101/180*PI())-11</f>
        <v>717.22942651524454</v>
      </c>
      <c r="BG102" s="87">
        <v>10</v>
      </c>
      <c r="BH102" s="218">
        <v>10</v>
      </c>
      <c r="BI102" s="88">
        <f>BF102+2*BG102</f>
        <v>737.22942651524454</v>
      </c>
      <c r="BJ102" s="88">
        <f>BA102</f>
        <v>38</v>
      </c>
      <c r="BK102" s="87">
        <f>BI102*BJ102/100*((BH102/100)^2/4*PI()*7850/100)</f>
        <v>172.72125959238917</v>
      </c>
      <c r="BL102" s="88">
        <v>4</v>
      </c>
      <c r="BM102" s="110">
        <f>BM101</f>
        <v>453.5</v>
      </c>
      <c r="BN102" s="214">
        <f>AR101-7-BP101-BP102+BP102</f>
        <v>71.84</v>
      </c>
      <c r="BO102" s="218">
        <v>14</v>
      </c>
      <c r="BP102" s="105">
        <f t="shared" si="8"/>
        <v>1.62</v>
      </c>
      <c r="BQ102" s="214">
        <f>BM102+2*BN102+32</f>
        <v>629.18000000000006</v>
      </c>
      <c r="BR102" s="88">
        <f>BR101</f>
        <v>65</v>
      </c>
      <c r="BS102" s="87">
        <f t="shared" si="9"/>
        <v>494.20129055988684</v>
      </c>
      <c r="BT102" s="88">
        <v>7</v>
      </c>
      <c r="BU102" s="110">
        <f>(10+2.5*BW102)*1/TAN(BV101/180*PI())</f>
        <v>38.224215648449594</v>
      </c>
      <c r="BV102" s="242"/>
      <c r="BW102" s="88">
        <f>INT((120*SIN(BV101/180*PI()))/10)*2</f>
        <v>20</v>
      </c>
      <c r="BX102" s="218">
        <v>12</v>
      </c>
      <c r="BY102" s="215">
        <f>BU102+34</f>
        <v>72.224215648449587</v>
      </c>
      <c r="BZ102" s="88">
        <f>BW102+1</f>
        <v>21</v>
      </c>
      <c r="CA102" s="87">
        <f>BY102*BZ102/100*((BX102/100)^2/4*PI()*7850/100)</f>
        <v>13.465551928845985</v>
      </c>
      <c r="CB102" s="244"/>
      <c r="CC102" s="234"/>
      <c r="CE102" s="42"/>
    </row>
    <row r="103" spans="5:83" ht="39" customHeight="1" x14ac:dyDescent="0.25">
      <c r="E103" s="93"/>
      <c r="I103" s="72"/>
      <c r="P103" s="72"/>
      <c r="Q103" s="72"/>
      <c r="R103" s="72"/>
      <c r="S103" s="72"/>
      <c r="AJ103" s="278"/>
      <c r="AK103" s="242"/>
      <c r="AL103" s="238"/>
      <c r="AM103" s="248"/>
      <c r="AN103" s="238"/>
      <c r="AO103" s="250"/>
      <c r="AP103" s="242"/>
      <c r="AQ103" s="242"/>
      <c r="AR103" s="238"/>
      <c r="AS103" s="239"/>
      <c r="AT103" s="241"/>
      <c r="AU103" s="241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88">
        <v>5</v>
      </c>
      <c r="BM103" s="210">
        <f>(3*AS101+BB101+BP103)</f>
        <v>28.55</v>
      </c>
      <c r="BN103" s="214">
        <f>AR101-7-BP101-BP102+BP103</f>
        <v>71.61</v>
      </c>
      <c r="BO103" s="218">
        <v>12</v>
      </c>
      <c r="BP103" s="211">
        <f t="shared" si="8"/>
        <v>1.39</v>
      </c>
      <c r="BQ103" s="214">
        <f>2*BM103+2*BN103+28</f>
        <v>228.32</v>
      </c>
      <c r="BR103" s="212">
        <f>INT(19*(INT(AZ101/3/2)+INT(BJ101/3/2+BJ102/3/2))/2)</f>
        <v>171</v>
      </c>
      <c r="BS103" s="87">
        <f t="shared" si="9"/>
        <v>346.62676689938945</v>
      </c>
      <c r="BT103" s="247"/>
      <c r="BU103" s="247"/>
      <c r="BV103" s="247"/>
      <c r="BW103" s="247"/>
      <c r="BX103" s="247"/>
      <c r="BY103" s="247"/>
      <c r="BZ103" s="247"/>
      <c r="CA103" s="247"/>
      <c r="CB103" s="253"/>
      <c r="CC103" s="246"/>
      <c r="CE103" s="42"/>
    </row>
    <row r="104" spans="5:83" ht="39" customHeight="1" x14ac:dyDescent="0.25">
      <c r="E104" s="93"/>
      <c r="I104" s="72"/>
      <c r="P104" s="72"/>
      <c r="Q104" s="72"/>
      <c r="R104" s="72"/>
      <c r="S104" s="72"/>
      <c r="AJ104" s="278"/>
      <c r="AK104" s="242"/>
      <c r="AL104" s="238">
        <f>AL101</f>
        <v>660</v>
      </c>
      <c r="AM104" s="248" t="s">
        <v>206</v>
      </c>
      <c r="AN104" s="238">
        <f>AN101</f>
        <v>25</v>
      </c>
      <c r="AO104" s="250">
        <f>INT(AL104*TAN(RADIANS(AN104)))</f>
        <v>307</v>
      </c>
      <c r="AP104" s="242">
        <f>INT((AO104-13)/AS104+1)*AS104+13</f>
        <v>309</v>
      </c>
      <c r="AQ104" s="242">
        <f>AP104+INT(AL104*(TAN(AN104/180*PI())))</f>
        <v>616</v>
      </c>
      <c r="AR104" s="238">
        <f>F$9</f>
        <v>80</v>
      </c>
      <c r="AS104" s="239">
        <v>8</v>
      </c>
      <c r="AT104" s="241">
        <v>21</v>
      </c>
      <c r="AU104" s="241">
        <v>11</v>
      </c>
      <c r="AV104" s="88">
        <v>1</v>
      </c>
      <c r="AW104" s="218">
        <f>J$9</f>
        <v>28</v>
      </c>
      <c r="AX104" s="87">
        <f>AL104-11</f>
        <v>649</v>
      </c>
      <c r="AY104" s="184">
        <f>(AR104-7-BP104-BP105-1.16/2-BB104/2)</f>
        <v>68.06</v>
      </c>
      <c r="AZ104" s="130">
        <f>INT((AP104-13)/AS104)+1</f>
        <v>38</v>
      </c>
      <c r="BA104" s="103" t="s">
        <v>31</v>
      </c>
      <c r="BB104" s="105">
        <f>IF(AW104=16,1.84,IF(AW104=20,2.27,IF(AW104=22,2.51,IF(AW104=25,2.84,IF(AW104=28,3.16)))))</f>
        <v>3.16</v>
      </c>
      <c r="BC104" s="88">
        <f>AX104+2*AY104</f>
        <v>785.12</v>
      </c>
      <c r="BD104" s="87">
        <f>BC104*AZ104/100*((AW104/100)^2/4*PI()*7850/100)</f>
        <v>1442.0995391106251</v>
      </c>
      <c r="BE104" s="88">
        <v>2</v>
      </c>
      <c r="BF104" s="87">
        <f>AL104-11</f>
        <v>649</v>
      </c>
      <c r="BG104" s="87">
        <v>10</v>
      </c>
      <c r="BH104" s="218">
        <v>10</v>
      </c>
      <c r="BI104" s="88">
        <f>BF104+2*BG104</f>
        <v>669</v>
      </c>
      <c r="BJ104" s="88">
        <f>AZ104</f>
        <v>38</v>
      </c>
      <c r="BK104" s="87">
        <f>BI104*BJ104/100*((BH104/100)^2/4*PI()*7850/100)</f>
        <v>156.73617806263596</v>
      </c>
      <c r="BL104" s="88">
        <v>3</v>
      </c>
      <c r="BM104" s="110">
        <f>(AP104+AQ104)/2-2*4.5</f>
        <v>453.5</v>
      </c>
      <c r="BN104" s="87">
        <f>10</f>
        <v>10</v>
      </c>
      <c r="BO104" s="218">
        <v>10</v>
      </c>
      <c r="BP104" s="105">
        <f t="shared" si="8"/>
        <v>1.1599999999999999</v>
      </c>
      <c r="BQ104" s="87">
        <f>BM104+2*BN104</f>
        <v>473.5</v>
      </c>
      <c r="BR104" s="88">
        <f>AT104*2+2*AU104+1</f>
        <v>65</v>
      </c>
      <c r="BS104" s="87">
        <f t="shared" si="9"/>
        <v>189.75484699562497</v>
      </c>
      <c r="BT104" s="88">
        <v>6</v>
      </c>
      <c r="BU104" s="110">
        <f>(20+10*BW104)*TAN(BV104/180*PI())</f>
        <v>141.27170194057413</v>
      </c>
      <c r="BV104" s="242">
        <f>45+AN104/2</f>
        <v>57.5</v>
      </c>
      <c r="BW104" s="88">
        <f>INT((150*COS(BV104/180*PI())-10)/10)</f>
        <v>7</v>
      </c>
      <c r="BX104" s="218">
        <v>12</v>
      </c>
      <c r="BY104" s="215">
        <f>BU104+34</f>
        <v>175.27170194057413</v>
      </c>
      <c r="BZ104" s="88">
        <f>BW104+1</f>
        <v>8</v>
      </c>
      <c r="CA104" s="87">
        <f>BY104*BZ104/100*((BX104/100)^2/4*PI()*7850/100)</f>
        <v>12.448694839419927</v>
      </c>
      <c r="CB104" s="243">
        <f>BD104+BK104+BS104+BD105+BK105+BS105+CA104+CA105+BS106</f>
        <v>4395.4767062927076</v>
      </c>
      <c r="CC104" s="233">
        <f>(AP104+AQ104)*AL104/2*AR104/1000000</f>
        <v>24.42</v>
      </c>
      <c r="CE104" s="42">
        <f>CB104/CC104</f>
        <v>179.99495111763747</v>
      </c>
    </row>
    <row r="105" spans="5:83" ht="39" customHeight="1" x14ac:dyDescent="0.25">
      <c r="E105" s="93"/>
      <c r="I105" s="72"/>
      <c r="P105" s="72"/>
      <c r="Q105" s="72"/>
      <c r="R105" s="72"/>
      <c r="S105" s="72"/>
      <c r="AJ105" s="278"/>
      <c r="AK105" s="242"/>
      <c r="AL105" s="238"/>
      <c r="AM105" s="248"/>
      <c r="AN105" s="238"/>
      <c r="AO105" s="250"/>
      <c r="AP105" s="242"/>
      <c r="AQ105" s="242"/>
      <c r="AR105" s="238"/>
      <c r="AS105" s="239"/>
      <c r="AT105" s="241"/>
      <c r="AU105" s="241"/>
      <c r="AV105" s="88" t="s">
        <v>51</v>
      </c>
      <c r="AW105" s="218">
        <f>AW104</f>
        <v>28</v>
      </c>
      <c r="AX105" s="87">
        <f>AL104/COS(AN104/180*PI())-11</f>
        <v>717.22942651524454</v>
      </c>
      <c r="AY105" s="184">
        <f>AY104</f>
        <v>68.06</v>
      </c>
      <c r="AZ105" s="103" t="s">
        <v>31</v>
      </c>
      <c r="BA105" s="131">
        <f>INT((AQ104-AP104-3.5/COS(AN104*PI()/180))/AS104)+1</f>
        <v>38</v>
      </c>
      <c r="BB105" s="105">
        <f>IF(AW105=16,1.84,IF(AW105=20,2.27,IF(AW105=22,2.51,IF(AW105=25,2.84,IF(AW105=28,3.16)))))</f>
        <v>3.16</v>
      </c>
      <c r="BC105" s="88">
        <f>AX105+2*AY105</f>
        <v>853.34942651524455</v>
      </c>
      <c r="BD105" s="87">
        <f>BC105*BA105/100*((AW105/100)^2/4*PI()*7850/100)</f>
        <v>1567.4225783038903</v>
      </c>
      <c r="BE105" s="88" t="s">
        <v>52</v>
      </c>
      <c r="BF105" s="87">
        <f>AL104/COS(AN104/180*PI())-11</f>
        <v>717.22942651524454</v>
      </c>
      <c r="BG105" s="87">
        <v>10</v>
      </c>
      <c r="BH105" s="218">
        <v>10</v>
      </c>
      <c r="BI105" s="88">
        <f>BF105+2*BG105</f>
        <v>737.22942651524454</v>
      </c>
      <c r="BJ105" s="88">
        <f>BA105</f>
        <v>38</v>
      </c>
      <c r="BK105" s="87">
        <f>BI105*BJ105/100*((BH105/100)^2/4*PI()*7850/100)</f>
        <v>172.72125959238917</v>
      </c>
      <c r="BL105" s="88">
        <v>4</v>
      </c>
      <c r="BM105" s="110">
        <f>BM104</f>
        <v>453.5</v>
      </c>
      <c r="BN105" s="214">
        <f>AR104-7-BP104-BP105+BP105</f>
        <v>71.84</v>
      </c>
      <c r="BO105" s="218">
        <v>14</v>
      </c>
      <c r="BP105" s="105">
        <f t="shared" si="8"/>
        <v>1.62</v>
      </c>
      <c r="BQ105" s="214">
        <f>BM105+2*BN105+32</f>
        <v>629.18000000000006</v>
      </c>
      <c r="BR105" s="88">
        <f>BR104</f>
        <v>65</v>
      </c>
      <c r="BS105" s="87">
        <f t="shared" si="9"/>
        <v>494.20129055988684</v>
      </c>
      <c r="BT105" s="88">
        <v>7</v>
      </c>
      <c r="BU105" s="110">
        <f>(10+2.5*BW105)*1/TAN(BV104/180*PI())</f>
        <v>38.224215648449594</v>
      </c>
      <c r="BV105" s="242"/>
      <c r="BW105" s="88">
        <f>INT((120*SIN(BV104/180*PI()))/10)*2</f>
        <v>20</v>
      </c>
      <c r="BX105" s="218">
        <v>12</v>
      </c>
      <c r="BY105" s="215">
        <f>BU105+34</f>
        <v>72.224215648449587</v>
      </c>
      <c r="BZ105" s="88">
        <f>BW105+1</f>
        <v>21</v>
      </c>
      <c r="CA105" s="87">
        <f>BY105*BZ105/100*((BX105/100)^2/4*PI()*7850/100)</f>
        <v>13.465551928845985</v>
      </c>
      <c r="CB105" s="244"/>
      <c r="CC105" s="234"/>
      <c r="CE105" s="42"/>
    </row>
    <row r="106" spans="5:83" ht="39" customHeight="1" x14ac:dyDescent="0.25">
      <c r="E106" s="93"/>
      <c r="I106" s="72"/>
      <c r="P106" s="72"/>
      <c r="Q106" s="72"/>
      <c r="R106" s="72"/>
      <c r="S106" s="72"/>
      <c r="AJ106" s="278"/>
      <c r="AK106" s="242"/>
      <c r="AL106" s="238"/>
      <c r="AM106" s="248"/>
      <c r="AN106" s="238"/>
      <c r="AO106" s="250"/>
      <c r="AP106" s="242"/>
      <c r="AQ106" s="242"/>
      <c r="AR106" s="238"/>
      <c r="AS106" s="239"/>
      <c r="AT106" s="241"/>
      <c r="AU106" s="241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88">
        <v>5</v>
      </c>
      <c r="BM106" s="210">
        <f>(3*AS104+BB104+BP106)</f>
        <v>28.55</v>
      </c>
      <c r="BN106" s="214">
        <f>AR104-7-BP104-BP105+BP106</f>
        <v>71.61</v>
      </c>
      <c r="BO106" s="218">
        <v>12</v>
      </c>
      <c r="BP106" s="211">
        <f t="shared" si="8"/>
        <v>1.39</v>
      </c>
      <c r="BQ106" s="214">
        <f>2*BM106+2*BN106+28</f>
        <v>228.32</v>
      </c>
      <c r="BR106" s="212">
        <f>INT(19*(INT(AZ104/3/2)+INT(BJ104/3/2+BJ105/3/2))/2)</f>
        <v>171</v>
      </c>
      <c r="BS106" s="87">
        <f t="shared" si="9"/>
        <v>346.62676689938945</v>
      </c>
      <c r="BT106" s="247"/>
      <c r="BU106" s="247"/>
      <c r="BV106" s="247"/>
      <c r="BW106" s="247"/>
      <c r="BX106" s="247"/>
      <c r="BY106" s="247"/>
      <c r="BZ106" s="247"/>
      <c r="CA106" s="247"/>
      <c r="CB106" s="253"/>
      <c r="CC106" s="246"/>
      <c r="CE106" s="42"/>
    </row>
    <row r="107" spans="5:83" ht="39" customHeight="1" x14ac:dyDescent="0.25">
      <c r="E107" s="93"/>
      <c r="I107" s="72"/>
      <c r="P107" s="72"/>
      <c r="Q107" s="72"/>
      <c r="R107" s="72"/>
      <c r="S107" s="72"/>
      <c r="AJ107" s="278"/>
      <c r="AK107" s="242"/>
      <c r="AL107" s="238">
        <f>AL104</f>
        <v>660</v>
      </c>
      <c r="AM107" s="248" t="s">
        <v>405</v>
      </c>
      <c r="AN107" s="238">
        <f>AN104</f>
        <v>25</v>
      </c>
      <c r="AO107" s="250">
        <f>INT(AL107*TAN(RADIANS(AN107)))</f>
        <v>307</v>
      </c>
      <c r="AP107" s="242">
        <f>INT((AO107-13)/AS107+1)*AS107+13</f>
        <v>309</v>
      </c>
      <c r="AQ107" s="242">
        <f>AP107+INT(AL107*(TAN(AN107/180*PI())))</f>
        <v>616</v>
      </c>
      <c r="AR107" s="238">
        <f>F$10</f>
        <v>90</v>
      </c>
      <c r="AS107" s="239">
        <v>8</v>
      </c>
      <c r="AT107" s="241">
        <v>21</v>
      </c>
      <c r="AU107" s="241">
        <v>11</v>
      </c>
      <c r="AV107" s="88">
        <v>1</v>
      </c>
      <c r="AW107" s="218">
        <f>J$11</f>
        <v>28</v>
      </c>
      <c r="AX107" s="87">
        <f>AL107-11</f>
        <v>649</v>
      </c>
      <c r="AY107" s="184">
        <f>(AR107-7-BP107-BP108-1.16/2-BB107/2)</f>
        <v>78.06</v>
      </c>
      <c r="AZ107" s="130">
        <f>INT((AP107-13)/AS107)+1</f>
        <v>38</v>
      </c>
      <c r="BA107" s="103" t="s">
        <v>31</v>
      </c>
      <c r="BB107" s="105">
        <f>IF(AW107=16,1.84,IF(AW107=20,2.27,IF(AW107=22,2.51,IF(AW107=25,2.84,IF(AW107=28,3.16)))))</f>
        <v>3.16</v>
      </c>
      <c r="BC107" s="88">
        <f>AX107+2*AY107</f>
        <v>805.12</v>
      </c>
      <c r="BD107" s="87">
        <f>BC107*AZ107/100*((AW107/100)^2/4*PI()*7850/100)</f>
        <v>1478.8353129824059</v>
      </c>
      <c r="BE107" s="88">
        <v>2</v>
      </c>
      <c r="BF107" s="87">
        <f>AL107-11</f>
        <v>649</v>
      </c>
      <c r="BG107" s="87">
        <v>10</v>
      </c>
      <c r="BH107" s="218">
        <v>10</v>
      </c>
      <c r="BI107" s="88">
        <f>BF107+2*BG107</f>
        <v>669</v>
      </c>
      <c r="BJ107" s="88">
        <f>AZ107</f>
        <v>38</v>
      </c>
      <c r="BK107" s="87">
        <f>BI107*BJ107/100*((BH107/100)^2/4*PI()*7850/100)</f>
        <v>156.73617806263596</v>
      </c>
      <c r="BL107" s="88">
        <v>3</v>
      </c>
      <c r="BM107" s="110">
        <f>(AP107+AQ107)/2-2*4.5</f>
        <v>453.5</v>
      </c>
      <c r="BN107" s="87">
        <f>10</f>
        <v>10</v>
      </c>
      <c r="BO107" s="218">
        <v>10</v>
      </c>
      <c r="BP107" s="105">
        <f t="shared" si="8"/>
        <v>1.1599999999999999</v>
      </c>
      <c r="BQ107" s="87">
        <f>BM107+2*BN107</f>
        <v>473.5</v>
      </c>
      <c r="BR107" s="88">
        <f>AT107*2+2*AU107+1</f>
        <v>65</v>
      </c>
      <c r="BS107" s="87">
        <f t="shared" si="9"/>
        <v>189.75484699562497</v>
      </c>
      <c r="BT107" s="88">
        <v>6</v>
      </c>
      <c r="BU107" s="110">
        <f>(20+10*BW107)*TAN(BV107/180*PI())</f>
        <v>141.27170194057413</v>
      </c>
      <c r="BV107" s="242">
        <f>45+AN107/2</f>
        <v>57.5</v>
      </c>
      <c r="BW107" s="88">
        <f>INT((150*COS(BV107/180*PI())-10)/10)</f>
        <v>7</v>
      </c>
      <c r="BX107" s="218">
        <v>12</v>
      </c>
      <c r="BY107" s="215">
        <f>BU107+34</f>
        <v>175.27170194057413</v>
      </c>
      <c r="BZ107" s="88">
        <f>BW107+1</f>
        <v>8</v>
      </c>
      <c r="CA107" s="87">
        <f>BY107*BZ107/100*((BX107/100)^2/4*PI()*7850/100)</f>
        <v>12.448694839419927</v>
      </c>
      <c r="CB107" s="243">
        <f>BD107+BK107+BS107+BD108+BK108+BS108+CA107+CA108+BS109</f>
        <v>4515.0208726904457</v>
      </c>
      <c r="CC107" s="233">
        <f>(AP107+AQ107)*AL107/2*AR107/1000000</f>
        <v>27.4725</v>
      </c>
      <c r="CE107" s="42">
        <f>CB107/CC107</f>
        <v>164.34692411285633</v>
      </c>
    </row>
    <row r="108" spans="5:83" ht="39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8"/>
      <c r="AN108" s="238"/>
      <c r="AO108" s="250"/>
      <c r="AP108" s="242"/>
      <c r="AQ108" s="242"/>
      <c r="AR108" s="238"/>
      <c r="AS108" s="239"/>
      <c r="AT108" s="241"/>
      <c r="AU108" s="241"/>
      <c r="AV108" s="88" t="s">
        <v>51</v>
      </c>
      <c r="AW108" s="218">
        <f>AW107</f>
        <v>28</v>
      </c>
      <c r="AX108" s="87">
        <f>AL107/COS(AN107/180*PI())-11</f>
        <v>717.22942651524454</v>
      </c>
      <c r="AY108" s="184">
        <f>AY107</f>
        <v>78.06</v>
      </c>
      <c r="AZ108" s="103" t="s">
        <v>31</v>
      </c>
      <c r="BA108" s="131">
        <f>INT((AQ107-AP107-3.5/COS(AN107*PI()/180))/AS107)+1</f>
        <v>38</v>
      </c>
      <c r="BB108" s="105">
        <f>IF(AW108=16,1.84,IF(AW108=20,2.27,IF(AW108=22,2.51,IF(AW108=25,2.84,IF(AW108=28,3.16)))))</f>
        <v>3.16</v>
      </c>
      <c r="BC108" s="88">
        <f>AX108+2*AY108</f>
        <v>873.34942651524455</v>
      </c>
      <c r="BD108" s="87">
        <f>BC108*BA108/100*((AW108/100)^2/4*PI()*7850/100)</f>
        <v>1604.1583521756713</v>
      </c>
      <c r="BE108" s="88" t="s">
        <v>52</v>
      </c>
      <c r="BF108" s="87">
        <f>AL107/COS(AN107/180*PI())-11</f>
        <v>717.22942651524454</v>
      </c>
      <c r="BG108" s="87">
        <v>10</v>
      </c>
      <c r="BH108" s="218">
        <v>10</v>
      </c>
      <c r="BI108" s="88">
        <f>BF108+2*BG108</f>
        <v>737.22942651524454</v>
      </c>
      <c r="BJ108" s="88">
        <f>BA108</f>
        <v>38</v>
      </c>
      <c r="BK108" s="87">
        <f>BI108*BJ108/100*((BH108/100)^2/4*PI()*7850/100)</f>
        <v>172.72125959238917</v>
      </c>
      <c r="BL108" s="88">
        <v>4</v>
      </c>
      <c r="BM108" s="110">
        <f>BM107</f>
        <v>453.5</v>
      </c>
      <c r="BN108" s="214">
        <f>AR107-7-BP107-BP108+BP108</f>
        <v>81.84</v>
      </c>
      <c r="BO108" s="218">
        <v>14</v>
      </c>
      <c r="BP108" s="105">
        <f t="shared" si="8"/>
        <v>1.62</v>
      </c>
      <c r="BQ108" s="214">
        <f>BM108+2*BN108+32</f>
        <v>649.18000000000006</v>
      </c>
      <c r="BR108" s="88">
        <f>BR107</f>
        <v>65</v>
      </c>
      <c r="BS108" s="87">
        <f t="shared" si="9"/>
        <v>509.91066754452993</v>
      </c>
      <c r="BT108" s="88">
        <v>7</v>
      </c>
      <c r="BU108" s="110">
        <f>(10+2.5*BW108)*1/TAN(BV107/180*PI())</f>
        <v>38.224215648449594</v>
      </c>
      <c r="BV108" s="242"/>
      <c r="BW108" s="88">
        <f>INT((120*SIN(BV107/180*PI()))/10)*2</f>
        <v>20</v>
      </c>
      <c r="BX108" s="218">
        <v>12</v>
      </c>
      <c r="BY108" s="215">
        <f>BU108+34</f>
        <v>72.224215648449587</v>
      </c>
      <c r="BZ108" s="88">
        <f>BW108+1</f>
        <v>21</v>
      </c>
      <c r="CA108" s="87">
        <f>BY108*BZ108/100*((BX108/100)^2/4*PI()*7850/100)</f>
        <v>13.465551928845985</v>
      </c>
      <c r="CB108" s="244"/>
      <c r="CC108" s="234"/>
      <c r="CE108" s="42"/>
    </row>
    <row r="109" spans="5:83" ht="39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/>
      <c r="AM109" s="248"/>
      <c r="AN109" s="238"/>
      <c r="AO109" s="250"/>
      <c r="AP109" s="242"/>
      <c r="AQ109" s="242"/>
      <c r="AR109" s="238"/>
      <c r="AS109" s="239"/>
      <c r="AT109" s="241"/>
      <c r="AU109" s="241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238"/>
      <c r="BI109" s="238"/>
      <c r="BJ109" s="238"/>
      <c r="BK109" s="238"/>
      <c r="BL109" s="88">
        <v>5</v>
      </c>
      <c r="BM109" s="210">
        <f>(3*AS107+BB107+BP109)</f>
        <v>28.55</v>
      </c>
      <c r="BN109" s="214">
        <f>AR107-7-BP107-BP108+BP109</f>
        <v>81.61</v>
      </c>
      <c r="BO109" s="218">
        <v>12</v>
      </c>
      <c r="BP109" s="211">
        <f t="shared" si="8"/>
        <v>1.39</v>
      </c>
      <c r="BQ109" s="214">
        <f>2*BM109+2*BN109+28</f>
        <v>248.32</v>
      </c>
      <c r="BR109" s="212">
        <f>INT(19*(INT(AZ107/3/2)+INT(BJ107/3/2+BJ108/3/2))/2)</f>
        <v>171</v>
      </c>
      <c r="BS109" s="87">
        <f t="shared" si="9"/>
        <v>376.99000856892252</v>
      </c>
      <c r="BT109" s="247"/>
      <c r="BU109" s="247"/>
      <c r="BV109" s="247"/>
      <c r="BW109" s="247"/>
      <c r="BX109" s="247"/>
      <c r="BY109" s="247"/>
      <c r="BZ109" s="247"/>
      <c r="CA109" s="247"/>
      <c r="CB109" s="253"/>
      <c r="CC109" s="246"/>
      <c r="CE109" s="42"/>
    </row>
    <row r="110" spans="5:83" ht="39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>
        <f>AL107</f>
        <v>660</v>
      </c>
      <c r="AM110" s="248" t="s">
        <v>404</v>
      </c>
      <c r="AN110" s="238">
        <f>AN107</f>
        <v>25</v>
      </c>
      <c r="AO110" s="250">
        <f>INT(AL110*TAN(RADIANS(AN110)))</f>
        <v>307</v>
      </c>
      <c r="AP110" s="242">
        <f>INT((AO110-13)/AS110+1)*AS110+13</f>
        <v>309</v>
      </c>
      <c r="AQ110" s="242">
        <f>AP110+INT(AL110*(TAN(AN110/180*PI())))</f>
        <v>616</v>
      </c>
      <c r="AR110" s="238">
        <f>F$12</f>
        <v>110</v>
      </c>
      <c r="AS110" s="239">
        <v>8</v>
      </c>
      <c r="AT110" s="241">
        <v>21</v>
      </c>
      <c r="AU110" s="241">
        <v>11</v>
      </c>
      <c r="AV110" s="88">
        <v>1</v>
      </c>
      <c r="AW110" s="218">
        <f>J$13</f>
        <v>28</v>
      </c>
      <c r="AX110" s="87">
        <f>AL110-11</f>
        <v>649</v>
      </c>
      <c r="AY110" s="184">
        <f>(AR110-7-BP110-BP111-1.16/2-BB110/2)</f>
        <v>98.06</v>
      </c>
      <c r="AZ110" s="130">
        <f>INT((AP110-13)/AS110)+1</f>
        <v>38</v>
      </c>
      <c r="BA110" s="103" t="s">
        <v>31</v>
      </c>
      <c r="BB110" s="105">
        <f>IF(AW110=16,1.84,IF(AW110=20,2.27,IF(AW110=22,2.51,IF(AW110=25,2.84,IF(AW110=28,3.16)))))</f>
        <v>3.16</v>
      </c>
      <c r="BC110" s="88">
        <f>AX110+2*AY110</f>
        <v>845.12</v>
      </c>
      <c r="BD110" s="87">
        <f>BC110*AZ110/100*((AW110/100)^2/4*PI()*7850/100)</f>
        <v>1552.3068607259675</v>
      </c>
      <c r="BE110" s="88">
        <v>2</v>
      </c>
      <c r="BF110" s="87">
        <f>AL110-11</f>
        <v>649</v>
      </c>
      <c r="BG110" s="87">
        <v>10</v>
      </c>
      <c r="BH110" s="218">
        <v>10</v>
      </c>
      <c r="BI110" s="88">
        <f>BF110+2*BG110</f>
        <v>669</v>
      </c>
      <c r="BJ110" s="88">
        <f>AZ110</f>
        <v>38</v>
      </c>
      <c r="BK110" s="87">
        <f>BI110*BJ110/100*((BH110/100)^2/4*PI()*7850/100)</f>
        <v>156.73617806263596</v>
      </c>
      <c r="BL110" s="88">
        <v>3</v>
      </c>
      <c r="BM110" s="110">
        <f>(AP110+AQ110)/2-2*4.5</f>
        <v>453.5</v>
      </c>
      <c r="BN110" s="87">
        <f>10</f>
        <v>10</v>
      </c>
      <c r="BO110" s="218">
        <v>10</v>
      </c>
      <c r="BP110" s="105">
        <f t="shared" si="8"/>
        <v>1.1599999999999999</v>
      </c>
      <c r="BQ110" s="87">
        <f>BM110+2*BN110</f>
        <v>473.5</v>
      </c>
      <c r="BR110" s="88">
        <f>AT110*2+2*AU110+1</f>
        <v>65</v>
      </c>
      <c r="BS110" s="87">
        <f t="shared" si="9"/>
        <v>189.75484699562497</v>
      </c>
      <c r="BT110" s="88">
        <v>6</v>
      </c>
      <c r="BU110" s="110">
        <f>(20+10*BW110)*TAN(BV110/180*PI())</f>
        <v>141.27170194057413</v>
      </c>
      <c r="BV110" s="242">
        <f>45+AN110/2</f>
        <v>57.5</v>
      </c>
      <c r="BW110" s="88">
        <f>INT((150*COS(BV110/180*PI())-10)/10)</f>
        <v>7</v>
      </c>
      <c r="BX110" s="218">
        <v>12</v>
      </c>
      <c r="BY110" s="215">
        <f>BU110+34</f>
        <v>175.27170194057413</v>
      </c>
      <c r="BZ110" s="88">
        <f>BW110+1</f>
        <v>8</v>
      </c>
      <c r="CA110" s="87">
        <f>BY110*BZ110/100*((BX110/100)^2/4*PI()*7850/100)</f>
        <v>12.448694839419927</v>
      </c>
      <c r="CB110" s="243">
        <f>BD110+BK110+BS110+BD111+BK111+BS111+CA110+CA111+BS112</f>
        <v>4754.1092054859209</v>
      </c>
      <c r="CC110" s="233">
        <f>(AP110+AQ110)*AL110/2*AR110/1000000</f>
        <v>33.577500000000001</v>
      </c>
      <c r="CE110" s="42">
        <f>CB110/CC110</f>
        <v>141.58615756044736</v>
      </c>
    </row>
    <row r="111" spans="5:83" ht="39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/>
      <c r="AM111" s="248"/>
      <c r="AN111" s="238"/>
      <c r="AO111" s="250"/>
      <c r="AP111" s="242"/>
      <c r="AQ111" s="242"/>
      <c r="AR111" s="238"/>
      <c r="AS111" s="239"/>
      <c r="AT111" s="241"/>
      <c r="AU111" s="241"/>
      <c r="AV111" s="88" t="s">
        <v>51</v>
      </c>
      <c r="AW111" s="218">
        <f>AW110</f>
        <v>28</v>
      </c>
      <c r="AX111" s="87">
        <f>AL110/COS(AN110/180*PI())-11</f>
        <v>717.22942651524454</v>
      </c>
      <c r="AY111" s="184">
        <f>AY110</f>
        <v>98.06</v>
      </c>
      <c r="AZ111" s="103" t="s">
        <v>31</v>
      </c>
      <c r="BA111" s="131">
        <f>INT((AQ110-AP110-3.5/COS(AN110*PI()/180))/AS110)+1</f>
        <v>38</v>
      </c>
      <c r="BB111" s="105">
        <f>IF(AW111=16,1.84,IF(AW111=20,2.27,IF(AW111=22,2.51,IF(AW111=25,2.84,IF(AW111=28,3.16)))))</f>
        <v>3.16</v>
      </c>
      <c r="BC111" s="88">
        <f>AX111+2*AY111</f>
        <v>913.34942651524455</v>
      </c>
      <c r="BD111" s="87">
        <f>BC111*BA111/100*((AW111/100)^2/4*PI()*7850/100)</f>
        <v>1677.6298999192327</v>
      </c>
      <c r="BE111" s="88" t="s">
        <v>52</v>
      </c>
      <c r="BF111" s="87">
        <f>AL110/COS(AN110/180*PI())-11</f>
        <v>717.22942651524454</v>
      </c>
      <c r="BG111" s="87">
        <v>10</v>
      </c>
      <c r="BH111" s="218">
        <v>10</v>
      </c>
      <c r="BI111" s="88">
        <f>BF111+2*BG111</f>
        <v>737.22942651524454</v>
      </c>
      <c r="BJ111" s="88">
        <f>BA111</f>
        <v>38</v>
      </c>
      <c r="BK111" s="87">
        <f>BI111*BJ111/100*((BH111/100)^2/4*PI()*7850/100)</f>
        <v>172.72125959238917</v>
      </c>
      <c r="BL111" s="88">
        <v>4</v>
      </c>
      <c r="BM111" s="110">
        <f>BM110</f>
        <v>453.5</v>
      </c>
      <c r="BN111" s="214">
        <f>AR110-7-BP110-BP111+BP111</f>
        <v>101.84</v>
      </c>
      <c r="BO111" s="218">
        <v>14</v>
      </c>
      <c r="BP111" s="105">
        <f t="shared" si="8"/>
        <v>1.62</v>
      </c>
      <c r="BQ111" s="214">
        <f>BM111+2*BN111+32</f>
        <v>689.18000000000006</v>
      </c>
      <c r="BR111" s="88">
        <f>BR110</f>
        <v>65</v>
      </c>
      <c r="BS111" s="87">
        <f t="shared" si="9"/>
        <v>541.3294215138161</v>
      </c>
      <c r="BT111" s="88">
        <v>7</v>
      </c>
      <c r="BU111" s="110">
        <f>(10+2.5*BW111)*1/TAN(BV110/180*PI())</f>
        <v>38.224215648449594</v>
      </c>
      <c r="BV111" s="242"/>
      <c r="BW111" s="88">
        <f>INT((120*SIN(BV110/180*PI()))/10)*2</f>
        <v>20</v>
      </c>
      <c r="BX111" s="218">
        <v>12</v>
      </c>
      <c r="BY111" s="215">
        <f>BU111+34</f>
        <v>72.224215648449587</v>
      </c>
      <c r="BZ111" s="88">
        <f>BW111+1</f>
        <v>21</v>
      </c>
      <c r="CA111" s="87">
        <f>BY111*BZ111/100*((BX111/100)^2/4*PI()*7850/100)</f>
        <v>13.465551928845985</v>
      </c>
      <c r="CB111" s="244"/>
      <c r="CC111" s="234"/>
      <c r="CE111" s="42"/>
    </row>
    <row r="112" spans="5:83" ht="39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8"/>
      <c r="AN112" s="238"/>
      <c r="AO112" s="250"/>
      <c r="AP112" s="242"/>
      <c r="AQ112" s="242"/>
      <c r="AR112" s="238"/>
      <c r="AS112" s="239"/>
      <c r="AT112" s="241"/>
      <c r="AU112" s="241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238"/>
      <c r="BK112" s="238"/>
      <c r="BL112" s="88">
        <v>5</v>
      </c>
      <c r="BM112" s="210">
        <f>(3*AS110+BB110+BP112)</f>
        <v>28.55</v>
      </c>
      <c r="BN112" s="214">
        <f>AR110-7-BP110-BP111+BP112</f>
        <v>101.61</v>
      </c>
      <c r="BO112" s="218">
        <v>12</v>
      </c>
      <c r="BP112" s="211">
        <f t="shared" si="8"/>
        <v>1.39</v>
      </c>
      <c r="BQ112" s="214">
        <f>2*BM112+2*BN112+28</f>
        <v>288.32</v>
      </c>
      <c r="BR112" s="212">
        <f>INT(19*(INT(AZ110/3/2)+INT(BJ110/3/2+BJ111/3/2))/2)</f>
        <v>171</v>
      </c>
      <c r="BS112" s="87">
        <f t="shared" si="9"/>
        <v>437.7164919079886</v>
      </c>
      <c r="BT112" s="247"/>
      <c r="BU112" s="247"/>
      <c r="BV112" s="247"/>
      <c r="BW112" s="247"/>
      <c r="BX112" s="247"/>
      <c r="BY112" s="247"/>
      <c r="BZ112" s="247"/>
      <c r="CA112" s="247"/>
      <c r="CB112" s="253"/>
      <c r="CC112" s="246"/>
      <c r="CE112" s="42"/>
    </row>
    <row r="113" spans="5:83" ht="39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f>AL110</f>
        <v>660</v>
      </c>
      <c r="AM113" s="248" t="s">
        <v>406</v>
      </c>
      <c r="AN113" s="238">
        <f>AN110</f>
        <v>25</v>
      </c>
      <c r="AO113" s="250">
        <f>INT(AL113*TAN(RADIANS(AN113)))</f>
        <v>307</v>
      </c>
      <c r="AP113" s="242">
        <f>INT((AO113-13)/AS113+1)*AS113+13</f>
        <v>309</v>
      </c>
      <c r="AQ113" s="242">
        <f>AP113+INT(AL113*(TAN(AN113/180*PI())))</f>
        <v>616</v>
      </c>
      <c r="AR113" s="238">
        <f>F$15</f>
        <v>120</v>
      </c>
      <c r="AS113" s="239">
        <v>8</v>
      </c>
      <c r="AT113" s="241">
        <v>21</v>
      </c>
      <c r="AU113" s="241">
        <v>11</v>
      </c>
      <c r="AV113" s="88">
        <v>1</v>
      </c>
      <c r="AW113" s="218">
        <f>J$15</f>
        <v>28</v>
      </c>
      <c r="AX113" s="87">
        <f>AL113-11</f>
        <v>649</v>
      </c>
      <c r="AY113" s="184">
        <f>(AR113-7-BP113-BP114-1.16/2-BB113/2)</f>
        <v>108.06</v>
      </c>
      <c r="AZ113" s="130">
        <f>INT((AP113-13)/AS113)+1</f>
        <v>38</v>
      </c>
      <c r="BA113" s="103" t="s">
        <v>31</v>
      </c>
      <c r="BB113" s="105">
        <f>IF(AW113=16,1.84,IF(AW113=20,2.27,IF(AW113=22,2.51,IF(AW113=25,2.84,IF(AW113=28,3.16)))))</f>
        <v>3.16</v>
      </c>
      <c r="BC113" s="88">
        <f>AX113+2*AY113</f>
        <v>865.12</v>
      </c>
      <c r="BD113" s="87">
        <f>BC113*AZ113/100*((AW113/100)^2/4*PI()*7850/100)</f>
        <v>1589.042634597748</v>
      </c>
      <c r="BE113" s="88">
        <v>2</v>
      </c>
      <c r="BF113" s="87">
        <f>AL113-11</f>
        <v>649</v>
      </c>
      <c r="BG113" s="87">
        <v>10</v>
      </c>
      <c r="BH113" s="218">
        <v>10</v>
      </c>
      <c r="BI113" s="88">
        <f>BF113+2*BG113</f>
        <v>669</v>
      </c>
      <c r="BJ113" s="88">
        <f>AZ113</f>
        <v>38</v>
      </c>
      <c r="BK113" s="87">
        <f>BI113*BJ113/100*((BH113/100)^2/4*PI()*7850/100)</f>
        <v>156.73617806263596</v>
      </c>
      <c r="BL113" s="88">
        <v>3</v>
      </c>
      <c r="BM113" s="110">
        <f>(AP113+AQ113)/2-2*4.5</f>
        <v>453.5</v>
      </c>
      <c r="BN113" s="87">
        <f>10</f>
        <v>10</v>
      </c>
      <c r="BO113" s="218">
        <v>10</v>
      </c>
      <c r="BP113" s="105">
        <f t="shared" si="8"/>
        <v>1.1599999999999999</v>
      </c>
      <c r="BQ113" s="87">
        <f>BM113+2*BN113</f>
        <v>473.5</v>
      </c>
      <c r="BR113" s="88">
        <f>AT113*2+2*AU113+1</f>
        <v>65</v>
      </c>
      <c r="BS113" s="87">
        <f t="shared" si="9"/>
        <v>189.75484699562497</v>
      </c>
      <c r="BT113" s="88">
        <v>6</v>
      </c>
      <c r="BU113" s="110">
        <f>(20+10*BW113)*TAN(BV113/180*PI())</f>
        <v>141.27170194057413</v>
      </c>
      <c r="BV113" s="242">
        <f>45+AN113/2</f>
        <v>57.5</v>
      </c>
      <c r="BW113" s="88">
        <f>INT((150*COS(BV113/180*PI())-10)/10)</f>
        <v>7</v>
      </c>
      <c r="BX113" s="218">
        <v>12</v>
      </c>
      <c r="BY113" s="215">
        <f>BU113+34</f>
        <v>175.27170194057413</v>
      </c>
      <c r="BZ113" s="88">
        <f>BW113+1</f>
        <v>8</v>
      </c>
      <c r="CA113" s="87">
        <f>BY113*BZ113/100*((BX113/100)^2/4*PI()*7850/100)</f>
        <v>12.448694839419927</v>
      </c>
      <c r="CB113" s="243">
        <f>BD113+BK113+BS113+BD114+BK114+BS114+CA113+CA114+BS115</f>
        <v>4873.6533718836581</v>
      </c>
      <c r="CC113" s="233">
        <f>(AP113+AQ113)*AL113/2*AR113/1000000</f>
        <v>36.630000000000003</v>
      </c>
      <c r="CE113" s="42">
        <f>CB113/CC113</f>
        <v>133.05087010329396</v>
      </c>
    </row>
    <row r="114" spans="5:83" ht="39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238"/>
      <c r="AM114" s="248"/>
      <c r="AN114" s="238"/>
      <c r="AO114" s="250"/>
      <c r="AP114" s="242"/>
      <c r="AQ114" s="242"/>
      <c r="AR114" s="238"/>
      <c r="AS114" s="239"/>
      <c r="AT114" s="241"/>
      <c r="AU114" s="241"/>
      <c r="AV114" s="88" t="s">
        <v>51</v>
      </c>
      <c r="AW114" s="218">
        <f>AW113</f>
        <v>28</v>
      </c>
      <c r="AX114" s="87">
        <f>AL113/COS(AN113/180*PI())-11</f>
        <v>717.22942651524454</v>
      </c>
      <c r="AY114" s="184">
        <f>AY113</f>
        <v>108.06</v>
      </c>
      <c r="AZ114" s="103" t="s">
        <v>31</v>
      </c>
      <c r="BA114" s="131">
        <f>INT((AQ113-AP113-3.5/COS(AN113*PI()/180))/AS113)+1</f>
        <v>38</v>
      </c>
      <c r="BB114" s="105">
        <f>IF(AW114=16,1.84,IF(AW114=20,2.27,IF(AW114=22,2.51,IF(AW114=25,2.84,IF(AW114=28,3.16)))))</f>
        <v>3.16</v>
      </c>
      <c r="BC114" s="88">
        <f>AX114+2*AY114</f>
        <v>933.34942651524455</v>
      </c>
      <c r="BD114" s="87">
        <f>BC114*BA114/100*((AW114/100)^2/4*PI()*7850/100)</f>
        <v>1714.3656737910135</v>
      </c>
      <c r="BE114" s="88" t="s">
        <v>52</v>
      </c>
      <c r="BF114" s="87">
        <f>AL113/COS(AN113/180*PI())-11</f>
        <v>717.22942651524454</v>
      </c>
      <c r="BG114" s="87">
        <v>10</v>
      </c>
      <c r="BH114" s="218">
        <v>10</v>
      </c>
      <c r="BI114" s="88">
        <f>BF114+2*BG114</f>
        <v>737.22942651524454</v>
      </c>
      <c r="BJ114" s="88">
        <f>BA114</f>
        <v>38</v>
      </c>
      <c r="BK114" s="87">
        <f>BI114*BJ114/100*((BH114/100)^2/4*PI()*7850/100)</f>
        <v>172.72125959238917</v>
      </c>
      <c r="BL114" s="88">
        <v>4</v>
      </c>
      <c r="BM114" s="110">
        <f>BM113</f>
        <v>453.5</v>
      </c>
      <c r="BN114" s="214">
        <f>AR113-7-BP113-BP114+BP114</f>
        <v>111.84</v>
      </c>
      <c r="BO114" s="218">
        <v>14</v>
      </c>
      <c r="BP114" s="105">
        <f t="shared" si="8"/>
        <v>1.62</v>
      </c>
      <c r="BQ114" s="214">
        <f>BM114+2*BN114+32</f>
        <v>709.18000000000006</v>
      </c>
      <c r="BR114" s="88">
        <f>BR113</f>
        <v>65</v>
      </c>
      <c r="BS114" s="87">
        <f t="shared" si="9"/>
        <v>557.03879849845919</v>
      </c>
      <c r="BT114" s="88">
        <v>7</v>
      </c>
      <c r="BU114" s="110">
        <f>(10+2.5*BW114)*1/TAN(BV113/180*PI())</f>
        <v>38.224215648449594</v>
      </c>
      <c r="BV114" s="242"/>
      <c r="BW114" s="88">
        <f>INT((120*SIN(BV113/180*PI()))/10)*2</f>
        <v>20</v>
      </c>
      <c r="BX114" s="218">
        <v>12</v>
      </c>
      <c r="BY114" s="215">
        <f>BU114+34</f>
        <v>72.224215648449587</v>
      </c>
      <c r="BZ114" s="88">
        <f>BW114+1</f>
        <v>21</v>
      </c>
      <c r="CA114" s="87">
        <f>BY114*BZ114/100*((BX114/100)^2/4*PI()*7850/100)</f>
        <v>13.465551928845985</v>
      </c>
      <c r="CB114" s="244"/>
      <c r="CC114" s="234"/>
      <c r="CE114" s="42"/>
    </row>
    <row r="115" spans="5:83" ht="39" customHeight="1" thickBot="1" x14ac:dyDescent="0.3">
      <c r="E115" s="93"/>
      <c r="I115" s="72"/>
      <c r="P115" s="72"/>
      <c r="Q115" s="72"/>
      <c r="R115" s="72"/>
      <c r="S115" s="72"/>
      <c r="AJ115" s="279"/>
      <c r="AK115" s="252"/>
      <c r="AL115" s="236"/>
      <c r="AM115" s="249"/>
      <c r="AN115" s="236"/>
      <c r="AO115" s="251"/>
      <c r="AP115" s="252"/>
      <c r="AQ115" s="252"/>
      <c r="AR115" s="236"/>
      <c r="AS115" s="240"/>
      <c r="AT115" s="303"/>
      <c r="AU115" s="303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36"/>
      <c r="BH115" s="236"/>
      <c r="BI115" s="236"/>
      <c r="BJ115" s="236"/>
      <c r="BK115" s="236"/>
      <c r="BL115" s="95">
        <v>5</v>
      </c>
      <c r="BM115" s="210">
        <f>(3*AS113+BB113+BP115)</f>
        <v>28.55</v>
      </c>
      <c r="BN115" s="214">
        <f>AR113-7-BP113-BP114+BP115</f>
        <v>111.61</v>
      </c>
      <c r="BO115" s="218">
        <v>12</v>
      </c>
      <c r="BP115" s="211">
        <f t="shared" si="8"/>
        <v>1.39</v>
      </c>
      <c r="BQ115" s="214">
        <f>2*BM115+2*BN115+28</f>
        <v>308.32</v>
      </c>
      <c r="BR115" s="212">
        <f>INT(19*(INT(AZ113/3/2)+INT(BJ113/3/2+BJ114/3/2))/2)</f>
        <v>171</v>
      </c>
      <c r="BS115" s="94">
        <f t="shared" si="9"/>
        <v>468.07973357752172</v>
      </c>
      <c r="BT115" s="237"/>
      <c r="BU115" s="237"/>
      <c r="BV115" s="237"/>
      <c r="BW115" s="237"/>
      <c r="BX115" s="237"/>
      <c r="BY115" s="237"/>
      <c r="BZ115" s="237"/>
      <c r="CA115" s="237"/>
      <c r="CB115" s="245"/>
      <c r="CC115" s="235"/>
      <c r="CE115" s="42"/>
    </row>
    <row r="116" spans="5:83" ht="32.25" customHeight="1" x14ac:dyDescent="0.25">
      <c r="E116" s="93"/>
      <c r="I116" s="72"/>
      <c r="P116" s="72"/>
      <c r="Q116" s="72"/>
      <c r="R116" s="72"/>
      <c r="S116" s="72"/>
      <c r="AM116" s="93"/>
      <c r="AN116" s="93"/>
      <c r="AO116" s="129"/>
      <c r="AP116" s="93"/>
      <c r="AQ116" s="93"/>
      <c r="BD116" s="72"/>
      <c r="BE116" s="72"/>
      <c r="BF116" s="72"/>
      <c r="BG116" s="72"/>
    </row>
    <row r="117" spans="5:83" ht="32.25" customHeight="1" x14ac:dyDescent="0.25">
      <c r="E117" s="93"/>
      <c r="I117" s="72"/>
      <c r="P117" s="72"/>
      <c r="Q117" s="72"/>
      <c r="R117" s="72"/>
      <c r="S117" s="72"/>
      <c r="AJ117" s="271" t="s">
        <v>433</v>
      </c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  <c r="BC117" s="271"/>
      <c r="BD117" s="271"/>
      <c r="BE117" s="271"/>
      <c r="BF117" s="271"/>
      <c r="BG117" s="271"/>
      <c r="BH117" s="271"/>
      <c r="BI117" s="271"/>
      <c r="BJ117" s="271"/>
      <c r="BK117" s="271"/>
      <c r="BL117" s="271"/>
      <c r="BM117" s="271"/>
      <c r="BN117" s="271"/>
      <c r="BO117" s="271"/>
      <c r="BP117" s="271"/>
      <c r="BQ117" s="271"/>
      <c r="BR117" s="271"/>
      <c r="BS117" s="271"/>
      <c r="BT117" s="271"/>
      <c r="BU117" s="271"/>
      <c r="BV117" s="271"/>
      <c r="BW117" s="271"/>
      <c r="BX117" s="271"/>
      <c r="BY117" s="271"/>
      <c r="BZ117" s="271"/>
      <c r="CA117" s="271"/>
      <c r="CB117" s="271"/>
      <c r="CC117" s="271"/>
    </row>
    <row r="118" spans="5:83" ht="22.5" customHeight="1" thickBot="1" x14ac:dyDescent="0.3">
      <c r="E118" s="93"/>
      <c r="I118" s="72"/>
      <c r="P118" s="72"/>
      <c r="Q118" s="72"/>
      <c r="R118" s="72"/>
      <c r="S118" s="72"/>
      <c r="AJ118" s="43"/>
      <c r="AK118" s="43"/>
      <c r="AL118" s="43"/>
      <c r="AM118" s="43"/>
      <c r="AN118" s="43"/>
      <c r="AO118" s="128"/>
      <c r="AP118" s="43"/>
      <c r="AQ118" s="43"/>
      <c r="AR118" s="43"/>
      <c r="AS118" s="133"/>
      <c r="AT118" s="209"/>
      <c r="AU118" s="209"/>
      <c r="AV118" s="43"/>
      <c r="AW118" s="43"/>
      <c r="AX118" s="43"/>
      <c r="AY118" s="13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</row>
    <row r="119" spans="5:83" ht="45.75" customHeight="1" x14ac:dyDescent="0.25">
      <c r="E119" s="93"/>
      <c r="I119" s="72"/>
      <c r="P119" s="72"/>
      <c r="Q119" s="72"/>
      <c r="R119" s="72"/>
      <c r="S119" s="72"/>
      <c r="AJ119" s="272" t="s">
        <v>441</v>
      </c>
      <c r="AK119" s="274" t="s">
        <v>148</v>
      </c>
      <c r="AL119" s="274" t="s">
        <v>149</v>
      </c>
      <c r="AM119" s="274" t="s">
        <v>150</v>
      </c>
      <c r="AN119" s="262" t="s">
        <v>450</v>
      </c>
      <c r="AO119" s="200" t="s">
        <v>23</v>
      </c>
      <c r="AP119" s="262" t="s">
        <v>442</v>
      </c>
      <c r="AQ119" s="262" t="s">
        <v>443</v>
      </c>
      <c r="AR119" s="262" t="s">
        <v>444</v>
      </c>
      <c r="AS119" s="264" t="s">
        <v>201</v>
      </c>
      <c r="AT119" s="266" t="s">
        <v>407</v>
      </c>
      <c r="AU119" s="266" t="s">
        <v>408</v>
      </c>
      <c r="AV119" s="257" t="s">
        <v>437</v>
      </c>
      <c r="AW119" s="257"/>
      <c r="AX119" s="257"/>
      <c r="AY119" s="257"/>
      <c r="AZ119" s="257"/>
      <c r="BA119" s="257"/>
      <c r="BB119" s="257"/>
      <c r="BC119" s="257"/>
      <c r="BD119" s="257"/>
      <c r="BE119" s="257" t="s">
        <v>438</v>
      </c>
      <c r="BF119" s="257"/>
      <c r="BG119" s="257"/>
      <c r="BH119" s="257"/>
      <c r="BI119" s="257"/>
      <c r="BJ119" s="257"/>
      <c r="BK119" s="257"/>
      <c r="BL119" s="257" t="s">
        <v>445</v>
      </c>
      <c r="BM119" s="257"/>
      <c r="BN119" s="257"/>
      <c r="BO119" s="257"/>
      <c r="BP119" s="257"/>
      <c r="BQ119" s="257"/>
      <c r="BR119" s="257"/>
      <c r="BS119" s="257"/>
      <c r="BT119" s="257" t="s">
        <v>417</v>
      </c>
      <c r="BU119" s="257"/>
      <c r="BV119" s="257"/>
      <c r="BW119" s="257"/>
      <c r="BX119" s="257"/>
      <c r="BY119" s="257"/>
      <c r="BZ119" s="257"/>
      <c r="CA119" s="257"/>
      <c r="CB119" s="258" t="s">
        <v>454</v>
      </c>
      <c r="CC119" s="260" t="s">
        <v>453</v>
      </c>
      <c r="CE119" s="42"/>
    </row>
    <row r="120" spans="5:83" ht="101.25" customHeight="1" x14ac:dyDescent="0.25">
      <c r="E120" s="93"/>
      <c r="I120" s="72"/>
      <c r="P120" s="72"/>
      <c r="Q120" s="72"/>
      <c r="R120" s="72"/>
      <c r="S120" s="72"/>
      <c r="AJ120" s="273"/>
      <c r="AK120" s="259"/>
      <c r="AL120" s="259"/>
      <c r="AM120" s="259"/>
      <c r="AN120" s="263"/>
      <c r="AO120" s="201" t="s">
        <v>202</v>
      </c>
      <c r="AP120" s="263"/>
      <c r="AQ120" s="263"/>
      <c r="AR120" s="263"/>
      <c r="AS120" s="265"/>
      <c r="AT120" s="267"/>
      <c r="AU120" s="267"/>
      <c r="AV120" s="25" t="s">
        <v>24</v>
      </c>
      <c r="AW120" s="25" t="s">
        <v>158</v>
      </c>
      <c r="AX120" s="81" t="s">
        <v>25</v>
      </c>
      <c r="AY120" s="187" t="s">
        <v>26</v>
      </c>
      <c r="AZ120" s="25" t="s">
        <v>440</v>
      </c>
      <c r="BA120" s="25" t="s">
        <v>409</v>
      </c>
      <c r="BB120" s="186" t="s">
        <v>27</v>
      </c>
      <c r="BC120" s="25" t="s">
        <v>159</v>
      </c>
      <c r="BD120" s="25" t="s">
        <v>160</v>
      </c>
      <c r="BE120" s="25" t="s">
        <v>24</v>
      </c>
      <c r="BF120" s="81" t="s">
        <v>25</v>
      </c>
      <c r="BG120" s="81" t="s">
        <v>26</v>
      </c>
      <c r="BH120" s="25" t="s">
        <v>158</v>
      </c>
      <c r="BI120" s="25" t="s">
        <v>159</v>
      </c>
      <c r="BJ120" s="25" t="s">
        <v>20</v>
      </c>
      <c r="BK120" s="25" t="s">
        <v>160</v>
      </c>
      <c r="BL120" s="25" t="s">
        <v>24</v>
      </c>
      <c r="BM120" s="81" t="s">
        <v>25</v>
      </c>
      <c r="BN120" s="81" t="s">
        <v>26</v>
      </c>
      <c r="BO120" s="25" t="s">
        <v>158</v>
      </c>
      <c r="BP120" s="186" t="s">
        <v>27</v>
      </c>
      <c r="BQ120" s="25" t="s">
        <v>159</v>
      </c>
      <c r="BR120" s="25" t="s">
        <v>20</v>
      </c>
      <c r="BS120" s="25" t="s">
        <v>160</v>
      </c>
      <c r="BT120" s="25" t="s">
        <v>24</v>
      </c>
      <c r="BU120" s="81" t="s">
        <v>25</v>
      </c>
      <c r="BV120" s="81" t="s">
        <v>448</v>
      </c>
      <c r="BW120" s="81" t="s">
        <v>207</v>
      </c>
      <c r="BX120" s="25" t="s">
        <v>158</v>
      </c>
      <c r="BY120" s="25" t="s">
        <v>159</v>
      </c>
      <c r="BZ120" s="25" t="s">
        <v>20</v>
      </c>
      <c r="CA120" s="25" t="s">
        <v>160</v>
      </c>
      <c r="CB120" s="259"/>
      <c r="CC120" s="261"/>
      <c r="CE120" s="42"/>
    </row>
    <row r="121" spans="5:83" ht="40.5" customHeight="1" x14ac:dyDescent="0.25">
      <c r="E121" s="93"/>
      <c r="I121" s="72"/>
      <c r="P121" s="72"/>
      <c r="Q121" s="72"/>
      <c r="R121" s="72"/>
      <c r="S121" s="72"/>
      <c r="AJ121" s="278">
        <v>6.6</v>
      </c>
      <c r="AK121" s="242">
        <v>6</v>
      </c>
      <c r="AL121" s="238">
        <v>660</v>
      </c>
      <c r="AM121" s="248" t="s">
        <v>203</v>
      </c>
      <c r="AN121" s="238">
        <v>30</v>
      </c>
      <c r="AO121" s="250">
        <f>INT(AL121*TAN(RADIANS(AN121)))</f>
        <v>381</v>
      </c>
      <c r="AP121" s="242">
        <f>(INT((AO121-13)/AS121+1)*AS121+13)</f>
        <v>389</v>
      </c>
      <c r="AQ121" s="242">
        <f>AP121+INT(AL121*(TAN(AN121/180*PI())))</f>
        <v>770</v>
      </c>
      <c r="AR121" s="238">
        <f>F$6</f>
        <v>60</v>
      </c>
      <c r="AS121" s="239">
        <v>8</v>
      </c>
      <c r="AT121" s="241">
        <v>21</v>
      </c>
      <c r="AU121" s="241">
        <v>11</v>
      </c>
      <c r="AV121" s="88">
        <v>1</v>
      </c>
      <c r="AW121" s="218">
        <f>J$6</f>
        <v>28</v>
      </c>
      <c r="AX121" s="87">
        <f>AL121-11</f>
        <v>649</v>
      </c>
      <c r="AY121" s="184">
        <f>(AR121-7-BP121-BP122-1.16/2-BB121/2)</f>
        <v>48.060000000000009</v>
      </c>
      <c r="AZ121" s="130">
        <f>INT((AP121-13)/AS121)+1</f>
        <v>48</v>
      </c>
      <c r="BA121" s="103" t="s">
        <v>31</v>
      </c>
      <c r="BB121" s="105">
        <f>IF(AW121=16,1.84,IF(AW121=20,2.27,IF(AW121=22,2.51,IF(AW121=25,2.84,IF(AW121=28,3.16)))))</f>
        <v>3.16</v>
      </c>
      <c r="BC121" s="88">
        <f>AX121+2*AY121</f>
        <v>745.12</v>
      </c>
      <c r="BD121" s="87">
        <f>BC121*AZ121/100*((AW121/100)^2/4*PI()*7850/100)</f>
        <v>1728.793252253133</v>
      </c>
      <c r="BE121" s="88">
        <v>2</v>
      </c>
      <c r="BF121" s="87">
        <f>AL121-11</f>
        <v>649</v>
      </c>
      <c r="BG121" s="87">
        <v>10</v>
      </c>
      <c r="BH121" s="218">
        <v>10</v>
      </c>
      <c r="BI121" s="88">
        <f>BF121+2*BG121</f>
        <v>669</v>
      </c>
      <c r="BJ121" s="88">
        <f>AZ121</f>
        <v>48</v>
      </c>
      <c r="BK121" s="87">
        <f>BI121*BJ121/100*((BH121/100)^2/4*PI()*7850/100)</f>
        <v>197.98254071069806</v>
      </c>
      <c r="BL121" s="88">
        <v>3</v>
      </c>
      <c r="BM121" s="110">
        <f>(AP121+AQ121)/2-2*4.5</f>
        <v>570.5</v>
      </c>
      <c r="BN121" s="87">
        <f>10</f>
        <v>10</v>
      </c>
      <c r="BO121" s="218">
        <v>10</v>
      </c>
      <c r="BP121" s="105">
        <f t="shared" ref="BP121:BP138" si="10">IF(BO121=10,1.16,IF(BO121=12,1.39,IF(BO121=14,1.62,IF(BO121=28,3.1))))</f>
        <v>1.1599999999999999</v>
      </c>
      <c r="BQ121" s="87">
        <f>BM121+2*BN121</f>
        <v>590.5</v>
      </c>
      <c r="BR121" s="88">
        <f>AT121*2+2*AU121+1</f>
        <v>65</v>
      </c>
      <c r="BS121" s="87">
        <f t="shared" ref="BS121:BS138" si="11">BQ121*BR121/100*((BO121/100)^2/4*PI()*7850/100)</f>
        <v>236.64252830183011</v>
      </c>
      <c r="BT121" s="88">
        <v>6</v>
      </c>
      <c r="BU121" s="110">
        <f>(20+10*BW121)*TAN(BV121/180*PI())</f>
        <v>138.56406460551014</v>
      </c>
      <c r="BV121" s="242">
        <f>45+AN121/2</f>
        <v>60</v>
      </c>
      <c r="BW121" s="88">
        <f>INT((150*COS(BV121/180*PI())-10)/10)</f>
        <v>6</v>
      </c>
      <c r="BX121" s="218">
        <v>12</v>
      </c>
      <c r="BY121" s="215">
        <f>BU121+34</f>
        <v>172.56406460551014</v>
      </c>
      <c r="BZ121" s="88">
        <f>BW121+1</f>
        <v>7</v>
      </c>
      <c r="CA121" s="87">
        <f>BY121*BZ121/100*((BX121/100)^2/4*PI()*7850/100)</f>
        <v>10.72433648528016</v>
      </c>
      <c r="CB121" s="243">
        <f>BD121+BK121+BS121+BD122+BK122+BS122+CA121+CA122+BS123</f>
        <v>5316.7078895654522</v>
      </c>
      <c r="CC121" s="233">
        <f>(AP121+AQ121)*AL121/2*AR121/1000000</f>
        <v>22.9482</v>
      </c>
      <c r="CE121" s="42">
        <f>CB121/CC121</f>
        <v>231.6830030052663</v>
      </c>
    </row>
    <row r="122" spans="5:83" ht="40.5" customHeight="1" x14ac:dyDescent="0.25">
      <c r="E122" s="93"/>
      <c r="I122" s="72"/>
      <c r="P122" s="72"/>
      <c r="Q122" s="72"/>
      <c r="R122" s="72"/>
      <c r="S122" s="72"/>
      <c r="AJ122" s="278"/>
      <c r="AK122" s="242"/>
      <c r="AL122" s="238"/>
      <c r="AM122" s="248"/>
      <c r="AN122" s="238"/>
      <c r="AO122" s="250"/>
      <c r="AP122" s="242"/>
      <c r="AQ122" s="242"/>
      <c r="AR122" s="238"/>
      <c r="AS122" s="239"/>
      <c r="AT122" s="241"/>
      <c r="AU122" s="241"/>
      <c r="AV122" s="88" t="s">
        <v>51</v>
      </c>
      <c r="AW122" s="218">
        <f>AW121</f>
        <v>28</v>
      </c>
      <c r="AX122" s="87">
        <f>AL121/COS(AN121/180*PI())-11</f>
        <v>751.10235533030595</v>
      </c>
      <c r="AY122" s="184">
        <f>AY121</f>
        <v>48.060000000000009</v>
      </c>
      <c r="AZ122" s="103" t="s">
        <v>31</v>
      </c>
      <c r="BA122" s="131">
        <f>INT((AQ121-AP121-3.5/COS(AN121*PI()/180))/AS121)+1</f>
        <v>48</v>
      </c>
      <c r="BB122" s="105">
        <f>IF(AW122=16,1.84,IF(AW122=20,2.27,IF(AW122=22,2.51,IF(AW122=25,2.84,IF(AW122=28,3.16)))))</f>
        <v>3.16</v>
      </c>
      <c r="BC122" s="88">
        <f>AX122+2*AY122</f>
        <v>847.22235533030596</v>
      </c>
      <c r="BD122" s="87">
        <f>BC122*BA122/100*((AW122/100)^2/4*PI()*7850/100)</f>
        <v>1965.6864546019956</v>
      </c>
      <c r="BE122" s="88" t="s">
        <v>52</v>
      </c>
      <c r="BF122" s="87">
        <f>AL121/COS(AN121/180*PI())-11</f>
        <v>751.10235533030595</v>
      </c>
      <c r="BG122" s="87">
        <v>10</v>
      </c>
      <c r="BH122" s="218">
        <v>10</v>
      </c>
      <c r="BI122" s="88">
        <f>BF122+2*BG122</f>
        <v>771.10235533030595</v>
      </c>
      <c r="BJ122" s="88">
        <f>BA122</f>
        <v>48</v>
      </c>
      <c r="BK122" s="87">
        <f>BI122*BJ122/100*((BH122/100)^2/4*PI()*7850/100)</f>
        <v>228.19851039805303</v>
      </c>
      <c r="BL122" s="88">
        <v>4</v>
      </c>
      <c r="BM122" s="110">
        <f>BM121</f>
        <v>570.5</v>
      </c>
      <c r="BN122" s="214">
        <f>AR121-7-BP121-BP122+BP122</f>
        <v>51.84</v>
      </c>
      <c r="BO122" s="218">
        <v>14</v>
      </c>
      <c r="BP122" s="105">
        <f t="shared" si="10"/>
        <v>1.62</v>
      </c>
      <c r="BQ122" s="214">
        <f>BM122+2*BN122+32</f>
        <v>706.18000000000006</v>
      </c>
      <c r="BR122" s="88">
        <f>BR121</f>
        <v>65</v>
      </c>
      <c r="BS122" s="87">
        <f t="shared" si="11"/>
        <v>554.68239195076274</v>
      </c>
      <c r="BT122" s="88">
        <v>7</v>
      </c>
      <c r="BU122" s="110">
        <f>(10+2.5*BW122)*1/TAN(BV121/180*PI())</f>
        <v>34.641016151377556</v>
      </c>
      <c r="BV122" s="242"/>
      <c r="BW122" s="88">
        <f>INT((120*SIN(BV121/180*PI()))/10)*2</f>
        <v>20</v>
      </c>
      <c r="BX122" s="218">
        <v>12</v>
      </c>
      <c r="BY122" s="215">
        <f>BU122+34</f>
        <v>68.641016151377556</v>
      </c>
      <c r="BZ122" s="88">
        <f>BW122+1</f>
        <v>21</v>
      </c>
      <c r="CA122" s="87">
        <f>BY122*BZ122/100*((BX122/100)^2/4*PI()*7850/100)</f>
        <v>12.79749678326859</v>
      </c>
      <c r="CB122" s="244"/>
      <c r="CC122" s="234"/>
      <c r="CE122" s="42"/>
    </row>
    <row r="123" spans="5:83" ht="40.5" customHeight="1" x14ac:dyDescent="0.25">
      <c r="E123" s="93"/>
      <c r="I123" s="72"/>
      <c r="P123" s="72"/>
      <c r="Q123" s="72"/>
      <c r="R123" s="72"/>
      <c r="S123" s="72"/>
      <c r="AJ123" s="278"/>
      <c r="AK123" s="242"/>
      <c r="AL123" s="238"/>
      <c r="AM123" s="248"/>
      <c r="AN123" s="238"/>
      <c r="AO123" s="250"/>
      <c r="AP123" s="242"/>
      <c r="AQ123" s="242"/>
      <c r="AR123" s="238"/>
      <c r="AS123" s="239"/>
      <c r="AT123" s="241"/>
      <c r="AU123" s="241"/>
      <c r="AV123" s="238"/>
      <c r="AW123" s="238"/>
      <c r="AX123" s="238"/>
      <c r="AY123" s="238"/>
      <c r="AZ123" s="238"/>
      <c r="BA123" s="238"/>
      <c r="BB123" s="238"/>
      <c r="BC123" s="238"/>
      <c r="BD123" s="238"/>
      <c r="BE123" s="238"/>
      <c r="BF123" s="238"/>
      <c r="BG123" s="238"/>
      <c r="BH123" s="238"/>
      <c r="BI123" s="238"/>
      <c r="BJ123" s="238"/>
      <c r="BK123" s="238"/>
      <c r="BL123" s="88">
        <v>5</v>
      </c>
      <c r="BM123" s="210">
        <f>(3*AS121+BB121+BP123)</f>
        <v>28.55</v>
      </c>
      <c r="BN123" s="214">
        <f>AR121-7-BP121-BP122+BP123</f>
        <v>51.610000000000007</v>
      </c>
      <c r="BO123" s="218">
        <v>12</v>
      </c>
      <c r="BP123" s="211">
        <f t="shared" si="10"/>
        <v>1.39</v>
      </c>
      <c r="BQ123" s="214">
        <f>2*BM123+2*BN123+28</f>
        <v>188.32000000000002</v>
      </c>
      <c r="BR123" s="212">
        <f>INT(19*(INT(AZ121/3/2)+INT(BJ121/3/2+BJ122/3/2))/2)</f>
        <v>228</v>
      </c>
      <c r="BS123" s="87">
        <f t="shared" si="11"/>
        <v>381.20037808043111</v>
      </c>
      <c r="BT123" s="247"/>
      <c r="BU123" s="247"/>
      <c r="BV123" s="247"/>
      <c r="BW123" s="247"/>
      <c r="BX123" s="247"/>
      <c r="BY123" s="247"/>
      <c r="BZ123" s="247"/>
      <c r="CA123" s="247"/>
      <c r="CB123" s="253"/>
      <c r="CC123" s="246"/>
      <c r="CE123" s="42"/>
    </row>
    <row r="124" spans="5:83" ht="40.5" customHeight="1" x14ac:dyDescent="0.25">
      <c r="E124" s="93"/>
      <c r="I124" s="72"/>
      <c r="P124" s="72"/>
      <c r="Q124" s="72"/>
      <c r="R124" s="72"/>
      <c r="S124" s="72"/>
      <c r="AJ124" s="278"/>
      <c r="AK124" s="242"/>
      <c r="AL124" s="238">
        <f>AL121</f>
        <v>660</v>
      </c>
      <c r="AM124" s="248" t="s">
        <v>205</v>
      </c>
      <c r="AN124" s="238">
        <f>AN121</f>
        <v>30</v>
      </c>
      <c r="AO124" s="250">
        <f>INT(AL124*TAN(RADIANS(AN124)))</f>
        <v>381</v>
      </c>
      <c r="AP124" s="242">
        <f>INT((AO124-13)/AS124+1)*AS124+13</f>
        <v>389</v>
      </c>
      <c r="AQ124" s="242">
        <f>AP124+INT(AL124*(TAN(AN124/180*PI())))</f>
        <v>770</v>
      </c>
      <c r="AR124" s="238">
        <f>F$8</f>
        <v>80</v>
      </c>
      <c r="AS124" s="239">
        <v>8</v>
      </c>
      <c r="AT124" s="241">
        <v>21</v>
      </c>
      <c r="AU124" s="241">
        <v>11</v>
      </c>
      <c r="AV124" s="88">
        <v>1</v>
      </c>
      <c r="AW124" s="218">
        <f>J$8</f>
        <v>28</v>
      </c>
      <c r="AX124" s="87">
        <f>AL124-11</f>
        <v>649</v>
      </c>
      <c r="AY124" s="184">
        <f>(AR124-7-BP124-BP125-1.16/2-BB124/2)</f>
        <v>68.06</v>
      </c>
      <c r="AZ124" s="130">
        <f>INT((AP124-13)/AS124)+1</f>
        <v>48</v>
      </c>
      <c r="BA124" s="103" t="s">
        <v>31</v>
      </c>
      <c r="BB124" s="105">
        <f>IF(AW124=16,1.84,IF(AW124=20,2.27,IF(AW124=22,2.51,IF(AW124=25,2.84,IF(AW124=28,3.16)))))</f>
        <v>3.16</v>
      </c>
      <c r="BC124" s="88">
        <f>AX124+2*AY124</f>
        <v>785.12</v>
      </c>
      <c r="BD124" s="87">
        <f>BC124*AZ124/100*((AW124/100)^2/4*PI()*7850/100)</f>
        <v>1821.5994178239478</v>
      </c>
      <c r="BE124" s="88">
        <v>2</v>
      </c>
      <c r="BF124" s="87">
        <f>AL124-11</f>
        <v>649</v>
      </c>
      <c r="BG124" s="87">
        <v>10</v>
      </c>
      <c r="BH124" s="218">
        <v>10</v>
      </c>
      <c r="BI124" s="88">
        <f>BF124+2*BG124</f>
        <v>669</v>
      </c>
      <c r="BJ124" s="88">
        <f>AZ124</f>
        <v>48</v>
      </c>
      <c r="BK124" s="87">
        <f>BI124*BJ124/100*((BH124/100)^2/4*PI()*7850/100)</f>
        <v>197.98254071069806</v>
      </c>
      <c r="BL124" s="88">
        <v>3</v>
      </c>
      <c r="BM124" s="110">
        <f>(AP124+AQ124)/2-2*4.5</f>
        <v>570.5</v>
      </c>
      <c r="BN124" s="87">
        <f>10</f>
        <v>10</v>
      </c>
      <c r="BO124" s="218">
        <v>10</v>
      </c>
      <c r="BP124" s="105">
        <f t="shared" si="10"/>
        <v>1.1599999999999999</v>
      </c>
      <c r="BQ124" s="87">
        <f>BM124+2*BN124</f>
        <v>590.5</v>
      </c>
      <c r="BR124" s="88">
        <f>AT124*2+2*AU124+1</f>
        <v>65</v>
      </c>
      <c r="BS124" s="87">
        <f t="shared" si="11"/>
        <v>236.64252830183011</v>
      </c>
      <c r="BT124" s="88">
        <v>6</v>
      </c>
      <c r="BU124" s="110">
        <f>(20+10*BW124)*TAN(BV124/180*PI())</f>
        <v>138.56406460551014</v>
      </c>
      <c r="BV124" s="242">
        <f>45+AN124/2</f>
        <v>60</v>
      </c>
      <c r="BW124" s="88">
        <f>INT((150*COS(BV124/180*PI())-10)/10)</f>
        <v>6</v>
      </c>
      <c r="BX124" s="218">
        <v>12</v>
      </c>
      <c r="BY124" s="215">
        <f>BU124+34</f>
        <v>172.56406460551014</v>
      </c>
      <c r="BZ124" s="88">
        <f>BW124+1</f>
        <v>7</v>
      </c>
      <c r="CA124" s="87">
        <f>BY124*BZ124/100*((BX124/100)^2/4*PI()*7850/100)</f>
        <v>10.72433648528016</v>
      </c>
      <c r="CB124" s="243">
        <f>BD124+BK124+BS124+BD125+BK125+BS125+CA124+CA125+BS126</f>
        <v>5614.7076191284568</v>
      </c>
      <c r="CC124" s="233">
        <f>(AP124+AQ124)*AL124/2*AR124/1000000</f>
        <v>30.5976</v>
      </c>
      <c r="CE124" s="42">
        <f>CB124/CC124</f>
        <v>183.50156937565222</v>
      </c>
    </row>
    <row r="125" spans="5:83" ht="40.5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/>
      <c r="AM125" s="248"/>
      <c r="AN125" s="238"/>
      <c r="AO125" s="250"/>
      <c r="AP125" s="242"/>
      <c r="AQ125" s="242"/>
      <c r="AR125" s="238"/>
      <c r="AS125" s="239"/>
      <c r="AT125" s="241"/>
      <c r="AU125" s="241"/>
      <c r="AV125" s="88" t="s">
        <v>51</v>
      </c>
      <c r="AW125" s="218">
        <f>AW124</f>
        <v>28</v>
      </c>
      <c r="AX125" s="87">
        <f>AL124/COS(AN124/180*PI())-11</f>
        <v>751.10235533030595</v>
      </c>
      <c r="AY125" s="184">
        <f>AY124</f>
        <v>68.06</v>
      </c>
      <c r="AZ125" s="103" t="s">
        <v>31</v>
      </c>
      <c r="BA125" s="131">
        <f>INT((AQ124-AP124-3.5/COS(AN124*PI()/180))/AS124)+1</f>
        <v>48</v>
      </c>
      <c r="BB125" s="105">
        <f>IF(AW125=16,1.84,IF(AW125=20,2.27,IF(AW125=22,2.51,IF(AW125=25,2.84,IF(AW125=28,3.16)))))</f>
        <v>3.16</v>
      </c>
      <c r="BC125" s="88">
        <f>AX125+2*AY125</f>
        <v>887.22235533030596</v>
      </c>
      <c r="BD125" s="87">
        <f>BC125*BA125/100*((AW125/100)^2/4*PI()*7850/100)</f>
        <v>2058.4926201728103</v>
      </c>
      <c r="BE125" s="88" t="s">
        <v>52</v>
      </c>
      <c r="BF125" s="87">
        <f>AL124/COS(AN124/180*PI())-11</f>
        <v>751.10235533030595</v>
      </c>
      <c r="BG125" s="87">
        <v>10</v>
      </c>
      <c r="BH125" s="218">
        <v>10</v>
      </c>
      <c r="BI125" s="88">
        <f>BF125+2*BG125</f>
        <v>771.10235533030595</v>
      </c>
      <c r="BJ125" s="88">
        <f>BA125</f>
        <v>48</v>
      </c>
      <c r="BK125" s="87">
        <f>BI125*BJ125/100*((BH125/100)^2/4*PI()*7850/100)</f>
        <v>228.19851039805303</v>
      </c>
      <c r="BL125" s="88">
        <v>4</v>
      </c>
      <c r="BM125" s="110">
        <f>BM124</f>
        <v>570.5</v>
      </c>
      <c r="BN125" s="214">
        <f>AR124-7-BP124-BP125+BP125</f>
        <v>71.84</v>
      </c>
      <c r="BO125" s="218">
        <v>14</v>
      </c>
      <c r="BP125" s="105">
        <f t="shared" si="10"/>
        <v>1.62</v>
      </c>
      <c r="BQ125" s="214">
        <f>BM125+2*BN125+32</f>
        <v>746.18000000000006</v>
      </c>
      <c r="BR125" s="88">
        <f>BR124</f>
        <v>65</v>
      </c>
      <c r="BS125" s="87">
        <f t="shared" si="11"/>
        <v>586.10114592004891</v>
      </c>
      <c r="BT125" s="88">
        <v>7</v>
      </c>
      <c r="BU125" s="110">
        <f>(10+2.5*BW125)*1/TAN(BV124/180*PI())</f>
        <v>34.641016151377556</v>
      </c>
      <c r="BV125" s="242"/>
      <c r="BW125" s="88">
        <f>INT((120*SIN(BV124/180*PI()))/10)*2</f>
        <v>20</v>
      </c>
      <c r="BX125" s="218">
        <v>12</v>
      </c>
      <c r="BY125" s="215">
        <f>BU125+34</f>
        <v>68.641016151377556</v>
      </c>
      <c r="BZ125" s="88">
        <f>BW125+1</f>
        <v>21</v>
      </c>
      <c r="CA125" s="87">
        <f>BY125*BZ125/100*((BX125/100)^2/4*PI()*7850/100)</f>
        <v>12.79749678326859</v>
      </c>
      <c r="CB125" s="244"/>
      <c r="CC125" s="234"/>
      <c r="CE125" s="42"/>
    </row>
    <row r="126" spans="5:83" ht="40.5" customHeight="1" x14ac:dyDescent="0.25">
      <c r="E126" s="93"/>
      <c r="I126" s="72"/>
      <c r="P126" s="72"/>
      <c r="Q126" s="72"/>
      <c r="R126" s="72"/>
      <c r="S126" s="72"/>
      <c r="AJ126" s="278"/>
      <c r="AK126" s="242"/>
      <c r="AL126" s="238"/>
      <c r="AM126" s="248"/>
      <c r="AN126" s="238"/>
      <c r="AO126" s="250"/>
      <c r="AP126" s="242"/>
      <c r="AQ126" s="242"/>
      <c r="AR126" s="238"/>
      <c r="AS126" s="239"/>
      <c r="AT126" s="241"/>
      <c r="AU126" s="241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88">
        <v>5</v>
      </c>
      <c r="BM126" s="210">
        <f>(3*AS124+BB124+BP126)</f>
        <v>28.55</v>
      </c>
      <c r="BN126" s="214">
        <f>AR124-7-BP124-BP125+BP126</f>
        <v>71.61</v>
      </c>
      <c r="BO126" s="218">
        <v>12</v>
      </c>
      <c r="BP126" s="211">
        <f t="shared" si="10"/>
        <v>1.39</v>
      </c>
      <c r="BQ126" s="214">
        <f>2*BM126+2*BN126+28</f>
        <v>228.32</v>
      </c>
      <c r="BR126" s="212">
        <f>INT(19*(INT(AZ124/3/2)+INT(BJ124/3/2+BJ125/3/2))/2)</f>
        <v>228</v>
      </c>
      <c r="BS126" s="87">
        <f t="shared" si="11"/>
        <v>462.16902253251925</v>
      </c>
      <c r="BT126" s="247"/>
      <c r="BU126" s="247"/>
      <c r="BV126" s="247"/>
      <c r="BW126" s="247"/>
      <c r="BX126" s="247"/>
      <c r="BY126" s="247"/>
      <c r="BZ126" s="247"/>
      <c r="CA126" s="247"/>
      <c r="CB126" s="253"/>
      <c r="CC126" s="246"/>
      <c r="CE126" s="42"/>
    </row>
    <row r="127" spans="5:83" ht="40.5" customHeight="1" x14ac:dyDescent="0.25">
      <c r="E127" s="93"/>
      <c r="I127" s="72"/>
      <c r="P127" s="72"/>
      <c r="Q127" s="72"/>
      <c r="R127" s="72"/>
      <c r="S127" s="72"/>
      <c r="AJ127" s="278"/>
      <c r="AK127" s="242"/>
      <c r="AL127" s="238">
        <f>AL124</f>
        <v>660</v>
      </c>
      <c r="AM127" s="248" t="s">
        <v>206</v>
      </c>
      <c r="AN127" s="238">
        <f>AN124</f>
        <v>30</v>
      </c>
      <c r="AO127" s="250">
        <f>INT(AL127*TAN(RADIANS(AN127)))</f>
        <v>381</v>
      </c>
      <c r="AP127" s="242">
        <f>INT((AO127-13)/AS127+1)*AS127+13</f>
        <v>389</v>
      </c>
      <c r="AQ127" s="242">
        <f>AP127+INT(AL127*(TAN(AN127/180*PI())))</f>
        <v>770</v>
      </c>
      <c r="AR127" s="238">
        <f>F$9</f>
        <v>80</v>
      </c>
      <c r="AS127" s="239">
        <v>8</v>
      </c>
      <c r="AT127" s="241">
        <v>21</v>
      </c>
      <c r="AU127" s="241">
        <v>11</v>
      </c>
      <c r="AV127" s="88">
        <v>1</v>
      </c>
      <c r="AW127" s="218">
        <f>J$9</f>
        <v>28</v>
      </c>
      <c r="AX127" s="87">
        <f>AL127-11</f>
        <v>649</v>
      </c>
      <c r="AY127" s="184">
        <f>(AR127-7-BP127-BP128-1.16/2-BB127/2)</f>
        <v>68.06</v>
      </c>
      <c r="AZ127" s="130">
        <f>INT((AP127-13)/AS127)+1</f>
        <v>48</v>
      </c>
      <c r="BA127" s="103" t="s">
        <v>31</v>
      </c>
      <c r="BB127" s="105">
        <f>IF(AW127=16,1.84,IF(AW127=20,2.27,IF(AW127=22,2.51,IF(AW127=25,2.84,IF(AW127=28,3.16)))))</f>
        <v>3.16</v>
      </c>
      <c r="BC127" s="88">
        <f>AX127+2*AY127</f>
        <v>785.12</v>
      </c>
      <c r="BD127" s="87">
        <f>BC127*AZ127/100*((AW127/100)^2/4*PI()*7850/100)</f>
        <v>1821.5994178239478</v>
      </c>
      <c r="BE127" s="88">
        <v>2</v>
      </c>
      <c r="BF127" s="87">
        <f>AL127-11</f>
        <v>649</v>
      </c>
      <c r="BG127" s="87">
        <v>10</v>
      </c>
      <c r="BH127" s="218">
        <v>10</v>
      </c>
      <c r="BI127" s="88">
        <f>BF127+2*BG127</f>
        <v>669</v>
      </c>
      <c r="BJ127" s="88">
        <f>AZ127</f>
        <v>48</v>
      </c>
      <c r="BK127" s="87">
        <f>BI127*BJ127/100*((BH127/100)^2/4*PI()*7850/100)</f>
        <v>197.98254071069806</v>
      </c>
      <c r="BL127" s="88">
        <v>3</v>
      </c>
      <c r="BM127" s="110">
        <f>(AP127+AQ127)/2-2*4.5</f>
        <v>570.5</v>
      </c>
      <c r="BN127" s="87">
        <f>10</f>
        <v>10</v>
      </c>
      <c r="BO127" s="218">
        <v>10</v>
      </c>
      <c r="BP127" s="105">
        <f t="shared" si="10"/>
        <v>1.1599999999999999</v>
      </c>
      <c r="BQ127" s="87">
        <f>BM127+2*BN127</f>
        <v>590.5</v>
      </c>
      <c r="BR127" s="88">
        <f>AT127*2+2*AU127+1</f>
        <v>65</v>
      </c>
      <c r="BS127" s="87">
        <f t="shared" si="11"/>
        <v>236.64252830183011</v>
      </c>
      <c r="BT127" s="88">
        <v>6</v>
      </c>
      <c r="BU127" s="110">
        <f>(20+10*BW127)*TAN(BV127/180*PI())</f>
        <v>138.56406460551014</v>
      </c>
      <c r="BV127" s="242">
        <f>45+AN127/2</f>
        <v>60</v>
      </c>
      <c r="BW127" s="88">
        <f>INT((150*COS(BV127/180*PI())-10)/10)</f>
        <v>6</v>
      </c>
      <c r="BX127" s="218">
        <v>12</v>
      </c>
      <c r="BY127" s="215">
        <f>BU127+34</f>
        <v>172.56406460551014</v>
      </c>
      <c r="BZ127" s="88">
        <f>BW127+1</f>
        <v>7</v>
      </c>
      <c r="CA127" s="87">
        <f>BY127*BZ127/100*((BX127/100)^2/4*PI()*7850/100)</f>
        <v>10.72433648528016</v>
      </c>
      <c r="CB127" s="243">
        <f>BD127+BK127+BS127+BD128+BK128+BS128+CA127+CA128+BS129</f>
        <v>5614.7076191284568</v>
      </c>
      <c r="CC127" s="233">
        <f>(AP127+AQ127)*AL127/2*AR127/1000000</f>
        <v>30.5976</v>
      </c>
      <c r="CE127" s="42">
        <f>CB127/CC127</f>
        <v>183.50156937565222</v>
      </c>
    </row>
    <row r="128" spans="5:83" ht="40.5" customHeight="1" x14ac:dyDescent="0.25">
      <c r="E128" s="93"/>
      <c r="I128" s="72"/>
      <c r="P128" s="72"/>
      <c r="Q128" s="72"/>
      <c r="R128" s="72"/>
      <c r="S128" s="72"/>
      <c r="AJ128" s="278"/>
      <c r="AK128" s="242"/>
      <c r="AL128" s="238"/>
      <c r="AM128" s="248"/>
      <c r="AN128" s="238"/>
      <c r="AO128" s="250"/>
      <c r="AP128" s="242"/>
      <c r="AQ128" s="242"/>
      <c r="AR128" s="238"/>
      <c r="AS128" s="239"/>
      <c r="AT128" s="241"/>
      <c r="AU128" s="241"/>
      <c r="AV128" s="88" t="s">
        <v>51</v>
      </c>
      <c r="AW128" s="218">
        <f>AW127</f>
        <v>28</v>
      </c>
      <c r="AX128" s="87">
        <f>AL127/COS(AN127/180*PI())-11</f>
        <v>751.10235533030595</v>
      </c>
      <c r="AY128" s="184">
        <f>AY127</f>
        <v>68.06</v>
      </c>
      <c r="AZ128" s="103" t="s">
        <v>31</v>
      </c>
      <c r="BA128" s="131">
        <f>INT((AQ127-AP127-3.5/COS(AN127*PI()/180))/AS127)+1</f>
        <v>48</v>
      </c>
      <c r="BB128" s="105">
        <f>IF(AW128=16,1.84,IF(AW128=20,2.27,IF(AW128=22,2.51,IF(AW128=25,2.84,IF(AW128=28,3.16)))))</f>
        <v>3.16</v>
      </c>
      <c r="BC128" s="88">
        <f>AX128+2*AY128</f>
        <v>887.22235533030596</v>
      </c>
      <c r="BD128" s="87">
        <f>BC128*BA128/100*((AW128/100)^2/4*PI()*7850/100)</f>
        <v>2058.4926201728103</v>
      </c>
      <c r="BE128" s="88" t="s">
        <v>52</v>
      </c>
      <c r="BF128" s="87">
        <f>AL127/COS(AN127/180*PI())-11</f>
        <v>751.10235533030595</v>
      </c>
      <c r="BG128" s="87">
        <v>10</v>
      </c>
      <c r="BH128" s="218">
        <v>10</v>
      </c>
      <c r="BI128" s="88">
        <f>BF128+2*BG128</f>
        <v>771.10235533030595</v>
      </c>
      <c r="BJ128" s="88">
        <f>BA128</f>
        <v>48</v>
      </c>
      <c r="BK128" s="87">
        <f>BI128*BJ128/100*((BH128/100)^2/4*PI()*7850/100)</f>
        <v>228.19851039805303</v>
      </c>
      <c r="BL128" s="88">
        <v>4</v>
      </c>
      <c r="BM128" s="110">
        <f>BM127</f>
        <v>570.5</v>
      </c>
      <c r="BN128" s="214">
        <f>AR127-7-BP127-BP128+BP128</f>
        <v>71.84</v>
      </c>
      <c r="BO128" s="218">
        <v>14</v>
      </c>
      <c r="BP128" s="105">
        <f t="shared" si="10"/>
        <v>1.62</v>
      </c>
      <c r="BQ128" s="214">
        <f>BM128+2*BN128+32</f>
        <v>746.18000000000006</v>
      </c>
      <c r="BR128" s="88">
        <f>BR127</f>
        <v>65</v>
      </c>
      <c r="BS128" s="87">
        <f t="shared" si="11"/>
        <v>586.10114592004891</v>
      </c>
      <c r="BT128" s="88">
        <v>7</v>
      </c>
      <c r="BU128" s="110">
        <f>(10+2.5*BW128)*1/TAN(BV127/180*PI())</f>
        <v>34.641016151377556</v>
      </c>
      <c r="BV128" s="242"/>
      <c r="BW128" s="88">
        <f>INT((120*SIN(BV127/180*PI()))/10)*2</f>
        <v>20</v>
      </c>
      <c r="BX128" s="218">
        <v>12</v>
      </c>
      <c r="BY128" s="215">
        <f>BU128+34</f>
        <v>68.641016151377556</v>
      </c>
      <c r="BZ128" s="88">
        <f>BW128+1</f>
        <v>21</v>
      </c>
      <c r="CA128" s="87">
        <f>BY128*BZ128/100*((BX128/100)^2/4*PI()*7850/100)</f>
        <v>12.79749678326859</v>
      </c>
      <c r="CB128" s="244"/>
      <c r="CC128" s="234"/>
      <c r="CE128" s="42"/>
    </row>
    <row r="129" spans="5:83" ht="40.5" customHeight="1" x14ac:dyDescent="0.25">
      <c r="E129" s="93"/>
      <c r="I129" s="72"/>
      <c r="P129" s="72"/>
      <c r="Q129" s="72"/>
      <c r="R129" s="72"/>
      <c r="S129" s="72"/>
      <c r="AJ129" s="278"/>
      <c r="AK129" s="242"/>
      <c r="AL129" s="238"/>
      <c r="AM129" s="248"/>
      <c r="AN129" s="238"/>
      <c r="AO129" s="250"/>
      <c r="AP129" s="242"/>
      <c r="AQ129" s="242"/>
      <c r="AR129" s="238"/>
      <c r="AS129" s="239"/>
      <c r="AT129" s="241"/>
      <c r="AU129" s="241"/>
      <c r="AV129" s="238"/>
      <c r="AW129" s="238"/>
      <c r="AX129" s="238"/>
      <c r="AY129" s="238"/>
      <c r="AZ129" s="238"/>
      <c r="BA129" s="238"/>
      <c r="BB129" s="238"/>
      <c r="BC129" s="238"/>
      <c r="BD129" s="238"/>
      <c r="BE129" s="238"/>
      <c r="BF129" s="238"/>
      <c r="BG129" s="238"/>
      <c r="BH129" s="238"/>
      <c r="BI129" s="238"/>
      <c r="BJ129" s="238"/>
      <c r="BK129" s="238"/>
      <c r="BL129" s="88">
        <v>5</v>
      </c>
      <c r="BM129" s="210">
        <f>(3*AS127+BB127+BP129)</f>
        <v>28.55</v>
      </c>
      <c r="BN129" s="214">
        <f>AR127-7-BP127-BP128+BP129</f>
        <v>71.61</v>
      </c>
      <c r="BO129" s="218">
        <v>12</v>
      </c>
      <c r="BP129" s="211">
        <f t="shared" si="10"/>
        <v>1.39</v>
      </c>
      <c r="BQ129" s="214">
        <f>2*BM129+2*BN129+28</f>
        <v>228.32</v>
      </c>
      <c r="BR129" s="212">
        <f>INT(19*(INT(AZ127/3/2)+INT(BJ127/3/2+BJ128/3/2))/2)</f>
        <v>228</v>
      </c>
      <c r="BS129" s="87">
        <f t="shared" si="11"/>
        <v>462.16902253251925</v>
      </c>
      <c r="BT129" s="247"/>
      <c r="BU129" s="247"/>
      <c r="BV129" s="247"/>
      <c r="BW129" s="247"/>
      <c r="BX129" s="247"/>
      <c r="BY129" s="247"/>
      <c r="BZ129" s="247"/>
      <c r="CA129" s="247"/>
      <c r="CB129" s="253"/>
      <c r="CC129" s="246"/>
      <c r="CE129" s="42"/>
    </row>
    <row r="130" spans="5:83" ht="40.5" customHeight="1" x14ac:dyDescent="0.25">
      <c r="E130" s="93"/>
      <c r="I130" s="72"/>
      <c r="P130" s="72"/>
      <c r="Q130" s="72"/>
      <c r="R130" s="72"/>
      <c r="S130" s="72"/>
      <c r="AJ130" s="278"/>
      <c r="AK130" s="242"/>
      <c r="AL130" s="238">
        <f>AL127</f>
        <v>660</v>
      </c>
      <c r="AM130" s="248" t="s">
        <v>405</v>
      </c>
      <c r="AN130" s="238">
        <f>AN127</f>
        <v>30</v>
      </c>
      <c r="AO130" s="250">
        <f>INT(AL130*TAN(RADIANS(AN130)))</f>
        <v>381</v>
      </c>
      <c r="AP130" s="242">
        <f>INT((AO130-13)/AS130+1)*AS130+13</f>
        <v>389</v>
      </c>
      <c r="AQ130" s="242">
        <f>AP130+INT(AL130*(TAN(AN130/180*PI())))</f>
        <v>770</v>
      </c>
      <c r="AR130" s="238">
        <f>F$10</f>
        <v>90</v>
      </c>
      <c r="AS130" s="239">
        <v>8</v>
      </c>
      <c r="AT130" s="241">
        <v>21</v>
      </c>
      <c r="AU130" s="241">
        <v>11</v>
      </c>
      <c r="AV130" s="88">
        <v>1</v>
      </c>
      <c r="AW130" s="218">
        <f>J$11</f>
        <v>28</v>
      </c>
      <c r="AX130" s="87">
        <f>AL130-11</f>
        <v>649</v>
      </c>
      <c r="AY130" s="184">
        <f>(AR130-7-BP130-BP131-1.16/2-BB130/2)</f>
        <v>78.06</v>
      </c>
      <c r="AZ130" s="130">
        <f>INT((AP130-13)/AS130)+1</f>
        <v>48</v>
      </c>
      <c r="BA130" s="103" t="s">
        <v>31</v>
      </c>
      <c r="BB130" s="105">
        <f>IF(AW130=16,1.84,IF(AW130=20,2.27,IF(AW130=22,2.51,IF(AW130=25,2.84,IF(AW130=28,3.16)))))</f>
        <v>3.16</v>
      </c>
      <c r="BC130" s="88">
        <f>AX130+2*AY130</f>
        <v>805.12</v>
      </c>
      <c r="BD130" s="87">
        <f>BC130*AZ130/100*((AW130/100)^2/4*PI()*7850/100)</f>
        <v>1868.0025006093549</v>
      </c>
      <c r="BE130" s="88">
        <v>2</v>
      </c>
      <c r="BF130" s="87">
        <f>AL130-11</f>
        <v>649</v>
      </c>
      <c r="BG130" s="87">
        <v>10</v>
      </c>
      <c r="BH130" s="218">
        <v>10</v>
      </c>
      <c r="BI130" s="88">
        <f>BF130+2*BG130</f>
        <v>669</v>
      </c>
      <c r="BJ130" s="88">
        <f>AZ130</f>
        <v>48</v>
      </c>
      <c r="BK130" s="87">
        <f>BI130*BJ130/100*((BH130/100)^2/4*PI()*7850/100)</f>
        <v>197.98254071069806</v>
      </c>
      <c r="BL130" s="88">
        <v>3</v>
      </c>
      <c r="BM130" s="110">
        <f>(AP130+AQ130)/2-2*4.5</f>
        <v>570.5</v>
      </c>
      <c r="BN130" s="87">
        <f>10</f>
        <v>10</v>
      </c>
      <c r="BO130" s="218">
        <v>10</v>
      </c>
      <c r="BP130" s="105">
        <f t="shared" si="10"/>
        <v>1.1599999999999999</v>
      </c>
      <c r="BQ130" s="87">
        <f>BM130+2*BN130</f>
        <v>590.5</v>
      </c>
      <c r="BR130" s="88">
        <f>AT130*2+2*AU130+1</f>
        <v>65</v>
      </c>
      <c r="BS130" s="87">
        <f t="shared" si="11"/>
        <v>236.64252830183011</v>
      </c>
      <c r="BT130" s="88">
        <v>6</v>
      </c>
      <c r="BU130" s="110">
        <f>(20+10*BW130)*TAN(BV130/180*PI())</f>
        <v>138.56406460551014</v>
      </c>
      <c r="BV130" s="242">
        <f>45+AN130/2</f>
        <v>60</v>
      </c>
      <c r="BW130" s="88">
        <f>INT((150*COS(BV130/180*PI())-10)/10)</f>
        <v>6</v>
      </c>
      <c r="BX130" s="218">
        <v>12</v>
      </c>
      <c r="BY130" s="215">
        <f>BU130+34</f>
        <v>172.56406460551014</v>
      </c>
      <c r="BZ130" s="88">
        <f>BW130+1</f>
        <v>7</v>
      </c>
      <c r="CA130" s="87">
        <f>BY130*BZ130/100*((BX130/100)^2/4*PI()*7850/100)</f>
        <v>10.72433648528016</v>
      </c>
      <c r="CB130" s="243">
        <f>BD130+BK130+BS130+BD131+BK131+BS131+CA130+CA131+BS132</f>
        <v>5763.7074839099587</v>
      </c>
      <c r="CC130" s="233">
        <f>(AP130+AQ130)*AL130/2*AR130/1000000</f>
        <v>34.4223</v>
      </c>
      <c r="CE130" s="42">
        <f>CB130/CC130</f>
        <v>167.44109149911421</v>
      </c>
    </row>
    <row r="131" spans="5:83" ht="40.5" customHeight="1" x14ac:dyDescent="0.25">
      <c r="E131" s="93"/>
      <c r="I131" s="72"/>
      <c r="P131" s="72"/>
      <c r="Q131" s="72"/>
      <c r="R131" s="72"/>
      <c r="S131" s="72"/>
      <c r="AJ131" s="278"/>
      <c r="AK131" s="242"/>
      <c r="AL131" s="238"/>
      <c r="AM131" s="248"/>
      <c r="AN131" s="238"/>
      <c r="AO131" s="250"/>
      <c r="AP131" s="242"/>
      <c r="AQ131" s="242"/>
      <c r="AR131" s="238"/>
      <c r="AS131" s="239"/>
      <c r="AT131" s="241"/>
      <c r="AU131" s="241"/>
      <c r="AV131" s="88" t="s">
        <v>51</v>
      </c>
      <c r="AW131" s="218">
        <f>AW130</f>
        <v>28</v>
      </c>
      <c r="AX131" s="87">
        <f>AL130/COS(AN130/180*PI())-11</f>
        <v>751.10235533030595</v>
      </c>
      <c r="AY131" s="184">
        <f>AY130</f>
        <v>78.06</v>
      </c>
      <c r="AZ131" s="103" t="s">
        <v>31</v>
      </c>
      <c r="BA131" s="131">
        <f>INT((AQ130-AP130-3.5/COS(AN130*PI()/180))/AS130)+1</f>
        <v>48</v>
      </c>
      <c r="BB131" s="105">
        <f>IF(AW131=16,1.84,IF(AW131=20,2.27,IF(AW131=22,2.51,IF(AW131=25,2.84,IF(AW131=28,3.16)))))</f>
        <v>3.16</v>
      </c>
      <c r="BC131" s="88">
        <f>AX131+2*AY131</f>
        <v>907.22235533030596</v>
      </c>
      <c r="BD131" s="87">
        <f>BC131*BA131/100*((AW131/100)^2/4*PI()*7850/100)</f>
        <v>2104.8957029582175</v>
      </c>
      <c r="BE131" s="88" t="s">
        <v>52</v>
      </c>
      <c r="BF131" s="87">
        <f>AL130/COS(AN130/180*PI())-11</f>
        <v>751.10235533030595</v>
      </c>
      <c r="BG131" s="87">
        <v>10</v>
      </c>
      <c r="BH131" s="218">
        <v>10</v>
      </c>
      <c r="BI131" s="88">
        <f>BF131+2*BG131</f>
        <v>771.10235533030595</v>
      </c>
      <c r="BJ131" s="88">
        <f>BA131</f>
        <v>48</v>
      </c>
      <c r="BK131" s="87">
        <f>BI131*BJ131/100*((BH131/100)^2/4*PI()*7850/100)</f>
        <v>228.19851039805303</v>
      </c>
      <c r="BL131" s="88">
        <v>4</v>
      </c>
      <c r="BM131" s="110">
        <f>BM130</f>
        <v>570.5</v>
      </c>
      <c r="BN131" s="214">
        <f>AR130-7-BP130-BP131+BP131</f>
        <v>81.84</v>
      </c>
      <c r="BO131" s="218">
        <v>14</v>
      </c>
      <c r="BP131" s="105">
        <f t="shared" si="10"/>
        <v>1.62</v>
      </c>
      <c r="BQ131" s="214">
        <f>BM131+2*BN131+32</f>
        <v>766.18000000000006</v>
      </c>
      <c r="BR131" s="88">
        <f>BR130</f>
        <v>65</v>
      </c>
      <c r="BS131" s="87">
        <f t="shared" si="11"/>
        <v>601.81052290469199</v>
      </c>
      <c r="BT131" s="88">
        <v>7</v>
      </c>
      <c r="BU131" s="110">
        <f>(10+2.5*BW131)*1/TAN(BV130/180*PI())</f>
        <v>34.641016151377556</v>
      </c>
      <c r="BV131" s="242"/>
      <c r="BW131" s="88">
        <f>INT((120*SIN(BV130/180*PI()))/10)*2</f>
        <v>20</v>
      </c>
      <c r="BX131" s="218">
        <v>12</v>
      </c>
      <c r="BY131" s="215">
        <f>BU131+34</f>
        <v>68.641016151377556</v>
      </c>
      <c r="BZ131" s="88">
        <f>BW131+1</f>
        <v>21</v>
      </c>
      <c r="CA131" s="87">
        <f>BY131*BZ131/100*((BX131/100)^2/4*PI()*7850/100)</f>
        <v>12.79749678326859</v>
      </c>
      <c r="CB131" s="244"/>
      <c r="CC131" s="234"/>
      <c r="CE131" s="42"/>
    </row>
    <row r="132" spans="5:83" ht="40.5" customHeight="1" x14ac:dyDescent="0.25">
      <c r="E132" s="93"/>
      <c r="I132" s="72"/>
      <c r="P132" s="72"/>
      <c r="Q132" s="72"/>
      <c r="R132" s="72"/>
      <c r="S132" s="72"/>
      <c r="AJ132" s="278"/>
      <c r="AK132" s="242"/>
      <c r="AL132" s="238"/>
      <c r="AM132" s="248"/>
      <c r="AN132" s="238"/>
      <c r="AO132" s="250"/>
      <c r="AP132" s="242"/>
      <c r="AQ132" s="242"/>
      <c r="AR132" s="238"/>
      <c r="AS132" s="239"/>
      <c r="AT132" s="241"/>
      <c r="AU132" s="241"/>
      <c r="AV132" s="238"/>
      <c r="AW132" s="238"/>
      <c r="AX132" s="238"/>
      <c r="AY132" s="238"/>
      <c r="AZ132" s="238"/>
      <c r="BA132" s="238"/>
      <c r="BB132" s="238"/>
      <c r="BC132" s="238"/>
      <c r="BD132" s="238"/>
      <c r="BE132" s="339"/>
      <c r="BF132" s="340"/>
      <c r="BG132" s="340"/>
      <c r="BH132" s="340"/>
      <c r="BI132" s="340"/>
      <c r="BJ132" s="340"/>
      <c r="BK132" s="341"/>
      <c r="BL132" s="88">
        <v>5</v>
      </c>
      <c r="BM132" s="210">
        <f>(3*AS130+BB130+BP132)</f>
        <v>28.55</v>
      </c>
      <c r="BN132" s="214">
        <f>AR130-7-BP130-BP131+BP132</f>
        <v>81.61</v>
      </c>
      <c r="BO132" s="218">
        <v>12</v>
      </c>
      <c r="BP132" s="211">
        <f t="shared" si="10"/>
        <v>1.39</v>
      </c>
      <c r="BQ132" s="214">
        <f>2*BM132+2*BN132+28</f>
        <v>248.32</v>
      </c>
      <c r="BR132" s="212">
        <f>INT(19*(INT(AZ130/3/2)+INT(BJ130/3/2+BJ131/3/2))/2)</f>
        <v>228</v>
      </c>
      <c r="BS132" s="87">
        <f t="shared" si="11"/>
        <v>502.65334475856326</v>
      </c>
      <c r="BT132" s="247"/>
      <c r="BU132" s="247"/>
      <c r="BV132" s="247"/>
      <c r="BW132" s="247"/>
      <c r="BX132" s="247"/>
      <c r="BY132" s="247"/>
      <c r="BZ132" s="247"/>
      <c r="CA132" s="247"/>
      <c r="CB132" s="253"/>
      <c r="CC132" s="246"/>
      <c r="CE132" s="42"/>
    </row>
    <row r="133" spans="5:83" ht="40.5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>
        <f>AL130</f>
        <v>660</v>
      </c>
      <c r="AM133" s="248" t="s">
        <v>404</v>
      </c>
      <c r="AN133" s="238">
        <f>AN130</f>
        <v>30</v>
      </c>
      <c r="AO133" s="250">
        <f>INT(AL133*TAN(RADIANS(AN133)))</f>
        <v>381</v>
      </c>
      <c r="AP133" s="242">
        <f>INT((AO133-13)/AS133+1)*AS133+13</f>
        <v>389</v>
      </c>
      <c r="AQ133" s="242">
        <f>AP133+INT(AL133*(TAN(AN133/180*PI())))</f>
        <v>770</v>
      </c>
      <c r="AR133" s="238">
        <f>F$12</f>
        <v>110</v>
      </c>
      <c r="AS133" s="239">
        <v>8</v>
      </c>
      <c r="AT133" s="241">
        <v>21</v>
      </c>
      <c r="AU133" s="241">
        <v>11</v>
      </c>
      <c r="AV133" s="88">
        <v>1</v>
      </c>
      <c r="AW133" s="218">
        <f>J$13</f>
        <v>28</v>
      </c>
      <c r="AX133" s="87">
        <f>AL133-11</f>
        <v>649</v>
      </c>
      <c r="AY133" s="184">
        <f>(AR133-7-BP133-BP134-1.16/2-BB133/2)</f>
        <v>98.06</v>
      </c>
      <c r="AZ133" s="130">
        <f>INT((AP133-13)/AS133)+1</f>
        <v>48</v>
      </c>
      <c r="BA133" s="103" t="s">
        <v>31</v>
      </c>
      <c r="BB133" s="105">
        <f>IF(AW133=16,1.84,IF(AW133=20,2.27,IF(AW133=22,2.51,IF(AW133=25,2.84,IF(AW133=28,3.16)))))</f>
        <v>3.16</v>
      </c>
      <c r="BC133" s="88">
        <f>AX133+2*AY133</f>
        <v>845.12</v>
      </c>
      <c r="BD133" s="87">
        <f>BC133*AZ133/100*((AW133/100)^2/4*PI()*7850/100)</f>
        <v>1960.8086661801694</v>
      </c>
      <c r="BE133" s="88">
        <v>2</v>
      </c>
      <c r="BF133" s="87">
        <f>AL133-11</f>
        <v>649</v>
      </c>
      <c r="BG133" s="87">
        <v>10</v>
      </c>
      <c r="BH133" s="218">
        <v>10</v>
      </c>
      <c r="BI133" s="88">
        <f>BF133+2*BG133</f>
        <v>669</v>
      </c>
      <c r="BJ133" s="88">
        <f>AZ133</f>
        <v>48</v>
      </c>
      <c r="BK133" s="87">
        <f>BI133*BJ133/100*((BH133/100)^2/4*PI()*7850/100)</f>
        <v>197.98254071069806</v>
      </c>
      <c r="BL133" s="88">
        <v>3</v>
      </c>
      <c r="BM133" s="110">
        <f>(AP133+AQ133)/2-2*4.5</f>
        <v>570.5</v>
      </c>
      <c r="BN133" s="87">
        <f>10</f>
        <v>10</v>
      </c>
      <c r="BO133" s="218">
        <v>10</v>
      </c>
      <c r="BP133" s="105">
        <f t="shared" si="10"/>
        <v>1.1599999999999999</v>
      </c>
      <c r="BQ133" s="87">
        <f>BM133+2*BN133</f>
        <v>590.5</v>
      </c>
      <c r="BR133" s="88">
        <f>AT133*2+2*AU133+1</f>
        <v>65</v>
      </c>
      <c r="BS133" s="87">
        <f t="shared" si="11"/>
        <v>236.64252830183011</v>
      </c>
      <c r="BT133" s="88">
        <v>6</v>
      </c>
      <c r="BU133" s="110">
        <f>(20+10*BW133)*TAN(BV133/180*PI())</f>
        <v>138.56406460551014</v>
      </c>
      <c r="BV133" s="242">
        <f>45+AN133/2</f>
        <v>60</v>
      </c>
      <c r="BW133" s="88">
        <f>INT((150*COS(BV133/180*PI())-10)/10)</f>
        <v>6</v>
      </c>
      <c r="BX133" s="218">
        <v>12</v>
      </c>
      <c r="BY133" s="215">
        <f>BU133+34</f>
        <v>172.56406460551014</v>
      </c>
      <c r="BZ133" s="88">
        <f>BW133+1</f>
        <v>7</v>
      </c>
      <c r="CA133" s="87">
        <f>BY133*BZ133/100*((BX133/100)^2/4*PI()*7850/100)</f>
        <v>10.72433648528016</v>
      </c>
      <c r="CB133" s="243">
        <f>BD133+BK133+BS133+BD134+BK134+BS134+CA133+CA134+BS135</f>
        <v>6061.7072134729615</v>
      </c>
      <c r="CC133" s="233">
        <f>(AP133+AQ133)*AL133/2*AR133/1000000</f>
        <v>42.0717</v>
      </c>
      <c r="CE133" s="42">
        <f>CB133/CC133</f>
        <v>144.08039640596795</v>
      </c>
    </row>
    <row r="134" spans="5:83" ht="40.5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/>
      <c r="AM134" s="248"/>
      <c r="AN134" s="238"/>
      <c r="AO134" s="250"/>
      <c r="AP134" s="242"/>
      <c r="AQ134" s="242"/>
      <c r="AR134" s="238"/>
      <c r="AS134" s="239"/>
      <c r="AT134" s="241"/>
      <c r="AU134" s="241"/>
      <c r="AV134" s="88" t="s">
        <v>51</v>
      </c>
      <c r="AW134" s="218">
        <f>AW133</f>
        <v>28</v>
      </c>
      <c r="AX134" s="87">
        <f>AL133/COS(AN133/180*PI())-11</f>
        <v>751.10235533030595</v>
      </c>
      <c r="AY134" s="184">
        <f>AY133</f>
        <v>98.06</v>
      </c>
      <c r="AZ134" s="103" t="s">
        <v>31</v>
      </c>
      <c r="BA134" s="131">
        <f>INT((AQ133-AP133-3.5/COS(AN133*PI()/180))/AS133)+1</f>
        <v>48</v>
      </c>
      <c r="BB134" s="105">
        <f>IF(AW134=16,1.84,IF(AW134=20,2.27,IF(AW134=22,2.51,IF(AW134=25,2.84,IF(AW134=28,3.16)))))</f>
        <v>3.16</v>
      </c>
      <c r="BC134" s="88">
        <f>AX134+2*AY134</f>
        <v>947.22235533030596</v>
      </c>
      <c r="BD134" s="87">
        <f>BC134*BA134/100*((AW134/100)^2/4*PI()*7850/100)</f>
        <v>2197.7018685290318</v>
      </c>
      <c r="BE134" s="88" t="s">
        <v>52</v>
      </c>
      <c r="BF134" s="87">
        <f>AL133/COS(AN133/180*PI())-11</f>
        <v>751.10235533030595</v>
      </c>
      <c r="BG134" s="87">
        <v>10</v>
      </c>
      <c r="BH134" s="218">
        <v>10</v>
      </c>
      <c r="BI134" s="88">
        <f>BF134+2*BG134</f>
        <v>771.10235533030595</v>
      </c>
      <c r="BJ134" s="88">
        <f>BA134</f>
        <v>48</v>
      </c>
      <c r="BK134" s="87">
        <f>BI134*BJ134/100*((BH134/100)^2/4*PI()*7850/100)</f>
        <v>228.19851039805303</v>
      </c>
      <c r="BL134" s="88">
        <v>4</v>
      </c>
      <c r="BM134" s="110">
        <f>BM133</f>
        <v>570.5</v>
      </c>
      <c r="BN134" s="214">
        <f>AR133-7-BP133-BP134+BP134</f>
        <v>101.84</v>
      </c>
      <c r="BO134" s="218">
        <v>14</v>
      </c>
      <c r="BP134" s="105">
        <f t="shared" si="10"/>
        <v>1.62</v>
      </c>
      <c r="BQ134" s="214">
        <f>BM134+2*BN134+32</f>
        <v>806.18000000000006</v>
      </c>
      <c r="BR134" s="88">
        <f>BR133</f>
        <v>65</v>
      </c>
      <c r="BS134" s="87">
        <f t="shared" si="11"/>
        <v>633.22927687397816</v>
      </c>
      <c r="BT134" s="88">
        <v>7</v>
      </c>
      <c r="BU134" s="110">
        <f>(10+2.5*BW134)*1/TAN(BV133/180*PI())</f>
        <v>34.641016151377556</v>
      </c>
      <c r="BV134" s="242"/>
      <c r="BW134" s="88">
        <f>INT((120*SIN(BV133/180*PI()))/10)*2</f>
        <v>20</v>
      </c>
      <c r="BX134" s="218">
        <v>12</v>
      </c>
      <c r="BY134" s="215">
        <f>BU134+34</f>
        <v>68.641016151377556</v>
      </c>
      <c r="BZ134" s="88">
        <f>BW134+1</f>
        <v>21</v>
      </c>
      <c r="CA134" s="87">
        <f>BY134*BZ134/100*((BX134/100)^2/4*PI()*7850/100)</f>
        <v>12.79749678326859</v>
      </c>
      <c r="CB134" s="244"/>
      <c r="CC134" s="234"/>
      <c r="CE134" s="42"/>
    </row>
    <row r="135" spans="5:83" ht="40.5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8"/>
      <c r="AN135" s="238"/>
      <c r="AO135" s="250"/>
      <c r="AP135" s="242"/>
      <c r="AQ135" s="242"/>
      <c r="AR135" s="238"/>
      <c r="AS135" s="239"/>
      <c r="AT135" s="241"/>
      <c r="AU135" s="241"/>
      <c r="AV135" s="238"/>
      <c r="AW135" s="238"/>
      <c r="AX135" s="238"/>
      <c r="AY135" s="238"/>
      <c r="AZ135" s="238"/>
      <c r="BA135" s="238"/>
      <c r="BB135" s="238"/>
      <c r="BC135" s="238"/>
      <c r="BD135" s="238"/>
      <c r="BE135" s="238"/>
      <c r="BF135" s="238"/>
      <c r="BG135" s="238"/>
      <c r="BH135" s="238"/>
      <c r="BI135" s="238"/>
      <c r="BJ135" s="238"/>
      <c r="BK135" s="238"/>
      <c r="BL135" s="88">
        <v>5</v>
      </c>
      <c r="BM135" s="210">
        <f>(3*AS133+BB133+BP135)</f>
        <v>28.55</v>
      </c>
      <c r="BN135" s="214">
        <f>AR133-7-BP133-BP134+BP135</f>
        <v>101.61</v>
      </c>
      <c r="BO135" s="218">
        <v>12</v>
      </c>
      <c r="BP135" s="211">
        <f t="shared" si="10"/>
        <v>1.39</v>
      </c>
      <c r="BQ135" s="214">
        <f>2*BM135+2*BN135+28</f>
        <v>288.32</v>
      </c>
      <c r="BR135" s="212">
        <f>INT(19*(INT(AZ133/3/2)+INT(BJ133/3/2+BJ134/3/2))/2)</f>
        <v>228</v>
      </c>
      <c r="BS135" s="87">
        <f t="shared" si="11"/>
        <v>583.62198921065135</v>
      </c>
      <c r="BT135" s="247"/>
      <c r="BU135" s="247"/>
      <c r="BV135" s="247"/>
      <c r="BW135" s="247"/>
      <c r="BX135" s="247"/>
      <c r="BY135" s="247"/>
      <c r="BZ135" s="247"/>
      <c r="CA135" s="247"/>
      <c r="CB135" s="253"/>
      <c r="CC135" s="246"/>
      <c r="CE135" s="42"/>
    </row>
    <row r="136" spans="5:83" ht="40.5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f>AL133</f>
        <v>660</v>
      </c>
      <c r="AM136" s="248" t="s">
        <v>406</v>
      </c>
      <c r="AN136" s="238">
        <f>AN133</f>
        <v>30</v>
      </c>
      <c r="AO136" s="250">
        <f>INT(AL136*TAN(RADIANS(AN136)))</f>
        <v>381</v>
      </c>
      <c r="AP136" s="242">
        <f>INT((AO136-13)/AS136+1)*AS136+13</f>
        <v>389</v>
      </c>
      <c r="AQ136" s="242">
        <f>AP136+INT(AL136*(TAN(AN136/180*PI())))</f>
        <v>770</v>
      </c>
      <c r="AR136" s="238">
        <f>F$15</f>
        <v>120</v>
      </c>
      <c r="AS136" s="239">
        <v>8</v>
      </c>
      <c r="AT136" s="241">
        <v>21</v>
      </c>
      <c r="AU136" s="241">
        <v>11</v>
      </c>
      <c r="AV136" s="88">
        <v>1</v>
      </c>
      <c r="AW136" s="218">
        <f>J$15</f>
        <v>28</v>
      </c>
      <c r="AX136" s="87">
        <f>AL136-11</f>
        <v>649</v>
      </c>
      <c r="AY136" s="184">
        <f>(AR136-7-BP136-BP137-1.16/2-BB136/2)</f>
        <v>108.06</v>
      </c>
      <c r="AZ136" s="130">
        <f>INT((AP136-13)/AS136)+1</f>
        <v>48</v>
      </c>
      <c r="BA136" s="103" t="s">
        <v>31</v>
      </c>
      <c r="BB136" s="105">
        <f>IF(AW136=16,1.84,IF(AW136=20,2.27,IF(AW136=22,2.51,IF(AW136=25,2.84,IF(AW136=28,3.16)))))</f>
        <v>3.16</v>
      </c>
      <c r="BC136" s="88">
        <f>AX136+2*AY136</f>
        <v>865.12</v>
      </c>
      <c r="BD136" s="87">
        <f>BC136*AZ136/100*((AW136/100)^2/4*PI()*7850/100)</f>
        <v>2007.2117489655768</v>
      </c>
      <c r="BE136" s="88">
        <v>2</v>
      </c>
      <c r="BF136" s="87">
        <f>AL136-11</f>
        <v>649</v>
      </c>
      <c r="BG136" s="87">
        <v>10</v>
      </c>
      <c r="BH136" s="218">
        <v>10</v>
      </c>
      <c r="BI136" s="88">
        <f>BF136+2*BG136</f>
        <v>669</v>
      </c>
      <c r="BJ136" s="88">
        <f>AZ136</f>
        <v>48</v>
      </c>
      <c r="BK136" s="87">
        <f>BI136*BJ136/100*((BH136/100)^2/4*PI()*7850/100)</f>
        <v>197.98254071069806</v>
      </c>
      <c r="BL136" s="88">
        <v>3</v>
      </c>
      <c r="BM136" s="110">
        <f>(AP136+AQ136)/2-2*4.5</f>
        <v>570.5</v>
      </c>
      <c r="BN136" s="87">
        <f>10</f>
        <v>10</v>
      </c>
      <c r="BO136" s="218">
        <v>10</v>
      </c>
      <c r="BP136" s="105">
        <f t="shared" si="10"/>
        <v>1.1599999999999999</v>
      </c>
      <c r="BQ136" s="87">
        <f>BM136+2*BN136</f>
        <v>590.5</v>
      </c>
      <c r="BR136" s="88">
        <f>AT136*2+2*AU136+1</f>
        <v>65</v>
      </c>
      <c r="BS136" s="87">
        <f t="shared" si="11"/>
        <v>236.64252830183011</v>
      </c>
      <c r="BT136" s="88">
        <v>6</v>
      </c>
      <c r="BU136" s="110">
        <f>(20+10*BW136)*TAN(BV136/180*PI())</f>
        <v>138.56406460551014</v>
      </c>
      <c r="BV136" s="242">
        <f>45+AN136/2</f>
        <v>60</v>
      </c>
      <c r="BW136" s="88">
        <f>INT((150*COS(BV136/180*PI())-10)/10)</f>
        <v>6</v>
      </c>
      <c r="BX136" s="218">
        <v>12</v>
      </c>
      <c r="BY136" s="215">
        <f>BU136+34</f>
        <v>172.56406460551014</v>
      </c>
      <c r="BZ136" s="88">
        <f>BW136+1</f>
        <v>7</v>
      </c>
      <c r="CA136" s="87">
        <f>BY136*BZ136/100*((BX136/100)^2/4*PI()*7850/100)</f>
        <v>10.72433648528016</v>
      </c>
      <c r="CB136" s="243">
        <f>BD136+BK136+BS136+BD137+BK137+BS137+CA136+CA137+BS138</f>
        <v>6210.7070782544633</v>
      </c>
      <c r="CC136" s="233">
        <f>(AP136+AQ136)*AL136/2*AR136/1000000</f>
        <v>45.8964</v>
      </c>
      <c r="CE136" s="42">
        <f>CB136/CC136</f>
        <v>135.32013574603812</v>
      </c>
    </row>
    <row r="137" spans="5:83" ht="40.5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8"/>
      <c r="AN137" s="238"/>
      <c r="AO137" s="250"/>
      <c r="AP137" s="242"/>
      <c r="AQ137" s="242"/>
      <c r="AR137" s="238"/>
      <c r="AS137" s="239"/>
      <c r="AT137" s="241"/>
      <c r="AU137" s="241"/>
      <c r="AV137" s="88" t="s">
        <v>51</v>
      </c>
      <c r="AW137" s="218">
        <f>AW136</f>
        <v>28</v>
      </c>
      <c r="AX137" s="87">
        <f>AL136/COS(AN136/180*PI())-11</f>
        <v>751.10235533030595</v>
      </c>
      <c r="AY137" s="184">
        <f>AY136</f>
        <v>108.06</v>
      </c>
      <c r="AZ137" s="103" t="s">
        <v>31</v>
      </c>
      <c r="BA137" s="131">
        <f>INT((AQ136-AP136-3.5/COS(AN136*PI()/180))/AS136)+1</f>
        <v>48</v>
      </c>
      <c r="BB137" s="105">
        <f>IF(AW137=16,1.84,IF(AW137=20,2.27,IF(AW137=22,2.51,IF(AW137=25,2.84,IF(AW137=28,3.16)))))</f>
        <v>3.16</v>
      </c>
      <c r="BC137" s="88">
        <f>AX137+2*AY137</f>
        <v>967.22235533030596</v>
      </c>
      <c r="BD137" s="87">
        <f>BC137*BA137/100*((AW137/100)^2/4*PI()*7850/100)</f>
        <v>2244.1049513144394</v>
      </c>
      <c r="BE137" s="88" t="s">
        <v>52</v>
      </c>
      <c r="BF137" s="87">
        <f>AL136/COS(AN136/180*PI())-11</f>
        <v>751.10235533030595</v>
      </c>
      <c r="BG137" s="87">
        <v>10</v>
      </c>
      <c r="BH137" s="218">
        <v>10</v>
      </c>
      <c r="BI137" s="88">
        <f>BF137+2*BG137</f>
        <v>771.10235533030595</v>
      </c>
      <c r="BJ137" s="88">
        <f>BA137</f>
        <v>48</v>
      </c>
      <c r="BK137" s="87">
        <f>BI137*BJ137/100*((BH137/100)^2/4*PI()*7850/100)</f>
        <v>228.19851039805303</v>
      </c>
      <c r="BL137" s="88">
        <v>4</v>
      </c>
      <c r="BM137" s="110">
        <f>BM136</f>
        <v>570.5</v>
      </c>
      <c r="BN137" s="214">
        <f>AR136-7-BP136-BP137+BP137</f>
        <v>111.84</v>
      </c>
      <c r="BO137" s="218">
        <v>14</v>
      </c>
      <c r="BP137" s="105">
        <f t="shared" si="10"/>
        <v>1.62</v>
      </c>
      <c r="BQ137" s="214">
        <f>BM137+2*BN137+32</f>
        <v>826.18000000000006</v>
      </c>
      <c r="BR137" s="88">
        <f>BR136</f>
        <v>65</v>
      </c>
      <c r="BS137" s="87">
        <f t="shared" si="11"/>
        <v>648.93865385862125</v>
      </c>
      <c r="BT137" s="88">
        <v>7</v>
      </c>
      <c r="BU137" s="110">
        <f>(10+2.5*BW137)*1/TAN(BV136/180*PI())</f>
        <v>34.641016151377556</v>
      </c>
      <c r="BV137" s="242"/>
      <c r="BW137" s="88">
        <f>INT((120*SIN(BV136/180*PI()))/10)*2</f>
        <v>20</v>
      </c>
      <c r="BX137" s="218">
        <v>12</v>
      </c>
      <c r="BY137" s="215">
        <f>BU137+34</f>
        <v>68.641016151377556</v>
      </c>
      <c r="BZ137" s="88">
        <f>BW137+1</f>
        <v>21</v>
      </c>
      <c r="CA137" s="87">
        <f>BY137*BZ137/100*((BX137/100)^2/4*PI()*7850/100)</f>
        <v>12.79749678326859</v>
      </c>
      <c r="CB137" s="244"/>
      <c r="CC137" s="234"/>
      <c r="CE137" s="42"/>
    </row>
    <row r="138" spans="5:83" ht="40.5" customHeight="1" thickBot="1" x14ac:dyDescent="0.3">
      <c r="E138" s="93"/>
      <c r="I138" s="72"/>
      <c r="P138" s="72"/>
      <c r="Q138" s="72"/>
      <c r="R138" s="72"/>
      <c r="S138" s="72"/>
      <c r="AJ138" s="279"/>
      <c r="AK138" s="252"/>
      <c r="AL138" s="236"/>
      <c r="AM138" s="249"/>
      <c r="AN138" s="236"/>
      <c r="AO138" s="251"/>
      <c r="AP138" s="252"/>
      <c r="AQ138" s="252"/>
      <c r="AR138" s="236"/>
      <c r="AS138" s="240"/>
      <c r="AT138" s="303"/>
      <c r="AU138" s="303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  <c r="BF138" s="236"/>
      <c r="BG138" s="236"/>
      <c r="BH138" s="236"/>
      <c r="BI138" s="236"/>
      <c r="BJ138" s="236"/>
      <c r="BK138" s="236"/>
      <c r="BL138" s="95">
        <v>5</v>
      </c>
      <c r="BM138" s="210">
        <f>(3*AS136+BB136+BP138)</f>
        <v>28.55</v>
      </c>
      <c r="BN138" s="214">
        <f>AR136-7-BP136-BP137+BP138</f>
        <v>111.61</v>
      </c>
      <c r="BO138" s="218">
        <v>12</v>
      </c>
      <c r="BP138" s="211">
        <f t="shared" si="10"/>
        <v>1.39</v>
      </c>
      <c r="BQ138" s="214">
        <f>2*BM138+2*BN138+28</f>
        <v>308.32</v>
      </c>
      <c r="BR138" s="212">
        <f>INT(19*(INT(AZ136/3/2)+INT(BJ136/3/2+BJ137/3/2))/2)</f>
        <v>228</v>
      </c>
      <c r="BS138" s="94">
        <f t="shared" si="11"/>
        <v>624.10631143669548</v>
      </c>
      <c r="BT138" s="237"/>
      <c r="BU138" s="237"/>
      <c r="BV138" s="237"/>
      <c r="BW138" s="237"/>
      <c r="BX138" s="237"/>
      <c r="BY138" s="237"/>
      <c r="BZ138" s="237"/>
      <c r="CA138" s="237"/>
      <c r="CB138" s="245"/>
      <c r="CC138" s="235"/>
      <c r="CE138" s="42"/>
    </row>
    <row r="139" spans="5:83" ht="32.25" customHeight="1" x14ac:dyDescent="0.25">
      <c r="E139" s="93"/>
      <c r="I139" s="72"/>
      <c r="P139" s="72"/>
      <c r="Q139" s="72"/>
      <c r="R139" s="72"/>
      <c r="S139" s="72"/>
      <c r="AM139" s="93"/>
      <c r="AN139" s="93"/>
      <c r="AO139" s="129"/>
      <c r="AP139" s="93"/>
      <c r="AQ139" s="93"/>
      <c r="BD139" s="72"/>
      <c r="BE139" s="72"/>
      <c r="BF139" s="72"/>
      <c r="BG139" s="72"/>
    </row>
    <row r="140" spans="5:83" ht="32.25" customHeight="1" x14ac:dyDescent="0.25">
      <c r="E140" s="93"/>
      <c r="I140" s="72"/>
      <c r="P140" s="72"/>
      <c r="Q140" s="72"/>
      <c r="R140" s="72"/>
      <c r="S140" s="72"/>
      <c r="AJ140" s="271" t="s">
        <v>434</v>
      </c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1"/>
      <c r="AU140" s="271"/>
      <c r="AV140" s="271"/>
      <c r="AW140" s="271"/>
      <c r="AX140" s="271"/>
      <c r="AY140" s="271"/>
      <c r="AZ140" s="271"/>
      <c r="BA140" s="271"/>
      <c r="BB140" s="271"/>
      <c r="BC140" s="271"/>
      <c r="BD140" s="271"/>
      <c r="BE140" s="271"/>
      <c r="BF140" s="271"/>
      <c r="BG140" s="271"/>
      <c r="BH140" s="271"/>
      <c r="BI140" s="271"/>
      <c r="BJ140" s="271"/>
      <c r="BK140" s="271"/>
      <c r="BL140" s="271"/>
      <c r="BM140" s="271"/>
      <c r="BN140" s="271"/>
      <c r="BO140" s="271"/>
      <c r="BP140" s="271"/>
      <c r="BQ140" s="271"/>
      <c r="BR140" s="271"/>
      <c r="BS140" s="271"/>
      <c r="BT140" s="271"/>
      <c r="BU140" s="271"/>
      <c r="BV140" s="271"/>
      <c r="BW140" s="271"/>
      <c r="BX140" s="271"/>
      <c r="BY140" s="271"/>
      <c r="BZ140" s="271"/>
      <c r="CA140" s="271"/>
      <c r="CB140" s="271"/>
      <c r="CC140" s="271"/>
    </row>
    <row r="141" spans="5:83" ht="32.25" customHeight="1" thickBot="1" x14ac:dyDescent="0.3">
      <c r="E141" s="93"/>
      <c r="I141" s="72"/>
      <c r="P141" s="72"/>
      <c r="Q141" s="72"/>
      <c r="R141" s="72"/>
      <c r="S141" s="72"/>
      <c r="AJ141" s="43"/>
      <c r="AK141" s="43"/>
      <c r="AL141" s="43"/>
      <c r="AM141" s="43"/>
      <c r="AN141" s="43"/>
      <c r="AO141" s="128"/>
      <c r="AP141" s="43"/>
      <c r="AQ141" s="43"/>
      <c r="AR141" s="43"/>
      <c r="AS141" s="133"/>
      <c r="AT141" s="209"/>
      <c r="AU141" s="209"/>
      <c r="AV141" s="43"/>
      <c r="AW141" s="43"/>
      <c r="AX141" s="43"/>
      <c r="AY141" s="13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</row>
    <row r="142" spans="5:83" ht="62.25" customHeight="1" x14ac:dyDescent="0.25">
      <c r="E142" s="93"/>
      <c r="I142" s="72"/>
      <c r="P142" s="72"/>
      <c r="Q142" s="72"/>
      <c r="R142" s="72"/>
      <c r="S142" s="72"/>
      <c r="AJ142" s="272" t="s">
        <v>441</v>
      </c>
      <c r="AK142" s="274" t="s">
        <v>148</v>
      </c>
      <c r="AL142" s="274" t="s">
        <v>149</v>
      </c>
      <c r="AM142" s="274" t="s">
        <v>150</v>
      </c>
      <c r="AN142" s="262" t="s">
        <v>450</v>
      </c>
      <c r="AO142" s="200" t="s">
        <v>23</v>
      </c>
      <c r="AP142" s="262" t="s">
        <v>442</v>
      </c>
      <c r="AQ142" s="262" t="s">
        <v>443</v>
      </c>
      <c r="AR142" s="262" t="s">
        <v>444</v>
      </c>
      <c r="AS142" s="264" t="s">
        <v>201</v>
      </c>
      <c r="AT142" s="266" t="s">
        <v>407</v>
      </c>
      <c r="AU142" s="266" t="s">
        <v>408</v>
      </c>
      <c r="AV142" s="257" t="s">
        <v>437</v>
      </c>
      <c r="AW142" s="257"/>
      <c r="AX142" s="257"/>
      <c r="AY142" s="257"/>
      <c r="AZ142" s="257"/>
      <c r="BA142" s="257"/>
      <c r="BB142" s="257"/>
      <c r="BC142" s="257"/>
      <c r="BD142" s="257"/>
      <c r="BE142" s="257" t="s">
        <v>438</v>
      </c>
      <c r="BF142" s="257"/>
      <c r="BG142" s="257"/>
      <c r="BH142" s="257"/>
      <c r="BI142" s="257"/>
      <c r="BJ142" s="257"/>
      <c r="BK142" s="257"/>
      <c r="BL142" s="257" t="s">
        <v>445</v>
      </c>
      <c r="BM142" s="257"/>
      <c r="BN142" s="257"/>
      <c r="BO142" s="257"/>
      <c r="BP142" s="257"/>
      <c r="BQ142" s="257"/>
      <c r="BR142" s="257"/>
      <c r="BS142" s="257"/>
      <c r="BT142" s="257" t="s">
        <v>417</v>
      </c>
      <c r="BU142" s="257"/>
      <c r="BV142" s="257"/>
      <c r="BW142" s="257"/>
      <c r="BX142" s="257"/>
      <c r="BY142" s="257"/>
      <c r="BZ142" s="257"/>
      <c r="CA142" s="257"/>
      <c r="CB142" s="258" t="s">
        <v>454</v>
      </c>
      <c r="CC142" s="260" t="s">
        <v>453</v>
      </c>
      <c r="CE142" s="42"/>
    </row>
    <row r="143" spans="5:83" ht="102.75" customHeight="1" x14ac:dyDescent="0.25">
      <c r="E143" s="93"/>
      <c r="I143" s="72"/>
      <c r="P143" s="72"/>
      <c r="Q143" s="72"/>
      <c r="R143" s="72"/>
      <c r="S143" s="72"/>
      <c r="AJ143" s="273"/>
      <c r="AK143" s="259"/>
      <c r="AL143" s="259"/>
      <c r="AM143" s="259"/>
      <c r="AN143" s="263"/>
      <c r="AO143" s="201" t="s">
        <v>202</v>
      </c>
      <c r="AP143" s="263"/>
      <c r="AQ143" s="263"/>
      <c r="AR143" s="263"/>
      <c r="AS143" s="265"/>
      <c r="AT143" s="267"/>
      <c r="AU143" s="267"/>
      <c r="AV143" s="25" t="s">
        <v>24</v>
      </c>
      <c r="AW143" s="25" t="s">
        <v>158</v>
      </c>
      <c r="AX143" s="81" t="s">
        <v>25</v>
      </c>
      <c r="AY143" s="187" t="s">
        <v>26</v>
      </c>
      <c r="AZ143" s="25" t="s">
        <v>440</v>
      </c>
      <c r="BA143" s="25" t="s">
        <v>409</v>
      </c>
      <c r="BB143" s="186" t="s">
        <v>27</v>
      </c>
      <c r="BC143" s="25" t="s">
        <v>159</v>
      </c>
      <c r="BD143" s="25" t="s">
        <v>160</v>
      </c>
      <c r="BE143" s="25" t="s">
        <v>24</v>
      </c>
      <c r="BF143" s="81" t="s">
        <v>25</v>
      </c>
      <c r="BG143" s="81" t="s">
        <v>26</v>
      </c>
      <c r="BH143" s="25" t="s">
        <v>158</v>
      </c>
      <c r="BI143" s="25" t="s">
        <v>159</v>
      </c>
      <c r="BJ143" s="25" t="s">
        <v>20</v>
      </c>
      <c r="BK143" s="25" t="s">
        <v>160</v>
      </c>
      <c r="BL143" s="25" t="s">
        <v>24</v>
      </c>
      <c r="BM143" s="81" t="s">
        <v>25</v>
      </c>
      <c r="BN143" s="81" t="s">
        <v>26</v>
      </c>
      <c r="BO143" s="25" t="s">
        <v>158</v>
      </c>
      <c r="BP143" s="186" t="s">
        <v>27</v>
      </c>
      <c r="BQ143" s="25" t="s">
        <v>159</v>
      </c>
      <c r="BR143" s="25" t="s">
        <v>20</v>
      </c>
      <c r="BS143" s="25" t="s">
        <v>160</v>
      </c>
      <c r="BT143" s="25" t="s">
        <v>24</v>
      </c>
      <c r="BU143" s="81" t="s">
        <v>25</v>
      </c>
      <c r="BV143" s="81" t="s">
        <v>448</v>
      </c>
      <c r="BW143" s="81" t="s">
        <v>207</v>
      </c>
      <c r="BX143" s="25" t="s">
        <v>158</v>
      </c>
      <c r="BY143" s="25" t="s">
        <v>159</v>
      </c>
      <c r="BZ143" s="25" t="s">
        <v>20</v>
      </c>
      <c r="CA143" s="25" t="s">
        <v>160</v>
      </c>
      <c r="CB143" s="259"/>
      <c r="CC143" s="261"/>
      <c r="CE143" s="42"/>
    </row>
    <row r="144" spans="5:83" ht="39" customHeight="1" x14ac:dyDescent="0.25">
      <c r="E144" s="93"/>
      <c r="I144" s="72"/>
      <c r="P144" s="72"/>
      <c r="Q144" s="72"/>
      <c r="R144" s="72"/>
      <c r="S144" s="72"/>
      <c r="AJ144" s="278">
        <v>6.6</v>
      </c>
      <c r="AK144" s="242">
        <v>6</v>
      </c>
      <c r="AL144" s="238">
        <v>660</v>
      </c>
      <c r="AM144" s="248" t="s">
        <v>203</v>
      </c>
      <c r="AN144" s="238">
        <v>35</v>
      </c>
      <c r="AO144" s="250">
        <f>INT(AL144*TAN(RADIANS(AN144)))</f>
        <v>462</v>
      </c>
      <c r="AP144" s="242">
        <f>(INT((AO144-13)/AS144+1)*AS144+13)</f>
        <v>469</v>
      </c>
      <c r="AQ144" s="242">
        <f>AP144+INT(AL144*(TAN(AN144/180*PI())))</f>
        <v>931</v>
      </c>
      <c r="AR144" s="238">
        <f>F$6</f>
        <v>60</v>
      </c>
      <c r="AS144" s="239">
        <v>8</v>
      </c>
      <c r="AT144" s="241">
        <v>21</v>
      </c>
      <c r="AU144" s="241">
        <v>11</v>
      </c>
      <c r="AV144" s="88">
        <v>1</v>
      </c>
      <c r="AW144" s="218">
        <f>J$6</f>
        <v>28</v>
      </c>
      <c r="AX144" s="87">
        <f>AL144-11</f>
        <v>649</v>
      </c>
      <c r="AY144" s="184">
        <f>(AR144-7-BP144-BP145-1.16/2-BB144/2)</f>
        <v>48.060000000000009</v>
      </c>
      <c r="AZ144" s="130">
        <f>INT((AP144-13)/AS144)+1</f>
        <v>58</v>
      </c>
      <c r="BA144" s="103" t="s">
        <v>31</v>
      </c>
      <c r="BB144" s="105">
        <f>IF(AW144=16,1.84,IF(AW144=20,2.27,IF(AW144=22,2.51,IF(AW144=25,2.84,IF(AW144=28,3.16)))))</f>
        <v>3.16</v>
      </c>
      <c r="BC144" s="88">
        <f>AX144+2*AY144</f>
        <v>745.12</v>
      </c>
      <c r="BD144" s="87">
        <f>BC144*AZ144/100*((AW144/100)^2/4*PI()*7850/100)</f>
        <v>2088.9585131392023</v>
      </c>
      <c r="BE144" s="88">
        <v>2</v>
      </c>
      <c r="BF144" s="87">
        <f>AL144-11</f>
        <v>649</v>
      </c>
      <c r="BG144" s="87">
        <v>10</v>
      </c>
      <c r="BH144" s="218">
        <v>10</v>
      </c>
      <c r="BI144" s="88">
        <f>BF144+2*BG144</f>
        <v>669</v>
      </c>
      <c r="BJ144" s="88">
        <f>AZ144</f>
        <v>58</v>
      </c>
      <c r="BK144" s="87">
        <f>BI144*BJ144/100*((BH144/100)^2/4*PI()*7850/100)</f>
        <v>239.22890335876016</v>
      </c>
      <c r="BL144" s="88">
        <v>3</v>
      </c>
      <c r="BM144" s="110">
        <f>(AP144+AQ144)/2-2*4.5</f>
        <v>691</v>
      </c>
      <c r="BN144" s="87">
        <f>10</f>
        <v>10</v>
      </c>
      <c r="BO144" s="218">
        <v>10</v>
      </c>
      <c r="BP144" s="105">
        <f t="shared" ref="BP144:BP161" si="12">IF(BO144=10,1.16,IF(BO144=12,1.39,IF(BO144=14,1.62,IF(BO144=28,3.1))))</f>
        <v>1.1599999999999999</v>
      </c>
      <c r="BQ144" s="87">
        <f>BM144+2*BN144</f>
        <v>711</v>
      </c>
      <c r="BR144" s="88">
        <f>AT144*2+2*AU144+1</f>
        <v>65</v>
      </c>
      <c r="BS144" s="87">
        <f t="shared" ref="BS144:BS161" si="13">BQ144*BR144/100*((BO144/100)^2/4*PI()*7850/100)</f>
        <v>284.93283255309262</v>
      </c>
      <c r="BT144" s="88">
        <v>6</v>
      </c>
      <c r="BU144" s="110">
        <f>(20+10*BW144)*TAN(BV144/180*PI())</f>
        <v>134.46874888798155</v>
      </c>
      <c r="BV144" s="242">
        <f>45+AN144/2</f>
        <v>62.5</v>
      </c>
      <c r="BW144" s="88">
        <f>INT((150*COS(BV144/180*PI())-10)/10)</f>
        <v>5</v>
      </c>
      <c r="BX144" s="218">
        <v>12</v>
      </c>
      <c r="BY144" s="215">
        <f>BU144+34</f>
        <v>168.46874888798155</v>
      </c>
      <c r="BZ144" s="88">
        <f>BW144+1</f>
        <v>6</v>
      </c>
      <c r="CA144" s="87">
        <f>BY144*BZ144/100*((BX144/100)^2/4*PI()*7850/100)</f>
        <v>8.9741356776309882</v>
      </c>
      <c r="CB144" s="243">
        <f>BD144+BK144+BS144+BD145+BK145+BS145+CA144+CA145+BS146</f>
        <v>6517.1186788871109</v>
      </c>
      <c r="CC144" s="233">
        <f>(AP144+AQ144)*AL144/2*AR144/1000000</f>
        <v>27.72</v>
      </c>
      <c r="CE144" s="42">
        <f>CB144/CC144</f>
        <v>235.10529144614398</v>
      </c>
    </row>
    <row r="145" spans="5:83" ht="39" customHeight="1" x14ac:dyDescent="0.25">
      <c r="E145" s="93"/>
      <c r="I145" s="72"/>
      <c r="P145" s="72"/>
      <c r="Q145" s="72"/>
      <c r="R145" s="72"/>
      <c r="S145" s="72"/>
      <c r="AJ145" s="278"/>
      <c r="AK145" s="242"/>
      <c r="AL145" s="238"/>
      <c r="AM145" s="248"/>
      <c r="AN145" s="238"/>
      <c r="AO145" s="250"/>
      <c r="AP145" s="242"/>
      <c r="AQ145" s="242"/>
      <c r="AR145" s="238"/>
      <c r="AS145" s="239"/>
      <c r="AT145" s="241"/>
      <c r="AU145" s="241"/>
      <c r="AV145" s="88" t="s">
        <v>51</v>
      </c>
      <c r="AW145" s="218">
        <f>AW144</f>
        <v>28</v>
      </c>
      <c r="AX145" s="87">
        <f>AL144/COS(AN144/180*PI())-11</f>
        <v>794.71122858256103</v>
      </c>
      <c r="AY145" s="184">
        <f>AY144</f>
        <v>48.060000000000009</v>
      </c>
      <c r="AZ145" s="103" t="s">
        <v>31</v>
      </c>
      <c r="BA145" s="131">
        <f>INT((AQ144-AP144-3.5/COS(AN144*PI()/180))/AS144)+1</f>
        <v>58</v>
      </c>
      <c r="BB145" s="105">
        <f>IF(AW145=16,1.84,IF(AW145=20,2.27,IF(AW145=22,2.51,IF(AW145=25,2.84,IF(AW145=28,3.16)))))</f>
        <v>3.16</v>
      </c>
      <c r="BC145" s="88">
        <f>AX145+2*AY145</f>
        <v>890.83122858256104</v>
      </c>
      <c r="BD145" s="87">
        <f>BC145*BA145/100*((AW145/100)^2/4*PI()*7850/100)</f>
        <v>2497.4627962177847</v>
      </c>
      <c r="BE145" s="88" t="s">
        <v>52</v>
      </c>
      <c r="BF145" s="87">
        <f>AL144/COS(AN144/180*PI())-11</f>
        <v>794.71122858256103</v>
      </c>
      <c r="BG145" s="87">
        <v>10</v>
      </c>
      <c r="BH145" s="218">
        <v>10</v>
      </c>
      <c r="BI145" s="88">
        <f>BF145+2*BG145</f>
        <v>814.71122858256103</v>
      </c>
      <c r="BJ145" s="88">
        <f>BA145</f>
        <v>58</v>
      </c>
      <c r="BK145" s="87">
        <f>BI145*BJ145/100*((BH145/100)^2/4*PI()*7850/100)</f>
        <v>291.33404150653854</v>
      </c>
      <c r="BL145" s="88">
        <v>4</v>
      </c>
      <c r="BM145" s="110">
        <f>BM144</f>
        <v>691</v>
      </c>
      <c r="BN145" s="214">
        <f>AR144-7-BP144-BP145+BP145</f>
        <v>51.84</v>
      </c>
      <c r="BO145" s="218">
        <v>14</v>
      </c>
      <c r="BP145" s="105">
        <f t="shared" si="12"/>
        <v>1.62</v>
      </c>
      <c r="BQ145" s="214">
        <f>BM145+2*BN145+32</f>
        <v>826.68000000000006</v>
      </c>
      <c r="BR145" s="88">
        <f>BR144</f>
        <v>65</v>
      </c>
      <c r="BS145" s="87">
        <f t="shared" si="13"/>
        <v>649.3313882832374</v>
      </c>
      <c r="BT145" s="88">
        <v>7</v>
      </c>
      <c r="BU145" s="110">
        <f>(10+2.5*BW145)*1/TAN(BV144/180*PI())</f>
        <v>31.234023033104791</v>
      </c>
      <c r="BV145" s="242"/>
      <c r="BW145" s="88">
        <f>INT((120*SIN(BV144/180*PI()))/10)*2</f>
        <v>20</v>
      </c>
      <c r="BX145" s="218">
        <v>12</v>
      </c>
      <c r="BY145" s="215">
        <f>BU145+34</f>
        <v>65.234023033104791</v>
      </c>
      <c r="BZ145" s="88">
        <f>BW145+1</f>
        <v>21</v>
      </c>
      <c r="CA145" s="87">
        <f>BY145*BZ145/100*((BX145/100)^2/4*PI()*7850/100)</f>
        <v>12.162293723693269</v>
      </c>
      <c r="CB145" s="244"/>
      <c r="CC145" s="234"/>
      <c r="CE145" s="42"/>
    </row>
    <row r="146" spans="5:83" ht="39" customHeight="1" x14ac:dyDescent="0.25">
      <c r="E146" s="93"/>
      <c r="I146" s="72"/>
      <c r="P146" s="72"/>
      <c r="Q146" s="72"/>
      <c r="R146" s="72"/>
      <c r="S146" s="72"/>
      <c r="AJ146" s="278"/>
      <c r="AK146" s="242"/>
      <c r="AL146" s="238"/>
      <c r="AM146" s="248"/>
      <c r="AN146" s="238"/>
      <c r="AO146" s="250"/>
      <c r="AP146" s="242"/>
      <c r="AQ146" s="242"/>
      <c r="AR146" s="238"/>
      <c r="AS146" s="239"/>
      <c r="AT146" s="241"/>
      <c r="AU146" s="241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88">
        <v>5</v>
      </c>
      <c r="BM146" s="210">
        <f>(3*AS144+BB144+BP146)</f>
        <v>28.55</v>
      </c>
      <c r="BN146" s="214">
        <f>AR144-7-BP144-BP145+BP146</f>
        <v>51.610000000000007</v>
      </c>
      <c r="BO146" s="218">
        <v>12</v>
      </c>
      <c r="BP146" s="211">
        <f t="shared" si="12"/>
        <v>1.39</v>
      </c>
      <c r="BQ146" s="214">
        <f>2*BM146+2*BN146+28</f>
        <v>188.32000000000002</v>
      </c>
      <c r="BR146" s="212">
        <f>INT(19*(INT(AZ144/3/2)+INT(BJ144/3/2+BJ145/3/2))/2)</f>
        <v>266</v>
      </c>
      <c r="BS146" s="87">
        <f t="shared" si="13"/>
        <v>444.73377442716964</v>
      </c>
      <c r="BT146" s="247"/>
      <c r="BU146" s="247"/>
      <c r="BV146" s="247"/>
      <c r="BW146" s="247"/>
      <c r="BX146" s="247"/>
      <c r="BY146" s="247"/>
      <c r="BZ146" s="247"/>
      <c r="CA146" s="247"/>
      <c r="CB146" s="253"/>
      <c r="CC146" s="246"/>
      <c r="CE146" s="42"/>
    </row>
    <row r="147" spans="5:83" ht="39" customHeight="1" x14ac:dyDescent="0.25">
      <c r="E147" s="93"/>
      <c r="I147" s="72"/>
      <c r="P147" s="72"/>
      <c r="Q147" s="72"/>
      <c r="R147" s="72"/>
      <c r="S147" s="72"/>
      <c r="AJ147" s="278"/>
      <c r="AK147" s="242"/>
      <c r="AL147" s="238">
        <f>AL144</f>
        <v>660</v>
      </c>
      <c r="AM147" s="248" t="s">
        <v>205</v>
      </c>
      <c r="AN147" s="238">
        <f>AN144</f>
        <v>35</v>
      </c>
      <c r="AO147" s="250">
        <f>INT(AL147*TAN(RADIANS(AN147)))</f>
        <v>462</v>
      </c>
      <c r="AP147" s="242">
        <f>INT((AO147-13)/AS147+1)*AS147+13</f>
        <v>469</v>
      </c>
      <c r="AQ147" s="242">
        <f>AP147+INT(AL147*(TAN(AN147/180*PI())))</f>
        <v>931</v>
      </c>
      <c r="AR147" s="238">
        <f>F$8</f>
        <v>80</v>
      </c>
      <c r="AS147" s="239">
        <v>8</v>
      </c>
      <c r="AT147" s="241">
        <v>21</v>
      </c>
      <c r="AU147" s="241">
        <v>11</v>
      </c>
      <c r="AV147" s="88">
        <v>1</v>
      </c>
      <c r="AW147" s="218">
        <f>J$8</f>
        <v>28</v>
      </c>
      <c r="AX147" s="87">
        <f>AL147-11</f>
        <v>649</v>
      </c>
      <c r="AY147" s="184">
        <f>(AR147-7-BP147-BP148-1.16/2-BB147/2)</f>
        <v>68.06</v>
      </c>
      <c r="AZ147" s="130">
        <f>INT((AP147-13)/AS147)+1</f>
        <v>58</v>
      </c>
      <c r="BA147" s="103" t="s">
        <v>31</v>
      </c>
      <c r="BB147" s="105">
        <f>IF(AW147=16,1.84,IF(AW147=20,2.27,IF(AW147=22,2.51,IF(AW147=25,2.84,IF(AW147=28,3.16)))))</f>
        <v>3.16</v>
      </c>
      <c r="BC147" s="88">
        <f>AX147+2*AY147</f>
        <v>785.12</v>
      </c>
      <c r="BD147" s="87">
        <f>BC147*AZ147/100*((AW147/100)^2/4*PI()*7850/100)</f>
        <v>2201.0992965372698</v>
      </c>
      <c r="BE147" s="88">
        <v>2</v>
      </c>
      <c r="BF147" s="87">
        <f>AL147-11</f>
        <v>649</v>
      </c>
      <c r="BG147" s="87">
        <v>10</v>
      </c>
      <c r="BH147" s="218">
        <v>10</v>
      </c>
      <c r="BI147" s="88">
        <f>BF147+2*BG147</f>
        <v>669</v>
      </c>
      <c r="BJ147" s="88">
        <f>AZ147</f>
        <v>58</v>
      </c>
      <c r="BK147" s="87">
        <f>BI147*BJ147/100*((BH147/100)^2/4*PI()*7850/100)</f>
        <v>239.22890335876016</v>
      </c>
      <c r="BL147" s="88">
        <v>3</v>
      </c>
      <c r="BM147" s="110">
        <f>(AP147+AQ147)/2-2*4.5</f>
        <v>691</v>
      </c>
      <c r="BN147" s="87">
        <f>10</f>
        <v>10</v>
      </c>
      <c r="BO147" s="218">
        <v>10</v>
      </c>
      <c r="BP147" s="105">
        <f t="shared" si="12"/>
        <v>1.1599999999999999</v>
      </c>
      <c r="BQ147" s="87">
        <f>BM147+2*BN147</f>
        <v>711</v>
      </c>
      <c r="BR147" s="88">
        <f>AT147*2+2*AU147+1</f>
        <v>65</v>
      </c>
      <c r="BS147" s="87">
        <f t="shared" si="13"/>
        <v>284.93283255309262</v>
      </c>
      <c r="BT147" s="88">
        <v>6</v>
      </c>
      <c r="BU147" s="110">
        <f>(20+10*BW147)*TAN(BV147/180*PI())</f>
        <v>134.46874888798155</v>
      </c>
      <c r="BV147" s="242">
        <f>45+AN147/2</f>
        <v>62.5</v>
      </c>
      <c r="BW147" s="88">
        <f>INT((150*COS(BV147/180*PI())-10)/10)</f>
        <v>5</v>
      </c>
      <c r="BX147" s="218">
        <v>12</v>
      </c>
      <c r="BY147" s="215">
        <f>BU147+34</f>
        <v>168.46874888798155</v>
      </c>
      <c r="BZ147" s="88">
        <f>BW147+1</f>
        <v>6</v>
      </c>
      <c r="CA147" s="87">
        <f>BY147*BZ147/100*((BX147/100)^2/4*PI()*7850/100)</f>
        <v>8.9741356776309882</v>
      </c>
      <c r="CB147" s="243">
        <f>BD147+BK147+BS147+BD148+BK148+BS148+CA147+CA148+BS149</f>
        <v>6867.2824181799679</v>
      </c>
      <c r="CC147" s="233">
        <f>(AP147+AQ147)*AL147/2*AR147/1000000</f>
        <v>36.96</v>
      </c>
      <c r="CE147" s="42">
        <f>CB147/CC147</f>
        <v>185.80309572997749</v>
      </c>
    </row>
    <row r="148" spans="5:83" ht="39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/>
      <c r="AM148" s="248"/>
      <c r="AN148" s="238"/>
      <c r="AO148" s="250"/>
      <c r="AP148" s="242"/>
      <c r="AQ148" s="242"/>
      <c r="AR148" s="238"/>
      <c r="AS148" s="239"/>
      <c r="AT148" s="241"/>
      <c r="AU148" s="241"/>
      <c r="AV148" s="88" t="s">
        <v>51</v>
      </c>
      <c r="AW148" s="218">
        <f>AW147</f>
        <v>28</v>
      </c>
      <c r="AX148" s="87">
        <f>AL147/COS(AN147/180*PI())-11</f>
        <v>794.71122858256103</v>
      </c>
      <c r="AY148" s="184">
        <f>AY147</f>
        <v>68.06</v>
      </c>
      <c r="AZ148" s="103" t="s">
        <v>31</v>
      </c>
      <c r="BA148" s="131">
        <f>INT((AQ147-AP147-3.5/COS(AN147*PI()/180))/AS147)+1</f>
        <v>58</v>
      </c>
      <c r="BB148" s="105">
        <f>IF(AW148=16,1.84,IF(AW148=20,2.27,IF(AW148=22,2.51,IF(AW148=25,2.84,IF(AW148=28,3.16)))))</f>
        <v>3.16</v>
      </c>
      <c r="BC148" s="88">
        <f>AX148+2*AY148</f>
        <v>930.83122858256104</v>
      </c>
      <c r="BD148" s="87">
        <f>BC148*BA148/100*((AW148/100)^2/4*PI()*7850/100)</f>
        <v>2609.6035796158521</v>
      </c>
      <c r="BE148" s="88" t="s">
        <v>52</v>
      </c>
      <c r="BF148" s="87">
        <f>AL147/COS(AN147/180*PI())-11</f>
        <v>794.71122858256103</v>
      </c>
      <c r="BG148" s="87">
        <v>10</v>
      </c>
      <c r="BH148" s="218">
        <v>10</v>
      </c>
      <c r="BI148" s="88">
        <f>BF148+2*BG148</f>
        <v>814.71122858256103</v>
      </c>
      <c r="BJ148" s="88">
        <f>BA148</f>
        <v>58</v>
      </c>
      <c r="BK148" s="87">
        <f>BI148*BJ148/100*((BH148/100)^2/4*PI()*7850/100)</f>
        <v>291.33404150653854</v>
      </c>
      <c r="BL148" s="88">
        <v>4</v>
      </c>
      <c r="BM148" s="110">
        <f>BM147</f>
        <v>691</v>
      </c>
      <c r="BN148" s="214">
        <f>AR147-7-BP147-BP148+BP148</f>
        <v>71.84</v>
      </c>
      <c r="BO148" s="218">
        <v>14</v>
      </c>
      <c r="BP148" s="105">
        <f t="shared" si="12"/>
        <v>1.62</v>
      </c>
      <c r="BQ148" s="214">
        <f>BM148+2*BN148+32</f>
        <v>866.68000000000006</v>
      </c>
      <c r="BR148" s="88">
        <f>BR147</f>
        <v>65</v>
      </c>
      <c r="BS148" s="87">
        <f t="shared" si="13"/>
        <v>680.75014225252357</v>
      </c>
      <c r="BT148" s="88">
        <v>7</v>
      </c>
      <c r="BU148" s="110">
        <f>(10+2.5*BW148)*1/TAN(BV147/180*PI())</f>
        <v>31.234023033104791</v>
      </c>
      <c r="BV148" s="242"/>
      <c r="BW148" s="88">
        <f>INT((120*SIN(BV147/180*PI()))/10)*2</f>
        <v>20</v>
      </c>
      <c r="BX148" s="218">
        <v>12</v>
      </c>
      <c r="BY148" s="215">
        <f>BU148+34</f>
        <v>65.234023033104791</v>
      </c>
      <c r="BZ148" s="88">
        <f>BW148+1</f>
        <v>21</v>
      </c>
      <c r="CA148" s="87">
        <f>BY148*BZ148/100*((BX148/100)^2/4*PI()*7850/100)</f>
        <v>12.162293723693269</v>
      </c>
      <c r="CB148" s="244"/>
      <c r="CC148" s="234"/>
      <c r="CE148" s="42"/>
    </row>
    <row r="149" spans="5:83" ht="39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238"/>
      <c r="AM149" s="248"/>
      <c r="AN149" s="238"/>
      <c r="AO149" s="250"/>
      <c r="AP149" s="242"/>
      <c r="AQ149" s="242"/>
      <c r="AR149" s="238"/>
      <c r="AS149" s="239"/>
      <c r="AT149" s="241"/>
      <c r="AU149" s="241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88">
        <v>5</v>
      </c>
      <c r="BM149" s="210">
        <f>(3*AS147+BB147+BP149)</f>
        <v>28.55</v>
      </c>
      <c r="BN149" s="214">
        <f>AR147-7-BP147-BP148+BP149</f>
        <v>71.61</v>
      </c>
      <c r="BO149" s="218">
        <v>12</v>
      </c>
      <c r="BP149" s="211">
        <f t="shared" si="12"/>
        <v>1.39</v>
      </c>
      <c r="BQ149" s="214">
        <f>2*BM149+2*BN149+28</f>
        <v>228.32</v>
      </c>
      <c r="BR149" s="212">
        <f>INT(19*(INT(AZ147/3/2)+INT(BJ147/3/2+BJ148/3/2))/2)</f>
        <v>266</v>
      </c>
      <c r="BS149" s="87">
        <f t="shared" si="13"/>
        <v>539.19719295460573</v>
      </c>
      <c r="BT149" s="247"/>
      <c r="BU149" s="247"/>
      <c r="BV149" s="247"/>
      <c r="BW149" s="247"/>
      <c r="BX149" s="247"/>
      <c r="BY149" s="247"/>
      <c r="BZ149" s="247"/>
      <c r="CA149" s="247"/>
      <c r="CB149" s="253"/>
      <c r="CC149" s="246"/>
      <c r="CE149" s="42"/>
    </row>
    <row r="150" spans="5:83" ht="39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f>AL147</f>
        <v>660</v>
      </c>
      <c r="AM150" s="248" t="s">
        <v>206</v>
      </c>
      <c r="AN150" s="238">
        <f>AN147</f>
        <v>35</v>
      </c>
      <c r="AO150" s="250">
        <f>INT(AL150*TAN(RADIANS(AN150)))</f>
        <v>462</v>
      </c>
      <c r="AP150" s="242">
        <f>INT((AO150-13)/AS150+1)*AS150+13</f>
        <v>469</v>
      </c>
      <c r="AQ150" s="242">
        <f>AP150+INT(AL150*(TAN(AN150/180*PI())))</f>
        <v>931</v>
      </c>
      <c r="AR150" s="238">
        <f>F$9</f>
        <v>80</v>
      </c>
      <c r="AS150" s="239">
        <v>8</v>
      </c>
      <c r="AT150" s="241">
        <v>21</v>
      </c>
      <c r="AU150" s="241">
        <v>11</v>
      </c>
      <c r="AV150" s="88">
        <v>1</v>
      </c>
      <c r="AW150" s="218">
        <f>J$9</f>
        <v>28</v>
      </c>
      <c r="AX150" s="87">
        <f>AL150-11</f>
        <v>649</v>
      </c>
      <c r="AY150" s="184">
        <f>(AR150-7-BP150-BP151-1.16/2-BB150/2)</f>
        <v>68.06</v>
      </c>
      <c r="AZ150" s="130">
        <f>INT((AP150-13)/AS150)+1</f>
        <v>58</v>
      </c>
      <c r="BA150" s="103" t="s">
        <v>31</v>
      </c>
      <c r="BB150" s="105">
        <f>IF(AW150=16,1.84,IF(AW150=20,2.27,IF(AW150=22,2.51,IF(AW150=25,2.84,IF(AW150=28,3.16)))))</f>
        <v>3.16</v>
      </c>
      <c r="BC150" s="88">
        <f>AX150+2*AY150</f>
        <v>785.12</v>
      </c>
      <c r="BD150" s="87">
        <f>BC150*AZ150/100*((AW150/100)^2/4*PI()*7850/100)</f>
        <v>2201.0992965372698</v>
      </c>
      <c r="BE150" s="88">
        <v>2</v>
      </c>
      <c r="BF150" s="87">
        <f>AL150-11</f>
        <v>649</v>
      </c>
      <c r="BG150" s="87">
        <v>10</v>
      </c>
      <c r="BH150" s="218">
        <v>10</v>
      </c>
      <c r="BI150" s="88">
        <f>BF150+2*BG150</f>
        <v>669</v>
      </c>
      <c r="BJ150" s="88">
        <f>AZ150</f>
        <v>58</v>
      </c>
      <c r="BK150" s="87">
        <f>BI150*BJ150/100*((BH150/100)^2/4*PI()*7850/100)</f>
        <v>239.22890335876016</v>
      </c>
      <c r="BL150" s="88">
        <v>3</v>
      </c>
      <c r="BM150" s="110">
        <f>(AP150+AQ150)/2-2*4.5</f>
        <v>691</v>
      </c>
      <c r="BN150" s="87">
        <f>10</f>
        <v>10</v>
      </c>
      <c r="BO150" s="218">
        <v>10</v>
      </c>
      <c r="BP150" s="105">
        <f t="shared" si="12"/>
        <v>1.1599999999999999</v>
      </c>
      <c r="BQ150" s="87">
        <f>BM150+2*BN150</f>
        <v>711</v>
      </c>
      <c r="BR150" s="88">
        <f>AT150*2+2*AU150+1</f>
        <v>65</v>
      </c>
      <c r="BS150" s="87">
        <f t="shared" si="13"/>
        <v>284.93283255309262</v>
      </c>
      <c r="BT150" s="88">
        <v>6</v>
      </c>
      <c r="BU150" s="110">
        <f>(20+10*BW150)*TAN(BV150/180*PI())</f>
        <v>134.46874888798155</v>
      </c>
      <c r="BV150" s="242">
        <f>45+AN150/2</f>
        <v>62.5</v>
      </c>
      <c r="BW150" s="88">
        <f>INT((150*COS(BV150/180*PI())-10)/10)</f>
        <v>5</v>
      </c>
      <c r="BX150" s="218">
        <v>12</v>
      </c>
      <c r="BY150" s="215">
        <f>BU150+34</f>
        <v>168.46874888798155</v>
      </c>
      <c r="BZ150" s="88">
        <f>BW150+1</f>
        <v>6</v>
      </c>
      <c r="CA150" s="87">
        <f>BY150*BZ150/100*((BX150/100)^2/4*PI()*7850/100)</f>
        <v>8.9741356776309882</v>
      </c>
      <c r="CB150" s="243">
        <f>BD150+BK150+BS150+BD151+BK151+BS151+CA150+CA151+BS152</f>
        <v>6867.2824181799679</v>
      </c>
      <c r="CC150" s="233">
        <f>(AP150+AQ150)*AL150/2*AR150/1000000</f>
        <v>36.96</v>
      </c>
      <c r="CE150" s="42">
        <f>CB150/CC150</f>
        <v>185.80309572997749</v>
      </c>
    </row>
    <row r="151" spans="5:83" ht="39" customHeight="1" x14ac:dyDescent="0.25">
      <c r="E151" s="93"/>
      <c r="I151" s="72"/>
      <c r="P151" s="72"/>
      <c r="Q151" s="72"/>
      <c r="R151" s="72"/>
      <c r="S151" s="72"/>
      <c r="AJ151" s="278"/>
      <c r="AK151" s="242"/>
      <c r="AL151" s="238"/>
      <c r="AM151" s="248"/>
      <c r="AN151" s="238"/>
      <c r="AO151" s="250"/>
      <c r="AP151" s="242"/>
      <c r="AQ151" s="242"/>
      <c r="AR151" s="238"/>
      <c r="AS151" s="239"/>
      <c r="AT151" s="241"/>
      <c r="AU151" s="241"/>
      <c r="AV151" s="88" t="s">
        <v>51</v>
      </c>
      <c r="AW151" s="218">
        <f>AW150</f>
        <v>28</v>
      </c>
      <c r="AX151" s="87">
        <f>AL150/COS(AN150/180*PI())-11</f>
        <v>794.71122858256103</v>
      </c>
      <c r="AY151" s="184">
        <f>AY150</f>
        <v>68.06</v>
      </c>
      <c r="AZ151" s="103" t="s">
        <v>31</v>
      </c>
      <c r="BA151" s="131">
        <f>INT((AQ150-AP150-3.5/COS(AN150*PI()/180))/AS150)+1</f>
        <v>58</v>
      </c>
      <c r="BB151" s="105">
        <f>IF(AW151=16,1.84,IF(AW151=20,2.27,IF(AW151=22,2.51,IF(AW151=25,2.84,IF(AW151=28,3.16)))))</f>
        <v>3.16</v>
      </c>
      <c r="BC151" s="88">
        <f>AX151+2*AY151</f>
        <v>930.83122858256104</v>
      </c>
      <c r="BD151" s="87">
        <f>BC151*BA151/100*((AW151/100)^2/4*PI()*7850/100)</f>
        <v>2609.6035796158521</v>
      </c>
      <c r="BE151" s="88" t="s">
        <v>52</v>
      </c>
      <c r="BF151" s="87">
        <f>AL150/COS(AN150/180*PI())-11</f>
        <v>794.71122858256103</v>
      </c>
      <c r="BG151" s="87">
        <v>10</v>
      </c>
      <c r="BH151" s="218">
        <v>10</v>
      </c>
      <c r="BI151" s="88">
        <f>BF151+2*BG151</f>
        <v>814.71122858256103</v>
      </c>
      <c r="BJ151" s="88">
        <f>BA151</f>
        <v>58</v>
      </c>
      <c r="BK151" s="87">
        <f>BI151*BJ151/100*((BH151/100)^2/4*PI()*7850/100)</f>
        <v>291.33404150653854</v>
      </c>
      <c r="BL151" s="88">
        <v>4</v>
      </c>
      <c r="BM151" s="110">
        <f>BM150</f>
        <v>691</v>
      </c>
      <c r="BN151" s="214">
        <f>AR150-7-BP150-BP151+BP151</f>
        <v>71.84</v>
      </c>
      <c r="BO151" s="218">
        <v>14</v>
      </c>
      <c r="BP151" s="105">
        <f t="shared" si="12"/>
        <v>1.62</v>
      </c>
      <c r="BQ151" s="214">
        <f>BM151+2*BN151+32</f>
        <v>866.68000000000006</v>
      </c>
      <c r="BR151" s="88">
        <f>BR150</f>
        <v>65</v>
      </c>
      <c r="BS151" s="87">
        <f t="shared" si="13"/>
        <v>680.75014225252357</v>
      </c>
      <c r="BT151" s="88">
        <v>7</v>
      </c>
      <c r="BU151" s="110">
        <f>(10+2.5*BW151)*1/TAN(BV150/180*PI())</f>
        <v>31.234023033104791</v>
      </c>
      <c r="BV151" s="242"/>
      <c r="BW151" s="88">
        <f>INT((120*SIN(BV150/180*PI()))/10)*2</f>
        <v>20</v>
      </c>
      <c r="BX151" s="218">
        <v>12</v>
      </c>
      <c r="BY151" s="215">
        <f>BU151+34</f>
        <v>65.234023033104791</v>
      </c>
      <c r="BZ151" s="88">
        <f>BW151+1</f>
        <v>21</v>
      </c>
      <c r="CA151" s="87">
        <f>BY151*BZ151/100*((BX151/100)^2/4*PI()*7850/100)</f>
        <v>12.162293723693269</v>
      </c>
      <c r="CB151" s="244"/>
      <c r="CC151" s="234"/>
      <c r="CE151" s="42"/>
    </row>
    <row r="152" spans="5:83" ht="39" customHeight="1" x14ac:dyDescent="0.25">
      <c r="E152" s="93"/>
      <c r="I152" s="72"/>
      <c r="P152" s="72"/>
      <c r="Q152" s="72"/>
      <c r="R152" s="72"/>
      <c r="S152" s="72"/>
      <c r="AJ152" s="278"/>
      <c r="AK152" s="242"/>
      <c r="AL152" s="238"/>
      <c r="AM152" s="248"/>
      <c r="AN152" s="238"/>
      <c r="AO152" s="250"/>
      <c r="AP152" s="242"/>
      <c r="AQ152" s="242"/>
      <c r="AR152" s="238"/>
      <c r="AS152" s="239"/>
      <c r="AT152" s="241"/>
      <c r="AU152" s="241"/>
      <c r="AV152" s="238"/>
      <c r="AW152" s="238"/>
      <c r="AX152" s="238"/>
      <c r="AY152" s="238"/>
      <c r="AZ152" s="238"/>
      <c r="BA152" s="238"/>
      <c r="BB152" s="238"/>
      <c r="BC152" s="238"/>
      <c r="BD152" s="238"/>
      <c r="BE152" s="238"/>
      <c r="BF152" s="238"/>
      <c r="BG152" s="238"/>
      <c r="BH152" s="238"/>
      <c r="BI152" s="238"/>
      <c r="BJ152" s="238"/>
      <c r="BK152" s="238"/>
      <c r="BL152" s="88">
        <v>5</v>
      </c>
      <c r="BM152" s="210">
        <f>(3*AS150+BB150+BP152)</f>
        <v>28.55</v>
      </c>
      <c r="BN152" s="214">
        <f>AR150-7-BP150-BP151+BP152</f>
        <v>71.61</v>
      </c>
      <c r="BO152" s="218">
        <v>12</v>
      </c>
      <c r="BP152" s="211">
        <f t="shared" si="12"/>
        <v>1.39</v>
      </c>
      <c r="BQ152" s="214">
        <f>2*BM152+2*BN152+28</f>
        <v>228.32</v>
      </c>
      <c r="BR152" s="212">
        <f>INT(19*(INT(AZ150/3/2)+INT(BJ150/3/2+BJ151/3/2))/2)</f>
        <v>266</v>
      </c>
      <c r="BS152" s="87">
        <f t="shared" si="13"/>
        <v>539.19719295460573</v>
      </c>
      <c r="BT152" s="247"/>
      <c r="BU152" s="247"/>
      <c r="BV152" s="247"/>
      <c r="BW152" s="247"/>
      <c r="BX152" s="247"/>
      <c r="BY152" s="247"/>
      <c r="BZ152" s="247"/>
      <c r="CA152" s="247"/>
      <c r="CB152" s="253"/>
      <c r="CC152" s="246"/>
      <c r="CE152" s="42"/>
    </row>
    <row r="153" spans="5:83" ht="39" customHeight="1" x14ac:dyDescent="0.25">
      <c r="E153" s="93"/>
      <c r="I153" s="72"/>
      <c r="P153" s="72"/>
      <c r="Q153" s="72"/>
      <c r="R153" s="72"/>
      <c r="S153" s="72"/>
      <c r="AJ153" s="278"/>
      <c r="AK153" s="242"/>
      <c r="AL153" s="238">
        <f>AL150</f>
        <v>660</v>
      </c>
      <c r="AM153" s="248" t="s">
        <v>405</v>
      </c>
      <c r="AN153" s="238">
        <f>AN150</f>
        <v>35</v>
      </c>
      <c r="AO153" s="250">
        <f>INT(AL153*TAN(RADIANS(AN153)))</f>
        <v>462</v>
      </c>
      <c r="AP153" s="242">
        <f>INT((AO153-13)/AS153+1)*AS153+13</f>
        <v>469</v>
      </c>
      <c r="AQ153" s="242">
        <f>AP153+INT(AL153*(TAN(AN153/180*PI())))</f>
        <v>931</v>
      </c>
      <c r="AR153" s="238">
        <f>F$10</f>
        <v>90</v>
      </c>
      <c r="AS153" s="239">
        <v>8</v>
      </c>
      <c r="AT153" s="241">
        <v>21</v>
      </c>
      <c r="AU153" s="241">
        <v>11</v>
      </c>
      <c r="AV153" s="88">
        <v>1</v>
      </c>
      <c r="AW153" s="218">
        <f>J$11</f>
        <v>28</v>
      </c>
      <c r="AX153" s="87">
        <f>AL153-11</f>
        <v>649</v>
      </c>
      <c r="AY153" s="184">
        <f>(AR153-7-BP153-BP154-1.16/2-BB153/2)</f>
        <v>78.06</v>
      </c>
      <c r="AZ153" s="130">
        <f>INT((AP153-13)/AS153)+1</f>
        <v>58</v>
      </c>
      <c r="BA153" s="103" t="s">
        <v>31</v>
      </c>
      <c r="BB153" s="105">
        <f>IF(AW153=16,1.84,IF(AW153=20,2.27,IF(AW153=22,2.51,IF(AW153=25,2.84,IF(AW153=28,3.16)))))</f>
        <v>3.16</v>
      </c>
      <c r="BC153" s="88">
        <f>AX153+2*AY153</f>
        <v>805.12</v>
      </c>
      <c r="BD153" s="87">
        <f>BC153*AZ153/100*((AW153/100)^2/4*PI()*7850/100)</f>
        <v>2257.169688236304</v>
      </c>
      <c r="BE153" s="88">
        <v>2</v>
      </c>
      <c r="BF153" s="87">
        <f>AL153-11</f>
        <v>649</v>
      </c>
      <c r="BG153" s="87">
        <v>10</v>
      </c>
      <c r="BH153" s="218">
        <v>10</v>
      </c>
      <c r="BI153" s="88">
        <f>BF153+2*BG153</f>
        <v>669</v>
      </c>
      <c r="BJ153" s="88">
        <f>AZ153</f>
        <v>58</v>
      </c>
      <c r="BK153" s="87">
        <f>BI153*BJ153/100*((BH153/100)^2/4*PI()*7850/100)</f>
        <v>239.22890335876016</v>
      </c>
      <c r="BL153" s="88">
        <v>3</v>
      </c>
      <c r="BM153" s="110">
        <f>(AP153+AQ153)/2-2*4.5</f>
        <v>691</v>
      </c>
      <c r="BN153" s="87">
        <f>10</f>
        <v>10</v>
      </c>
      <c r="BO153" s="218">
        <v>10</v>
      </c>
      <c r="BP153" s="105">
        <f t="shared" si="12"/>
        <v>1.1599999999999999</v>
      </c>
      <c r="BQ153" s="87">
        <f>BM153+2*BN153</f>
        <v>711</v>
      </c>
      <c r="BR153" s="88">
        <f>AT153*2+2*AU153+1</f>
        <v>65</v>
      </c>
      <c r="BS153" s="87">
        <f t="shared" si="13"/>
        <v>284.93283255309262</v>
      </c>
      <c r="BT153" s="88">
        <v>6</v>
      </c>
      <c r="BU153" s="110">
        <f>(20+10*BW153)*TAN(BV153/180*PI())</f>
        <v>134.46874888798155</v>
      </c>
      <c r="BV153" s="242">
        <f>45+AN153/2</f>
        <v>62.5</v>
      </c>
      <c r="BW153" s="88">
        <f>INT((150*COS(BV153/180*PI())-10)/10)</f>
        <v>5</v>
      </c>
      <c r="BX153" s="218">
        <v>12</v>
      </c>
      <c r="BY153" s="215">
        <f>BU153+34</f>
        <v>168.46874888798155</v>
      </c>
      <c r="BZ153" s="88">
        <f>BW153+1</f>
        <v>6</v>
      </c>
      <c r="CA153" s="87">
        <f>BY153*BZ153/100*((BX153/100)^2/4*PI()*7850/100)</f>
        <v>8.9741356776309882</v>
      </c>
      <c r="CB153" s="243">
        <f>BD153+BK153+BS153+BD154+BK154+BS154+CA153+CA154+BS155</f>
        <v>7042.3642878263972</v>
      </c>
      <c r="CC153" s="233">
        <f>(AP153+AQ153)*AL153/2*AR153/1000000</f>
        <v>41.58</v>
      </c>
      <c r="CE153" s="42">
        <f>CB153/CC153</f>
        <v>169.36903049125536</v>
      </c>
    </row>
    <row r="154" spans="5:83" ht="39" customHeight="1" x14ac:dyDescent="0.25">
      <c r="E154" s="93"/>
      <c r="I154" s="72"/>
      <c r="P154" s="72"/>
      <c r="Q154" s="72"/>
      <c r="R154" s="72"/>
      <c r="S154" s="72"/>
      <c r="AJ154" s="278"/>
      <c r="AK154" s="242"/>
      <c r="AL154" s="238"/>
      <c r="AM154" s="248"/>
      <c r="AN154" s="238"/>
      <c r="AO154" s="250"/>
      <c r="AP154" s="242"/>
      <c r="AQ154" s="242"/>
      <c r="AR154" s="238"/>
      <c r="AS154" s="239"/>
      <c r="AT154" s="241"/>
      <c r="AU154" s="241"/>
      <c r="AV154" s="88" t="s">
        <v>51</v>
      </c>
      <c r="AW154" s="218">
        <f>AW153</f>
        <v>28</v>
      </c>
      <c r="AX154" s="87">
        <f>AL153/COS(AN153/180*PI())-11</f>
        <v>794.71122858256103</v>
      </c>
      <c r="AY154" s="184">
        <f>AY153</f>
        <v>78.06</v>
      </c>
      <c r="AZ154" s="103" t="s">
        <v>31</v>
      </c>
      <c r="BA154" s="131">
        <f>INT((AQ153-AP153-3.5/COS(AN153*PI()/180))/AS153)+1</f>
        <v>58</v>
      </c>
      <c r="BB154" s="105">
        <f>IF(AW154=16,1.84,IF(AW154=20,2.27,IF(AW154=22,2.51,IF(AW154=25,2.84,IF(AW154=28,3.16)))))</f>
        <v>3.16</v>
      </c>
      <c r="BC154" s="88">
        <f>AX154+2*AY154</f>
        <v>950.83122858256104</v>
      </c>
      <c r="BD154" s="87">
        <f>BC154*BA154/100*((AW154/100)^2/4*PI()*7850/100)</f>
        <v>2665.6739713148863</v>
      </c>
      <c r="BE154" s="88" t="s">
        <v>52</v>
      </c>
      <c r="BF154" s="87">
        <f>AL153/COS(AN153/180*PI())-11</f>
        <v>794.71122858256103</v>
      </c>
      <c r="BG154" s="87">
        <v>10</v>
      </c>
      <c r="BH154" s="218">
        <v>10</v>
      </c>
      <c r="BI154" s="88">
        <f>BF154+2*BG154</f>
        <v>814.71122858256103</v>
      </c>
      <c r="BJ154" s="88">
        <f>BA154</f>
        <v>58</v>
      </c>
      <c r="BK154" s="87">
        <f>BI154*BJ154/100*((BH154/100)^2/4*PI()*7850/100)</f>
        <v>291.33404150653854</v>
      </c>
      <c r="BL154" s="88">
        <v>4</v>
      </c>
      <c r="BM154" s="110">
        <f>BM153</f>
        <v>691</v>
      </c>
      <c r="BN154" s="214">
        <f>AR153-7-BP153-BP154+BP154</f>
        <v>81.84</v>
      </c>
      <c r="BO154" s="218">
        <v>14</v>
      </c>
      <c r="BP154" s="105">
        <f t="shared" si="12"/>
        <v>1.62</v>
      </c>
      <c r="BQ154" s="214">
        <f>BM154+2*BN154+32</f>
        <v>886.68000000000006</v>
      </c>
      <c r="BR154" s="88">
        <f>BR153</f>
        <v>65</v>
      </c>
      <c r="BS154" s="87">
        <f t="shared" si="13"/>
        <v>696.45951923716666</v>
      </c>
      <c r="BT154" s="88">
        <v>7</v>
      </c>
      <c r="BU154" s="110">
        <f>(10+2.5*BW154)*1/TAN(BV153/180*PI())</f>
        <v>31.234023033104791</v>
      </c>
      <c r="BV154" s="242"/>
      <c r="BW154" s="88">
        <f>INT((120*SIN(BV153/180*PI()))/10)*2</f>
        <v>20</v>
      </c>
      <c r="BX154" s="218">
        <v>12</v>
      </c>
      <c r="BY154" s="215">
        <f>BU154+34</f>
        <v>65.234023033104791</v>
      </c>
      <c r="BZ154" s="88">
        <f>BW154+1</f>
        <v>21</v>
      </c>
      <c r="CA154" s="87">
        <f>BY154*BZ154/100*((BX154/100)^2/4*PI()*7850/100)</f>
        <v>12.162293723693269</v>
      </c>
      <c r="CB154" s="244"/>
      <c r="CC154" s="234"/>
      <c r="CE154" s="42"/>
    </row>
    <row r="155" spans="5:83" ht="39" customHeight="1" x14ac:dyDescent="0.25">
      <c r="E155" s="93"/>
      <c r="I155" s="72"/>
      <c r="P155" s="72"/>
      <c r="Q155" s="72"/>
      <c r="R155" s="72"/>
      <c r="S155" s="72"/>
      <c r="AJ155" s="278"/>
      <c r="AK155" s="242"/>
      <c r="AL155" s="238"/>
      <c r="AM155" s="248"/>
      <c r="AN155" s="238"/>
      <c r="AO155" s="250"/>
      <c r="AP155" s="242"/>
      <c r="AQ155" s="242"/>
      <c r="AR155" s="238"/>
      <c r="AS155" s="239"/>
      <c r="AT155" s="241"/>
      <c r="AU155" s="241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238"/>
      <c r="BI155" s="238"/>
      <c r="BJ155" s="238"/>
      <c r="BK155" s="238"/>
      <c r="BL155" s="88">
        <v>5</v>
      </c>
      <c r="BM155" s="210">
        <f>(3*AS153+BB153+BP155)</f>
        <v>28.55</v>
      </c>
      <c r="BN155" s="214">
        <f>AR153-7-BP153-BP154+BP155</f>
        <v>81.61</v>
      </c>
      <c r="BO155" s="218">
        <v>12</v>
      </c>
      <c r="BP155" s="211">
        <f t="shared" si="12"/>
        <v>1.39</v>
      </c>
      <c r="BQ155" s="214">
        <f>2*BM155+2*BN155+28</f>
        <v>248.32</v>
      </c>
      <c r="BR155" s="212">
        <f>INT(19*(INT(AZ153/3/2)+INT(BJ153/3/2+BJ154/3/2))/2)</f>
        <v>266</v>
      </c>
      <c r="BS155" s="87">
        <f t="shared" si="13"/>
        <v>586.42890221832374</v>
      </c>
      <c r="BT155" s="247"/>
      <c r="BU155" s="247"/>
      <c r="BV155" s="247"/>
      <c r="BW155" s="247"/>
      <c r="BX155" s="247"/>
      <c r="BY155" s="247"/>
      <c r="BZ155" s="247"/>
      <c r="CA155" s="247"/>
      <c r="CB155" s="253"/>
      <c r="CC155" s="246"/>
      <c r="CE155" s="42"/>
    </row>
    <row r="156" spans="5:83" ht="39" customHeight="1" x14ac:dyDescent="0.25">
      <c r="E156" s="93"/>
      <c r="I156" s="72"/>
      <c r="P156" s="72"/>
      <c r="Q156" s="72"/>
      <c r="R156" s="72"/>
      <c r="S156" s="72"/>
      <c r="AJ156" s="278"/>
      <c r="AK156" s="242"/>
      <c r="AL156" s="238">
        <f>AL153</f>
        <v>660</v>
      </c>
      <c r="AM156" s="248" t="s">
        <v>404</v>
      </c>
      <c r="AN156" s="238">
        <f>AN153</f>
        <v>35</v>
      </c>
      <c r="AO156" s="250">
        <f>INT(AL156*TAN(RADIANS(AN156)))</f>
        <v>462</v>
      </c>
      <c r="AP156" s="242">
        <f>INT((AO156-13)/AS156+1)*AS156+13</f>
        <v>469</v>
      </c>
      <c r="AQ156" s="242">
        <f>AP156+INT(AL156*(TAN(AN156/180*PI())))</f>
        <v>931</v>
      </c>
      <c r="AR156" s="238">
        <f>F$12</f>
        <v>110</v>
      </c>
      <c r="AS156" s="239">
        <v>8</v>
      </c>
      <c r="AT156" s="241">
        <v>21</v>
      </c>
      <c r="AU156" s="241">
        <v>11</v>
      </c>
      <c r="AV156" s="88">
        <v>1</v>
      </c>
      <c r="AW156" s="218">
        <f>J$13</f>
        <v>28</v>
      </c>
      <c r="AX156" s="87">
        <f>AL156-11</f>
        <v>649</v>
      </c>
      <c r="AY156" s="184">
        <f>(AR156-7-BP156-BP157-1.16/2-BB156/2)</f>
        <v>98.06</v>
      </c>
      <c r="AZ156" s="130">
        <f>INT((AP156-13)/AS156)+1</f>
        <v>58</v>
      </c>
      <c r="BA156" s="103" t="s">
        <v>31</v>
      </c>
      <c r="BB156" s="105">
        <f>IF(AW156=16,1.84,IF(AW156=20,2.27,IF(AW156=22,2.51,IF(AW156=25,2.84,IF(AW156=28,3.16)))))</f>
        <v>3.16</v>
      </c>
      <c r="BC156" s="88">
        <f>AX156+2*AY156</f>
        <v>845.12</v>
      </c>
      <c r="BD156" s="87">
        <f>BC156*AZ156/100*((AW156/100)^2/4*PI()*7850/100)</f>
        <v>2369.3104716343714</v>
      </c>
      <c r="BE156" s="88">
        <v>2</v>
      </c>
      <c r="BF156" s="87">
        <f>AL156-11</f>
        <v>649</v>
      </c>
      <c r="BG156" s="87">
        <v>10</v>
      </c>
      <c r="BH156" s="218">
        <v>10</v>
      </c>
      <c r="BI156" s="88">
        <f>BF156+2*BG156</f>
        <v>669</v>
      </c>
      <c r="BJ156" s="88">
        <f>AZ156</f>
        <v>58</v>
      </c>
      <c r="BK156" s="87">
        <f>BI156*BJ156/100*((BH156/100)^2/4*PI()*7850/100)</f>
        <v>239.22890335876016</v>
      </c>
      <c r="BL156" s="88">
        <v>3</v>
      </c>
      <c r="BM156" s="110">
        <f>(AP156+AQ156)/2-2*4.5</f>
        <v>691</v>
      </c>
      <c r="BN156" s="87">
        <f>10</f>
        <v>10</v>
      </c>
      <c r="BO156" s="218">
        <v>10</v>
      </c>
      <c r="BP156" s="105">
        <f t="shared" si="12"/>
        <v>1.1599999999999999</v>
      </c>
      <c r="BQ156" s="87">
        <f>BM156+2*BN156</f>
        <v>711</v>
      </c>
      <c r="BR156" s="88">
        <f>AT156*2+2*AU156+1</f>
        <v>65</v>
      </c>
      <c r="BS156" s="87">
        <f t="shared" si="13"/>
        <v>284.93283255309262</v>
      </c>
      <c r="BT156" s="88">
        <v>6</v>
      </c>
      <c r="BU156" s="110">
        <f>(20+10*BW156)*TAN(BV156/180*PI())</f>
        <v>134.46874888798155</v>
      </c>
      <c r="BV156" s="243">
        <f>45+AN156/2</f>
        <v>62.5</v>
      </c>
      <c r="BW156" s="88">
        <f>INT((150*COS(BV156/180*PI())-10)/10)</f>
        <v>5</v>
      </c>
      <c r="BX156" s="218">
        <v>12</v>
      </c>
      <c r="BY156" s="215">
        <f>BU156+34</f>
        <v>168.46874888798155</v>
      </c>
      <c r="BZ156" s="88">
        <f>BW156+1</f>
        <v>6</v>
      </c>
      <c r="CA156" s="87">
        <f>BY156*BZ156/100*((BX156/100)^2/4*PI()*7850/100)</f>
        <v>8.9741356776309882</v>
      </c>
      <c r="CB156" s="243">
        <f>BD156+BK156+BS156+BD157+BK157+BS157+CA156+CA157+BS158</f>
        <v>7392.5280271192541</v>
      </c>
      <c r="CC156" s="233">
        <f>(AP156+AQ156)*AL156/2*AR156/1000000</f>
        <v>50.82</v>
      </c>
      <c r="CE156" s="42">
        <f>CB156/CC156</f>
        <v>145.46493559856856</v>
      </c>
    </row>
    <row r="157" spans="5:83" ht="39" customHeight="1" x14ac:dyDescent="0.25">
      <c r="E157" s="93"/>
      <c r="I157" s="72"/>
      <c r="P157" s="72"/>
      <c r="Q157" s="72"/>
      <c r="R157" s="72"/>
      <c r="S157" s="72"/>
      <c r="AJ157" s="278"/>
      <c r="AK157" s="242"/>
      <c r="AL157" s="238"/>
      <c r="AM157" s="248"/>
      <c r="AN157" s="238"/>
      <c r="AO157" s="250"/>
      <c r="AP157" s="242"/>
      <c r="AQ157" s="242"/>
      <c r="AR157" s="238"/>
      <c r="AS157" s="239"/>
      <c r="AT157" s="241"/>
      <c r="AU157" s="241"/>
      <c r="AV157" s="88" t="s">
        <v>51</v>
      </c>
      <c r="AW157" s="218">
        <f>AW156</f>
        <v>28</v>
      </c>
      <c r="AX157" s="87">
        <f>AL156/COS(AN156/180*PI())-11</f>
        <v>794.71122858256103</v>
      </c>
      <c r="AY157" s="184">
        <f>AY156</f>
        <v>98.06</v>
      </c>
      <c r="AZ157" s="103" t="s">
        <v>31</v>
      </c>
      <c r="BA157" s="131">
        <f>INT((AQ156-AP156-3.5/COS(AN156*PI()/180))/AS156)+1</f>
        <v>58</v>
      </c>
      <c r="BB157" s="105">
        <f>IF(AW157=16,1.84,IF(AW157=20,2.27,IF(AW157=22,2.51,IF(AW157=25,2.84,IF(AW157=28,3.16)))))</f>
        <v>3.16</v>
      </c>
      <c r="BC157" s="88">
        <f>AX157+2*AY157</f>
        <v>990.83122858256104</v>
      </c>
      <c r="BD157" s="87">
        <f>BC157*BA157/100*((AW157/100)^2/4*PI()*7850/100)</f>
        <v>2777.8147547129533</v>
      </c>
      <c r="BE157" s="88" t="s">
        <v>52</v>
      </c>
      <c r="BF157" s="87">
        <f>AL156/COS(AN156/180*PI())-11</f>
        <v>794.71122858256103</v>
      </c>
      <c r="BG157" s="87">
        <v>10</v>
      </c>
      <c r="BH157" s="218">
        <v>10</v>
      </c>
      <c r="BI157" s="88">
        <f>BF157+2*BG157</f>
        <v>814.71122858256103</v>
      </c>
      <c r="BJ157" s="88">
        <f>BA157</f>
        <v>58</v>
      </c>
      <c r="BK157" s="87">
        <f>BI157*BJ157/100*((BH157/100)^2/4*PI()*7850/100)</f>
        <v>291.33404150653854</v>
      </c>
      <c r="BL157" s="88">
        <v>4</v>
      </c>
      <c r="BM157" s="110">
        <f>BM156</f>
        <v>691</v>
      </c>
      <c r="BN157" s="214">
        <f>AR156-7-BP156-BP157+BP157</f>
        <v>101.84</v>
      </c>
      <c r="BO157" s="218">
        <v>14</v>
      </c>
      <c r="BP157" s="105">
        <f t="shared" si="12"/>
        <v>1.62</v>
      </c>
      <c r="BQ157" s="214">
        <f>BM157+2*BN157+32</f>
        <v>926.68000000000006</v>
      </c>
      <c r="BR157" s="88">
        <f>BR156</f>
        <v>65</v>
      </c>
      <c r="BS157" s="87">
        <f t="shared" si="13"/>
        <v>727.87827320645283</v>
      </c>
      <c r="BT157" s="88">
        <v>7</v>
      </c>
      <c r="BU157" s="110">
        <f>(10+2.5*BW157)*1/TAN(BV156/180*PI())</f>
        <v>31.234023033104791</v>
      </c>
      <c r="BV157" s="253"/>
      <c r="BW157" s="88">
        <f>INT((120*SIN(BV156/180*PI()))/10)*2</f>
        <v>20</v>
      </c>
      <c r="BX157" s="218">
        <v>12</v>
      </c>
      <c r="BY157" s="215">
        <f>BU157+34</f>
        <v>65.234023033104791</v>
      </c>
      <c r="BZ157" s="88">
        <f>BW157+1</f>
        <v>21</v>
      </c>
      <c r="CA157" s="87">
        <f>BY157*BZ157/100*((BX157/100)^2/4*PI()*7850/100)</f>
        <v>12.162293723693269</v>
      </c>
      <c r="CB157" s="244"/>
      <c r="CC157" s="234"/>
      <c r="CE157" s="42"/>
    </row>
    <row r="158" spans="5:83" ht="39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8"/>
      <c r="AN158" s="238"/>
      <c r="AO158" s="250"/>
      <c r="AP158" s="242"/>
      <c r="AQ158" s="242"/>
      <c r="AR158" s="238"/>
      <c r="AS158" s="239"/>
      <c r="AT158" s="241"/>
      <c r="AU158" s="241"/>
      <c r="AV158" s="238"/>
      <c r="AW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238"/>
      <c r="BK158" s="238"/>
      <c r="BL158" s="88">
        <v>5</v>
      </c>
      <c r="BM158" s="210">
        <f>(3*AS156+BB156+BP158)</f>
        <v>28.55</v>
      </c>
      <c r="BN158" s="214">
        <f>AR156-7-BP156-BP157+BP158</f>
        <v>101.61</v>
      </c>
      <c r="BO158" s="218">
        <v>12</v>
      </c>
      <c r="BP158" s="211">
        <f t="shared" si="12"/>
        <v>1.39</v>
      </c>
      <c r="BQ158" s="214">
        <f>2*BM158+2*BN158+28</f>
        <v>288.32</v>
      </c>
      <c r="BR158" s="212">
        <f>INT(19*(INT(AZ156/3/2)+INT(BJ156/3/2+BJ157/3/2))/2)</f>
        <v>266</v>
      </c>
      <c r="BS158" s="87">
        <f t="shared" si="13"/>
        <v>680.89232074576</v>
      </c>
      <c r="BT158" s="275"/>
      <c r="BU158" s="276"/>
      <c r="BV158" s="276"/>
      <c r="BW158" s="276"/>
      <c r="BX158" s="276"/>
      <c r="BY158" s="276"/>
      <c r="BZ158" s="276"/>
      <c r="CA158" s="277"/>
      <c r="CB158" s="253"/>
      <c r="CC158" s="246"/>
      <c r="CE158" s="42"/>
    </row>
    <row r="159" spans="5:83" ht="39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f>AL156</f>
        <v>660</v>
      </c>
      <c r="AM159" s="248" t="s">
        <v>406</v>
      </c>
      <c r="AN159" s="238">
        <f>AN156</f>
        <v>35</v>
      </c>
      <c r="AO159" s="250">
        <f>INT(AL159*TAN(RADIANS(AN159)))</f>
        <v>462</v>
      </c>
      <c r="AP159" s="242">
        <f>INT((AO159-13)/AS159+1)*AS159+13</f>
        <v>469</v>
      </c>
      <c r="AQ159" s="242">
        <f>AP159+INT(AL159*(TAN(AN159/180*PI())))</f>
        <v>931</v>
      </c>
      <c r="AR159" s="238">
        <f>F$15</f>
        <v>120</v>
      </c>
      <c r="AS159" s="239">
        <v>8</v>
      </c>
      <c r="AT159" s="241">
        <v>21</v>
      </c>
      <c r="AU159" s="241">
        <v>11</v>
      </c>
      <c r="AV159" s="88">
        <v>1</v>
      </c>
      <c r="AW159" s="218">
        <f>J$15</f>
        <v>28</v>
      </c>
      <c r="AX159" s="87">
        <f>AL159-11</f>
        <v>649</v>
      </c>
      <c r="AY159" s="184">
        <f>(AR159-7-BP159-BP160-1.16/2-BB159/2)</f>
        <v>108.06</v>
      </c>
      <c r="AZ159" s="130">
        <f>INT((AP159-13)/AS159)+1</f>
        <v>58</v>
      </c>
      <c r="BA159" s="103" t="s">
        <v>31</v>
      </c>
      <c r="BB159" s="105">
        <f>IF(AW159=16,1.84,IF(AW159=20,2.27,IF(AW159=22,2.51,IF(AW159=25,2.84,IF(AW159=28,3.16)))))</f>
        <v>3.16</v>
      </c>
      <c r="BC159" s="88">
        <f>AX159+2*AY159</f>
        <v>865.12</v>
      </c>
      <c r="BD159" s="87">
        <f>BC159*AZ159/100*((AW159/100)^2/4*PI()*7850/100)</f>
        <v>2425.3808633334047</v>
      </c>
      <c r="BE159" s="88">
        <v>2</v>
      </c>
      <c r="BF159" s="87">
        <f>AL159-11</f>
        <v>649</v>
      </c>
      <c r="BG159" s="87">
        <v>10</v>
      </c>
      <c r="BH159" s="218">
        <v>10</v>
      </c>
      <c r="BI159" s="88">
        <f>BF159+2*BG159</f>
        <v>669</v>
      </c>
      <c r="BJ159" s="88">
        <f>AZ159</f>
        <v>58</v>
      </c>
      <c r="BK159" s="87">
        <f>BI159*BJ159/100*((BH159/100)^2/4*PI()*7850/100)</f>
        <v>239.22890335876016</v>
      </c>
      <c r="BL159" s="88">
        <v>3</v>
      </c>
      <c r="BM159" s="110">
        <f>(AP159+AQ159)/2-2*4.5</f>
        <v>691</v>
      </c>
      <c r="BN159" s="87">
        <f>10</f>
        <v>10</v>
      </c>
      <c r="BO159" s="218">
        <v>10</v>
      </c>
      <c r="BP159" s="105">
        <f t="shared" si="12"/>
        <v>1.1599999999999999</v>
      </c>
      <c r="BQ159" s="87">
        <f>BM159+2*BN159</f>
        <v>711</v>
      </c>
      <c r="BR159" s="88">
        <f>AT159*2+2*AU159+1</f>
        <v>65</v>
      </c>
      <c r="BS159" s="87">
        <f t="shared" si="13"/>
        <v>284.93283255309262</v>
      </c>
      <c r="BT159" s="88">
        <v>6</v>
      </c>
      <c r="BU159" s="110">
        <f>(20+10*BW159)*TAN(BV159/180*PI())</f>
        <v>134.46874888798155</v>
      </c>
      <c r="BV159" s="242">
        <f>45+AN159/2</f>
        <v>62.5</v>
      </c>
      <c r="BW159" s="88">
        <f>INT((150*COS(BV159/180*PI())-10)/10)</f>
        <v>5</v>
      </c>
      <c r="BX159" s="218">
        <v>12</v>
      </c>
      <c r="BY159" s="215">
        <f>BU159+34</f>
        <v>168.46874888798155</v>
      </c>
      <c r="BZ159" s="88">
        <f>BW159+1</f>
        <v>6</v>
      </c>
      <c r="CA159" s="87">
        <f>BY159*BZ159/100*((BX159/100)^2/4*PI()*7850/100)</f>
        <v>8.9741356776309882</v>
      </c>
      <c r="CB159" s="243">
        <f>BD159+BK159+BS159+BD160+BK160+BS160+CA159+CA160+BS161</f>
        <v>7567.6098967656826</v>
      </c>
      <c r="CC159" s="233">
        <f>(AP159+AQ159)*AL159/2*AR159/1000000</f>
        <v>55.44</v>
      </c>
      <c r="CE159" s="42">
        <f>CB159/CC159</f>
        <v>136.50090001381102</v>
      </c>
    </row>
    <row r="160" spans="5:83" ht="39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8"/>
      <c r="AN160" s="238"/>
      <c r="AO160" s="250"/>
      <c r="AP160" s="242"/>
      <c r="AQ160" s="242"/>
      <c r="AR160" s="238"/>
      <c r="AS160" s="239"/>
      <c r="AT160" s="241"/>
      <c r="AU160" s="241"/>
      <c r="AV160" s="88" t="s">
        <v>51</v>
      </c>
      <c r="AW160" s="218">
        <f>AW159</f>
        <v>28</v>
      </c>
      <c r="AX160" s="87">
        <f>AL159/COS(AN159/180*PI())-11</f>
        <v>794.71122858256103</v>
      </c>
      <c r="AY160" s="184">
        <f>AY159</f>
        <v>108.06</v>
      </c>
      <c r="AZ160" s="103" t="s">
        <v>31</v>
      </c>
      <c r="BA160" s="131">
        <f>INT((AQ159-AP159-3.5/COS(AN159*PI()/180))/AS159)+1</f>
        <v>58</v>
      </c>
      <c r="BB160" s="105">
        <f>IF(AW160=16,1.84,IF(AW160=20,2.27,IF(AW160=22,2.51,IF(AW160=25,2.84,IF(AW160=28,3.16)))))</f>
        <v>3.16</v>
      </c>
      <c r="BC160" s="88">
        <f>AX160+2*AY160</f>
        <v>1010.831228582561</v>
      </c>
      <c r="BD160" s="87">
        <f>BC160*BA160/100*((AW160/100)^2/4*PI()*7850/100)</f>
        <v>2833.8851464119875</v>
      </c>
      <c r="BE160" s="88" t="s">
        <v>52</v>
      </c>
      <c r="BF160" s="87">
        <f>AL159/COS(AN159/180*PI())-11</f>
        <v>794.71122858256103</v>
      </c>
      <c r="BG160" s="87">
        <v>10</v>
      </c>
      <c r="BH160" s="218">
        <v>10</v>
      </c>
      <c r="BI160" s="88">
        <f>BF160+2*BG160</f>
        <v>814.71122858256103</v>
      </c>
      <c r="BJ160" s="88">
        <f>BA160</f>
        <v>58</v>
      </c>
      <c r="BK160" s="87">
        <f>BI160*BJ160/100*((BH160/100)^2/4*PI()*7850/100)</f>
        <v>291.33404150653854</v>
      </c>
      <c r="BL160" s="88">
        <v>4</v>
      </c>
      <c r="BM160" s="110">
        <f>BM159</f>
        <v>691</v>
      </c>
      <c r="BN160" s="214">
        <f>AR159-7-BP159-BP160+BP160</f>
        <v>111.84</v>
      </c>
      <c r="BO160" s="218">
        <v>14</v>
      </c>
      <c r="BP160" s="105">
        <f t="shared" si="12"/>
        <v>1.62</v>
      </c>
      <c r="BQ160" s="214">
        <f>BM160+2*BN160+32</f>
        <v>946.68000000000006</v>
      </c>
      <c r="BR160" s="88">
        <f>BR159</f>
        <v>65</v>
      </c>
      <c r="BS160" s="87">
        <f t="shared" si="13"/>
        <v>743.58765019109592</v>
      </c>
      <c r="BT160" s="88">
        <v>7</v>
      </c>
      <c r="BU160" s="110">
        <f>(10+2.5*BW160)*1/TAN(BV159/180*PI())</f>
        <v>31.234023033104791</v>
      </c>
      <c r="BV160" s="242"/>
      <c r="BW160" s="88">
        <f>INT((120*SIN(BV159/180*PI()))/10)*2</f>
        <v>20</v>
      </c>
      <c r="BX160" s="218">
        <v>12</v>
      </c>
      <c r="BY160" s="215">
        <f>BU160+34</f>
        <v>65.234023033104791</v>
      </c>
      <c r="BZ160" s="88">
        <f>BW160+1</f>
        <v>21</v>
      </c>
      <c r="CA160" s="87">
        <f>BY160*BZ160/100*((BX160/100)^2/4*PI()*7850/100)</f>
        <v>12.162293723693269</v>
      </c>
      <c r="CB160" s="244"/>
      <c r="CC160" s="234"/>
      <c r="CE160" s="42"/>
    </row>
    <row r="161" spans="5:83" ht="39" customHeight="1" thickBot="1" x14ac:dyDescent="0.3">
      <c r="E161" s="93"/>
      <c r="I161" s="72"/>
      <c r="P161" s="72"/>
      <c r="Q161" s="72"/>
      <c r="R161" s="72"/>
      <c r="S161" s="72"/>
      <c r="AJ161" s="279"/>
      <c r="AK161" s="252"/>
      <c r="AL161" s="236"/>
      <c r="AM161" s="249"/>
      <c r="AN161" s="236"/>
      <c r="AO161" s="251"/>
      <c r="AP161" s="252"/>
      <c r="AQ161" s="252"/>
      <c r="AR161" s="236"/>
      <c r="AS161" s="240"/>
      <c r="AT161" s="303"/>
      <c r="AU161" s="303"/>
      <c r="AV161" s="236"/>
      <c r="AW161" s="236"/>
      <c r="AX161" s="236"/>
      <c r="AY161" s="236"/>
      <c r="AZ161" s="236"/>
      <c r="BA161" s="236"/>
      <c r="BB161" s="236"/>
      <c r="BC161" s="236"/>
      <c r="BD161" s="236"/>
      <c r="BE161" s="236"/>
      <c r="BF161" s="236"/>
      <c r="BG161" s="236"/>
      <c r="BH161" s="236"/>
      <c r="BI161" s="236"/>
      <c r="BJ161" s="236"/>
      <c r="BK161" s="236"/>
      <c r="BL161" s="95">
        <v>5</v>
      </c>
      <c r="BM161" s="210">
        <f>(3*AS159+BB159+BP161)</f>
        <v>28.55</v>
      </c>
      <c r="BN161" s="214">
        <f>AR159-7-BP159-BP160+BP161</f>
        <v>111.61</v>
      </c>
      <c r="BO161" s="218">
        <v>12</v>
      </c>
      <c r="BP161" s="211">
        <f t="shared" si="12"/>
        <v>1.39</v>
      </c>
      <c r="BQ161" s="214">
        <f>2*BM161+2*BN161+28</f>
        <v>308.32</v>
      </c>
      <c r="BR161" s="212">
        <f>INT(19*(INT(AZ159/3/2)+INT(BJ159/3/2+BJ160/3/2))/2)</f>
        <v>266</v>
      </c>
      <c r="BS161" s="94">
        <f t="shared" si="13"/>
        <v>728.12403000947813</v>
      </c>
      <c r="BT161" s="237"/>
      <c r="BU161" s="237"/>
      <c r="BV161" s="237"/>
      <c r="BW161" s="237"/>
      <c r="BX161" s="237"/>
      <c r="BY161" s="237"/>
      <c r="BZ161" s="237"/>
      <c r="CA161" s="237"/>
      <c r="CB161" s="245"/>
      <c r="CC161" s="235"/>
      <c r="CE161" s="42"/>
    </row>
    <row r="162" spans="5:83" ht="32.25" customHeight="1" x14ac:dyDescent="0.25">
      <c r="E162" s="93"/>
      <c r="I162" s="72"/>
      <c r="P162" s="72"/>
      <c r="Q162" s="72"/>
      <c r="R162" s="72"/>
      <c r="S162" s="72"/>
      <c r="AM162" s="93"/>
      <c r="AN162" s="93"/>
      <c r="AO162" s="129"/>
      <c r="AP162" s="93"/>
      <c r="AQ162" s="93"/>
      <c r="BD162" s="72"/>
      <c r="BE162" s="72"/>
      <c r="BF162" s="72"/>
      <c r="BG162" s="72"/>
    </row>
    <row r="163" spans="5:83" ht="32.25" customHeight="1" x14ac:dyDescent="0.25">
      <c r="E163" s="93"/>
      <c r="I163" s="72"/>
      <c r="P163" s="72"/>
      <c r="Q163" s="72"/>
      <c r="R163" s="72"/>
      <c r="S163" s="72"/>
      <c r="AJ163" s="271" t="s">
        <v>435</v>
      </c>
      <c r="AK163" s="271"/>
      <c r="AL163" s="271"/>
      <c r="AM163" s="271"/>
      <c r="AN163" s="271"/>
      <c r="AO163" s="271"/>
      <c r="AP163" s="271"/>
      <c r="AQ163" s="271"/>
      <c r="AR163" s="271"/>
      <c r="AS163" s="271"/>
      <c r="AT163" s="271"/>
      <c r="AU163" s="271"/>
      <c r="AV163" s="271"/>
      <c r="AW163" s="271"/>
      <c r="AX163" s="271"/>
      <c r="AY163" s="271"/>
      <c r="AZ163" s="271"/>
      <c r="BA163" s="271"/>
      <c r="BB163" s="271"/>
      <c r="BC163" s="271"/>
      <c r="BD163" s="271"/>
      <c r="BE163" s="271"/>
      <c r="BF163" s="271"/>
      <c r="BG163" s="271"/>
      <c r="BH163" s="271"/>
      <c r="BI163" s="271"/>
      <c r="BJ163" s="271"/>
      <c r="BK163" s="271"/>
      <c r="BL163" s="271"/>
      <c r="BM163" s="271"/>
      <c r="BN163" s="271"/>
      <c r="BO163" s="271"/>
      <c r="BP163" s="271"/>
      <c r="BQ163" s="271"/>
      <c r="BR163" s="271"/>
      <c r="BS163" s="271"/>
      <c r="BT163" s="271"/>
      <c r="BU163" s="271"/>
      <c r="BV163" s="271"/>
      <c r="BW163" s="271"/>
      <c r="BX163" s="271"/>
      <c r="BY163" s="271"/>
      <c r="BZ163" s="271"/>
      <c r="CA163" s="271"/>
      <c r="CB163" s="271"/>
      <c r="CC163" s="271"/>
    </row>
    <row r="164" spans="5:83" ht="32.25" customHeight="1" thickBot="1" x14ac:dyDescent="0.3">
      <c r="E164" s="93"/>
      <c r="I164" s="72"/>
      <c r="P164" s="72"/>
      <c r="Q164" s="72"/>
      <c r="R164" s="72"/>
      <c r="S164" s="72"/>
      <c r="AJ164" s="43"/>
      <c r="AK164" s="43"/>
      <c r="AL164" s="43"/>
      <c r="AM164" s="43"/>
      <c r="AN164" s="43"/>
      <c r="AO164" s="128"/>
      <c r="AP164" s="43"/>
      <c r="AQ164" s="43"/>
      <c r="AR164" s="43"/>
      <c r="AS164" s="133"/>
      <c r="AT164" s="209"/>
      <c r="AU164" s="209"/>
      <c r="AV164" s="43"/>
      <c r="AW164" s="43"/>
      <c r="AX164" s="43"/>
      <c r="AY164" s="13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</row>
    <row r="165" spans="5:83" ht="58.5" customHeight="1" x14ac:dyDescent="0.25">
      <c r="E165" s="93"/>
      <c r="I165" s="72"/>
      <c r="P165" s="72"/>
      <c r="Q165" s="72"/>
      <c r="R165" s="72"/>
      <c r="S165" s="72"/>
      <c r="AJ165" s="272" t="s">
        <v>441</v>
      </c>
      <c r="AK165" s="274" t="s">
        <v>148</v>
      </c>
      <c r="AL165" s="274" t="s">
        <v>149</v>
      </c>
      <c r="AM165" s="274" t="s">
        <v>150</v>
      </c>
      <c r="AN165" s="262" t="s">
        <v>450</v>
      </c>
      <c r="AO165" s="200" t="s">
        <v>23</v>
      </c>
      <c r="AP165" s="262" t="s">
        <v>442</v>
      </c>
      <c r="AQ165" s="262" t="s">
        <v>443</v>
      </c>
      <c r="AR165" s="262" t="s">
        <v>444</v>
      </c>
      <c r="AS165" s="264" t="s">
        <v>201</v>
      </c>
      <c r="AT165" s="266" t="s">
        <v>407</v>
      </c>
      <c r="AU165" s="266" t="s">
        <v>408</v>
      </c>
      <c r="AV165" s="257" t="s">
        <v>437</v>
      </c>
      <c r="AW165" s="257"/>
      <c r="AX165" s="257"/>
      <c r="AY165" s="257"/>
      <c r="AZ165" s="257"/>
      <c r="BA165" s="257"/>
      <c r="BB165" s="257"/>
      <c r="BC165" s="257"/>
      <c r="BD165" s="257"/>
      <c r="BE165" s="257" t="s">
        <v>438</v>
      </c>
      <c r="BF165" s="257"/>
      <c r="BG165" s="257"/>
      <c r="BH165" s="257"/>
      <c r="BI165" s="257"/>
      <c r="BJ165" s="257"/>
      <c r="BK165" s="257"/>
      <c r="BL165" s="257" t="s">
        <v>445</v>
      </c>
      <c r="BM165" s="257"/>
      <c r="BN165" s="257"/>
      <c r="BO165" s="257"/>
      <c r="BP165" s="257"/>
      <c r="BQ165" s="257"/>
      <c r="BR165" s="257"/>
      <c r="BS165" s="257"/>
      <c r="BT165" s="257" t="s">
        <v>417</v>
      </c>
      <c r="BU165" s="257"/>
      <c r="BV165" s="257"/>
      <c r="BW165" s="257"/>
      <c r="BX165" s="257"/>
      <c r="BY165" s="257"/>
      <c r="BZ165" s="257"/>
      <c r="CA165" s="257"/>
      <c r="CB165" s="258" t="s">
        <v>454</v>
      </c>
      <c r="CC165" s="260" t="s">
        <v>453</v>
      </c>
      <c r="CE165" s="42"/>
    </row>
    <row r="166" spans="5:83" ht="105" customHeight="1" x14ac:dyDescent="0.25">
      <c r="E166" s="93"/>
      <c r="I166" s="72"/>
      <c r="P166" s="72"/>
      <c r="Q166" s="72"/>
      <c r="R166" s="72"/>
      <c r="S166" s="72"/>
      <c r="AJ166" s="273"/>
      <c r="AK166" s="259"/>
      <c r="AL166" s="259"/>
      <c r="AM166" s="259"/>
      <c r="AN166" s="263"/>
      <c r="AO166" s="201" t="s">
        <v>202</v>
      </c>
      <c r="AP166" s="263"/>
      <c r="AQ166" s="263"/>
      <c r="AR166" s="263"/>
      <c r="AS166" s="265"/>
      <c r="AT166" s="267"/>
      <c r="AU166" s="267"/>
      <c r="AV166" s="25" t="s">
        <v>24</v>
      </c>
      <c r="AW166" s="25" t="s">
        <v>158</v>
      </c>
      <c r="AX166" s="81" t="s">
        <v>25</v>
      </c>
      <c r="AY166" s="187" t="s">
        <v>26</v>
      </c>
      <c r="AZ166" s="25" t="s">
        <v>440</v>
      </c>
      <c r="BA166" s="25" t="s">
        <v>409</v>
      </c>
      <c r="BB166" s="186" t="s">
        <v>27</v>
      </c>
      <c r="BC166" s="25" t="s">
        <v>159</v>
      </c>
      <c r="BD166" s="25" t="s">
        <v>160</v>
      </c>
      <c r="BE166" s="25" t="s">
        <v>24</v>
      </c>
      <c r="BF166" s="81" t="s">
        <v>25</v>
      </c>
      <c r="BG166" s="81" t="s">
        <v>26</v>
      </c>
      <c r="BH166" s="25" t="s">
        <v>158</v>
      </c>
      <c r="BI166" s="25" t="s">
        <v>159</v>
      </c>
      <c r="BJ166" s="25" t="s">
        <v>20</v>
      </c>
      <c r="BK166" s="25" t="s">
        <v>160</v>
      </c>
      <c r="BL166" s="25" t="s">
        <v>24</v>
      </c>
      <c r="BM166" s="81" t="s">
        <v>25</v>
      </c>
      <c r="BN166" s="81" t="s">
        <v>26</v>
      </c>
      <c r="BO166" s="25" t="s">
        <v>158</v>
      </c>
      <c r="BP166" s="186" t="s">
        <v>27</v>
      </c>
      <c r="BQ166" s="25" t="s">
        <v>159</v>
      </c>
      <c r="BR166" s="25" t="s">
        <v>20</v>
      </c>
      <c r="BS166" s="25" t="s">
        <v>160</v>
      </c>
      <c r="BT166" s="25" t="s">
        <v>24</v>
      </c>
      <c r="BU166" s="81" t="s">
        <v>25</v>
      </c>
      <c r="BV166" s="81" t="s">
        <v>448</v>
      </c>
      <c r="BW166" s="81" t="s">
        <v>207</v>
      </c>
      <c r="BX166" s="25" t="s">
        <v>158</v>
      </c>
      <c r="BY166" s="25" t="s">
        <v>159</v>
      </c>
      <c r="BZ166" s="25" t="s">
        <v>20</v>
      </c>
      <c r="CA166" s="25" t="s">
        <v>160</v>
      </c>
      <c r="CB166" s="259"/>
      <c r="CC166" s="261"/>
      <c r="CE166" s="42"/>
    </row>
    <row r="167" spans="5:83" ht="39" customHeight="1" x14ac:dyDescent="0.25">
      <c r="E167" s="93"/>
      <c r="I167" s="72"/>
      <c r="P167" s="72"/>
      <c r="Q167" s="72"/>
      <c r="R167" s="72"/>
      <c r="S167" s="72"/>
      <c r="AJ167" s="278">
        <v>6.6</v>
      </c>
      <c r="AK167" s="242">
        <v>6</v>
      </c>
      <c r="AL167" s="238">
        <v>660</v>
      </c>
      <c r="AM167" s="248" t="s">
        <v>203</v>
      </c>
      <c r="AN167" s="238">
        <v>40</v>
      </c>
      <c r="AO167" s="250">
        <f>INT(AL167*TAN(RADIANS(AN167)))</f>
        <v>553</v>
      </c>
      <c r="AP167" s="242">
        <f>(INT((AO167-13)/AS167+1)*AS167+13)</f>
        <v>557</v>
      </c>
      <c r="AQ167" s="242">
        <f>AP167+INT(AL167*(TAN(AN167/180*PI())))</f>
        <v>1110</v>
      </c>
      <c r="AR167" s="238">
        <f>F$6</f>
        <v>60</v>
      </c>
      <c r="AS167" s="239">
        <v>8</v>
      </c>
      <c r="AT167" s="241">
        <v>21</v>
      </c>
      <c r="AU167" s="241">
        <v>11</v>
      </c>
      <c r="AV167" s="88">
        <v>1</v>
      </c>
      <c r="AW167" s="218">
        <f>J$6</f>
        <v>28</v>
      </c>
      <c r="AX167" s="87">
        <f>AL167-11</f>
        <v>649</v>
      </c>
      <c r="AY167" s="184">
        <f>(AR167-7-BP167-BP168-1.16/2-BB167/2)</f>
        <v>48.060000000000009</v>
      </c>
      <c r="AZ167" s="130">
        <f>INT((AP167-13)/AS167)+1</f>
        <v>69</v>
      </c>
      <c r="BA167" s="103" t="s">
        <v>31</v>
      </c>
      <c r="BB167" s="105">
        <f>IF(AW167=16,1.84,IF(AW167=20,2.27,IF(AW167=22,2.51,IF(AW167=25,2.84,IF(AW167=28,3.16)))))</f>
        <v>3.16</v>
      </c>
      <c r="BC167" s="88">
        <f>AX167+2*AY167</f>
        <v>745.12</v>
      </c>
      <c r="BD167" s="87">
        <f>BC167*AZ167/100*((AW167/100)^2/4*PI()*7850/100)</f>
        <v>2485.1403001138788</v>
      </c>
      <c r="BE167" s="88">
        <v>2</v>
      </c>
      <c r="BF167" s="87">
        <f>AL167-11</f>
        <v>649</v>
      </c>
      <c r="BG167" s="87">
        <v>10</v>
      </c>
      <c r="BH167" s="218">
        <v>10</v>
      </c>
      <c r="BI167" s="88">
        <f>BF167+2*BG167</f>
        <v>669</v>
      </c>
      <c r="BJ167" s="88">
        <f>AZ167</f>
        <v>69</v>
      </c>
      <c r="BK167" s="87">
        <f>BI167*BJ167/100*((BH167/100)^2/4*PI()*7850/100)</f>
        <v>284.59990227162848</v>
      </c>
      <c r="BL167" s="88">
        <v>3</v>
      </c>
      <c r="BM167" s="110">
        <f>(AP167+AQ167)/2-2*4.5</f>
        <v>824.5</v>
      </c>
      <c r="BN167" s="87">
        <f>10</f>
        <v>10</v>
      </c>
      <c r="BO167" s="216">
        <v>10</v>
      </c>
      <c r="BP167" s="105">
        <f t="shared" ref="BP167:BP184" si="14">IF(BO167=10,1.16,IF(BO167=12,1.39,IF(BO167=14,1.62,IF(BO167=28,3.1))))</f>
        <v>1.1599999999999999</v>
      </c>
      <c r="BQ167" s="87">
        <f>BM167+2*BN167</f>
        <v>844.5</v>
      </c>
      <c r="BR167" s="88">
        <f>AT167*2+2*AU167+1</f>
        <v>65</v>
      </c>
      <c r="BS167" s="87">
        <f t="shared" ref="BS167:BS184" si="15">BQ167*BR167/100*((BO167/100)^2/4*PI()*7850/100)</f>
        <v>338.43287917171131</v>
      </c>
      <c r="BT167" s="88">
        <v>6</v>
      </c>
      <c r="BU167" s="110">
        <f>(20+10*BW167)*TAN(BV167/180*PI())</f>
        <v>150.11548443566909</v>
      </c>
      <c r="BV167" s="242">
        <f>45+AN167/2</f>
        <v>65</v>
      </c>
      <c r="BW167" s="88">
        <f>INT((150*COS(BV167/180*PI())-10)/10)</f>
        <v>5</v>
      </c>
      <c r="BX167" s="218">
        <v>12</v>
      </c>
      <c r="BY167" s="215">
        <f>BU167+34</f>
        <v>184.11548443566909</v>
      </c>
      <c r="BZ167" s="88">
        <f>BW167+1</f>
        <v>6</v>
      </c>
      <c r="CA167" s="87">
        <f>BY167*BZ167/100*((BX167/100)^2/4*PI()*7850/100)</f>
        <v>9.8076192088129375</v>
      </c>
      <c r="CB167" s="243">
        <f>BD167+BK167+BS167+BD168+BK168+BS168+CA167+CA168+BS169</f>
        <v>7951.5277946394772</v>
      </c>
      <c r="CC167" s="233">
        <f>(AP167+AQ167)*AL167/2*AR167/1000000</f>
        <v>33.006599999999999</v>
      </c>
      <c r="CE167" s="42">
        <f>CB167/CC167</f>
        <v>240.90720627509279</v>
      </c>
    </row>
    <row r="168" spans="5:83" ht="39" customHeight="1" x14ac:dyDescent="0.25">
      <c r="E168" s="93"/>
      <c r="I168" s="72"/>
      <c r="P168" s="72"/>
      <c r="Q168" s="72"/>
      <c r="R168" s="72"/>
      <c r="S168" s="72"/>
      <c r="AJ168" s="278"/>
      <c r="AK168" s="242"/>
      <c r="AL168" s="238"/>
      <c r="AM168" s="248"/>
      <c r="AN168" s="238"/>
      <c r="AO168" s="250"/>
      <c r="AP168" s="242"/>
      <c r="AQ168" s="242"/>
      <c r="AR168" s="238"/>
      <c r="AS168" s="239"/>
      <c r="AT168" s="241"/>
      <c r="AU168" s="241"/>
      <c r="AV168" s="88" t="s">
        <v>51</v>
      </c>
      <c r="AW168" s="218">
        <f>AW167</f>
        <v>28</v>
      </c>
      <c r="AX168" s="87">
        <f>AL167/COS(AN167/180*PI())-11</f>
        <v>850.56881095930396</v>
      </c>
      <c r="AY168" s="184">
        <f>AY167</f>
        <v>48.060000000000009</v>
      </c>
      <c r="AZ168" s="103" t="s">
        <v>31</v>
      </c>
      <c r="BA168" s="131">
        <f>INT((AQ167-AP167-3.5/COS(AN167*PI()/180))/AS167)+1</f>
        <v>69</v>
      </c>
      <c r="BB168" s="105">
        <f>IF(AW168=16,1.84,IF(AW168=20,2.27,IF(AW168=22,2.51,IF(AW168=25,2.84,IF(AW168=28,3.16)))))</f>
        <v>3.16</v>
      </c>
      <c r="BC168" s="88">
        <f>AX168+2*AY168</f>
        <v>946.68881095930396</v>
      </c>
      <c r="BD168" s="87">
        <f>BC168*BA168/100*((AW168/100)^2/4*PI()*7850/100)</f>
        <v>3157.4169473129905</v>
      </c>
      <c r="BE168" s="88" t="s">
        <v>52</v>
      </c>
      <c r="BF168" s="87">
        <f>AL167/COS(AN167/180*PI())-11</f>
        <v>850.56881095930396</v>
      </c>
      <c r="BG168" s="87">
        <v>10</v>
      </c>
      <c r="BH168" s="218">
        <v>10</v>
      </c>
      <c r="BI168" s="88">
        <f>BF168+2*BG168</f>
        <v>870.56881095930396</v>
      </c>
      <c r="BJ168" s="88">
        <f>BA168</f>
        <v>69</v>
      </c>
      <c r="BK168" s="87">
        <f>BI168*BJ168/100*((BH168/100)^2/4*PI()*7850/100)</f>
        <v>370.349474618454</v>
      </c>
      <c r="BL168" s="88">
        <v>4</v>
      </c>
      <c r="BM168" s="110">
        <f>BM167</f>
        <v>824.5</v>
      </c>
      <c r="BN168" s="214">
        <f>AR167-7-BP167-BP168+BP168</f>
        <v>51.84</v>
      </c>
      <c r="BO168" s="216">
        <v>14</v>
      </c>
      <c r="BP168" s="105">
        <f t="shared" si="14"/>
        <v>1.62</v>
      </c>
      <c r="BQ168" s="214">
        <f>BM168+2*BN168+32</f>
        <v>960.18000000000006</v>
      </c>
      <c r="BR168" s="88">
        <f>BR167</f>
        <v>65</v>
      </c>
      <c r="BS168" s="87">
        <f t="shared" si="15"/>
        <v>754.19147965572995</v>
      </c>
      <c r="BT168" s="88">
        <v>7</v>
      </c>
      <c r="BU168" s="110">
        <f>(10+2.5*BW168)*1/TAN(BV167/180*PI())</f>
        <v>27.978459489299915</v>
      </c>
      <c r="BV168" s="242"/>
      <c r="BW168" s="88">
        <f>INT((120*SIN(BV167/180*PI()))/10)*2</f>
        <v>20</v>
      </c>
      <c r="BX168" s="218">
        <v>12</v>
      </c>
      <c r="BY168" s="215">
        <f>BU168+34</f>
        <v>61.978459489299915</v>
      </c>
      <c r="BZ168" s="88">
        <f>BW168+1</f>
        <v>21</v>
      </c>
      <c r="CA168" s="87">
        <f>BY168*BZ168/100*((BX168/100)^2/4*PI()*7850/100)</f>
        <v>11.555323338993725</v>
      </c>
      <c r="CB168" s="244"/>
      <c r="CC168" s="234"/>
      <c r="CE168" s="42"/>
    </row>
    <row r="169" spans="5:83" ht="39" customHeight="1" x14ac:dyDescent="0.25">
      <c r="E169" s="93"/>
      <c r="I169" s="72"/>
      <c r="P169" s="72"/>
      <c r="Q169" s="72"/>
      <c r="R169" s="72"/>
      <c r="S169" s="72"/>
      <c r="AJ169" s="278"/>
      <c r="AK169" s="242"/>
      <c r="AL169" s="238"/>
      <c r="AM169" s="248"/>
      <c r="AN169" s="238"/>
      <c r="AO169" s="250"/>
      <c r="AP169" s="242"/>
      <c r="AQ169" s="242"/>
      <c r="AR169" s="238"/>
      <c r="AS169" s="239"/>
      <c r="AT169" s="241"/>
      <c r="AU169" s="241"/>
      <c r="AV169" s="238"/>
      <c r="AW169" s="238"/>
      <c r="AX169" s="238"/>
      <c r="AY169" s="238"/>
      <c r="AZ169" s="238"/>
      <c r="BA169" s="238"/>
      <c r="BB169" s="238"/>
      <c r="BC169" s="238"/>
      <c r="BD169" s="238"/>
      <c r="BE169" s="238"/>
      <c r="BF169" s="238"/>
      <c r="BG169" s="238"/>
      <c r="BH169" s="238"/>
      <c r="BI169" s="238"/>
      <c r="BJ169" s="238"/>
      <c r="BK169" s="238"/>
      <c r="BL169" s="88">
        <v>5</v>
      </c>
      <c r="BM169" s="210">
        <f>(3*AS167+BB167+BP169)</f>
        <v>28.55</v>
      </c>
      <c r="BN169" s="214">
        <f>AR167-7-BP167-BP168+BP169</f>
        <v>51.610000000000007</v>
      </c>
      <c r="BO169" s="216">
        <v>12</v>
      </c>
      <c r="BP169" s="211">
        <f t="shared" si="14"/>
        <v>1.39</v>
      </c>
      <c r="BQ169" s="214">
        <f>2*BM169+2*BN169+28</f>
        <v>188.32000000000002</v>
      </c>
      <c r="BR169" s="212">
        <f>INT(19*(INT(AZ167/3/2)+INT(BJ167/3/2+BJ168/3/2))/2)</f>
        <v>323</v>
      </c>
      <c r="BS169" s="87">
        <f t="shared" si="15"/>
        <v>540.03386894727748</v>
      </c>
      <c r="BT169" s="247"/>
      <c r="BU169" s="247"/>
      <c r="BV169" s="247"/>
      <c r="BW169" s="247"/>
      <c r="BX169" s="247"/>
      <c r="BY169" s="247"/>
      <c r="BZ169" s="247"/>
      <c r="CA169" s="247"/>
      <c r="CB169" s="253"/>
      <c r="CC169" s="246"/>
      <c r="CE169" s="42"/>
    </row>
    <row r="170" spans="5:83" ht="39" customHeight="1" x14ac:dyDescent="0.25">
      <c r="E170" s="93"/>
      <c r="I170" s="72"/>
      <c r="P170" s="72"/>
      <c r="Q170" s="72"/>
      <c r="R170" s="72"/>
      <c r="S170" s="72"/>
      <c r="AJ170" s="278"/>
      <c r="AK170" s="242"/>
      <c r="AL170" s="238">
        <f>AL167</f>
        <v>660</v>
      </c>
      <c r="AM170" s="248" t="s">
        <v>205</v>
      </c>
      <c r="AN170" s="238">
        <f>AN167</f>
        <v>40</v>
      </c>
      <c r="AO170" s="250">
        <f>INT(AL170*TAN(RADIANS(AN170)))</f>
        <v>553</v>
      </c>
      <c r="AP170" s="242">
        <f>INT((AO170-13)/AS170+1)*AS170+13</f>
        <v>557</v>
      </c>
      <c r="AQ170" s="242">
        <f>AP170+INT(AL170*(TAN(AN170/180*PI())))</f>
        <v>1110</v>
      </c>
      <c r="AR170" s="238">
        <f>F$8</f>
        <v>80</v>
      </c>
      <c r="AS170" s="239">
        <v>8</v>
      </c>
      <c r="AT170" s="241">
        <v>21</v>
      </c>
      <c r="AU170" s="241">
        <v>11</v>
      </c>
      <c r="AV170" s="88">
        <v>1</v>
      </c>
      <c r="AW170" s="218">
        <f>J$8</f>
        <v>28</v>
      </c>
      <c r="AX170" s="87">
        <f>AL170-11</f>
        <v>649</v>
      </c>
      <c r="AY170" s="184">
        <f>(AR170-7-BP170-BP171-1.16/2-BB170/2)</f>
        <v>68.06</v>
      </c>
      <c r="AZ170" s="130">
        <f>INT((AP170-13)/AS170)+1</f>
        <v>69</v>
      </c>
      <c r="BA170" s="103" t="s">
        <v>31</v>
      </c>
      <c r="BB170" s="105">
        <f>IF(AW170=16,1.84,IF(AW170=20,2.27,IF(AW170=22,2.51,IF(AW170=25,2.84,IF(AW170=28,3.16)))))</f>
        <v>3.16</v>
      </c>
      <c r="BC170" s="88">
        <f>AX170+2*AY170</f>
        <v>785.12</v>
      </c>
      <c r="BD170" s="87">
        <f>BC170*AZ170/100*((AW170/100)^2/4*PI()*7850/100)</f>
        <v>2618.5491631219247</v>
      </c>
      <c r="BE170" s="88">
        <v>2</v>
      </c>
      <c r="BF170" s="87">
        <f>AL170-11</f>
        <v>649</v>
      </c>
      <c r="BG170" s="87">
        <v>10</v>
      </c>
      <c r="BH170" s="218">
        <v>10</v>
      </c>
      <c r="BI170" s="88">
        <f>BF170+2*BG170</f>
        <v>669</v>
      </c>
      <c r="BJ170" s="88">
        <f>AZ170</f>
        <v>69</v>
      </c>
      <c r="BK170" s="87">
        <f>BI170*BJ170/100*((BH170/100)^2/4*PI()*7850/100)</f>
        <v>284.59990227162848</v>
      </c>
      <c r="BL170" s="88">
        <v>3</v>
      </c>
      <c r="BM170" s="110">
        <f>(AP170+AQ170)/2-2*4.5</f>
        <v>824.5</v>
      </c>
      <c r="BN170" s="87">
        <f>10</f>
        <v>10</v>
      </c>
      <c r="BO170" s="216">
        <v>10</v>
      </c>
      <c r="BP170" s="105">
        <f t="shared" si="14"/>
        <v>1.1599999999999999</v>
      </c>
      <c r="BQ170" s="87">
        <f>BM170+2*BN170</f>
        <v>844.5</v>
      </c>
      <c r="BR170" s="88">
        <f>AT170*2+2*AU170+1</f>
        <v>65</v>
      </c>
      <c r="BS170" s="87">
        <f t="shared" si="15"/>
        <v>338.43287917171131</v>
      </c>
      <c r="BT170" s="88">
        <v>6</v>
      </c>
      <c r="BU170" s="110">
        <f>(20+10*BW170)*TAN(BV170/180*PI())</f>
        <v>150.11548443566909</v>
      </c>
      <c r="BV170" s="242">
        <f>45+AN170/2</f>
        <v>65</v>
      </c>
      <c r="BW170" s="88">
        <f>INT((150*COS(BV170/180*PI())-10)/10)</f>
        <v>5</v>
      </c>
      <c r="BX170" s="218">
        <v>12</v>
      </c>
      <c r="BY170" s="215">
        <f>BU170+34</f>
        <v>184.11548443566909</v>
      </c>
      <c r="BZ170" s="88">
        <f>BW170+1</f>
        <v>6</v>
      </c>
      <c r="CA170" s="87">
        <f>BY170*BZ170/100*((BX170/100)^2/4*PI()*7850/100)</f>
        <v>9.8076192088129375</v>
      </c>
      <c r="CB170" s="243">
        <f>BD170+BK170+BS170+BD171+BK171+BS171+CA170+CA171+BS172</f>
        <v>8364.4698542653132</v>
      </c>
      <c r="CC170" s="233">
        <f>(AP170+AQ170)*AL170/2*AR170/1000000</f>
        <v>44.008800000000001</v>
      </c>
      <c r="CE170" s="42">
        <f>CB170/CC170</f>
        <v>190.06357488196255</v>
      </c>
    </row>
    <row r="171" spans="5:83" ht="39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/>
      <c r="AM171" s="248"/>
      <c r="AN171" s="238"/>
      <c r="AO171" s="250"/>
      <c r="AP171" s="242"/>
      <c r="AQ171" s="242"/>
      <c r="AR171" s="238"/>
      <c r="AS171" s="239"/>
      <c r="AT171" s="241"/>
      <c r="AU171" s="241"/>
      <c r="AV171" s="88" t="s">
        <v>51</v>
      </c>
      <c r="AW171" s="218">
        <f>AW170</f>
        <v>28</v>
      </c>
      <c r="AX171" s="87">
        <f>AL170/COS(AN170/180*PI())-11</f>
        <v>850.56881095930396</v>
      </c>
      <c r="AY171" s="184">
        <f>AY170</f>
        <v>68.06</v>
      </c>
      <c r="AZ171" s="103" t="s">
        <v>31</v>
      </c>
      <c r="BA171" s="131">
        <f>INT((AQ170-AP170-3.5/COS(AN170*PI()/180))/AS170)+1</f>
        <v>69</v>
      </c>
      <c r="BB171" s="105">
        <f>IF(AW171=16,1.84,IF(AW171=20,2.27,IF(AW171=22,2.51,IF(AW171=25,2.84,IF(AW171=28,3.16)))))</f>
        <v>3.16</v>
      </c>
      <c r="BC171" s="88">
        <f>AX171+2*AY171</f>
        <v>986.68881095930396</v>
      </c>
      <c r="BD171" s="87">
        <f>BC171*BA171/100*((AW171/100)^2/4*PI()*7850/100)</f>
        <v>3290.8258103210364</v>
      </c>
      <c r="BE171" s="88" t="s">
        <v>52</v>
      </c>
      <c r="BF171" s="87">
        <f>AL170/COS(AN170/180*PI())-11</f>
        <v>850.56881095930396</v>
      </c>
      <c r="BG171" s="87">
        <v>10</v>
      </c>
      <c r="BH171" s="218">
        <v>10</v>
      </c>
      <c r="BI171" s="88">
        <f>BF171+2*BG171</f>
        <v>870.56881095930396</v>
      </c>
      <c r="BJ171" s="88">
        <f>BA171</f>
        <v>69</v>
      </c>
      <c r="BK171" s="87">
        <f>BI171*BJ171/100*((BH171/100)^2/4*PI()*7850/100)</f>
        <v>370.349474618454</v>
      </c>
      <c r="BL171" s="88">
        <v>4</v>
      </c>
      <c r="BM171" s="110">
        <f>BM170</f>
        <v>824.5</v>
      </c>
      <c r="BN171" s="214">
        <f>AR170-7-BP170-BP171+BP171</f>
        <v>71.84</v>
      </c>
      <c r="BO171" s="216">
        <v>14</v>
      </c>
      <c r="BP171" s="105">
        <f t="shared" si="14"/>
        <v>1.62</v>
      </c>
      <c r="BQ171" s="214">
        <f>BM171+2*BN171+32</f>
        <v>1000.1800000000001</v>
      </c>
      <c r="BR171" s="88">
        <f>BR170</f>
        <v>65</v>
      </c>
      <c r="BS171" s="87">
        <f t="shared" si="15"/>
        <v>785.61023362501612</v>
      </c>
      <c r="BT171" s="88">
        <v>7</v>
      </c>
      <c r="BU171" s="110">
        <f>(10+2.5*BW171)*1/TAN(BV170/180*PI())</f>
        <v>27.978459489299915</v>
      </c>
      <c r="BV171" s="242"/>
      <c r="BW171" s="88">
        <f>INT((120*SIN(BV170/180*PI()))/10)*2</f>
        <v>20</v>
      </c>
      <c r="BX171" s="218">
        <v>12</v>
      </c>
      <c r="BY171" s="215">
        <f>BU171+34</f>
        <v>61.978459489299915</v>
      </c>
      <c r="BZ171" s="88">
        <f>BW171+1</f>
        <v>21</v>
      </c>
      <c r="CA171" s="87">
        <f>BY171*BZ171/100*((BX171/100)^2/4*PI()*7850/100)</f>
        <v>11.555323338993725</v>
      </c>
      <c r="CB171" s="244"/>
      <c r="CC171" s="234"/>
      <c r="CE171" s="42"/>
    </row>
    <row r="172" spans="5:83" ht="39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238"/>
      <c r="AM172" s="248"/>
      <c r="AN172" s="238"/>
      <c r="AO172" s="250"/>
      <c r="AP172" s="242"/>
      <c r="AQ172" s="242"/>
      <c r="AR172" s="238"/>
      <c r="AS172" s="239"/>
      <c r="AT172" s="241"/>
      <c r="AU172" s="241"/>
      <c r="AV172" s="238"/>
      <c r="AW172" s="238"/>
      <c r="AX172" s="238"/>
      <c r="AY172" s="238"/>
      <c r="AZ172" s="238"/>
      <c r="BA172" s="238"/>
      <c r="BB172" s="238"/>
      <c r="BC172" s="238"/>
      <c r="BD172" s="238"/>
      <c r="BE172" s="238"/>
      <c r="BF172" s="238"/>
      <c r="BG172" s="238"/>
      <c r="BH172" s="238"/>
      <c r="BI172" s="238"/>
      <c r="BJ172" s="238"/>
      <c r="BK172" s="238"/>
      <c r="BL172" s="88">
        <v>5</v>
      </c>
      <c r="BM172" s="210">
        <f>(3*AS170+BB170+BP172)</f>
        <v>28.55</v>
      </c>
      <c r="BN172" s="214">
        <f>AR170-7-BP170-BP171+BP172</f>
        <v>71.61</v>
      </c>
      <c r="BO172" s="216">
        <v>12</v>
      </c>
      <c r="BP172" s="211">
        <f t="shared" si="14"/>
        <v>1.39</v>
      </c>
      <c r="BQ172" s="214">
        <f>2*BM172+2*BN172+28</f>
        <v>228.32</v>
      </c>
      <c r="BR172" s="212">
        <f>INT(19*(INT(AZ170/3/2)+INT(BJ170/3/2+BJ171/3/2))/2)</f>
        <v>323</v>
      </c>
      <c r="BS172" s="87">
        <f t="shared" si="15"/>
        <v>654.73944858773564</v>
      </c>
      <c r="BT172" s="247"/>
      <c r="BU172" s="247"/>
      <c r="BV172" s="247"/>
      <c r="BW172" s="247"/>
      <c r="BX172" s="247"/>
      <c r="BY172" s="247"/>
      <c r="BZ172" s="247"/>
      <c r="CA172" s="247"/>
      <c r="CB172" s="253"/>
      <c r="CC172" s="246"/>
      <c r="CE172" s="42"/>
    </row>
    <row r="173" spans="5:83" ht="39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f>AL170</f>
        <v>660</v>
      </c>
      <c r="AM173" s="248" t="s">
        <v>206</v>
      </c>
      <c r="AN173" s="238">
        <f>AN170</f>
        <v>40</v>
      </c>
      <c r="AO173" s="250">
        <f>INT(AL173*TAN(RADIANS(AN173)))</f>
        <v>553</v>
      </c>
      <c r="AP173" s="242">
        <f>INT((AO173-13)/AS173+1)*AS173+13</f>
        <v>557</v>
      </c>
      <c r="AQ173" s="242">
        <f>AP173+INT(AL173*(TAN(AN173/180*PI())))</f>
        <v>1110</v>
      </c>
      <c r="AR173" s="238">
        <f>F$9</f>
        <v>80</v>
      </c>
      <c r="AS173" s="239">
        <v>8</v>
      </c>
      <c r="AT173" s="241">
        <v>21</v>
      </c>
      <c r="AU173" s="241">
        <v>11</v>
      </c>
      <c r="AV173" s="88">
        <v>1</v>
      </c>
      <c r="AW173" s="218">
        <f>J$9</f>
        <v>28</v>
      </c>
      <c r="AX173" s="87">
        <f>AL173-11</f>
        <v>649</v>
      </c>
      <c r="AY173" s="184">
        <f>(AR173-7-BP173-BP174-1.16/2-BB173/2)</f>
        <v>68.06</v>
      </c>
      <c r="AZ173" s="130">
        <f>INT((AP173-13)/AS173)+1</f>
        <v>69</v>
      </c>
      <c r="BA173" s="103" t="s">
        <v>31</v>
      </c>
      <c r="BB173" s="105">
        <f>IF(AW173=16,1.84,IF(AW173=20,2.27,IF(AW173=22,2.51,IF(AW173=25,2.84,IF(AW173=28,3.16)))))</f>
        <v>3.16</v>
      </c>
      <c r="BC173" s="88">
        <f>AX173+2*AY173</f>
        <v>785.12</v>
      </c>
      <c r="BD173" s="87">
        <f>BC173*AZ173/100*((AW173/100)^2/4*PI()*7850/100)</f>
        <v>2618.5491631219247</v>
      </c>
      <c r="BE173" s="88">
        <v>2</v>
      </c>
      <c r="BF173" s="87">
        <f>AL173-11</f>
        <v>649</v>
      </c>
      <c r="BG173" s="87">
        <v>10</v>
      </c>
      <c r="BH173" s="218">
        <v>10</v>
      </c>
      <c r="BI173" s="88">
        <f>BF173+2*BG173</f>
        <v>669</v>
      </c>
      <c r="BJ173" s="88">
        <f>AZ173</f>
        <v>69</v>
      </c>
      <c r="BK173" s="87">
        <f>BI173*BJ173/100*((BH173/100)^2/4*PI()*7850/100)</f>
        <v>284.59990227162848</v>
      </c>
      <c r="BL173" s="88">
        <v>3</v>
      </c>
      <c r="BM173" s="110">
        <f>(AP173+AQ173)/2-2*4.5</f>
        <v>824.5</v>
      </c>
      <c r="BN173" s="87">
        <f>10</f>
        <v>10</v>
      </c>
      <c r="BO173" s="216">
        <v>10</v>
      </c>
      <c r="BP173" s="105">
        <f t="shared" si="14"/>
        <v>1.1599999999999999</v>
      </c>
      <c r="BQ173" s="87">
        <f>BM173+2*BN173</f>
        <v>844.5</v>
      </c>
      <c r="BR173" s="88">
        <f>AT173*2+2*AU173+1</f>
        <v>65</v>
      </c>
      <c r="BS173" s="87">
        <f t="shared" si="15"/>
        <v>338.43287917171131</v>
      </c>
      <c r="BT173" s="88">
        <v>6</v>
      </c>
      <c r="BU173" s="110">
        <f>(20+10*BW173)*TAN(BV173/180*PI())</f>
        <v>150.11548443566909</v>
      </c>
      <c r="BV173" s="242">
        <f>45+AN173/2</f>
        <v>65</v>
      </c>
      <c r="BW173" s="88">
        <f>INT((150*COS(BV173/180*PI())-10)/10)</f>
        <v>5</v>
      </c>
      <c r="BX173" s="218">
        <v>12</v>
      </c>
      <c r="BY173" s="215">
        <f>BU173+34</f>
        <v>184.11548443566909</v>
      </c>
      <c r="BZ173" s="88">
        <f>BW173+1</f>
        <v>6</v>
      </c>
      <c r="CA173" s="87">
        <f>BY173*BZ173/100*((BX173/100)^2/4*PI()*7850/100)</f>
        <v>9.8076192088129375</v>
      </c>
      <c r="CB173" s="243">
        <f>BD173+BK173+BS173+BD174+BK174+BS174+CA173+CA174+BS175</f>
        <v>8364.4698542653132</v>
      </c>
      <c r="CC173" s="233">
        <f>(AP173+AQ173)*AL173/2*AR173/1000000</f>
        <v>44.008800000000001</v>
      </c>
      <c r="CE173" s="42">
        <f>CB173/CC173</f>
        <v>190.06357488196255</v>
      </c>
    </row>
    <row r="174" spans="5:83" ht="39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238"/>
      <c r="AM174" s="248"/>
      <c r="AN174" s="238"/>
      <c r="AO174" s="250"/>
      <c r="AP174" s="242"/>
      <c r="AQ174" s="242"/>
      <c r="AR174" s="238"/>
      <c r="AS174" s="239"/>
      <c r="AT174" s="241"/>
      <c r="AU174" s="241"/>
      <c r="AV174" s="88" t="s">
        <v>51</v>
      </c>
      <c r="AW174" s="218">
        <f>AW173</f>
        <v>28</v>
      </c>
      <c r="AX174" s="87">
        <f>AL173/COS(AN173/180*PI())-11</f>
        <v>850.56881095930396</v>
      </c>
      <c r="AY174" s="184">
        <f>AY173</f>
        <v>68.06</v>
      </c>
      <c r="AZ174" s="103" t="s">
        <v>31</v>
      </c>
      <c r="BA174" s="131">
        <f>INT((AQ173-AP173-3.5/COS(AN173*PI()/180))/AS173)+1</f>
        <v>69</v>
      </c>
      <c r="BB174" s="105">
        <f>IF(AW174=16,1.84,IF(AW174=20,2.27,IF(AW174=22,2.51,IF(AW174=25,2.84,IF(AW174=28,3.16)))))</f>
        <v>3.16</v>
      </c>
      <c r="BC174" s="88">
        <f>AX174+2*AY174</f>
        <v>986.68881095930396</v>
      </c>
      <c r="BD174" s="87">
        <f>BC174*BA174/100*((AW174/100)^2/4*PI()*7850/100)</f>
        <v>3290.8258103210364</v>
      </c>
      <c r="BE174" s="88" t="s">
        <v>52</v>
      </c>
      <c r="BF174" s="87">
        <f>AL173/COS(AN173/180*PI())-11</f>
        <v>850.56881095930396</v>
      </c>
      <c r="BG174" s="87">
        <v>10</v>
      </c>
      <c r="BH174" s="218">
        <v>10</v>
      </c>
      <c r="BI174" s="88">
        <f>BF174+2*BG174</f>
        <v>870.56881095930396</v>
      </c>
      <c r="BJ174" s="88">
        <f>BA174</f>
        <v>69</v>
      </c>
      <c r="BK174" s="87">
        <f>BI174*BJ174/100*((BH174/100)^2/4*PI()*7850/100)</f>
        <v>370.349474618454</v>
      </c>
      <c r="BL174" s="88">
        <v>4</v>
      </c>
      <c r="BM174" s="110">
        <f>BM173</f>
        <v>824.5</v>
      </c>
      <c r="BN174" s="214">
        <f>AR173-7-BP173-BP174+BP174</f>
        <v>71.84</v>
      </c>
      <c r="BO174" s="216">
        <v>14</v>
      </c>
      <c r="BP174" s="105">
        <f t="shared" si="14"/>
        <v>1.62</v>
      </c>
      <c r="BQ174" s="214">
        <f>BM174+2*BN174+32</f>
        <v>1000.1800000000001</v>
      </c>
      <c r="BR174" s="88">
        <f>BR173</f>
        <v>65</v>
      </c>
      <c r="BS174" s="87">
        <f t="shared" si="15"/>
        <v>785.61023362501612</v>
      </c>
      <c r="BT174" s="88">
        <v>7</v>
      </c>
      <c r="BU174" s="110">
        <f>(10+2.5*BW174)*1/TAN(BV173/180*PI())</f>
        <v>27.978459489299915</v>
      </c>
      <c r="BV174" s="242"/>
      <c r="BW174" s="88">
        <f>INT((120*SIN(BV173/180*PI()))/10)*2</f>
        <v>20</v>
      </c>
      <c r="BX174" s="218">
        <v>12</v>
      </c>
      <c r="BY174" s="215">
        <f>BU174+34</f>
        <v>61.978459489299915</v>
      </c>
      <c r="BZ174" s="88">
        <f>BW174+1</f>
        <v>21</v>
      </c>
      <c r="CA174" s="87">
        <f>BY174*BZ174/100*((BX174/100)^2/4*PI()*7850/100)</f>
        <v>11.555323338993725</v>
      </c>
      <c r="CB174" s="244"/>
      <c r="CC174" s="234"/>
      <c r="CE174" s="42"/>
    </row>
    <row r="175" spans="5:83" ht="39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/>
      <c r="AM175" s="248"/>
      <c r="AN175" s="238"/>
      <c r="AO175" s="250"/>
      <c r="AP175" s="242"/>
      <c r="AQ175" s="242"/>
      <c r="AR175" s="238"/>
      <c r="AS175" s="239"/>
      <c r="AT175" s="241"/>
      <c r="AU175" s="241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88">
        <v>5</v>
      </c>
      <c r="BM175" s="210">
        <f>(3*AS173+BB173+BP175)</f>
        <v>28.55</v>
      </c>
      <c r="BN175" s="214">
        <f>AR173-7-BP173-BP174+BP175</f>
        <v>71.61</v>
      </c>
      <c r="BO175" s="216">
        <v>12</v>
      </c>
      <c r="BP175" s="211">
        <f t="shared" si="14"/>
        <v>1.39</v>
      </c>
      <c r="BQ175" s="214">
        <f>2*BM175+2*BN175+28</f>
        <v>228.32</v>
      </c>
      <c r="BR175" s="212">
        <f>INT(19*(INT(AZ173/3/2)+INT(BJ173/3/2+BJ174/3/2))/2)</f>
        <v>323</v>
      </c>
      <c r="BS175" s="87">
        <f t="shared" si="15"/>
        <v>654.73944858773564</v>
      </c>
      <c r="BT175" s="247"/>
      <c r="BU175" s="247"/>
      <c r="BV175" s="247"/>
      <c r="BW175" s="247"/>
      <c r="BX175" s="247"/>
      <c r="BY175" s="247"/>
      <c r="BZ175" s="247"/>
      <c r="CA175" s="247"/>
      <c r="CB175" s="253"/>
      <c r="CC175" s="246"/>
      <c r="CE175" s="42"/>
    </row>
    <row r="176" spans="5:83" ht="39" customHeight="1" x14ac:dyDescent="0.25">
      <c r="E176" s="93"/>
      <c r="I176" s="72"/>
      <c r="P176" s="72"/>
      <c r="Q176" s="72"/>
      <c r="R176" s="72"/>
      <c r="S176" s="72"/>
      <c r="AJ176" s="278"/>
      <c r="AK176" s="242"/>
      <c r="AL176" s="238">
        <f>AL173</f>
        <v>660</v>
      </c>
      <c r="AM176" s="248" t="s">
        <v>405</v>
      </c>
      <c r="AN176" s="238">
        <f>AN173</f>
        <v>40</v>
      </c>
      <c r="AO176" s="250">
        <f>INT(AL176*TAN(RADIANS(AN176)))</f>
        <v>553</v>
      </c>
      <c r="AP176" s="242">
        <f>INT((AO176-13)/AS176+1)*AS176+13</f>
        <v>557</v>
      </c>
      <c r="AQ176" s="242">
        <f>AP176+INT(AL176*(TAN(AN176/180*PI())))</f>
        <v>1110</v>
      </c>
      <c r="AR176" s="238">
        <f>F$10</f>
        <v>90</v>
      </c>
      <c r="AS176" s="239">
        <v>8</v>
      </c>
      <c r="AT176" s="241">
        <v>21</v>
      </c>
      <c r="AU176" s="241">
        <v>11</v>
      </c>
      <c r="AV176" s="88">
        <v>1</v>
      </c>
      <c r="AW176" s="218">
        <f>J$11</f>
        <v>28</v>
      </c>
      <c r="AX176" s="87">
        <f>AL176-11</f>
        <v>649</v>
      </c>
      <c r="AY176" s="184">
        <f>(AR176-7-BP176-BP177-1.16/2-BB176/2)</f>
        <v>78.06</v>
      </c>
      <c r="AZ176" s="130">
        <f>INT((AP176-13)/AS176)+1</f>
        <v>69</v>
      </c>
      <c r="BA176" s="103" t="s">
        <v>31</v>
      </c>
      <c r="BB176" s="105">
        <f>IF(AW176=16,1.84,IF(AW176=20,2.27,IF(AW176=22,2.51,IF(AW176=25,2.84,IF(AW176=28,3.16)))))</f>
        <v>3.16</v>
      </c>
      <c r="BC176" s="88">
        <f>AX176+2*AY176</f>
        <v>805.12</v>
      </c>
      <c r="BD176" s="87">
        <f>BC176*AZ176/100*((AW176/100)^2/4*PI()*7850/100)</f>
        <v>2685.2535946259472</v>
      </c>
      <c r="BE176" s="88">
        <v>2</v>
      </c>
      <c r="BF176" s="87">
        <f>AL176-11</f>
        <v>649</v>
      </c>
      <c r="BG176" s="87">
        <v>10</v>
      </c>
      <c r="BH176" s="218">
        <v>10</v>
      </c>
      <c r="BI176" s="88">
        <f>BF176+2*BG176</f>
        <v>669</v>
      </c>
      <c r="BJ176" s="88">
        <f>AZ176</f>
        <v>69</v>
      </c>
      <c r="BK176" s="87">
        <f>BI176*BJ176/100*((BH176/100)^2/4*PI()*7850/100)</f>
        <v>284.59990227162848</v>
      </c>
      <c r="BL176" s="88">
        <v>3</v>
      </c>
      <c r="BM176" s="110">
        <f>(AP176+AQ176)/2-2*4.5</f>
        <v>824.5</v>
      </c>
      <c r="BN176" s="87">
        <f>10</f>
        <v>10</v>
      </c>
      <c r="BO176" s="216">
        <v>10</v>
      </c>
      <c r="BP176" s="105">
        <f t="shared" si="14"/>
        <v>1.1599999999999999</v>
      </c>
      <c r="BQ176" s="87">
        <f>BM176+2*BN176</f>
        <v>844.5</v>
      </c>
      <c r="BR176" s="88">
        <f>AT176*2+2*AU176+1</f>
        <v>65</v>
      </c>
      <c r="BS176" s="87">
        <f t="shared" si="15"/>
        <v>338.43287917171131</v>
      </c>
      <c r="BT176" s="88">
        <v>6</v>
      </c>
      <c r="BU176" s="110">
        <f>(20+10*BW176)*TAN(BV176/180*PI())</f>
        <v>150.11548443566909</v>
      </c>
      <c r="BV176" s="242">
        <f>45+AN176/2</f>
        <v>65</v>
      </c>
      <c r="BW176" s="88">
        <f>INT((150*COS(BV176/180*PI())-10)/10)</f>
        <v>5</v>
      </c>
      <c r="BX176" s="218">
        <v>12</v>
      </c>
      <c r="BY176" s="215">
        <f>BU176+34</f>
        <v>184.11548443566909</v>
      </c>
      <c r="BZ176" s="88">
        <f>BW176+1</f>
        <v>6</v>
      </c>
      <c r="CA176" s="87">
        <f>BY176*BZ176/100*((BX176/100)^2/4*PI()*7850/100)</f>
        <v>9.8076192088129375</v>
      </c>
      <c r="CB176" s="243">
        <f>BD176+BK176+BS176+BD177+BK177+BS177+CA176+CA177+BS178</f>
        <v>8570.9408840782307</v>
      </c>
      <c r="CC176" s="233">
        <f>(AP176+AQ176)*AL176/2*AR176/1000000</f>
        <v>49.509900000000002</v>
      </c>
      <c r="CE176" s="42">
        <f>CB176/CC176</f>
        <v>173.11569775091911</v>
      </c>
    </row>
    <row r="177" spans="5:83" ht="39" customHeight="1" x14ac:dyDescent="0.25">
      <c r="E177" s="93"/>
      <c r="I177" s="72"/>
      <c r="P177" s="72"/>
      <c r="Q177" s="72"/>
      <c r="R177" s="72"/>
      <c r="S177" s="72"/>
      <c r="AJ177" s="278"/>
      <c r="AK177" s="242"/>
      <c r="AL177" s="238"/>
      <c r="AM177" s="248"/>
      <c r="AN177" s="238"/>
      <c r="AO177" s="250"/>
      <c r="AP177" s="242"/>
      <c r="AQ177" s="242"/>
      <c r="AR177" s="238"/>
      <c r="AS177" s="239"/>
      <c r="AT177" s="241"/>
      <c r="AU177" s="241"/>
      <c r="AV177" s="88" t="s">
        <v>51</v>
      </c>
      <c r="AW177" s="218">
        <f>AW176</f>
        <v>28</v>
      </c>
      <c r="AX177" s="87">
        <f>AL176/COS(AN176/180*PI())-11</f>
        <v>850.56881095930396</v>
      </c>
      <c r="AY177" s="184">
        <f>AY176</f>
        <v>78.06</v>
      </c>
      <c r="AZ177" s="103" t="s">
        <v>31</v>
      </c>
      <c r="BA177" s="131">
        <f>INT((AQ176-AP176-3.5/COS(AN176*PI()/180))/AS176)+1</f>
        <v>69</v>
      </c>
      <c r="BB177" s="105">
        <f>IF(AW177=16,1.84,IF(AW177=20,2.27,IF(AW177=22,2.51,IF(AW177=25,2.84,IF(AW177=28,3.16)))))</f>
        <v>3.16</v>
      </c>
      <c r="BC177" s="88">
        <f>AX177+2*AY177</f>
        <v>1006.688810959304</v>
      </c>
      <c r="BD177" s="87">
        <f>BC177*BA177/100*((AW177/100)^2/4*PI()*7850/100)</f>
        <v>3357.5302418250594</v>
      </c>
      <c r="BE177" s="88" t="s">
        <v>52</v>
      </c>
      <c r="BF177" s="87">
        <f>AL176/COS(AN176/180*PI())-11</f>
        <v>850.56881095930396</v>
      </c>
      <c r="BG177" s="87">
        <v>10</v>
      </c>
      <c r="BH177" s="218">
        <v>10</v>
      </c>
      <c r="BI177" s="88">
        <f>BF177+2*BG177</f>
        <v>870.56881095930396</v>
      </c>
      <c r="BJ177" s="88">
        <f>BA177</f>
        <v>69</v>
      </c>
      <c r="BK177" s="87">
        <f>BI177*BJ177/100*((BH177/100)^2/4*PI()*7850/100)</f>
        <v>370.349474618454</v>
      </c>
      <c r="BL177" s="88">
        <v>4</v>
      </c>
      <c r="BM177" s="110">
        <f>BM176</f>
        <v>824.5</v>
      </c>
      <c r="BN177" s="214">
        <f>AR176-7-BP176-BP177+BP177</f>
        <v>81.84</v>
      </c>
      <c r="BO177" s="216">
        <v>14</v>
      </c>
      <c r="BP177" s="105">
        <f t="shared" si="14"/>
        <v>1.62</v>
      </c>
      <c r="BQ177" s="214">
        <f>BM177+2*BN177+32</f>
        <v>1020.1800000000001</v>
      </c>
      <c r="BR177" s="88">
        <f>BR176</f>
        <v>65</v>
      </c>
      <c r="BS177" s="87">
        <f t="shared" si="15"/>
        <v>801.31961060965898</v>
      </c>
      <c r="BT177" s="88">
        <v>7</v>
      </c>
      <c r="BU177" s="110">
        <f>(10+2.5*BW177)*1/TAN(BV176/180*PI())</f>
        <v>27.978459489299915</v>
      </c>
      <c r="BV177" s="242"/>
      <c r="BW177" s="88">
        <f>INT((120*SIN(BV176/180*PI()))/10)*2</f>
        <v>20</v>
      </c>
      <c r="BX177" s="218">
        <v>12</v>
      </c>
      <c r="BY177" s="215">
        <f>BU177+34</f>
        <v>61.978459489299915</v>
      </c>
      <c r="BZ177" s="88">
        <f>BW177+1</f>
        <v>21</v>
      </c>
      <c r="CA177" s="87">
        <f>BY177*BZ177/100*((BX177/100)^2/4*PI()*7850/100)</f>
        <v>11.555323338993725</v>
      </c>
      <c r="CB177" s="244"/>
      <c r="CC177" s="234"/>
      <c r="CE177" s="42"/>
    </row>
    <row r="178" spans="5:83" ht="39" customHeight="1" x14ac:dyDescent="0.25">
      <c r="E178" s="93"/>
      <c r="I178" s="72"/>
      <c r="P178" s="72"/>
      <c r="Q178" s="72"/>
      <c r="R178" s="72"/>
      <c r="S178" s="72"/>
      <c r="AJ178" s="278"/>
      <c r="AK178" s="242"/>
      <c r="AL178" s="238"/>
      <c r="AM178" s="248"/>
      <c r="AN178" s="238"/>
      <c r="AO178" s="250"/>
      <c r="AP178" s="242"/>
      <c r="AQ178" s="242"/>
      <c r="AR178" s="238"/>
      <c r="AS178" s="239"/>
      <c r="AT178" s="241"/>
      <c r="AU178" s="241"/>
      <c r="AV178" s="238"/>
      <c r="AW178" s="238"/>
      <c r="AX178" s="238"/>
      <c r="AY178" s="238"/>
      <c r="AZ178" s="238"/>
      <c r="BA178" s="238"/>
      <c r="BB178" s="238"/>
      <c r="BC178" s="238"/>
      <c r="BD178" s="238"/>
      <c r="BE178" s="238"/>
      <c r="BF178" s="238"/>
      <c r="BG178" s="238"/>
      <c r="BH178" s="238"/>
      <c r="BI178" s="238"/>
      <c r="BJ178" s="238"/>
      <c r="BK178" s="238"/>
      <c r="BL178" s="88">
        <v>5</v>
      </c>
      <c r="BM178" s="210">
        <f>(3*AS176+BB176+BP178)</f>
        <v>28.55</v>
      </c>
      <c r="BN178" s="214">
        <f>AR176-7-BP176-BP177+BP178</f>
        <v>81.61</v>
      </c>
      <c r="BO178" s="216">
        <v>12</v>
      </c>
      <c r="BP178" s="211">
        <f t="shared" si="14"/>
        <v>1.39</v>
      </c>
      <c r="BQ178" s="214">
        <f>2*BM178+2*BN178+28</f>
        <v>248.32</v>
      </c>
      <c r="BR178" s="212">
        <f>INT(19*(INT(AZ176/3/2)+INT(BJ176/3/2+BJ177/3/2))/2)</f>
        <v>323</v>
      </c>
      <c r="BS178" s="87">
        <f t="shared" si="15"/>
        <v>712.09223840796471</v>
      </c>
      <c r="BT178" s="247"/>
      <c r="BU178" s="247"/>
      <c r="BV178" s="247"/>
      <c r="BW178" s="247"/>
      <c r="BX178" s="247"/>
      <c r="BY178" s="247"/>
      <c r="BZ178" s="247"/>
      <c r="CA178" s="247"/>
      <c r="CB178" s="253"/>
      <c r="CC178" s="246"/>
      <c r="CE178" s="42"/>
    </row>
    <row r="179" spans="5:83" ht="39" customHeight="1" x14ac:dyDescent="0.25">
      <c r="E179" s="93"/>
      <c r="I179" s="72"/>
      <c r="P179" s="72"/>
      <c r="Q179" s="72"/>
      <c r="R179" s="72"/>
      <c r="S179" s="72"/>
      <c r="AJ179" s="278"/>
      <c r="AK179" s="242"/>
      <c r="AL179" s="238">
        <f>AL176</f>
        <v>660</v>
      </c>
      <c r="AM179" s="248" t="s">
        <v>404</v>
      </c>
      <c r="AN179" s="238">
        <f>AN176</f>
        <v>40</v>
      </c>
      <c r="AO179" s="250">
        <f>INT(AL179*TAN(RADIANS(AN179)))</f>
        <v>553</v>
      </c>
      <c r="AP179" s="242">
        <f>INT((AO179-13)/AS179+1)*AS179+13</f>
        <v>557</v>
      </c>
      <c r="AQ179" s="242">
        <f>AP179+INT(AL179*(TAN(AN179/180*PI())))</f>
        <v>1110</v>
      </c>
      <c r="AR179" s="238">
        <f>F$12</f>
        <v>110</v>
      </c>
      <c r="AS179" s="239">
        <v>8</v>
      </c>
      <c r="AT179" s="241">
        <v>21</v>
      </c>
      <c r="AU179" s="241">
        <v>11</v>
      </c>
      <c r="AV179" s="88">
        <v>1</v>
      </c>
      <c r="AW179" s="218">
        <f>J$13</f>
        <v>28</v>
      </c>
      <c r="AX179" s="87">
        <f>AL179-11</f>
        <v>649</v>
      </c>
      <c r="AY179" s="184">
        <f>(AR179-7-BP179-BP180-1.16/2-BB179/2)</f>
        <v>98.06</v>
      </c>
      <c r="AZ179" s="130">
        <f>INT((AP179-13)/AS179)+1</f>
        <v>69</v>
      </c>
      <c r="BA179" s="103" t="s">
        <v>31</v>
      </c>
      <c r="BB179" s="105">
        <f>IF(AW179=16,1.84,IF(AW179=20,2.27,IF(AW179=22,2.51,IF(AW179=25,2.84,IF(AW179=28,3.16)))))</f>
        <v>3.16</v>
      </c>
      <c r="BC179" s="88">
        <f>AX179+2*AY179</f>
        <v>845.12</v>
      </c>
      <c r="BD179" s="87">
        <f>BC179*AZ179/100*((AW179/100)^2/4*PI()*7850/100)</f>
        <v>2818.6624576339932</v>
      </c>
      <c r="BE179" s="88">
        <v>2</v>
      </c>
      <c r="BF179" s="87">
        <f>AL179-11</f>
        <v>649</v>
      </c>
      <c r="BG179" s="87">
        <v>10</v>
      </c>
      <c r="BH179" s="218">
        <v>10</v>
      </c>
      <c r="BI179" s="88">
        <f>BF179+2*BG179</f>
        <v>669</v>
      </c>
      <c r="BJ179" s="88">
        <f>AZ179</f>
        <v>69</v>
      </c>
      <c r="BK179" s="87">
        <f>BI179*BJ179/100*((BH179/100)^2/4*PI()*7850/100)</f>
        <v>284.59990227162848</v>
      </c>
      <c r="BL179" s="88">
        <v>3</v>
      </c>
      <c r="BM179" s="110">
        <f>(AP179+AQ179)/2-2*4.5</f>
        <v>824.5</v>
      </c>
      <c r="BN179" s="87">
        <f>10</f>
        <v>10</v>
      </c>
      <c r="BO179" s="216">
        <v>10</v>
      </c>
      <c r="BP179" s="105">
        <f t="shared" si="14"/>
        <v>1.1599999999999999</v>
      </c>
      <c r="BQ179" s="87">
        <f>BM179+2*BN179</f>
        <v>844.5</v>
      </c>
      <c r="BR179" s="88">
        <f>AT179*2+2*AU179+1</f>
        <v>65</v>
      </c>
      <c r="BS179" s="87">
        <f t="shared" si="15"/>
        <v>338.43287917171131</v>
      </c>
      <c r="BT179" s="88">
        <v>6</v>
      </c>
      <c r="BU179" s="110">
        <f>(20+10*BW179)*TAN(BV179/180*PI())</f>
        <v>150.11548443566909</v>
      </c>
      <c r="BV179" s="242">
        <f>45+AN179/2</f>
        <v>65</v>
      </c>
      <c r="BW179" s="88">
        <f>INT((150*COS(BV179/180*PI())-10)/10)</f>
        <v>5</v>
      </c>
      <c r="BX179" s="218">
        <v>12</v>
      </c>
      <c r="BY179" s="215">
        <f>BU179+34</f>
        <v>184.11548443566909</v>
      </c>
      <c r="BZ179" s="88">
        <f>BW179+1</f>
        <v>6</v>
      </c>
      <c r="CA179" s="87">
        <f>BY179*BZ179/100*((BX179/100)^2/4*PI()*7850/100)</f>
        <v>9.8076192088129375</v>
      </c>
      <c r="CB179" s="243">
        <f>BD179+BK179+BS179+BD180+BK180+BS180+CA179+CA180+BS181</f>
        <v>8983.8829437040677</v>
      </c>
      <c r="CC179" s="233">
        <f>(AP179+AQ179)*AL179/2*AR179/1000000</f>
        <v>60.512099999999997</v>
      </c>
      <c r="CE179" s="42">
        <f>CB179/CC179</f>
        <v>148.4642401057651</v>
      </c>
    </row>
    <row r="180" spans="5:83" ht="39" customHeight="1" x14ac:dyDescent="0.25">
      <c r="E180" s="93"/>
      <c r="I180" s="72"/>
      <c r="P180" s="72"/>
      <c r="Q180" s="72"/>
      <c r="R180" s="72"/>
      <c r="S180" s="72"/>
      <c r="AJ180" s="278"/>
      <c r="AK180" s="242"/>
      <c r="AL180" s="238"/>
      <c r="AM180" s="248"/>
      <c r="AN180" s="238"/>
      <c r="AO180" s="250"/>
      <c r="AP180" s="242"/>
      <c r="AQ180" s="242"/>
      <c r="AR180" s="238"/>
      <c r="AS180" s="239"/>
      <c r="AT180" s="241"/>
      <c r="AU180" s="241"/>
      <c r="AV180" s="88" t="s">
        <v>51</v>
      </c>
      <c r="AW180" s="218">
        <f>AW179</f>
        <v>28</v>
      </c>
      <c r="AX180" s="87">
        <f>AL179/COS(AN179/180*PI())-11</f>
        <v>850.56881095930396</v>
      </c>
      <c r="AY180" s="184">
        <f>AY179</f>
        <v>98.06</v>
      </c>
      <c r="AZ180" s="103" t="s">
        <v>31</v>
      </c>
      <c r="BA180" s="131">
        <f>INT((AQ179-AP179-3.5/COS(AN179*PI()/180))/AS179)+1</f>
        <v>69</v>
      </c>
      <c r="BB180" s="105">
        <f>IF(AW180=16,1.84,IF(AW180=20,2.27,IF(AW180=22,2.51,IF(AW180=25,2.84,IF(AW180=28,3.16)))))</f>
        <v>3.16</v>
      </c>
      <c r="BC180" s="88">
        <f>AX180+2*AY180</f>
        <v>1046.688810959304</v>
      </c>
      <c r="BD180" s="87">
        <f>BC180*BA180/100*((AW180/100)^2/4*PI()*7850/100)</f>
        <v>3490.9391048331054</v>
      </c>
      <c r="BE180" s="88" t="s">
        <v>52</v>
      </c>
      <c r="BF180" s="87">
        <f>AL179/COS(AN179/180*PI())-11</f>
        <v>850.56881095930396</v>
      </c>
      <c r="BG180" s="87">
        <v>10</v>
      </c>
      <c r="BH180" s="218">
        <v>10</v>
      </c>
      <c r="BI180" s="88">
        <f>BF180+2*BG180</f>
        <v>870.56881095930396</v>
      </c>
      <c r="BJ180" s="88">
        <f>BA180</f>
        <v>69</v>
      </c>
      <c r="BK180" s="87">
        <f>BI180*BJ180/100*((BH180/100)^2/4*PI()*7850/100)</f>
        <v>370.349474618454</v>
      </c>
      <c r="BL180" s="88">
        <v>4</v>
      </c>
      <c r="BM180" s="110">
        <f>BM179</f>
        <v>824.5</v>
      </c>
      <c r="BN180" s="214">
        <f>AR179-7-BP179-BP180+BP180</f>
        <v>101.84</v>
      </c>
      <c r="BO180" s="216">
        <v>14</v>
      </c>
      <c r="BP180" s="105">
        <f t="shared" si="14"/>
        <v>1.62</v>
      </c>
      <c r="BQ180" s="214">
        <f>BM180+2*BN180+32</f>
        <v>1060.18</v>
      </c>
      <c r="BR180" s="88">
        <f>BR179</f>
        <v>65</v>
      </c>
      <c r="BS180" s="87">
        <f t="shared" si="15"/>
        <v>832.73836457894515</v>
      </c>
      <c r="BT180" s="88">
        <v>7</v>
      </c>
      <c r="BU180" s="110">
        <f>(10+2.5*BW180)*1/TAN(BV179/180*PI())</f>
        <v>27.978459489299915</v>
      </c>
      <c r="BV180" s="242"/>
      <c r="BW180" s="88">
        <f>INT((120*SIN(BV179/180*PI()))/10)*2</f>
        <v>20</v>
      </c>
      <c r="BX180" s="218">
        <v>12</v>
      </c>
      <c r="BY180" s="215">
        <f>BU180+34</f>
        <v>61.978459489299915</v>
      </c>
      <c r="BZ180" s="88">
        <f>BW180+1</f>
        <v>21</v>
      </c>
      <c r="CA180" s="87">
        <f>BY180*BZ180/100*((BX180/100)^2/4*PI()*7850/100)</f>
        <v>11.555323338993725</v>
      </c>
      <c r="CB180" s="244"/>
      <c r="CC180" s="234"/>
      <c r="CE180" s="42"/>
    </row>
    <row r="181" spans="5:83" ht="39" customHeight="1" x14ac:dyDescent="0.25">
      <c r="E181" s="93"/>
      <c r="I181" s="72"/>
      <c r="P181" s="72"/>
      <c r="Q181" s="72"/>
      <c r="R181" s="72"/>
      <c r="S181" s="72"/>
      <c r="AJ181" s="278"/>
      <c r="AK181" s="242"/>
      <c r="AL181" s="238"/>
      <c r="AM181" s="248"/>
      <c r="AN181" s="238"/>
      <c r="AO181" s="250"/>
      <c r="AP181" s="242"/>
      <c r="AQ181" s="242"/>
      <c r="AR181" s="238"/>
      <c r="AS181" s="239"/>
      <c r="AT181" s="241"/>
      <c r="AU181" s="241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88">
        <v>5</v>
      </c>
      <c r="BM181" s="210">
        <f>(3*AS179+BB179+BP181)</f>
        <v>28.55</v>
      </c>
      <c r="BN181" s="214">
        <f>AR179-7-BP179-BP180+BP181</f>
        <v>101.61</v>
      </c>
      <c r="BO181" s="216">
        <v>12</v>
      </c>
      <c r="BP181" s="211">
        <f t="shared" si="14"/>
        <v>1.39</v>
      </c>
      <c r="BQ181" s="214">
        <f>2*BM181+2*BN181+28</f>
        <v>288.32</v>
      </c>
      <c r="BR181" s="212">
        <f>INT(19*(INT(AZ179/3/2)+INT(BJ179/3/2+BJ180/3/2))/2)</f>
        <v>323</v>
      </c>
      <c r="BS181" s="87">
        <f t="shared" si="15"/>
        <v>826.79781804842287</v>
      </c>
      <c r="BT181" s="247"/>
      <c r="BU181" s="247"/>
      <c r="BV181" s="247"/>
      <c r="BW181" s="247"/>
      <c r="BX181" s="247"/>
      <c r="BY181" s="247"/>
      <c r="BZ181" s="247"/>
      <c r="CA181" s="247"/>
      <c r="CB181" s="253"/>
      <c r="CC181" s="246"/>
      <c r="CE181" s="42"/>
    </row>
    <row r="182" spans="5:83" ht="39" customHeight="1" x14ac:dyDescent="0.25">
      <c r="E182" s="93"/>
      <c r="I182" s="72"/>
      <c r="P182" s="72"/>
      <c r="Q182" s="72"/>
      <c r="R182" s="72"/>
      <c r="S182" s="72"/>
      <c r="AJ182" s="278"/>
      <c r="AK182" s="242"/>
      <c r="AL182" s="238">
        <f>AL179</f>
        <v>660</v>
      </c>
      <c r="AM182" s="248" t="s">
        <v>406</v>
      </c>
      <c r="AN182" s="238">
        <f>AN179</f>
        <v>40</v>
      </c>
      <c r="AO182" s="250">
        <f>INT(AL182*TAN(RADIANS(AN182)))</f>
        <v>553</v>
      </c>
      <c r="AP182" s="242">
        <f>INT((AO182-13)/AS182+1)*AS182+13</f>
        <v>557</v>
      </c>
      <c r="AQ182" s="242">
        <f>AP182+INT(AL182*(TAN(AN182/180*PI())))</f>
        <v>1110</v>
      </c>
      <c r="AR182" s="238">
        <f>F$15</f>
        <v>120</v>
      </c>
      <c r="AS182" s="239">
        <v>8</v>
      </c>
      <c r="AT182" s="241">
        <v>21</v>
      </c>
      <c r="AU182" s="241">
        <v>11</v>
      </c>
      <c r="AV182" s="88">
        <v>1</v>
      </c>
      <c r="AW182" s="218">
        <f>J$15</f>
        <v>28</v>
      </c>
      <c r="AX182" s="87">
        <f>AL182-11</f>
        <v>649</v>
      </c>
      <c r="AY182" s="184">
        <f>(AR182-7-BP182-BP183-1.16/2-BB182/2)</f>
        <v>108.06</v>
      </c>
      <c r="AZ182" s="130">
        <f>INT((AP182-13)/AS182)+1</f>
        <v>69</v>
      </c>
      <c r="BA182" s="103" t="s">
        <v>31</v>
      </c>
      <c r="BB182" s="105">
        <f>IF(AW182=16,1.84,IF(AW182=20,2.27,IF(AW182=22,2.51,IF(AW182=25,2.84,IF(AW182=28,3.16)))))</f>
        <v>3.16</v>
      </c>
      <c r="BC182" s="88">
        <f>AX182+2*AY182</f>
        <v>865.12</v>
      </c>
      <c r="BD182" s="87">
        <f>BC182*AZ182/100*((AW182/100)^2/4*PI()*7850/100)</f>
        <v>2885.3668891380166</v>
      </c>
      <c r="BE182" s="88">
        <v>2</v>
      </c>
      <c r="BF182" s="87">
        <f>AL182-11</f>
        <v>649</v>
      </c>
      <c r="BG182" s="87">
        <v>10</v>
      </c>
      <c r="BH182" s="218">
        <v>10</v>
      </c>
      <c r="BI182" s="88">
        <f>BF182+2*BG182</f>
        <v>669</v>
      </c>
      <c r="BJ182" s="88">
        <f>AZ182</f>
        <v>69</v>
      </c>
      <c r="BK182" s="87">
        <f>BI182*BJ182/100*((BH182/100)^2/4*PI()*7850/100)</f>
        <v>284.59990227162848</v>
      </c>
      <c r="BL182" s="88">
        <v>3</v>
      </c>
      <c r="BM182" s="110">
        <f>(AP182+AQ182)/2-2*4.5</f>
        <v>824.5</v>
      </c>
      <c r="BN182" s="87">
        <f>10</f>
        <v>10</v>
      </c>
      <c r="BO182" s="216">
        <v>10</v>
      </c>
      <c r="BP182" s="105">
        <f t="shared" si="14"/>
        <v>1.1599999999999999</v>
      </c>
      <c r="BQ182" s="87">
        <f>BM182+2*BN182</f>
        <v>844.5</v>
      </c>
      <c r="BR182" s="88">
        <f>AT182*2+2*AU182+1</f>
        <v>65</v>
      </c>
      <c r="BS182" s="87">
        <f t="shared" si="15"/>
        <v>338.43287917171131</v>
      </c>
      <c r="BT182" s="88">
        <v>6</v>
      </c>
      <c r="BU182" s="110">
        <f>(20+10*BW182)*TAN(BV182/180*PI())</f>
        <v>150.11548443566909</v>
      </c>
      <c r="BV182" s="242">
        <f>45+AN182/2</f>
        <v>65</v>
      </c>
      <c r="BW182" s="88">
        <f>INT((150*COS(BV182/180*PI())-10)/10)</f>
        <v>5</v>
      </c>
      <c r="BX182" s="218">
        <v>12</v>
      </c>
      <c r="BY182" s="215">
        <f>BU182+34</f>
        <v>184.11548443566909</v>
      </c>
      <c r="BZ182" s="88">
        <f>BW182+1</f>
        <v>6</v>
      </c>
      <c r="CA182" s="87">
        <f>BY182*BZ182/100*((BX182/100)^2/4*PI()*7850/100)</f>
        <v>9.8076192088129375</v>
      </c>
      <c r="CB182" s="243">
        <f>BD182+BK182+BS182+BD183+BK183+BS183+CA182+CA183+BS184</f>
        <v>9190.353973516987</v>
      </c>
      <c r="CC182" s="233">
        <f>(AP182+AQ182)*AL182/2*AR182/1000000</f>
        <v>66.013199999999998</v>
      </c>
      <c r="CE182" s="42">
        <f>CB182/CC182</f>
        <v>139.21994348883234</v>
      </c>
    </row>
    <row r="183" spans="5:83" ht="39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8"/>
      <c r="AN183" s="238"/>
      <c r="AO183" s="250"/>
      <c r="AP183" s="242"/>
      <c r="AQ183" s="242"/>
      <c r="AR183" s="238"/>
      <c r="AS183" s="239"/>
      <c r="AT183" s="241"/>
      <c r="AU183" s="241"/>
      <c r="AV183" s="88" t="s">
        <v>51</v>
      </c>
      <c r="AW183" s="218">
        <f>AW182</f>
        <v>28</v>
      </c>
      <c r="AX183" s="87">
        <f>AL182/COS(AN182/180*PI())-11</f>
        <v>850.56881095930396</v>
      </c>
      <c r="AY183" s="184">
        <f>AY182</f>
        <v>108.06</v>
      </c>
      <c r="AZ183" s="103" t="s">
        <v>31</v>
      </c>
      <c r="BA183" s="131">
        <f>INT((AQ182-AP182-3.5/COS(AN182*PI()/180))/AS182)+1</f>
        <v>69</v>
      </c>
      <c r="BB183" s="105">
        <f>IF(AW183=16,1.84,IF(AW183=20,2.27,IF(AW183=22,2.51,IF(AW183=25,2.84,IF(AW183=28,3.16)))))</f>
        <v>3.16</v>
      </c>
      <c r="BC183" s="88">
        <f>AX183+2*AY183</f>
        <v>1066.688810959304</v>
      </c>
      <c r="BD183" s="87">
        <f>BC183*BA183/100*((AW183/100)^2/4*PI()*7850/100)</f>
        <v>3557.6435363371288</v>
      </c>
      <c r="BE183" s="88" t="s">
        <v>52</v>
      </c>
      <c r="BF183" s="87">
        <f>AL182/COS(AN182/180*PI())-11</f>
        <v>850.56881095930396</v>
      </c>
      <c r="BG183" s="87">
        <v>10</v>
      </c>
      <c r="BH183" s="218">
        <v>10</v>
      </c>
      <c r="BI183" s="88">
        <f>BF183+2*BG183</f>
        <v>870.56881095930396</v>
      </c>
      <c r="BJ183" s="88">
        <f>BA183</f>
        <v>69</v>
      </c>
      <c r="BK183" s="87">
        <f>BI183*BJ183/100*((BH183/100)^2/4*PI()*7850/100)</f>
        <v>370.349474618454</v>
      </c>
      <c r="BL183" s="88">
        <v>4</v>
      </c>
      <c r="BM183" s="110">
        <f>BM182</f>
        <v>824.5</v>
      </c>
      <c r="BN183" s="214">
        <f>AR182-7-BP182-BP183+BP183</f>
        <v>111.84</v>
      </c>
      <c r="BO183" s="216">
        <v>14</v>
      </c>
      <c r="BP183" s="105">
        <f t="shared" si="14"/>
        <v>1.62</v>
      </c>
      <c r="BQ183" s="214">
        <f>BM183+2*BN183+32</f>
        <v>1080.18</v>
      </c>
      <c r="BR183" s="88">
        <f>BR182</f>
        <v>65</v>
      </c>
      <c r="BS183" s="87">
        <f t="shared" si="15"/>
        <v>848.44774156358824</v>
      </c>
      <c r="BT183" s="88">
        <v>7</v>
      </c>
      <c r="BU183" s="110">
        <f>(10+2.5*BW183)*1/TAN(BV182/180*PI())</f>
        <v>27.978459489299915</v>
      </c>
      <c r="BV183" s="242"/>
      <c r="BW183" s="88">
        <f>INT((120*SIN(BV182/180*PI()))/10)*2</f>
        <v>20</v>
      </c>
      <c r="BX183" s="218">
        <v>12</v>
      </c>
      <c r="BY183" s="215">
        <f>BU183+34</f>
        <v>61.978459489299915</v>
      </c>
      <c r="BZ183" s="88">
        <f>BW183+1</f>
        <v>21</v>
      </c>
      <c r="CA183" s="87">
        <f>BY183*BZ183/100*((BX183/100)^2/4*PI()*7850/100)</f>
        <v>11.555323338993725</v>
      </c>
      <c r="CB183" s="244"/>
      <c r="CC183" s="234"/>
      <c r="CE183" s="42"/>
    </row>
    <row r="184" spans="5:83" ht="39" customHeight="1" thickBot="1" x14ac:dyDescent="0.3">
      <c r="E184" s="93"/>
      <c r="I184" s="72"/>
      <c r="P184" s="72"/>
      <c r="Q184" s="72"/>
      <c r="R184" s="72"/>
      <c r="S184" s="72"/>
      <c r="AJ184" s="279"/>
      <c r="AK184" s="252"/>
      <c r="AL184" s="236"/>
      <c r="AM184" s="249"/>
      <c r="AN184" s="236"/>
      <c r="AO184" s="251"/>
      <c r="AP184" s="252"/>
      <c r="AQ184" s="252"/>
      <c r="AR184" s="236"/>
      <c r="AS184" s="240"/>
      <c r="AT184" s="303"/>
      <c r="AU184" s="303"/>
      <c r="AV184" s="236"/>
      <c r="AW184" s="236"/>
      <c r="AX184" s="236"/>
      <c r="AY184" s="236"/>
      <c r="AZ184" s="236"/>
      <c r="BA184" s="236"/>
      <c r="BB184" s="236"/>
      <c r="BC184" s="236"/>
      <c r="BD184" s="236"/>
      <c r="BE184" s="236"/>
      <c r="BF184" s="236"/>
      <c r="BG184" s="236"/>
      <c r="BH184" s="236"/>
      <c r="BI184" s="236"/>
      <c r="BJ184" s="236"/>
      <c r="BK184" s="236"/>
      <c r="BL184" s="95">
        <v>5</v>
      </c>
      <c r="BM184" s="210">
        <f>(3*AS182+BB182+BP184)</f>
        <v>28.55</v>
      </c>
      <c r="BN184" s="214">
        <f>AR182-7-BP182-BP183+BP184</f>
        <v>111.61</v>
      </c>
      <c r="BO184" s="216">
        <v>12</v>
      </c>
      <c r="BP184" s="211">
        <f t="shared" si="14"/>
        <v>1.39</v>
      </c>
      <c r="BQ184" s="214">
        <f>2*BM184+2*BN184+28</f>
        <v>308.32</v>
      </c>
      <c r="BR184" s="212">
        <f>INT(19*(INT(AZ182/3/2)+INT(BJ182/3/2+BJ183/3/2))/2)</f>
        <v>323</v>
      </c>
      <c r="BS184" s="94">
        <f t="shared" si="15"/>
        <v>884.15060786865206</v>
      </c>
      <c r="BT184" s="237"/>
      <c r="BU184" s="237"/>
      <c r="BV184" s="237"/>
      <c r="BW184" s="237"/>
      <c r="BX184" s="237"/>
      <c r="BY184" s="237"/>
      <c r="BZ184" s="237"/>
      <c r="CA184" s="237"/>
      <c r="CB184" s="245"/>
      <c r="CC184" s="235"/>
      <c r="CE184" s="42"/>
    </row>
    <row r="185" spans="5:83" ht="32.25" customHeight="1" x14ac:dyDescent="0.25">
      <c r="E185" s="93"/>
      <c r="I185" s="72"/>
      <c r="P185" s="72"/>
      <c r="Q185" s="72"/>
      <c r="R185" s="72"/>
      <c r="S185" s="72"/>
      <c r="AM185" s="93"/>
      <c r="AN185" s="93"/>
      <c r="AO185" s="129"/>
      <c r="AP185" s="93"/>
      <c r="AQ185" s="93"/>
      <c r="BD185" s="72"/>
      <c r="BE185" s="72"/>
      <c r="BF185" s="72"/>
      <c r="BG185" s="72"/>
    </row>
    <row r="186" spans="5:83" ht="32.25" customHeight="1" x14ac:dyDescent="0.25">
      <c r="E186" s="93"/>
      <c r="I186" s="72"/>
      <c r="P186" s="72"/>
      <c r="Q186" s="72"/>
      <c r="R186" s="72"/>
      <c r="S186" s="72"/>
      <c r="AJ186" s="271" t="s">
        <v>436</v>
      </c>
      <c r="AK186" s="271"/>
      <c r="AL186" s="271"/>
      <c r="AM186" s="271"/>
      <c r="AN186" s="271"/>
      <c r="AO186" s="271"/>
      <c r="AP186" s="271"/>
      <c r="AQ186" s="271"/>
      <c r="AR186" s="271"/>
      <c r="AS186" s="271"/>
      <c r="AT186" s="271"/>
      <c r="AU186" s="271"/>
      <c r="AV186" s="271"/>
      <c r="AW186" s="271"/>
      <c r="AX186" s="271"/>
      <c r="AY186" s="271"/>
      <c r="AZ186" s="271"/>
      <c r="BA186" s="271"/>
      <c r="BB186" s="271"/>
      <c r="BC186" s="271"/>
      <c r="BD186" s="271"/>
      <c r="BE186" s="271"/>
      <c r="BF186" s="271"/>
      <c r="BG186" s="271"/>
      <c r="BH186" s="271"/>
      <c r="BI186" s="271"/>
      <c r="BJ186" s="271"/>
      <c r="BK186" s="271"/>
      <c r="BL186" s="271"/>
      <c r="BM186" s="271"/>
      <c r="BN186" s="271"/>
      <c r="BO186" s="271"/>
      <c r="BP186" s="271"/>
      <c r="BQ186" s="271"/>
      <c r="BR186" s="271"/>
      <c r="BS186" s="271"/>
      <c r="BT186" s="271"/>
      <c r="BU186" s="271"/>
      <c r="BV186" s="271"/>
      <c r="BW186" s="271"/>
      <c r="BX186" s="271"/>
      <c r="BY186" s="271"/>
      <c r="BZ186" s="271"/>
      <c r="CA186" s="271"/>
      <c r="CB186" s="271"/>
      <c r="CC186" s="271"/>
    </row>
    <row r="187" spans="5:83" ht="32.25" customHeight="1" thickBot="1" x14ac:dyDescent="0.3">
      <c r="E187" s="93"/>
      <c r="I187" s="72"/>
      <c r="P187" s="72"/>
      <c r="Q187" s="72"/>
      <c r="R187" s="72"/>
      <c r="S187" s="72"/>
      <c r="AJ187" s="43"/>
      <c r="AK187" s="43"/>
      <c r="AL187" s="43"/>
      <c r="AM187" s="43"/>
      <c r="AN187" s="43"/>
      <c r="AO187" s="128"/>
      <c r="AP187" s="43"/>
      <c r="AQ187" s="43"/>
      <c r="AR187" s="43"/>
      <c r="AS187" s="133"/>
      <c r="AT187" s="209"/>
      <c r="AU187" s="209"/>
      <c r="AV187" s="43"/>
      <c r="AW187" s="43"/>
      <c r="AX187" s="43"/>
      <c r="AY187" s="13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</row>
    <row r="188" spans="5:83" ht="45.75" customHeight="1" x14ac:dyDescent="0.25">
      <c r="E188" s="93"/>
      <c r="I188" s="72"/>
      <c r="P188" s="72"/>
      <c r="Q188" s="72"/>
      <c r="R188" s="72"/>
      <c r="S188" s="72"/>
      <c r="AJ188" s="272" t="s">
        <v>441</v>
      </c>
      <c r="AK188" s="274" t="s">
        <v>148</v>
      </c>
      <c r="AL188" s="274" t="s">
        <v>149</v>
      </c>
      <c r="AM188" s="274" t="s">
        <v>150</v>
      </c>
      <c r="AN188" s="262" t="s">
        <v>450</v>
      </c>
      <c r="AO188" s="200" t="s">
        <v>23</v>
      </c>
      <c r="AP188" s="262" t="s">
        <v>442</v>
      </c>
      <c r="AQ188" s="262" t="s">
        <v>443</v>
      </c>
      <c r="AR188" s="262" t="s">
        <v>444</v>
      </c>
      <c r="AS188" s="264" t="s">
        <v>201</v>
      </c>
      <c r="AT188" s="266" t="s">
        <v>407</v>
      </c>
      <c r="AU188" s="266" t="s">
        <v>408</v>
      </c>
      <c r="AV188" s="257" t="s">
        <v>437</v>
      </c>
      <c r="AW188" s="257"/>
      <c r="AX188" s="257"/>
      <c r="AY188" s="257"/>
      <c r="AZ188" s="257"/>
      <c r="BA188" s="257"/>
      <c r="BB188" s="257"/>
      <c r="BC188" s="257"/>
      <c r="BD188" s="257"/>
      <c r="BE188" s="257" t="s">
        <v>438</v>
      </c>
      <c r="BF188" s="257"/>
      <c r="BG188" s="257"/>
      <c r="BH188" s="257"/>
      <c r="BI188" s="257"/>
      <c r="BJ188" s="257"/>
      <c r="BK188" s="257"/>
      <c r="BL188" s="257" t="s">
        <v>445</v>
      </c>
      <c r="BM188" s="257"/>
      <c r="BN188" s="257"/>
      <c r="BO188" s="257"/>
      <c r="BP188" s="257"/>
      <c r="BQ188" s="257"/>
      <c r="BR188" s="257"/>
      <c r="BS188" s="257"/>
      <c r="BT188" s="257" t="s">
        <v>417</v>
      </c>
      <c r="BU188" s="257"/>
      <c r="BV188" s="257"/>
      <c r="BW188" s="257"/>
      <c r="BX188" s="257"/>
      <c r="BY188" s="257"/>
      <c r="BZ188" s="257"/>
      <c r="CA188" s="257"/>
      <c r="CB188" s="258" t="s">
        <v>454</v>
      </c>
      <c r="CC188" s="260" t="s">
        <v>453</v>
      </c>
      <c r="CE188" s="42"/>
    </row>
    <row r="189" spans="5:83" ht="87.75" customHeight="1" x14ac:dyDescent="0.25">
      <c r="E189" s="93"/>
      <c r="I189" s="72"/>
      <c r="P189" s="72"/>
      <c r="Q189" s="72"/>
      <c r="R189" s="72"/>
      <c r="S189" s="72"/>
      <c r="AJ189" s="273"/>
      <c r="AK189" s="259"/>
      <c r="AL189" s="259"/>
      <c r="AM189" s="259"/>
      <c r="AN189" s="263"/>
      <c r="AO189" s="201" t="s">
        <v>202</v>
      </c>
      <c r="AP189" s="263"/>
      <c r="AQ189" s="263"/>
      <c r="AR189" s="263"/>
      <c r="AS189" s="265"/>
      <c r="AT189" s="267"/>
      <c r="AU189" s="267"/>
      <c r="AV189" s="25" t="s">
        <v>24</v>
      </c>
      <c r="AW189" s="25" t="s">
        <v>158</v>
      </c>
      <c r="AX189" s="81" t="s">
        <v>25</v>
      </c>
      <c r="AY189" s="187" t="s">
        <v>26</v>
      </c>
      <c r="AZ189" s="25" t="s">
        <v>440</v>
      </c>
      <c r="BA189" s="25" t="s">
        <v>409</v>
      </c>
      <c r="BB189" s="186" t="s">
        <v>27</v>
      </c>
      <c r="BC189" s="25" t="s">
        <v>159</v>
      </c>
      <c r="BD189" s="25" t="s">
        <v>160</v>
      </c>
      <c r="BE189" s="25" t="s">
        <v>24</v>
      </c>
      <c r="BF189" s="81" t="s">
        <v>25</v>
      </c>
      <c r="BG189" s="81" t="s">
        <v>26</v>
      </c>
      <c r="BH189" s="25" t="s">
        <v>158</v>
      </c>
      <c r="BI189" s="25" t="s">
        <v>159</v>
      </c>
      <c r="BJ189" s="25" t="s">
        <v>20</v>
      </c>
      <c r="BK189" s="25" t="s">
        <v>160</v>
      </c>
      <c r="BL189" s="25" t="s">
        <v>24</v>
      </c>
      <c r="BM189" s="81" t="s">
        <v>25</v>
      </c>
      <c r="BN189" s="81" t="s">
        <v>26</v>
      </c>
      <c r="BO189" s="25" t="s">
        <v>158</v>
      </c>
      <c r="BP189" s="186" t="s">
        <v>27</v>
      </c>
      <c r="BQ189" s="25" t="s">
        <v>159</v>
      </c>
      <c r="BR189" s="25" t="s">
        <v>20</v>
      </c>
      <c r="BS189" s="25" t="s">
        <v>160</v>
      </c>
      <c r="BT189" s="25" t="s">
        <v>24</v>
      </c>
      <c r="BU189" s="81" t="s">
        <v>25</v>
      </c>
      <c r="BV189" s="81" t="s">
        <v>448</v>
      </c>
      <c r="BW189" s="81" t="s">
        <v>207</v>
      </c>
      <c r="BX189" s="25" t="s">
        <v>158</v>
      </c>
      <c r="BY189" s="25" t="s">
        <v>159</v>
      </c>
      <c r="BZ189" s="25" t="s">
        <v>20</v>
      </c>
      <c r="CA189" s="25" t="s">
        <v>160</v>
      </c>
      <c r="CB189" s="259"/>
      <c r="CC189" s="261"/>
      <c r="CE189" s="42"/>
    </row>
    <row r="190" spans="5:83" ht="39" customHeight="1" x14ac:dyDescent="0.25">
      <c r="E190" s="93"/>
      <c r="I190" s="72"/>
      <c r="P190" s="72"/>
      <c r="Q190" s="72"/>
      <c r="R190" s="72"/>
      <c r="S190" s="72"/>
      <c r="AJ190" s="278">
        <v>6.6</v>
      </c>
      <c r="AK190" s="242">
        <v>6</v>
      </c>
      <c r="AL190" s="238">
        <v>660</v>
      </c>
      <c r="AM190" s="248" t="s">
        <v>203</v>
      </c>
      <c r="AN190" s="238">
        <v>45</v>
      </c>
      <c r="AO190" s="250">
        <f>INT(AL190*TAN(RADIANS(AN190)))</f>
        <v>660</v>
      </c>
      <c r="AP190" s="242">
        <f>(INT((AO190-13)/AS190+1)*AS190+13)</f>
        <v>661</v>
      </c>
      <c r="AQ190" s="242">
        <f>AP190+INT(AL190*(TAN(AN190/180*PI())))</f>
        <v>1321</v>
      </c>
      <c r="AR190" s="238">
        <f>F$6</f>
        <v>60</v>
      </c>
      <c r="AS190" s="239">
        <v>8</v>
      </c>
      <c r="AT190" s="241">
        <v>21</v>
      </c>
      <c r="AU190" s="241">
        <v>11</v>
      </c>
      <c r="AV190" s="88">
        <v>1</v>
      </c>
      <c r="AW190" s="218">
        <f>J$6</f>
        <v>28</v>
      </c>
      <c r="AX190" s="87">
        <f>AL190-11</f>
        <v>649</v>
      </c>
      <c r="AY190" s="184">
        <f>(AR190-7-BP190-BP191-1.16/2-BB190/2)</f>
        <v>48.060000000000009</v>
      </c>
      <c r="AZ190" s="130">
        <f>INT((AP190-13)/AS190)+1</f>
        <v>82</v>
      </c>
      <c r="BA190" s="103" t="s">
        <v>31</v>
      </c>
      <c r="BB190" s="105">
        <f>IF(AW190=16,1.84,IF(AW190=20,2.27,IF(AW190=22,2.51,IF(AW190=25,2.84,IF(AW190=28,3.16)))))</f>
        <v>3.16</v>
      </c>
      <c r="BC190" s="88">
        <f>AX190+2*AY190</f>
        <v>745.12</v>
      </c>
      <c r="BD190" s="87">
        <f>BC190*AZ190/100*((AW190/100)^2/4*PI()*7850/100)</f>
        <v>2953.3551392657691</v>
      </c>
      <c r="BE190" s="88">
        <v>2</v>
      </c>
      <c r="BF190" s="87">
        <f>AL190-11</f>
        <v>649</v>
      </c>
      <c r="BG190" s="87">
        <v>10</v>
      </c>
      <c r="BH190" s="218">
        <v>10</v>
      </c>
      <c r="BI190" s="88">
        <f>BF190+2*BG190</f>
        <v>669</v>
      </c>
      <c r="BJ190" s="88">
        <f>AZ190</f>
        <v>82</v>
      </c>
      <c r="BK190" s="87">
        <f>BI190*BJ190/100*((BH190/100)^2/4*PI()*7850/100)</f>
        <v>338.22017371410919</v>
      </c>
      <c r="BL190" s="88">
        <v>3</v>
      </c>
      <c r="BM190" s="110">
        <f>(AP190+AQ190)/2-2*4.5</f>
        <v>982</v>
      </c>
      <c r="BN190" s="87">
        <f>10</f>
        <v>10</v>
      </c>
      <c r="BO190" s="218">
        <v>10</v>
      </c>
      <c r="BP190" s="105">
        <f t="shared" ref="BP190:BP207" si="16">IF(BO190=10,1.16,IF(BO190=12,1.39,IF(BO190=14,1.62,IF(BO190=28,3.1))))</f>
        <v>1.1599999999999999</v>
      </c>
      <c r="BQ190" s="87">
        <f>BM190+2*BN190</f>
        <v>1002</v>
      </c>
      <c r="BR190" s="88">
        <f>AT190*2+2*AU190+1</f>
        <v>65</v>
      </c>
      <c r="BS190" s="87">
        <f t="shared" ref="BS190:BS207" si="17">BQ190*BR190/100*((BO190/100)^2/4*PI()*7850/100)</f>
        <v>401.55091169929511</v>
      </c>
      <c r="BT190" s="88">
        <v>6</v>
      </c>
      <c r="BU190" s="110">
        <f>(20+10*BW190)*TAN(BV190/180*PI())</f>
        <v>144.85281374238571</v>
      </c>
      <c r="BV190" s="242">
        <f>45+AN190/2</f>
        <v>67.5</v>
      </c>
      <c r="BW190" s="88">
        <f>INT((150*COS(BV190/180*PI())-10)/10)</f>
        <v>4</v>
      </c>
      <c r="BX190" s="218">
        <v>12</v>
      </c>
      <c r="BY190" s="215">
        <f>BU190+34</f>
        <v>178.85281374238571</v>
      </c>
      <c r="BZ190" s="88">
        <f>BW190+1</f>
        <v>5</v>
      </c>
      <c r="CA190" s="87">
        <f>BY190*BZ190/100*((BX190/100)^2/4*PI()*7850/100)</f>
        <v>7.9394023493216972</v>
      </c>
      <c r="CB190" s="243">
        <f>BD190+BK190+BS190+BD191+BK191+BS191+CA190+CA191+BS192</f>
        <v>9740.1007305457169</v>
      </c>
      <c r="CC190" s="233">
        <f>(AP190+AQ190)*AL190/2*AR190/1000000</f>
        <v>39.243600000000001</v>
      </c>
      <c r="CE190" s="42">
        <f>CB190/CC190</f>
        <v>248.19590278531319</v>
      </c>
    </row>
    <row r="191" spans="5:83" ht="39" customHeight="1" x14ac:dyDescent="0.25">
      <c r="E191" s="93"/>
      <c r="I191" s="72"/>
      <c r="P191" s="72"/>
      <c r="Q191" s="72"/>
      <c r="R191" s="72"/>
      <c r="S191" s="72"/>
      <c r="AJ191" s="278"/>
      <c r="AK191" s="242"/>
      <c r="AL191" s="238"/>
      <c r="AM191" s="248"/>
      <c r="AN191" s="238"/>
      <c r="AO191" s="250"/>
      <c r="AP191" s="242"/>
      <c r="AQ191" s="242"/>
      <c r="AR191" s="238"/>
      <c r="AS191" s="239"/>
      <c r="AT191" s="241"/>
      <c r="AU191" s="241"/>
      <c r="AV191" s="88" t="s">
        <v>51</v>
      </c>
      <c r="AW191" s="218">
        <f>AW190</f>
        <v>28</v>
      </c>
      <c r="AX191" s="87">
        <f>AL190/COS(AN190/180*PI())-11</f>
        <v>922.38095116624265</v>
      </c>
      <c r="AY191" s="184">
        <f>AY190</f>
        <v>48.060000000000009</v>
      </c>
      <c r="AZ191" s="103" t="s">
        <v>31</v>
      </c>
      <c r="BA191" s="131">
        <f>INT((AQ190-AP190-3.5/COS(AN190*PI()/180))/AS190)+1</f>
        <v>82</v>
      </c>
      <c r="BB191" s="105">
        <f>IF(AW191=16,1.84,IF(AW191=20,2.27,IF(AW191=22,2.51,IF(AW191=25,2.84,IF(AW191=28,3.16)))))</f>
        <v>3.16</v>
      </c>
      <c r="BC191" s="88">
        <f>AX191+2*AY191</f>
        <v>1018.5009511662427</v>
      </c>
      <c r="BD191" s="87">
        <f>BC191*BA191/100*((AW191/100)^2/4*PI()*7850/100)</f>
        <v>4036.9269627360654</v>
      </c>
      <c r="BE191" s="88" t="s">
        <v>52</v>
      </c>
      <c r="BF191" s="87">
        <f>AL190/COS(AN190/180*PI())-11</f>
        <v>922.38095116624265</v>
      </c>
      <c r="BG191" s="87">
        <v>10</v>
      </c>
      <c r="BH191" s="218">
        <v>10</v>
      </c>
      <c r="BI191" s="88">
        <f>BF191+2*BG191</f>
        <v>942.38095116624265</v>
      </c>
      <c r="BJ191" s="88">
        <f>BA191</f>
        <v>82</v>
      </c>
      <c r="BK191" s="87">
        <f>BI191*BJ191/100*((BH191/100)^2/4*PI()*7850/100)</f>
        <v>476.43086548327955</v>
      </c>
      <c r="BL191" s="88">
        <v>4</v>
      </c>
      <c r="BM191" s="110">
        <f>BM190</f>
        <v>982</v>
      </c>
      <c r="BN191" s="214">
        <f>AR190-7-BP190-BP191+BP191</f>
        <v>51.84</v>
      </c>
      <c r="BO191" s="218">
        <v>14</v>
      </c>
      <c r="BP191" s="105">
        <f t="shared" si="16"/>
        <v>1.62</v>
      </c>
      <c r="BQ191" s="214">
        <f>BM191+2*BN191+32</f>
        <v>1117.68</v>
      </c>
      <c r="BR191" s="88">
        <f>BR190</f>
        <v>65</v>
      </c>
      <c r="BS191" s="87">
        <f t="shared" si="17"/>
        <v>877.90282340979411</v>
      </c>
      <c r="BT191" s="88">
        <v>7</v>
      </c>
      <c r="BU191" s="110">
        <f>(10+2.5*BW191)*1/TAN(BV190/180*PI())</f>
        <v>26.923881554251178</v>
      </c>
      <c r="BV191" s="242"/>
      <c r="BW191" s="88">
        <f>INT((120*SIN(BV190/180*PI()))/10)*2</f>
        <v>22</v>
      </c>
      <c r="BX191" s="218">
        <v>12</v>
      </c>
      <c r="BY191" s="215">
        <f>BU191+34</f>
        <v>60.923881554251182</v>
      </c>
      <c r="BZ191" s="88">
        <f>BW191+1</f>
        <v>23</v>
      </c>
      <c r="CA191" s="87">
        <f>BY191*BZ191/100*((BX191/100)^2/4*PI()*7850/100)</f>
        <v>12.440488420698225</v>
      </c>
      <c r="CB191" s="244"/>
      <c r="CC191" s="234"/>
      <c r="CE191" s="42"/>
    </row>
    <row r="192" spans="5:83" ht="39" customHeight="1" x14ac:dyDescent="0.25">
      <c r="E192" s="93"/>
      <c r="I192" s="72"/>
      <c r="P192" s="72"/>
      <c r="Q192" s="72"/>
      <c r="R192" s="72"/>
      <c r="S192" s="72"/>
      <c r="AJ192" s="278"/>
      <c r="AK192" s="242"/>
      <c r="AL192" s="238"/>
      <c r="AM192" s="248"/>
      <c r="AN192" s="238"/>
      <c r="AO192" s="250"/>
      <c r="AP192" s="242"/>
      <c r="AQ192" s="242"/>
      <c r="AR192" s="238"/>
      <c r="AS192" s="239"/>
      <c r="AT192" s="241"/>
      <c r="AU192" s="241"/>
      <c r="AV192" s="238"/>
      <c r="AW192" s="238"/>
      <c r="AX192" s="238"/>
      <c r="AY192" s="238"/>
      <c r="AZ192" s="238"/>
      <c r="BA192" s="238"/>
      <c r="BB192" s="238"/>
      <c r="BC192" s="238"/>
      <c r="BD192" s="238"/>
      <c r="BE192" s="238"/>
      <c r="BF192" s="238"/>
      <c r="BG192" s="238"/>
      <c r="BH192" s="238"/>
      <c r="BI192" s="238"/>
      <c r="BJ192" s="238"/>
      <c r="BK192" s="238"/>
      <c r="BL192" s="88">
        <v>5</v>
      </c>
      <c r="BM192" s="210">
        <f>(3*AS190+BB190+BP192)</f>
        <v>28.55</v>
      </c>
      <c r="BN192" s="214">
        <f>AR190-7-BP190-BP191+BP192</f>
        <v>51.610000000000007</v>
      </c>
      <c r="BO192" s="218">
        <v>12</v>
      </c>
      <c r="BP192" s="211">
        <f t="shared" si="16"/>
        <v>1.39</v>
      </c>
      <c r="BQ192" s="214">
        <f>2*BM192+2*BN192+28</f>
        <v>188.32000000000002</v>
      </c>
      <c r="BR192" s="212">
        <f>INT(19*(INT(AZ190/3/2)+INT(BJ190/3/2+BJ191/3/2))/2)</f>
        <v>380</v>
      </c>
      <c r="BS192" s="87">
        <f t="shared" si="17"/>
        <v>635.33396346738516</v>
      </c>
      <c r="BT192" s="247"/>
      <c r="BU192" s="247"/>
      <c r="BV192" s="247"/>
      <c r="BW192" s="247"/>
      <c r="BX192" s="247"/>
      <c r="BY192" s="247"/>
      <c r="BZ192" s="247"/>
      <c r="CA192" s="247"/>
      <c r="CB192" s="253"/>
      <c r="CC192" s="246"/>
      <c r="CE192" s="42"/>
    </row>
    <row r="193" spans="5:83" ht="39" customHeight="1" x14ac:dyDescent="0.25">
      <c r="E193" s="93"/>
      <c r="I193" s="72"/>
      <c r="P193" s="72"/>
      <c r="Q193" s="72"/>
      <c r="R193" s="72"/>
      <c r="S193" s="72"/>
      <c r="AJ193" s="278"/>
      <c r="AK193" s="242"/>
      <c r="AL193" s="238">
        <f>AL190</f>
        <v>660</v>
      </c>
      <c r="AM193" s="248" t="s">
        <v>205</v>
      </c>
      <c r="AN193" s="238">
        <f>AN190</f>
        <v>45</v>
      </c>
      <c r="AO193" s="250">
        <f>INT(AL193*TAN(RADIANS(AN193)))</f>
        <v>660</v>
      </c>
      <c r="AP193" s="242">
        <f>INT((AO193-13)/AS193+1)*AS193+13</f>
        <v>661</v>
      </c>
      <c r="AQ193" s="242">
        <f>AP193+INT(AL193*(TAN(AN193/180*PI())))</f>
        <v>1321</v>
      </c>
      <c r="AR193" s="238">
        <f>F$8</f>
        <v>80</v>
      </c>
      <c r="AS193" s="239">
        <v>8</v>
      </c>
      <c r="AT193" s="241">
        <v>21</v>
      </c>
      <c r="AU193" s="241">
        <v>11</v>
      </c>
      <c r="AV193" s="88">
        <v>1</v>
      </c>
      <c r="AW193" s="218">
        <f>J$8</f>
        <v>28</v>
      </c>
      <c r="AX193" s="87">
        <f>AL193-11</f>
        <v>649</v>
      </c>
      <c r="AY193" s="184">
        <f>(AR193-7-BP193-BP194-1.16/2-BB193/2)</f>
        <v>68.06</v>
      </c>
      <c r="AZ193" s="130">
        <f>INT((AP193-13)/AS193)+1</f>
        <v>82</v>
      </c>
      <c r="BA193" s="103" t="s">
        <v>31</v>
      </c>
      <c r="BB193" s="105">
        <f>IF(AW193=16,1.84,IF(AW193=20,2.27,IF(AW193=22,2.51,IF(AW193=25,2.84,IF(AW193=28,3.16)))))</f>
        <v>3.16</v>
      </c>
      <c r="BC193" s="88">
        <f>AX193+2*AY193</f>
        <v>785.12</v>
      </c>
      <c r="BD193" s="87">
        <f>BC193*AZ193/100*((AW193/100)^2/4*PI()*7850/100)</f>
        <v>3111.8990054492438</v>
      </c>
      <c r="BE193" s="88">
        <v>2</v>
      </c>
      <c r="BF193" s="87">
        <f>AL193-11</f>
        <v>649</v>
      </c>
      <c r="BG193" s="87">
        <v>10</v>
      </c>
      <c r="BH193" s="218">
        <v>10</v>
      </c>
      <c r="BI193" s="88">
        <f>BF193+2*BG193</f>
        <v>669</v>
      </c>
      <c r="BJ193" s="88">
        <f>AZ193</f>
        <v>82</v>
      </c>
      <c r="BK193" s="87">
        <f>BI193*BJ193/100*((BH193/100)^2/4*PI()*7850/100)</f>
        <v>338.22017371410919</v>
      </c>
      <c r="BL193" s="88">
        <v>3</v>
      </c>
      <c r="BM193" s="110">
        <f>(AP193+AQ193)/2-2*4.5</f>
        <v>982</v>
      </c>
      <c r="BN193" s="87">
        <f>10</f>
        <v>10</v>
      </c>
      <c r="BO193" s="218">
        <v>10</v>
      </c>
      <c r="BP193" s="105">
        <f t="shared" si="16"/>
        <v>1.1599999999999999</v>
      </c>
      <c r="BQ193" s="87">
        <f>BM193+2*BN193</f>
        <v>1002</v>
      </c>
      <c r="BR193" s="88">
        <f>AT193*2+2*AU193+1</f>
        <v>65</v>
      </c>
      <c r="BS193" s="87">
        <f t="shared" si="17"/>
        <v>401.55091169929511</v>
      </c>
      <c r="BT193" s="88">
        <v>6</v>
      </c>
      <c r="BU193" s="110">
        <f>(20+10*BW193)*TAN(BV193/180*PI())</f>
        <v>144.85281374238571</v>
      </c>
      <c r="BV193" s="242">
        <f>45+AN193/2</f>
        <v>67.5</v>
      </c>
      <c r="BW193" s="88">
        <f>INT((150*COS(BV193/180*PI())-10)/10)</f>
        <v>4</v>
      </c>
      <c r="BX193" s="218">
        <v>12</v>
      </c>
      <c r="BY193" s="215">
        <f>BU193+34</f>
        <v>178.85281374238571</v>
      </c>
      <c r="BZ193" s="88">
        <f>BW193+1</f>
        <v>5</v>
      </c>
      <c r="CA193" s="87">
        <f>BY193*BZ193/100*((BX193/100)^2/4*PI()*7850/100)</f>
        <v>7.9394023493216972</v>
      </c>
      <c r="CB193" s="243">
        <f>BD193+BK193+BS193+BD194+BK194+BS194+CA193+CA194+BS195</f>
        <v>10223.554957635431</v>
      </c>
      <c r="CC193" s="233">
        <f>(AP193+AQ193)*AL193/2*AR193/1000000</f>
        <v>52.324800000000003</v>
      </c>
      <c r="CE193" s="42">
        <f>CB193/CC193</f>
        <v>195.38641251634849</v>
      </c>
    </row>
    <row r="194" spans="5:83" ht="39" customHeight="1" x14ac:dyDescent="0.25">
      <c r="E194" s="93"/>
      <c r="I194" s="72"/>
      <c r="P194" s="72"/>
      <c r="Q194" s="72"/>
      <c r="R194" s="72"/>
      <c r="S194" s="72"/>
      <c r="AJ194" s="278"/>
      <c r="AK194" s="242"/>
      <c r="AL194" s="238"/>
      <c r="AM194" s="248"/>
      <c r="AN194" s="238"/>
      <c r="AO194" s="250"/>
      <c r="AP194" s="242"/>
      <c r="AQ194" s="242"/>
      <c r="AR194" s="238"/>
      <c r="AS194" s="239"/>
      <c r="AT194" s="241"/>
      <c r="AU194" s="241"/>
      <c r="AV194" s="88" t="s">
        <v>51</v>
      </c>
      <c r="AW194" s="218">
        <f>AW193</f>
        <v>28</v>
      </c>
      <c r="AX194" s="87">
        <f>AL193/COS(AN193/180*PI())-11</f>
        <v>922.38095116624265</v>
      </c>
      <c r="AY194" s="184">
        <f>AY193</f>
        <v>68.06</v>
      </c>
      <c r="AZ194" s="103" t="s">
        <v>31</v>
      </c>
      <c r="BA194" s="131">
        <f>INT((AQ193-AP193-3.5/COS(AN193*PI()/180))/AS193)+1</f>
        <v>82</v>
      </c>
      <c r="BB194" s="105">
        <f>IF(AW194=16,1.84,IF(AW194=20,2.27,IF(AW194=22,2.51,IF(AW194=25,2.84,IF(AW194=28,3.16)))))</f>
        <v>3.16</v>
      </c>
      <c r="BC194" s="88">
        <f>AX194+2*AY194</f>
        <v>1058.5009511662427</v>
      </c>
      <c r="BD194" s="87">
        <f>BC194*BA194/100*((AW194/100)^2/4*PI()*7850/100)</f>
        <v>4195.4708289195396</v>
      </c>
      <c r="BE194" s="88" t="s">
        <v>52</v>
      </c>
      <c r="BF194" s="87">
        <f>AL193/COS(AN193/180*PI())-11</f>
        <v>922.38095116624265</v>
      </c>
      <c r="BG194" s="87">
        <v>10</v>
      </c>
      <c r="BH194" s="218">
        <v>10</v>
      </c>
      <c r="BI194" s="88">
        <f>BF194+2*BG194</f>
        <v>942.38095116624265</v>
      </c>
      <c r="BJ194" s="88">
        <f>BA194</f>
        <v>82</v>
      </c>
      <c r="BK194" s="87">
        <f>BI194*BJ194/100*((BH194/100)^2/4*PI()*7850/100)</f>
        <v>476.43086548327955</v>
      </c>
      <c r="BL194" s="88">
        <v>4</v>
      </c>
      <c r="BM194" s="110">
        <f>BM193</f>
        <v>982</v>
      </c>
      <c r="BN194" s="214">
        <f>AR193-7-BP193-BP194+BP194</f>
        <v>71.84</v>
      </c>
      <c r="BO194" s="218">
        <v>14</v>
      </c>
      <c r="BP194" s="105">
        <f t="shared" si="16"/>
        <v>1.62</v>
      </c>
      <c r="BQ194" s="214">
        <f>BM194+2*BN194+32</f>
        <v>1157.68</v>
      </c>
      <c r="BR194" s="88">
        <f>BR193</f>
        <v>65</v>
      </c>
      <c r="BS194" s="87">
        <f t="shared" si="17"/>
        <v>909.32157737908028</v>
      </c>
      <c r="BT194" s="88">
        <v>7</v>
      </c>
      <c r="BU194" s="110">
        <f>(10+2.5*BW194)*1/TAN(BV193/180*PI())</f>
        <v>26.923881554251178</v>
      </c>
      <c r="BV194" s="242"/>
      <c r="BW194" s="88">
        <f>INT((120*SIN(BV193/180*PI()))/10)*2</f>
        <v>22</v>
      </c>
      <c r="BX194" s="218">
        <v>12</v>
      </c>
      <c r="BY194" s="215">
        <f>BU194+34</f>
        <v>60.923881554251182</v>
      </c>
      <c r="BZ194" s="88">
        <f>BW194+1</f>
        <v>23</v>
      </c>
      <c r="CA194" s="87">
        <f>BY194*BZ194/100*((BX194/100)^2/4*PI()*7850/100)</f>
        <v>12.440488420698225</v>
      </c>
      <c r="CB194" s="244"/>
      <c r="CC194" s="234"/>
      <c r="CE194" s="42"/>
    </row>
    <row r="195" spans="5:83" ht="39" customHeight="1" x14ac:dyDescent="0.25">
      <c r="E195" s="93"/>
      <c r="I195" s="72"/>
      <c r="P195" s="72"/>
      <c r="Q195" s="72"/>
      <c r="R195" s="72"/>
      <c r="S195" s="72"/>
      <c r="AJ195" s="278"/>
      <c r="AK195" s="242"/>
      <c r="AL195" s="238"/>
      <c r="AM195" s="248"/>
      <c r="AN195" s="238"/>
      <c r="AO195" s="250"/>
      <c r="AP195" s="242"/>
      <c r="AQ195" s="242"/>
      <c r="AR195" s="238"/>
      <c r="AS195" s="239"/>
      <c r="AT195" s="241"/>
      <c r="AU195" s="241"/>
      <c r="AV195" s="238"/>
      <c r="AW195" s="238"/>
      <c r="AX195" s="238"/>
      <c r="AY195" s="238"/>
      <c r="AZ195" s="238"/>
      <c r="BA195" s="238"/>
      <c r="BB195" s="238"/>
      <c r="BC195" s="238"/>
      <c r="BD195" s="238"/>
      <c r="BE195" s="238"/>
      <c r="BF195" s="238"/>
      <c r="BG195" s="238"/>
      <c r="BH195" s="238"/>
      <c r="BI195" s="238"/>
      <c r="BJ195" s="238"/>
      <c r="BK195" s="238"/>
      <c r="BL195" s="88">
        <v>5</v>
      </c>
      <c r="BM195" s="210">
        <f>(3*AS193+BB193+BP195)</f>
        <v>28.55</v>
      </c>
      <c r="BN195" s="214">
        <f>AR193-7-BP193-BP194+BP195</f>
        <v>71.61</v>
      </c>
      <c r="BO195" s="218">
        <v>12</v>
      </c>
      <c r="BP195" s="211">
        <f t="shared" si="16"/>
        <v>1.39</v>
      </c>
      <c r="BQ195" s="214">
        <f>2*BM195+2*BN195+28</f>
        <v>228.32</v>
      </c>
      <c r="BR195" s="212">
        <f>INT(19*(INT(AZ193/3/2)+INT(BJ193/3/2+BJ194/3/2))/2)</f>
        <v>380</v>
      </c>
      <c r="BS195" s="87">
        <f t="shared" si="17"/>
        <v>770.28170422086532</v>
      </c>
      <c r="BT195" s="247"/>
      <c r="BU195" s="247"/>
      <c r="BV195" s="247"/>
      <c r="BW195" s="247"/>
      <c r="BX195" s="247"/>
      <c r="BY195" s="247"/>
      <c r="BZ195" s="247"/>
      <c r="CA195" s="247"/>
      <c r="CB195" s="253"/>
      <c r="CC195" s="246"/>
      <c r="CE195" s="42"/>
    </row>
    <row r="196" spans="5:83" ht="39" customHeight="1" x14ac:dyDescent="0.25">
      <c r="E196" s="93"/>
      <c r="I196" s="72"/>
      <c r="P196" s="72"/>
      <c r="Q196" s="72"/>
      <c r="R196" s="72"/>
      <c r="S196" s="72"/>
      <c r="AJ196" s="278"/>
      <c r="AK196" s="242"/>
      <c r="AL196" s="238">
        <f>AL193</f>
        <v>660</v>
      </c>
      <c r="AM196" s="248" t="s">
        <v>206</v>
      </c>
      <c r="AN196" s="238">
        <f>AN193</f>
        <v>45</v>
      </c>
      <c r="AO196" s="250">
        <f>INT(AL196*TAN(RADIANS(AN196)))</f>
        <v>660</v>
      </c>
      <c r="AP196" s="242">
        <f>INT((AO196-13)/AS196+1)*AS196+13</f>
        <v>661</v>
      </c>
      <c r="AQ196" s="242">
        <f>AP196+INT(AL196*(TAN(AN196/180*PI())))</f>
        <v>1321</v>
      </c>
      <c r="AR196" s="238">
        <f>F$9</f>
        <v>80</v>
      </c>
      <c r="AS196" s="239">
        <v>8</v>
      </c>
      <c r="AT196" s="241">
        <v>21</v>
      </c>
      <c r="AU196" s="241">
        <v>11</v>
      </c>
      <c r="AV196" s="88">
        <v>1</v>
      </c>
      <c r="AW196" s="218">
        <f>J$9</f>
        <v>28</v>
      </c>
      <c r="AX196" s="87">
        <f>AL196-11</f>
        <v>649</v>
      </c>
      <c r="AY196" s="184">
        <f>(AR196-7-BP196-BP197-1.16/2-BB196/2)</f>
        <v>68.06</v>
      </c>
      <c r="AZ196" s="130">
        <f>INT((AP196-13)/AS196)+1</f>
        <v>82</v>
      </c>
      <c r="BA196" s="103" t="s">
        <v>31</v>
      </c>
      <c r="BB196" s="105">
        <f>IF(AW196=16,1.84,IF(AW196=20,2.27,IF(AW196=22,2.51,IF(AW196=25,2.84,IF(AW196=28,3.16)))))</f>
        <v>3.16</v>
      </c>
      <c r="BC196" s="88">
        <f>AX196+2*AY196</f>
        <v>785.12</v>
      </c>
      <c r="BD196" s="87">
        <f>BC196*AZ196/100*((AW196/100)^2/4*PI()*7850/100)</f>
        <v>3111.8990054492438</v>
      </c>
      <c r="BE196" s="88">
        <v>2</v>
      </c>
      <c r="BF196" s="87">
        <f>AL196-11</f>
        <v>649</v>
      </c>
      <c r="BG196" s="87">
        <v>10</v>
      </c>
      <c r="BH196" s="218">
        <v>10</v>
      </c>
      <c r="BI196" s="88">
        <f>BF196+2*BG196</f>
        <v>669</v>
      </c>
      <c r="BJ196" s="88">
        <f>AZ196</f>
        <v>82</v>
      </c>
      <c r="BK196" s="87">
        <f>BI196*BJ196/100*((BH196/100)^2/4*PI()*7850/100)</f>
        <v>338.22017371410919</v>
      </c>
      <c r="BL196" s="88">
        <v>3</v>
      </c>
      <c r="BM196" s="110">
        <f>(AP196+AQ196)/2-2*4.5</f>
        <v>982</v>
      </c>
      <c r="BN196" s="87">
        <f>10</f>
        <v>10</v>
      </c>
      <c r="BO196" s="218">
        <v>10</v>
      </c>
      <c r="BP196" s="105">
        <f t="shared" si="16"/>
        <v>1.1599999999999999</v>
      </c>
      <c r="BQ196" s="87">
        <f>BM196+2*BN196</f>
        <v>1002</v>
      </c>
      <c r="BR196" s="88">
        <f>AT196*2+2*AU196+1</f>
        <v>65</v>
      </c>
      <c r="BS196" s="87">
        <f t="shared" si="17"/>
        <v>401.55091169929511</v>
      </c>
      <c r="BT196" s="88">
        <v>6</v>
      </c>
      <c r="BU196" s="110">
        <f>(20+10*BW196)*TAN(BV196/180*PI())</f>
        <v>144.85281374238571</v>
      </c>
      <c r="BV196" s="242">
        <f>45+AN196/2</f>
        <v>67.5</v>
      </c>
      <c r="BW196" s="88">
        <f>INT((150*COS(BV196/180*PI())-10)/10)</f>
        <v>4</v>
      </c>
      <c r="BX196" s="218">
        <v>12</v>
      </c>
      <c r="BY196" s="215">
        <f>BU196+34</f>
        <v>178.85281374238571</v>
      </c>
      <c r="BZ196" s="88">
        <f>BW196+1</f>
        <v>5</v>
      </c>
      <c r="CA196" s="87">
        <f>BY196*BZ196/100*((BX196/100)^2/4*PI()*7850/100)</f>
        <v>7.9394023493216972</v>
      </c>
      <c r="CB196" s="243">
        <f>BD196+BK196+BS196+BD197+BK197+BS197+CA196+CA197+BS198</f>
        <v>10223.554957635431</v>
      </c>
      <c r="CC196" s="233">
        <f>(AP196+AQ196)*AL196/2*AR196/1000000</f>
        <v>52.324800000000003</v>
      </c>
      <c r="CE196" s="42">
        <f>CB196/CC196</f>
        <v>195.38641251634849</v>
      </c>
    </row>
    <row r="197" spans="5:83" ht="39" customHeight="1" x14ac:dyDescent="0.25">
      <c r="E197" s="93"/>
      <c r="I197" s="72"/>
      <c r="P197" s="72"/>
      <c r="Q197" s="72"/>
      <c r="R197" s="72"/>
      <c r="S197" s="72"/>
      <c r="AJ197" s="278"/>
      <c r="AK197" s="242"/>
      <c r="AL197" s="238"/>
      <c r="AM197" s="248"/>
      <c r="AN197" s="238"/>
      <c r="AO197" s="250"/>
      <c r="AP197" s="242"/>
      <c r="AQ197" s="242"/>
      <c r="AR197" s="238"/>
      <c r="AS197" s="239"/>
      <c r="AT197" s="241"/>
      <c r="AU197" s="241"/>
      <c r="AV197" s="88" t="s">
        <v>51</v>
      </c>
      <c r="AW197" s="218">
        <f>AW196</f>
        <v>28</v>
      </c>
      <c r="AX197" s="87">
        <f>AL196/COS(AN196/180*PI())-11</f>
        <v>922.38095116624265</v>
      </c>
      <c r="AY197" s="184">
        <f>AY196</f>
        <v>68.06</v>
      </c>
      <c r="AZ197" s="103" t="s">
        <v>31</v>
      </c>
      <c r="BA197" s="131">
        <f>INT((AQ196-AP196-3.5/COS(AN196*PI()/180))/AS196)+1</f>
        <v>82</v>
      </c>
      <c r="BB197" s="105">
        <f>IF(AW197=16,1.84,IF(AW197=20,2.27,IF(AW197=22,2.51,IF(AW197=25,2.84,IF(AW197=28,3.16)))))</f>
        <v>3.16</v>
      </c>
      <c r="BC197" s="88">
        <f>AX197+2*AY197</f>
        <v>1058.5009511662427</v>
      </c>
      <c r="BD197" s="87">
        <f>BC197*BA197/100*((AW197/100)^2/4*PI()*7850/100)</f>
        <v>4195.4708289195396</v>
      </c>
      <c r="BE197" s="88" t="s">
        <v>52</v>
      </c>
      <c r="BF197" s="87">
        <f>AL196/COS(AN196/180*PI())-11</f>
        <v>922.38095116624265</v>
      </c>
      <c r="BG197" s="87">
        <v>10</v>
      </c>
      <c r="BH197" s="218">
        <v>10</v>
      </c>
      <c r="BI197" s="88">
        <f>BF197+2*BG197</f>
        <v>942.38095116624265</v>
      </c>
      <c r="BJ197" s="88">
        <f>BA197</f>
        <v>82</v>
      </c>
      <c r="BK197" s="87">
        <f>BI197*BJ197/100*((BH197/100)^2/4*PI()*7850/100)</f>
        <v>476.43086548327955</v>
      </c>
      <c r="BL197" s="88">
        <v>4</v>
      </c>
      <c r="BM197" s="110">
        <f>BM196</f>
        <v>982</v>
      </c>
      <c r="BN197" s="214">
        <f>AR196-7-BP196-BP197+BP197</f>
        <v>71.84</v>
      </c>
      <c r="BO197" s="218">
        <v>14</v>
      </c>
      <c r="BP197" s="105">
        <f t="shared" si="16"/>
        <v>1.62</v>
      </c>
      <c r="BQ197" s="214">
        <f>BM197+2*BN197+32</f>
        <v>1157.68</v>
      </c>
      <c r="BR197" s="88">
        <f>BR196</f>
        <v>65</v>
      </c>
      <c r="BS197" s="87">
        <f t="shared" si="17"/>
        <v>909.32157737908028</v>
      </c>
      <c r="BT197" s="88">
        <v>7</v>
      </c>
      <c r="BU197" s="110">
        <f>(10+2.5*BW197)*1/TAN(BV196/180*PI())</f>
        <v>26.923881554251178</v>
      </c>
      <c r="BV197" s="242"/>
      <c r="BW197" s="88">
        <f>INT((120*SIN(BV196/180*PI()))/10)*2</f>
        <v>22</v>
      </c>
      <c r="BX197" s="218">
        <v>12</v>
      </c>
      <c r="BY197" s="215">
        <f>BU197+34</f>
        <v>60.923881554251182</v>
      </c>
      <c r="BZ197" s="88">
        <f>BW197+1</f>
        <v>23</v>
      </c>
      <c r="CA197" s="87">
        <f>BY197*BZ197/100*((BX197/100)^2/4*PI()*7850/100)</f>
        <v>12.440488420698225</v>
      </c>
      <c r="CB197" s="244"/>
      <c r="CC197" s="234"/>
      <c r="CE197" s="42"/>
    </row>
    <row r="198" spans="5:83" ht="39" customHeight="1" x14ac:dyDescent="0.25">
      <c r="E198" s="93"/>
      <c r="I198" s="72"/>
      <c r="P198" s="72"/>
      <c r="Q198" s="72"/>
      <c r="R198" s="72"/>
      <c r="S198" s="72"/>
      <c r="AJ198" s="278"/>
      <c r="AK198" s="242"/>
      <c r="AL198" s="238"/>
      <c r="AM198" s="248"/>
      <c r="AN198" s="238"/>
      <c r="AO198" s="250"/>
      <c r="AP198" s="242"/>
      <c r="AQ198" s="242"/>
      <c r="AR198" s="238"/>
      <c r="AS198" s="239"/>
      <c r="AT198" s="241"/>
      <c r="AU198" s="241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88">
        <v>5</v>
      </c>
      <c r="BM198" s="210">
        <f>(3*AS196+BB196+BP198)</f>
        <v>28.55</v>
      </c>
      <c r="BN198" s="214">
        <f>AR196-7-BP196-BP197+BP198</f>
        <v>71.61</v>
      </c>
      <c r="BO198" s="218">
        <v>12</v>
      </c>
      <c r="BP198" s="211">
        <f t="shared" si="16"/>
        <v>1.39</v>
      </c>
      <c r="BQ198" s="214">
        <f>2*BM198+2*BN198+28</f>
        <v>228.32</v>
      </c>
      <c r="BR198" s="212">
        <f>INT(19*(INT(AZ196/3/2)+INT(BJ196/3/2+BJ197/3/2))/2)</f>
        <v>380</v>
      </c>
      <c r="BS198" s="87">
        <f t="shared" si="17"/>
        <v>770.28170422086532</v>
      </c>
      <c r="BT198" s="247"/>
      <c r="BU198" s="247"/>
      <c r="BV198" s="247"/>
      <c r="BW198" s="247"/>
      <c r="BX198" s="247"/>
      <c r="BY198" s="247"/>
      <c r="BZ198" s="247"/>
      <c r="CA198" s="247"/>
      <c r="CB198" s="253"/>
      <c r="CC198" s="246"/>
      <c r="CE198" s="42"/>
    </row>
    <row r="199" spans="5:83" ht="39" customHeight="1" x14ac:dyDescent="0.25">
      <c r="E199" s="93"/>
      <c r="I199" s="72"/>
      <c r="P199" s="72"/>
      <c r="Q199" s="72"/>
      <c r="R199" s="72"/>
      <c r="S199" s="72"/>
      <c r="AJ199" s="278"/>
      <c r="AK199" s="242"/>
      <c r="AL199" s="238">
        <f>AL196</f>
        <v>660</v>
      </c>
      <c r="AM199" s="248" t="s">
        <v>405</v>
      </c>
      <c r="AN199" s="238">
        <f>AN196</f>
        <v>45</v>
      </c>
      <c r="AO199" s="250">
        <f>INT(AL199*TAN(RADIANS(AN199)))</f>
        <v>660</v>
      </c>
      <c r="AP199" s="242">
        <f>INT((AO199-13)/AS199+1)*AS199+13</f>
        <v>661</v>
      </c>
      <c r="AQ199" s="242">
        <f>AP199+INT(AL199*(TAN(AN199/180*PI())))</f>
        <v>1321</v>
      </c>
      <c r="AR199" s="238">
        <f>F$10</f>
        <v>90</v>
      </c>
      <c r="AS199" s="239">
        <v>8</v>
      </c>
      <c r="AT199" s="241">
        <v>21</v>
      </c>
      <c r="AU199" s="241">
        <v>11</v>
      </c>
      <c r="AV199" s="88">
        <v>1</v>
      </c>
      <c r="AW199" s="218">
        <f>J$11</f>
        <v>28</v>
      </c>
      <c r="AX199" s="87">
        <f>AL199-11</f>
        <v>649</v>
      </c>
      <c r="AY199" s="184">
        <f>(AR199-7-BP199-BP200-1.16/2-BB199/2)</f>
        <v>78.06</v>
      </c>
      <c r="AZ199" s="130">
        <f>INT((AP199-13)/AS199)+1</f>
        <v>82</v>
      </c>
      <c r="BA199" s="103" t="s">
        <v>31</v>
      </c>
      <c r="BB199" s="105">
        <f>IF(AW199=16,1.84,IF(AW199=20,2.27,IF(AW199=22,2.51,IF(AW199=25,2.84,IF(AW199=28,3.16)))))</f>
        <v>3.16</v>
      </c>
      <c r="BC199" s="88">
        <f>AX199+2*AY199</f>
        <v>805.12</v>
      </c>
      <c r="BD199" s="87">
        <f>BC199*AZ199/100*((AW199/100)^2/4*PI()*7850/100)</f>
        <v>3191.1709385409813</v>
      </c>
      <c r="BE199" s="88">
        <v>2</v>
      </c>
      <c r="BF199" s="87">
        <f>AL199-11</f>
        <v>649</v>
      </c>
      <c r="BG199" s="87">
        <v>10</v>
      </c>
      <c r="BH199" s="218">
        <v>10</v>
      </c>
      <c r="BI199" s="88">
        <f>BF199+2*BG199</f>
        <v>669</v>
      </c>
      <c r="BJ199" s="88">
        <f>AZ199</f>
        <v>82</v>
      </c>
      <c r="BK199" s="87">
        <f>BI199*BJ199/100*((BH199/100)^2/4*PI()*7850/100)</f>
        <v>338.22017371410919</v>
      </c>
      <c r="BL199" s="88">
        <v>3</v>
      </c>
      <c r="BM199" s="110">
        <f>(AP199+AQ199)/2-2*4.5</f>
        <v>982</v>
      </c>
      <c r="BN199" s="87">
        <f>10</f>
        <v>10</v>
      </c>
      <c r="BO199" s="218">
        <v>10</v>
      </c>
      <c r="BP199" s="105">
        <f t="shared" si="16"/>
        <v>1.1599999999999999</v>
      </c>
      <c r="BQ199" s="87">
        <f>BM199+2*BN199</f>
        <v>1002</v>
      </c>
      <c r="BR199" s="88">
        <f>AT199*2+2*AU199+1</f>
        <v>65</v>
      </c>
      <c r="BS199" s="87">
        <f t="shared" si="17"/>
        <v>401.55091169929511</v>
      </c>
      <c r="BT199" s="88">
        <v>6</v>
      </c>
      <c r="BU199" s="110">
        <f>(20+10*BW199)*TAN(BV199/180*PI())</f>
        <v>144.85281374238571</v>
      </c>
      <c r="BV199" s="242">
        <f>45+AN199/2</f>
        <v>67.5</v>
      </c>
      <c r="BW199" s="88">
        <f>INT((150*COS(BV199/180*PI())-10)/10)</f>
        <v>4</v>
      </c>
      <c r="BX199" s="218">
        <v>12</v>
      </c>
      <c r="BY199" s="215">
        <f>BU199+34</f>
        <v>178.85281374238571</v>
      </c>
      <c r="BZ199" s="88">
        <f>BW199+1</f>
        <v>5</v>
      </c>
      <c r="CA199" s="87">
        <f>BY199*BZ199/100*((BX199/100)^2/4*PI()*7850/100)</f>
        <v>7.9394023493216972</v>
      </c>
      <c r="CB199" s="243">
        <f>BD199+BK199+BS199+BD200+BK200+BS200+CA199+CA200+BS201</f>
        <v>10465.282071180292</v>
      </c>
      <c r="CC199" s="233">
        <f>(AP199+AQ199)*AL199/2*AR199/1000000</f>
        <v>58.865400000000001</v>
      </c>
      <c r="CE199" s="42">
        <f>CB199/CC199</f>
        <v>177.78324909336033</v>
      </c>
    </row>
    <row r="200" spans="5:83" ht="39" customHeight="1" x14ac:dyDescent="0.25">
      <c r="E200" s="93"/>
      <c r="I200" s="72"/>
      <c r="P200" s="72"/>
      <c r="Q200" s="72"/>
      <c r="R200" s="72"/>
      <c r="S200" s="72"/>
      <c r="AJ200" s="278"/>
      <c r="AK200" s="242"/>
      <c r="AL200" s="238"/>
      <c r="AM200" s="248"/>
      <c r="AN200" s="238"/>
      <c r="AO200" s="250"/>
      <c r="AP200" s="242"/>
      <c r="AQ200" s="242"/>
      <c r="AR200" s="238"/>
      <c r="AS200" s="239"/>
      <c r="AT200" s="241"/>
      <c r="AU200" s="241"/>
      <c r="AV200" s="88" t="s">
        <v>51</v>
      </c>
      <c r="AW200" s="218">
        <f>AW199</f>
        <v>28</v>
      </c>
      <c r="AX200" s="87">
        <f>AL199/COS(AN199/180*PI())-11</f>
        <v>922.38095116624265</v>
      </c>
      <c r="AY200" s="184">
        <f>AY199</f>
        <v>78.06</v>
      </c>
      <c r="AZ200" s="103" t="s">
        <v>31</v>
      </c>
      <c r="BA200" s="131">
        <f>INT((AQ199-AP199-3.5/COS(AN199*PI()/180))/AS199)+1</f>
        <v>82</v>
      </c>
      <c r="BB200" s="105">
        <f>IF(AW200=16,1.84,IF(AW200=20,2.27,IF(AW200=22,2.51,IF(AW200=25,2.84,IF(AW200=28,3.16)))))</f>
        <v>3.16</v>
      </c>
      <c r="BC200" s="88">
        <f>AX200+2*AY200</f>
        <v>1078.5009511662427</v>
      </c>
      <c r="BD200" s="87">
        <f>BC200*BA200/100*((AW200/100)^2/4*PI()*7850/100)</f>
        <v>4274.7427620112776</v>
      </c>
      <c r="BE200" s="88" t="s">
        <v>52</v>
      </c>
      <c r="BF200" s="87">
        <f>AL199/COS(AN199/180*PI())-11</f>
        <v>922.38095116624265</v>
      </c>
      <c r="BG200" s="87">
        <v>10</v>
      </c>
      <c r="BH200" s="218">
        <v>10</v>
      </c>
      <c r="BI200" s="88">
        <f>BF200+2*BG200</f>
        <v>942.38095116624265</v>
      </c>
      <c r="BJ200" s="88">
        <f>BA200</f>
        <v>82</v>
      </c>
      <c r="BK200" s="87">
        <f>BI200*BJ200/100*((BH200/100)^2/4*PI()*7850/100)</f>
        <v>476.43086548327955</v>
      </c>
      <c r="BL200" s="88">
        <v>4</v>
      </c>
      <c r="BM200" s="110">
        <f>BM199</f>
        <v>982</v>
      </c>
      <c r="BN200" s="214">
        <f>AR199-7-BP199-BP200+BP200</f>
        <v>81.84</v>
      </c>
      <c r="BO200" s="218">
        <v>14</v>
      </c>
      <c r="BP200" s="105">
        <f t="shared" si="16"/>
        <v>1.62</v>
      </c>
      <c r="BQ200" s="214">
        <f>BM200+2*BN200+32</f>
        <v>1177.68</v>
      </c>
      <c r="BR200" s="88">
        <f>BR199</f>
        <v>65</v>
      </c>
      <c r="BS200" s="87">
        <f t="shared" si="17"/>
        <v>925.03095436372337</v>
      </c>
      <c r="BT200" s="88">
        <v>7</v>
      </c>
      <c r="BU200" s="110">
        <f>(10+2.5*BW200)*1/TAN(BV199/180*PI())</f>
        <v>26.923881554251178</v>
      </c>
      <c r="BV200" s="242"/>
      <c r="BW200" s="88">
        <f>INT((120*SIN(BV199/180*PI()))/10)*2</f>
        <v>22</v>
      </c>
      <c r="BX200" s="218">
        <v>12</v>
      </c>
      <c r="BY200" s="215">
        <f>BU200+34</f>
        <v>60.923881554251182</v>
      </c>
      <c r="BZ200" s="88">
        <f>BW200+1</f>
        <v>23</v>
      </c>
      <c r="CA200" s="87">
        <f>BY200*BZ200/100*((BX200/100)^2/4*PI()*7850/100)</f>
        <v>12.440488420698225</v>
      </c>
      <c r="CB200" s="244"/>
      <c r="CC200" s="234"/>
      <c r="CE200" s="42"/>
    </row>
    <row r="201" spans="5:83" ht="39" customHeight="1" x14ac:dyDescent="0.25">
      <c r="E201" s="93"/>
      <c r="I201" s="72"/>
      <c r="P201" s="72"/>
      <c r="Q201" s="72"/>
      <c r="R201" s="72"/>
      <c r="S201" s="72"/>
      <c r="AJ201" s="278"/>
      <c r="AK201" s="242"/>
      <c r="AL201" s="238"/>
      <c r="AM201" s="248"/>
      <c r="AN201" s="238"/>
      <c r="AO201" s="250"/>
      <c r="AP201" s="242"/>
      <c r="AQ201" s="242"/>
      <c r="AR201" s="238"/>
      <c r="AS201" s="239"/>
      <c r="AT201" s="241"/>
      <c r="AU201" s="241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88">
        <v>5</v>
      </c>
      <c r="BM201" s="210">
        <f>(3*AS199+BB199+BP201)</f>
        <v>28.55</v>
      </c>
      <c r="BN201" s="214">
        <f>AR199-7-BP199-BP200+BP201</f>
        <v>81.61</v>
      </c>
      <c r="BO201" s="218">
        <v>12</v>
      </c>
      <c r="BP201" s="211">
        <f t="shared" si="16"/>
        <v>1.39</v>
      </c>
      <c r="BQ201" s="214">
        <f>2*BM201+2*BN201+28</f>
        <v>248.32</v>
      </c>
      <c r="BR201" s="212">
        <f>INT(19*(INT(AZ199/3/2)+INT(BJ199/3/2+BJ200/3/2))/2)</f>
        <v>380</v>
      </c>
      <c r="BS201" s="87">
        <f t="shared" si="17"/>
        <v>837.75557459760546</v>
      </c>
      <c r="BT201" s="247"/>
      <c r="BU201" s="247"/>
      <c r="BV201" s="247"/>
      <c r="BW201" s="247"/>
      <c r="BX201" s="247"/>
      <c r="BY201" s="247"/>
      <c r="BZ201" s="247"/>
      <c r="CA201" s="247"/>
      <c r="CB201" s="253"/>
      <c r="CC201" s="246"/>
      <c r="CE201" s="42"/>
    </row>
    <row r="202" spans="5:83" ht="39" customHeight="1" x14ac:dyDescent="0.25">
      <c r="E202" s="93"/>
      <c r="I202" s="72"/>
      <c r="P202" s="72"/>
      <c r="Q202" s="72"/>
      <c r="R202" s="72"/>
      <c r="S202" s="72"/>
      <c r="AJ202" s="278"/>
      <c r="AK202" s="242"/>
      <c r="AL202" s="238">
        <f>AL199</f>
        <v>660</v>
      </c>
      <c r="AM202" s="248" t="s">
        <v>404</v>
      </c>
      <c r="AN202" s="238">
        <f>AN199</f>
        <v>45</v>
      </c>
      <c r="AO202" s="250">
        <f>INT(AL202*TAN(RADIANS(AN202)))</f>
        <v>660</v>
      </c>
      <c r="AP202" s="242">
        <f>INT((AO202-13)/AS202+1)*AS202+13</f>
        <v>661</v>
      </c>
      <c r="AQ202" s="242">
        <f>AP202+INT(AL202*(TAN(AN202/180*PI())))</f>
        <v>1321</v>
      </c>
      <c r="AR202" s="238">
        <f>F$12</f>
        <v>110</v>
      </c>
      <c r="AS202" s="239">
        <v>8</v>
      </c>
      <c r="AT202" s="241">
        <v>21</v>
      </c>
      <c r="AU202" s="241">
        <v>11</v>
      </c>
      <c r="AV202" s="88">
        <v>1</v>
      </c>
      <c r="AW202" s="218">
        <f>J$13</f>
        <v>28</v>
      </c>
      <c r="AX202" s="87">
        <f>AL202-11</f>
        <v>649</v>
      </c>
      <c r="AY202" s="184">
        <f>(AR202-7-BP202-BP203-1.16/2-BB202/2)</f>
        <v>98.06</v>
      </c>
      <c r="AZ202" s="130">
        <f>INT((AP202-13)/AS202)+1</f>
        <v>82</v>
      </c>
      <c r="BA202" s="103" t="s">
        <v>31</v>
      </c>
      <c r="BB202" s="105">
        <f>IF(AW202=16,1.84,IF(AW202=20,2.27,IF(AW202=22,2.51,IF(AW202=25,2.84,IF(AW202=28,3.16)))))</f>
        <v>3.16</v>
      </c>
      <c r="BC202" s="88">
        <f>AX202+2*AY202</f>
        <v>845.12</v>
      </c>
      <c r="BD202" s="87">
        <f>BC202*AZ202/100*((AW202/100)^2/4*PI()*7850/100)</f>
        <v>3349.7148047244559</v>
      </c>
      <c r="BE202" s="88">
        <v>2</v>
      </c>
      <c r="BF202" s="87">
        <f>AL202-11</f>
        <v>649</v>
      </c>
      <c r="BG202" s="87">
        <v>10</v>
      </c>
      <c r="BH202" s="218">
        <v>10</v>
      </c>
      <c r="BI202" s="88">
        <f>BF202+2*BG202</f>
        <v>669</v>
      </c>
      <c r="BJ202" s="88">
        <f>AZ202</f>
        <v>82</v>
      </c>
      <c r="BK202" s="87">
        <f>BI202*BJ202/100*((BH202/100)^2/4*PI()*7850/100)</f>
        <v>338.22017371410919</v>
      </c>
      <c r="BL202" s="88">
        <v>3</v>
      </c>
      <c r="BM202" s="110">
        <f>(AP202+AQ202)/2-2*4.5</f>
        <v>982</v>
      </c>
      <c r="BN202" s="87">
        <f>10</f>
        <v>10</v>
      </c>
      <c r="BO202" s="218">
        <v>10</v>
      </c>
      <c r="BP202" s="105">
        <f t="shared" si="16"/>
        <v>1.1599999999999999</v>
      </c>
      <c r="BQ202" s="87">
        <f>BM202+2*BN202</f>
        <v>1002</v>
      </c>
      <c r="BR202" s="88">
        <f>AT202*2+2*AU202+1</f>
        <v>65</v>
      </c>
      <c r="BS202" s="87">
        <f t="shared" si="17"/>
        <v>401.55091169929511</v>
      </c>
      <c r="BT202" s="88">
        <v>6</v>
      </c>
      <c r="BU202" s="110">
        <f>(20+10*BW202)*TAN(BV202/180*PI())</f>
        <v>144.85281374238571</v>
      </c>
      <c r="BV202" s="242">
        <f>45+AN202/2</f>
        <v>67.5</v>
      </c>
      <c r="BW202" s="88">
        <f>INT((150*COS(BV202/180*PI())-10)/10)</f>
        <v>4</v>
      </c>
      <c r="BX202" s="218">
        <v>12</v>
      </c>
      <c r="BY202" s="215">
        <f>BU202+34</f>
        <v>178.85281374238571</v>
      </c>
      <c r="BZ202" s="88">
        <f>BW202+1</f>
        <v>5</v>
      </c>
      <c r="CA202" s="87">
        <f>BY202*BZ202/100*((BX202/100)^2/4*PI()*7850/100)</f>
        <v>7.9394023493216972</v>
      </c>
      <c r="CB202" s="243">
        <f>BD202+BK202+BS202+BD203+BK203+BS203+CA202+CA203+BS204</f>
        <v>10948.736298270009</v>
      </c>
      <c r="CC202" s="233">
        <f>(AP202+AQ202)*AL202/2*AR202/1000000</f>
        <v>71.946600000000004</v>
      </c>
      <c r="CE202" s="42">
        <f>CB202/CC202</f>
        <v>152.17864775083197</v>
      </c>
    </row>
    <row r="203" spans="5:83" ht="39" customHeight="1" x14ac:dyDescent="0.25">
      <c r="E203" s="93"/>
      <c r="I203" s="72"/>
      <c r="P203" s="72"/>
      <c r="Q203" s="72"/>
      <c r="R203" s="72"/>
      <c r="S203" s="72"/>
      <c r="AJ203" s="278"/>
      <c r="AK203" s="242"/>
      <c r="AL203" s="238"/>
      <c r="AM203" s="248"/>
      <c r="AN203" s="238"/>
      <c r="AO203" s="250"/>
      <c r="AP203" s="242"/>
      <c r="AQ203" s="242"/>
      <c r="AR203" s="238"/>
      <c r="AS203" s="239"/>
      <c r="AT203" s="241"/>
      <c r="AU203" s="241"/>
      <c r="AV203" s="88" t="s">
        <v>51</v>
      </c>
      <c r="AW203" s="218">
        <f>AW202</f>
        <v>28</v>
      </c>
      <c r="AX203" s="87">
        <f>AL202/COS(AN202/180*PI())-11</f>
        <v>922.38095116624265</v>
      </c>
      <c r="AY203" s="184">
        <f>AY202</f>
        <v>98.06</v>
      </c>
      <c r="AZ203" s="103" t="s">
        <v>31</v>
      </c>
      <c r="BA203" s="131">
        <f>INT((AQ202-AP202-3.5/COS(AN202*PI()/180))/AS202)+1</f>
        <v>82</v>
      </c>
      <c r="BB203" s="105">
        <f>IF(AW203=16,1.84,IF(AW203=20,2.27,IF(AW203=22,2.51,IF(AW203=25,2.84,IF(AW203=28,3.16)))))</f>
        <v>3.16</v>
      </c>
      <c r="BC203" s="88">
        <f>AX203+2*AY203</f>
        <v>1118.5009511662427</v>
      </c>
      <c r="BD203" s="87">
        <f>BC203*BA203/100*((AW203/100)^2/4*PI()*7850/100)</f>
        <v>4433.2866281947527</v>
      </c>
      <c r="BE203" s="88" t="s">
        <v>52</v>
      </c>
      <c r="BF203" s="87">
        <f>AL202/COS(AN202/180*PI())-11</f>
        <v>922.38095116624265</v>
      </c>
      <c r="BG203" s="87">
        <v>10</v>
      </c>
      <c r="BH203" s="218">
        <v>10</v>
      </c>
      <c r="BI203" s="88">
        <f>BF203+2*BG203</f>
        <v>942.38095116624265</v>
      </c>
      <c r="BJ203" s="88">
        <f>BA203</f>
        <v>82</v>
      </c>
      <c r="BK203" s="87">
        <f>BI203*BJ203/100*((BH203/100)^2/4*PI()*7850/100)</f>
        <v>476.43086548327955</v>
      </c>
      <c r="BL203" s="88">
        <v>4</v>
      </c>
      <c r="BM203" s="110">
        <f>BM202</f>
        <v>982</v>
      </c>
      <c r="BN203" s="214">
        <f>AR202-7-BP202-BP203+BP203</f>
        <v>101.84</v>
      </c>
      <c r="BO203" s="218">
        <v>14</v>
      </c>
      <c r="BP203" s="105">
        <f t="shared" si="16"/>
        <v>1.62</v>
      </c>
      <c r="BQ203" s="214">
        <f>BM203+2*BN203+32</f>
        <v>1217.68</v>
      </c>
      <c r="BR203" s="88">
        <f>BR202</f>
        <v>65</v>
      </c>
      <c r="BS203" s="87">
        <f t="shared" si="17"/>
        <v>956.44970833300954</v>
      </c>
      <c r="BT203" s="88">
        <v>7</v>
      </c>
      <c r="BU203" s="110">
        <f>(10+2.5*BW203)*1/TAN(BV202/180*PI())</f>
        <v>26.923881554251178</v>
      </c>
      <c r="BV203" s="242"/>
      <c r="BW203" s="88">
        <f>INT((120*SIN(BV202/180*PI()))/10)*2</f>
        <v>22</v>
      </c>
      <c r="BX203" s="218">
        <v>12</v>
      </c>
      <c r="BY203" s="215">
        <f>BU203+34</f>
        <v>60.923881554251182</v>
      </c>
      <c r="BZ203" s="88">
        <f>BW203+1</f>
        <v>23</v>
      </c>
      <c r="CA203" s="87">
        <f>BY203*BZ203/100*((BX203/100)^2/4*PI()*7850/100)</f>
        <v>12.440488420698225</v>
      </c>
      <c r="CB203" s="244"/>
      <c r="CC203" s="234"/>
      <c r="CE203" s="42"/>
    </row>
    <row r="204" spans="5:83" ht="39" customHeight="1" x14ac:dyDescent="0.25">
      <c r="E204" s="93"/>
      <c r="I204" s="72"/>
      <c r="P204" s="72"/>
      <c r="Q204" s="72"/>
      <c r="R204" s="72"/>
      <c r="S204" s="72"/>
      <c r="AJ204" s="278"/>
      <c r="AK204" s="242"/>
      <c r="AL204" s="238"/>
      <c r="AM204" s="248"/>
      <c r="AN204" s="238"/>
      <c r="AO204" s="250"/>
      <c r="AP204" s="242"/>
      <c r="AQ204" s="242"/>
      <c r="AR204" s="238"/>
      <c r="AS204" s="239"/>
      <c r="AT204" s="241"/>
      <c r="AU204" s="241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88">
        <v>5</v>
      </c>
      <c r="BM204" s="210">
        <f>(3*AS202+BB202+BP204)</f>
        <v>28.55</v>
      </c>
      <c r="BN204" s="214">
        <f>AR202-7-BP202-BP203+BP204</f>
        <v>101.61</v>
      </c>
      <c r="BO204" s="218">
        <v>12</v>
      </c>
      <c r="BP204" s="211">
        <f t="shared" si="16"/>
        <v>1.39</v>
      </c>
      <c r="BQ204" s="214">
        <f>2*BM204+2*BN204+28</f>
        <v>288.32</v>
      </c>
      <c r="BR204" s="212">
        <f>INT(19*(INT(AZ202/3/2)+INT(BJ202/3/2+BJ203/3/2))/2)</f>
        <v>380</v>
      </c>
      <c r="BS204" s="87">
        <f t="shared" si="17"/>
        <v>972.70331535108573</v>
      </c>
      <c r="BT204" s="247"/>
      <c r="BU204" s="247"/>
      <c r="BV204" s="247"/>
      <c r="BW204" s="247"/>
      <c r="BX204" s="247"/>
      <c r="BY204" s="247"/>
      <c r="BZ204" s="247"/>
      <c r="CA204" s="247"/>
      <c r="CB204" s="253"/>
      <c r="CC204" s="246"/>
      <c r="CE204" s="42"/>
    </row>
    <row r="205" spans="5:83" ht="39" customHeight="1" x14ac:dyDescent="0.25">
      <c r="E205" s="93"/>
      <c r="I205" s="72"/>
      <c r="P205" s="72"/>
      <c r="Q205" s="72"/>
      <c r="R205" s="72"/>
      <c r="S205" s="72"/>
      <c r="AJ205" s="278"/>
      <c r="AK205" s="242"/>
      <c r="AL205" s="238">
        <f>AL202</f>
        <v>660</v>
      </c>
      <c r="AM205" s="248" t="s">
        <v>406</v>
      </c>
      <c r="AN205" s="238">
        <f>AN202</f>
        <v>45</v>
      </c>
      <c r="AO205" s="250">
        <f>INT(AL205*TAN(RADIANS(AN205)))</f>
        <v>660</v>
      </c>
      <c r="AP205" s="242">
        <f>INT((AO205-13)/AS205+1)*AS205+13</f>
        <v>661</v>
      </c>
      <c r="AQ205" s="242">
        <f>AP205+INT(AL205*(TAN(AN205/180*PI())))</f>
        <v>1321</v>
      </c>
      <c r="AR205" s="238">
        <f>F$15</f>
        <v>120</v>
      </c>
      <c r="AS205" s="239">
        <v>8</v>
      </c>
      <c r="AT205" s="241">
        <v>21</v>
      </c>
      <c r="AU205" s="241">
        <v>11</v>
      </c>
      <c r="AV205" s="88">
        <v>1</v>
      </c>
      <c r="AW205" s="218">
        <f>J$15</f>
        <v>28</v>
      </c>
      <c r="AX205" s="87">
        <f>AL205-11</f>
        <v>649</v>
      </c>
      <c r="AY205" s="184">
        <f>(AR205-7-BP205-BP206-1.16/2-BB205/2)</f>
        <v>108.06</v>
      </c>
      <c r="AZ205" s="130">
        <f>INT((AP205-13)/AS205)+1</f>
        <v>82</v>
      </c>
      <c r="BA205" s="103" t="s">
        <v>31</v>
      </c>
      <c r="BB205" s="105">
        <f>IF(AW205=16,1.84,IF(AW205=20,2.27,IF(AW205=22,2.51,IF(AW205=25,2.84,IF(AW205=28,3.16)))))</f>
        <v>3.16</v>
      </c>
      <c r="BC205" s="88">
        <f>AX205+2*AY205</f>
        <v>865.12</v>
      </c>
      <c r="BD205" s="87">
        <f>BC205*AZ205/100*((AW205/100)^2/4*PI()*7850/100)</f>
        <v>3428.986737816193</v>
      </c>
      <c r="BE205" s="88">
        <v>2</v>
      </c>
      <c r="BF205" s="87">
        <f>AL205-11</f>
        <v>649</v>
      </c>
      <c r="BG205" s="87">
        <v>10</v>
      </c>
      <c r="BH205" s="218">
        <v>10</v>
      </c>
      <c r="BI205" s="88">
        <f>BF205+2*BG205</f>
        <v>669</v>
      </c>
      <c r="BJ205" s="88">
        <f>AZ205</f>
        <v>82</v>
      </c>
      <c r="BK205" s="87">
        <f>BI205*BJ205/100*((BH205/100)^2/4*PI()*7850/100)</f>
        <v>338.22017371410919</v>
      </c>
      <c r="BL205" s="88">
        <v>3</v>
      </c>
      <c r="BM205" s="110">
        <f>(AP205+AQ205)/2-2*4.5</f>
        <v>982</v>
      </c>
      <c r="BN205" s="87">
        <f>10</f>
        <v>10</v>
      </c>
      <c r="BO205" s="218">
        <v>10</v>
      </c>
      <c r="BP205" s="105">
        <f t="shared" si="16"/>
        <v>1.1599999999999999</v>
      </c>
      <c r="BQ205" s="87">
        <f>BM205+2*BN205</f>
        <v>1002</v>
      </c>
      <c r="BR205" s="88">
        <f>AT205*2+2*AU205+1</f>
        <v>65</v>
      </c>
      <c r="BS205" s="87">
        <f t="shared" si="17"/>
        <v>401.55091169929511</v>
      </c>
      <c r="BT205" s="88">
        <v>6</v>
      </c>
      <c r="BU205" s="110">
        <f>(20+10*BW205)*TAN(BV205/180*PI())</f>
        <v>144.85281374238571</v>
      </c>
      <c r="BV205" s="242">
        <f>45+AN205/2</f>
        <v>67.5</v>
      </c>
      <c r="BW205" s="88">
        <f>INT((150*COS(BV205/180*PI())-10)/10)</f>
        <v>4</v>
      </c>
      <c r="BX205" s="218">
        <v>12</v>
      </c>
      <c r="BY205" s="215">
        <f>BU205+34</f>
        <v>178.85281374238571</v>
      </c>
      <c r="BZ205" s="88">
        <f>BW205+1</f>
        <v>5</v>
      </c>
      <c r="CA205" s="87">
        <f>BY205*BZ205/100*((BX205/100)^2/4*PI()*7850/100)</f>
        <v>7.9394023493216972</v>
      </c>
      <c r="CB205" s="243">
        <f>BD205+BK205+BS205+BD206+BK206+BS206+CA205+CA206+BS207</f>
        <v>11190.463411814866</v>
      </c>
      <c r="CC205" s="233">
        <f>(AP205+AQ205)*AL205/2*AR205/1000000</f>
        <v>78.487200000000001</v>
      </c>
      <c r="CE205" s="42">
        <f>CB205/CC205</f>
        <v>142.57692224738386</v>
      </c>
    </row>
    <row r="206" spans="5:83" ht="39" customHeight="1" x14ac:dyDescent="0.25">
      <c r="E206" s="93"/>
      <c r="I206" s="72"/>
      <c r="P206" s="72"/>
      <c r="Q206" s="72"/>
      <c r="R206" s="72"/>
      <c r="S206" s="72"/>
      <c r="AJ206" s="278"/>
      <c r="AK206" s="242"/>
      <c r="AL206" s="238"/>
      <c r="AM206" s="248"/>
      <c r="AN206" s="238"/>
      <c r="AO206" s="250"/>
      <c r="AP206" s="242"/>
      <c r="AQ206" s="242"/>
      <c r="AR206" s="238"/>
      <c r="AS206" s="239"/>
      <c r="AT206" s="241"/>
      <c r="AU206" s="241"/>
      <c r="AV206" s="88" t="s">
        <v>51</v>
      </c>
      <c r="AW206" s="218">
        <f>AW205</f>
        <v>28</v>
      </c>
      <c r="AX206" s="87">
        <f>AL205/COS(AN205/180*PI())-11</f>
        <v>922.38095116624265</v>
      </c>
      <c r="AY206" s="184">
        <f>AY205</f>
        <v>108.06</v>
      </c>
      <c r="AZ206" s="103" t="s">
        <v>31</v>
      </c>
      <c r="BA206" s="131">
        <f>INT((AQ205-AP205-3.5/COS(AN205*PI()/180))/AS205)+1</f>
        <v>82</v>
      </c>
      <c r="BB206" s="105">
        <f>IF(AW206=16,1.84,IF(AW206=20,2.27,IF(AW206=22,2.51,IF(AW206=25,2.84,IF(AW206=28,3.16)))))</f>
        <v>3.16</v>
      </c>
      <c r="BC206" s="88">
        <f>AX206+2*AY206</f>
        <v>1138.5009511662427</v>
      </c>
      <c r="BD206" s="87">
        <f>BC206*BA206/100*((AW206/100)^2/4*PI()*7850/100)</f>
        <v>4512.5585612864897</v>
      </c>
      <c r="BE206" s="88" t="s">
        <v>52</v>
      </c>
      <c r="BF206" s="87">
        <f>AL205/COS(AN205/180*PI())-11</f>
        <v>922.38095116624265</v>
      </c>
      <c r="BG206" s="87">
        <v>10</v>
      </c>
      <c r="BH206" s="218">
        <v>10</v>
      </c>
      <c r="BI206" s="88">
        <f>BF206+2*BG206</f>
        <v>942.38095116624265</v>
      </c>
      <c r="BJ206" s="88">
        <f>BA206</f>
        <v>82</v>
      </c>
      <c r="BK206" s="87">
        <f>BI206*BJ206/100*((BH206/100)^2/4*PI()*7850/100)</f>
        <v>476.43086548327955</v>
      </c>
      <c r="BL206" s="88">
        <v>4</v>
      </c>
      <c r="BM206" s="110">
        <f>BM205</f>
        <v>982</v>
      </c>
      <c r="BN206" s="214">
        <f>AR205-7-BP205-BP206+BP206</f>
        <v>111.84</v>
      </c>
      <c r="BO206" s="218">
        <v>14</v>
      </c>
      <c r="BP206" s="105">
        <f t="shared" si="16"/>
        <v>1.62</v>
      </c>
      <c r="BQ206" s="214">
        <f>BM206+2*BN206+32</f>
        <v>1237.68</v>
      </c>
      <c r="BR206" s="88">
        <f>BR205</f>
        <v>65</v>
      </c>
      <c r="BS206" s="87">
        <f t="shared" si="17"/>
        <v>972.15908531765263</v>
      </c>
      <c r="BT206" s="88">
        <v>7</v>
      </c>
      <c r="BU206" s="110">
        <f>(10+2.5*BW206)*1/TAN(BV205/180*PI())</f>
        <v>26.923881554251178</v>
      </c>
      <c r="BV206" s="242"/>
      <c r="BW206" s="88">
        <f>INT((120*SIN(BV205/180*PI()))/10)*2</f>
        <v>22</v>
      </c>
      <c r="BX206" s="218">
        <v>12</v>
      </c>
      <c r="BY206" s="215">
        <f>BU206+34</f>
        <v>60.923881554251182</v>
      </c>
      <c r="BZ206" s="88">
        <f>BW206+1</f>
        <v>23</v>
      </c>
      <c r="CA206" s="87">
        <f>BY206*BZ206/100*((BX206/100)^2/4*PI()*7850/100)</f>
        <v>12.440488420698225</v>
      </c>
      <c r="CB206" s="244"/>
      <c r="CC206" s="234"/>
      <c r="CE206" s="42"/>
    </row>
    <row r="207" spans="5:83" ht="39" customHeight="1" thickBot="1" x14ac:dyDescent="0.3">
      <c r="E207" s="93"/>
      <c r="I207" s="72"/>
      <c r="P207" s="72"/>
      <c r="Q207" s="72"/>
      <c r="R207" s="72"/>
      <c r="S207" s="72"/>
      <c r="AJ207" s="279"/>
      <c r="AK207" s="252"/>
      <c r="AL207" s="236"/>
      <c r="AM207" s="249"/>
      <c r="AN207" s="236"/>
      <c r="AO207" s="251"/>
      <c r="AP207" s="252"/>
      <c r="AQ207" s="252"/>
      <c r="AR207" s="236"/>
      <c r="AS207" s="240"/>
      <c r="AT207" s="303"/>
      <c r="AU207" s="303"/>
      <c r="AV207" s="236"/>
      <c r="AW207" s="236"/>
      <c r="AX207" s="236"/>
      <c r="AY207" s="236"/>
      <c r="AZ207" s="236"/>
      <c r="BA207" s="236"/>
      <c r="BB207" s="236"/>
      <c r="BC207" s="236"/>
      <c r="BD207" s="236"/>
      <c r="BE207" s="236"/>
      <c r="BF207" s="236"/>
      <c r="BG207" s="236"/>
      <c r="BH207" s="236"/>
      <c r="BI207" s="236"/>
      <c r="BJ207" s="236"/>
      <c r="BK207" s="236"/>
      <c r="BL207" s="95">
        <v>5</v>
      </c>
      <c r="BM207" s="210">
        <f>(3*AS205+BB205+BP207)</f>
        <v>28.55</v>
      </c>
      <c r="BN207" s="214">
        <f>AR205-7-BP205-BP206+BP207</f>
        <v>111.61</v>
      </c>
      <c r="BO207" s="218">
        <v>12</v>
      </c>
      <c r="BP207" s="211">
        <f t="shared" si="16"/>
        <v>1.39</v>
      </c>
      <c r="BQ207" s="214">
        <f>2*BM207+2*BN207+28</f>
        <v>308.32</v>
      </c>
      <c r="BR207" s="212">
        <f>INT(19*(INT(AZ205/3/2)+INT(BJ205/3/2+BJ206/3/2))/2)</f>
        <v>380</v>
      </c>
      <c r="BS207" s="94">
        <f t="shared" si="17"/>
        <v>1040.1771857278259</v>
      </c>
      <c r="BT207" s="237"/>
      <c r="BU207" s="237"/>
      <c r="BV207" s="237"/>
      <c r="BW207" s="237"/>
      <c r="BX207" s="237"/>
      <c r="BY207" s="237"/>
      <c r="BZ207" s="237"/>
      <c r="CA207" s="237"/>
      <c r="CB207" s="245"/>
      <c r="CC207" s="235"/>
      <c r="CE207" s="42"/>
    </row>
    <row r="208" spans="5:83" ht="32.25" customHeight="1" x14ac:dyDescent="0.25">
      <c r="E208" s="93"/>
      <c r="I208" s="72"/>
      <c r="P208" s="72"/>
      <c r="Q208" s="72"/>
      <c r="R208" s="72"/>
      <c r="S208" s="72"/>
      <c r="AM208" s="93"/>
      <c r="AN208" s="93"/>
      <c r="AO208" s="129"/>
      <c r="AP208" s="93"/>
      <c r="AQ208" s="93"/>
      <c r="BD208" s="72"/>
      <c r="BE208" s="72"/>
      <c r="BF208" s="72"/>
      <c r="BG208" s="72"/>
    </row>
    <row r="209" spans="5:59" ht="32.25" customHeight="1" x14ac:dyDescent="0.25">
      <c r="E209" s="93"/>
      <c r="I209" s="72"/>
      <c r="P209" s="72"/>
      <c r="Q209" s="72"/>
      <c r="R209" s="72"/>
      <c r="S209" s="72"/>
      <c r="AM209" s="93"/>
      <c r="AN209" s="93"/>
      <c r="AO209" s="129"/>
      <c r="AP209" s="93"/>
      <c r="AQ209" s="93"/>
      <c r="BD209" s="72"/>
      <c r="BE209" s="72"/>
      <c r="BF209" s="72"/>
      <c r="BG209" s="72"/>
    </row>
    <row r="210" spans="5:59" ht="32.25" customHeight="1" x14ac:dyDescent="0.25">
      <c r="E210" s="93"/>
      <c r="I210" s="72"/>
      <c r="P210" s="72"/>
      <c r="Q210" s="72"/>
      <c r="R210" s="72"/>
      <c r="S210" s="72"/>
      <c r="AM210" s="93"/>
      <c r="AN210" s="93"/>
      <c r="AO210" s="129"/>
      <c r="AP210" s="93"/>
      <c r="AQ210" s="93"/>
      <c r="BD210" s="72"/>
      <c r="BE210" s="72"/>
      <c r="BF210" s="72"/>
      <c r="BG210" s="72"/>
    </row>
    <row r="211" spans="5:59" ht="32.25" customHeight="1" x14ac:dyDescent="0.25">
      <c r="E211" s="93"/>
      <c r="I211" s="72"/>
      <c r="P211" s="72"/>
      <c r="Q211" s="72"/>
      <c r="R211" s="72"/>
      <c r="S211" s="72"/>
      <c r="AM211" s="93"/>
      <c r="AN211" s="93"/>
      <c r="AO211" s="129"/>
      <c r="AP211" s="93"/>
      <c r="AQ211" s="93"/>
      <c r="BD211" s="72"/>
      <c r="BE211" s="72"/>
      <c r="BF211" s="72"/>
      <c r="BG211" s="72"/>
    </row>
    <row r="212" spans="5:59" ht="32.25" customHeight="1" x14ac:dyDescent="0.25">
      <c r="E212" s="93"/>
      <c r="I212" s="72"/>
      <c r="P212" s="72"/>
      <c r="Q212" s="72"/>
      <c r="R212" s="72"/>
      <c r="S212" s="72"/>
      <c r="AM212" s="93"/>
      <c r="AN212" s="93"/>
      <c r="AO212" s="129"/>
      <c r="AP212" s="93"/>
      <c r="AQ212" s="93"/>
      <c r="BD212" s="72"/>
      <c r="BE212" s="72"/>
      <c r="BF212" s="72"/>
      <c r="BG212" s="72"/>
    </row>
    <row r="213" spans="5:59" ht="32.25" customHeight="1" x14ac:dyDescent="0.25">
      <c r="E213" s="93"/>
      <c r="I213" s="72"/>
      <c r="P213" s="72"/>
      <c r="Q213" s="72"/>
      <c r="R213" s="72"/>
      <c r="S213" s="72"/>
      <c r="AM213" s="93"/>
      <c r="AN213" s="93"/>
      <c r="AO213" s="129"/>
      <c r="AP213" s="93"/>
      <c r="AQ213" s="93"/>
      <c r="BD213" s="72"/>
      <c r="BE213" s="72"/>
      <c r="BF213" s="72"/>
      <c r="BG213" s="72"/>
    </row>
    <row r="214" spans="5:59" ht="32.25" customHeight="1" x14ac:dyDescent="0.25">
      <c r="E214" s="93"/>
      <c r="I214" s="72"/>
      <c r="P214" s="72"/>
      <c r="Q214" s="72"/>
      <c r="R214" s="72"/>
      <c r="S214" s="72"/>
      <c r="AM214" s="93"/>
      <c r="AN214" s="93"/>
      <c r="AO214" s="129"/>
      <c r="AP214" s="93"/>
      <c r="AQ214" s="93"/>
      <c r="BD214" s="72"/>
      <c r="BE214" s="72"/>
      <c r="BF214" s="72"/>
      <c r="BG214" s="72"/>
    </row>
    <row r="215" spans="5:59" ht="32.25" customHeight="1" x14ac:dyDescent="0.25">
      <c r="E215" s="93"/>
      <c r="I215" s="72"/>
      <c r="P215" s="72"/>
      <c r="Q215" s="72"/>
      <c r="R215" s="72"/>
      <c r="S215" s="72"/>
      <c r="AM215" s="93"/>
      <c r="AN215" s="93"/>
      <c r="AO215" s="129"/>
      <c r="AP215" s="93"/>
      <c r="AQ215" s="93"/>
      <c r="BD215" s="72"/>
      <c r="BE215" s="72"/>
      <c r="BF215" s="72"/>
      <c r="BG215" s="72"/>
    </row>
    <row r="216" spans="5:59" ht="32.25" customHeight="1" x14ac:dyDescent="0.25">
      <c r="E216" s="93"/>
      <c r="I216" s="72"/>
      <c r="P216" s="72"/>
      <c r="Q216" s="72"/>
      <c r="R216" s="72"/>
      <c r="S216" s="72"/>
      <c r="AM216" s="93"/>
      <c r="AN216" s="93"/>
      <c r="AO216" s="129"/>
      <c r="AP216" s="93"/>
      <c r="AQ216" s="93"/>
      <c r="BD216" s="72"/>
      <c r="BE216" s="72"/>
      <c r="BF216" s="72"/>
      <c r="BG216" s="72"/>
    </row>
    <row r="217" spans="5:59" ht="32.25" customHeight="1" x14ac:dyDescent="0.25">
      <c r="E217" s="93"/>
      <c r="I217" s="72"/>
      <c r="P217" s="72"/>
      <c r="Q217" s="72"/>
      <c r="R217" s="72"/>
      <c r="S217" s="72"/>
      <c r="AM217" s="93"/>
      <c r="AN217" s="93"/>
      <c r="AO217" s="129"/>
      <c r="AP217" s="93"/>
      <c r="AQ217" s="93"/>
      <c r="BD217" s="72"/>
      <c r="BE217" s="72"/>
      <c r="BF217" s="72"/>
      <c r="BG217" s="72"/>
    </row>
    <row r="218" spans="5:59" ht="32.25" customHeight="1" x14ac:dyDescent="0.25">
      <c r="E218" s="93"/>
      <c r="I218" s="72"/>
      <c r="P218" s="72"/>
      <c r="Q218" s="72"/>
      <c r="R218" s="72"/>
      <c r="S218" s="72"/>
      <c r="AM218" s="93"/>
      <c r="AN218" s="93"/>
      <c r="AO218" s="129"/>
      <c r="AP218" s="93"/>
      <c r="AQ218" s="93"/>
      <c r="BD218" s="72"/>
      <c r="BE218" s="72"/>
      <c r="BF218" s="72"/>
      <c r="BG218" s="72"/>
    </row>
    <row r="219" spans="5:59" ht="32.25" customHeight="1" x14ac:dyDescent="0.25">
      <c r="E219" s="93"/>
      <c r="I219" s="72"/>
      <c r="P219" s="72"/>
      <c r="Q219" s="72"/>
      <c r="R219" s="72"/>
      <c r="S219" s="72"/>
      <c r="AM219" s="93"/>
      <c r="AN219" s="93"/>
      <c r="AO219" s="129"/>
      <c r="AP219" s="93"/>
      <c r="AQ219" s="93"/>
      <c r="BD219" s="72"/>
      <c r="BE219" s="72"/>
      <c r="BF219" s="72"/>
      <c r="BG219" s="72"/>
    </row>
    <row r="220" spans="5:59" ht="32.25" customHeight="1" x14ac:dyDescent="0.25">
      <c r="E220" s="93"/>
      <c r="I220" s="72"/>
      <c r="P220" s="72"/>
      <c r="Q220" s="72"/>
      <c r="R220" s="72"/>
      <c r="S220" s="72"/>
      <c r="AM220" s="93"/>
      <c r="AN220" s="93"/>
      <c r="AO220" s="129"/>
      <c r="AP220" s="93"/>
      <c r="AQ220" s="93"/>
      <c r="BD220" s="72"/>
      <c r="BE220" s="72"/>
      <c r="BF220" s="72"/>
      <c r="BG220" s="72"/>
    </row>
    <row r="221" spans="5:59" ht="32.25" customHeight="1" x14ac:dyDescent="0.25">
      <c r="E221" s="93"/>
      <c r="I221" s="72"/>
      <c r="P221" s="72"/>
      <c r="Q221" s="72"/>
      <c r="R221" s="72"/>
      <c r="S221" s="72"/>
      <c r="AM221" s="93"/>
      <c r="AN221" s="93"/>
      <c r="AO221" s="129"/>
      <c r="AP221" s="93"/>
      <c r="AQ221" s="93"/>
      <c r="BD221" s="72"/>
      <c r="BE221" s="72"/>
      <c r="BF221" s="72"/>
      <c r="BG221" s="72"/>
    </row>
    <row r="222" spans="5:59" ht="32.25" customHeight="1" x14ac:dyDescent="0.25">
      <c r="E222" s="93"/>
      <c r="I222" s="72"/>
      <c r="P222" s="72"/>
      <c r="Q222" s="72"/>
      <c r="R222" s="72"/>
      <c r="S222" s="72"/>
      <c r="AM222" s="93"/>
      <c r="AN222" s="93"/>
      <c r="AO222" s="129"/>
      <c r="AP222" s="93"/>
      <c r="AQ222" s="93"/>
      <c r="BD222" s="72"/>
      <c r="BE222" s="72"/>
      <c r="BF222" s="72"/>
      <c r="BG222" s="72"/>
    </row>
    <row r="223" spans="5:59" ht="32.25" customHeight="1" x14ac:dyDescent="0.25">
      <c r="E223" s="93"/>
      <c r="I223" s="72"/>
      <c r="P223" s="72"/>
      <c r="Q223" s="72"/>
      <c r="R223" s="72"/>
      <c r="S223" s="72"/>
      <c r="AM223" s="93"/>
      <c r="AN223" s="93"/>
      <c r="AO223" s="129"/>
      <c r="AP223" s="93"/>
      <c r="AQ223" s="93"/>
      <c r="BD223" s="72"/>
      <c r="BE223" s="72"/>
      <c r="BF223" s="72"/>
      <c r="BG223" s="72"/>
    </row>
    <row r="224" spans="5:59" ht="32.25" customHeight="1" x14ac:dyDescent="0.25">
      <c r="E224" s="93"/>
      <c r="I224" s="72"/>
      <c r="P224" s="72"/>
      <c r="Q224" s="72"/>
      <c r="R224" s="72"/>
      <c r="S224" s="72"/>
      <c r="AM224" s="93"/>
      <c r="AN224" s="93"/>
      <c r="AO224" s="129"/>
      <c r="AP224" s="93"/>
      <c r="AQ224" s="93"/>
      <c r="BD224" s="72"/>
      <c r="BE224" s="72"/>
      <c r="BF224" s="72"/>
      <c r="BG224" s="72"/>
    </row>
    <row r="225" spans="5:59" ht="32.25" customHeight="1" x14ac:dyDescent="0.25">
      <c r="E225" s="93"/>
      <c r="I225" s="72"/>
      <c r="P225" s="72"/>
      <c r="Q225" s="72"/>
      <c r="R225" s="72"/>
      <c r="S225" s="72"/>
      <c r="AM225" s="93"/>
      <c r="AN225" s="93"/>
      <c r="AO225" s="129"/>
      <c r="AP225" s="93"/>
      <c r="AQ225" s="93"/>
      <c r="BD225" s="72"/>
      <c r="BE225" s="72"/>
      <c r="BF225" s="72"/>
      <c r="BG225" s="72"/>
    </row>
    <row r="226" spans="5:59" ht="32.25" customHeight="1" x14ac:dyDescent="0.25">
      <c r="E226" s="93"/>
      <c r="I226" s="72"/>
      <c r="P226" s="72"/>
      <c r="Q226" s="72"/>
      <c r="R226" s="72"/>
      <c r="S226" s="72"/>
      <c r="AM226" s="93"/>
      <c r="AN226" s="93"/>
      <c r="AO226" s="129"/>
      <c r="AP226" s="93"/>
      <c r="AQ226" s="93"/>
      <c r="BD226" s="72"/>
      <c r="BE226" s="72"/>
      <c r="BF226" s="72"/>
      <c r="BG226" s="72"/>
    </row>
    <row r="227" spans="5:59" ht="32.25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D227" s="72"/>
      <c r="BE227" s="72"/>
      <c r="BF227" s="72"/>
      <c r="BG227" s="72"/>
    </row>
    <row r="228" spans="5:59" ht="32.25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D228" s="72"/>
      <c r="BE228" s="72"/>
      <c r="BF228" s="72"/>
      <c r="BG228" s="72"/>
    </row>
    <row r="229" spans="5:59" ht="32.25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D229" s="72"/>
      <c r="BE229" s="72"/>
      <c r="BF229" s="72"/>
      <c r="BG229" s="72"/>
    </row>
    <row r="230" spans="5:59" ht="32.25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D230" s="72"/>
      <c r="BE230" s="72"/>
      <c r="BF230" s="72"/>
      <c r="BG230" s="72"/>
    </row>
    <row r="231" spans="5:59" ht="32.25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D231" s="72"/>
      <c r="BE231" s="72"/>
      <c r="BF231" s="72"/>
      <c r="BG231" s="72"/>
    </row>
    <row r="232" spans="5:59" ht="32.25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D232" s="72"/>
      <c r="BE232" s="72"/>
      <c r="BF232" s="72"/>
      <c r="BG232" s="72"/>
    </row>
    <row r="233" spans="5:59" ht="32.25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D233" s="72"/>
      <c r="BE233" s="72"/>
      <c r="BF233" s="72"/>
      <c r="BG233" s="72"/>
    </row>
    <row r="234" spans="5:59" ht="32.25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D234" s="72"/>
      <c r="BE234" s="72"/>
      <c r="BF234" s="72"/>
      <c r="BG234" s="72"/>
    </row>
    <row r="235" spans="5:59" ht="32.25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D235" s="72"/>
      <c r="BE235" s="72"/>
      <c r="BF235" s="72"/>
      <c r="BG235" s="72"/>
    </row>
    <row r="236" spans="5:59" ht="32.25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D236" s="72"/>
      <c r="BE236" s="72"/>
      <c r="BF236" s="72"/>
      <c r="BG236" s="72"/>
    </row>
    <row r="237" spans="5:59" ht="32.25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D237" s="72"/>
      <c r="BE237" s="72"/>
      <c r="BF237" s="72"/>
      <c r="BG237" s="72"/>
    </row>
    <row r="238" spans="5:59" ht="32.25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D238" s="72"/>
      <c r="BE238" s="72"/>
      <c r="BF238" s="72"/>
      <c r="BG238" s="72"/>
    </row>
    <row r="239" spans="5:59" ht="32.25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D239" s="72"/>
      <c r="BE239" s="72"/>
      <c r="BF239" s="72"/>
      <c r="BG239" s="72"/>
    </row>
    <row r="240" spans="5:59" ht="32.25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D240" s="72"/>
      <c r="BE240" s="72"/>
      <c r="BF240" s="72"/>
      <c r="BG240" s="72"/>
    </row>
    <row r="241" spans="5:59" ht="32.25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D241" s="72"/>
      <c r="BE241" s="72"/>
      <c r="BF241" s="72"/>
      <c r="BG241" s="72"/>
    </row>
    <row r="242" spans="5:59" ht="32.25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D242" s="72"/>
      <c r="BE242" s="72"/>
      <c r="BF242" s="72"/>
      <c r="BG242" s="72"/>
    </row>
    <row r="243" spans="5:59" ht="32.25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D243" s="72"/>
      <c r="BE243" s="72"/>
      <c r="BF243" s="72"/>
      <c r="BG243" s="72"/>
    </row>
    <row r="244" spans="5:59" ht="32.25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D244" s="72"/>
      <c r="BE244" s="72"/>
      <c r="BF244" s="72"/>
      <c r="BG244" s="72"/>
    </row>
    <row r="245" spans="5:59" ht="32.25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D245" s="72"/>
      <c r="BE245" s="72"/>
      <c r="BF245" s="72"/>
      <c r="BG245" s="72"/>
    </row>
    <row r="246" spans="5:59" ht="32.25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D246" s="72"/>
      <c r="BE246" s="72"/>
      <c r="BF246" s="72"/>
      <c r="BG246" s="72"/>
    </row>
    <row r="247" spans="5:59" ht="32.25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D247" s="72"/>
      <c r="BE247" s="72"/>
      <c r="BF247" s="72"/>
      <c r="BG247" s="72"/>
    </row>
    <row r="248" spans="5:59" ht="32.25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D248" s="72"/>
      <c r="BE248" s="72"/>
      <c r="BF248" s="72"/>
      <c r="BG248" s="72"/>
    </row>
    <row r="249" spans="5:59" ht="32.25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D249" s="72"/>
      <c r="BE249" s="72"/>
      <c r="BF249" s="72"/>
      <c r="BG249" s="72"/>
    </row>
    <row r="250" spans="5:59" ht="32.25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D250" s="72"/>
      <c r="BE250" s="72"/>
      <c r="BF250" s="72"/>
      <c r="BG250" s="72"/>
    </row>
    <row r="251" spans="5:59" ht="32.25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D251" s="72"/>
      <c r="BE251" s="72"/>
      <c r="BF251" s="72"/>
      <c r="BG251" s="72"/>
    </row>
    <row r="252" spans="5:59" ht="32.25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D252" s="72"/>
      <c r="BE252" s="72"/>
      <c r="BF252" s="72"/>
      <c r="BG252" s="72"/>
    </row>
    <row r="253" spans="5:59" ht="32.25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D253" s="72"/>
      <c r="BE253" s="72"/>
      <c r="BF253" s="72"/>
      <c r="BG253" s="72"/>
    </row>
    <row r="254" spans="5:59" ht="32.25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D254" s="72"/>
      <c r="BE254" s="72"/>
      <c r="BF254" s="72"/>
      <c r="BG254" s="72"/>
    </row>
    <row r="255" spans="5:59" ht="32.25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D255" s="72"/>
      <c r="BE255" s="72"/>
      <c r="BF255" s="72"/>
      <c r="BG255" s="72"/>
    </row>
    <row r="256" spans="5:59" ht="32.25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D256" s="72"/>
      <c r="BE256" s="72"/>
      <c r="BF256" s="72"/>
      <c r="BG256" s="72"/>
    </row>
    <row r="257" spans="5:59" ht="32.25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D257" s="72"/>
      <c r="BE257" s="72"/>
      <c r="BF257" s="72"/>
      <c r="BG257" s="72"/>
    </row>
    <row r="258" spans="5:59" ht="32.25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D258" s="72"/>
      <c r="BE258" s="72"/>
      <c r="BF258" s="72"/>
      <c r="BG258" s="72"/>
    </row>
    <row r="259" spans="5:59" ht="32.25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D259" s="72"/>
      <c r="BE259" s="72"/>
      <c r="BF259" s="72"/>
      <c r="BG259" s="72"/>
    </row>
    <row r="260" spans="5:59" ht="32.25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D260" s="72"/>
      <c r="BE260" s="72"/>
      <c r="BF260" s="72"/>
      <c r="BG260" s="72"/>
    </row>
    <row r="261" spans="5:59" ht="32.25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D261" s="72"/>
      <c r="BE261" s="72"/>
      <c r="BF261" s="72"/>
      <c r="BG261" s="72"/>
    </row>
    <row r="262" spans="5:59" ht="32.25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D262" s="72"/>
      <c r="BE262" s="72"/>
      <c r="BF262" s="72"/>
      <c r="BG262" s="72"/>
    </row>
    <row r="263" spans="5:59" ht="32.25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D263" s="72"/>
      <c r="BE263" s="72"/>
      <c r="BF263" s="72"/>
      <c r="BG263" s="72"/>
    </row>
    <row r="264" spans="5:59" ht="32.25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D264" s="72"/>
      <c r="BE264" s="72"/>
      <c r="BF264" s="72"/>
      <c r="BG264" s="72"/>
    </row>
    <row r="265" spans="5:59" ht="32.25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D265" s="72"/>
      <c r="BE265" s="72"/>
      <c r="BF265" s="72"/>
      <c r="BG265" s="72"/>
    </row>
    <row r="266" spans="5:59" ht="32.25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D266" s="72"/>
      <c r="BE266" s="72"/>
      <c r="BF266" s="72"/>
      <c r="BG266" s="72"/>
    </row>
    <row r="267" spans="5:59" ht="32.25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D267" s="72"/>
      <c r="BE267" s="72"/>
      <c r="BF267" s="72"/>
      <c r="BG267" s="72"/>
    </row>
    <row r="268" spans="5:59" ht="32.25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D268" s="72"/>
      <c r="BE268" s="72"/>
      <c r="BF268" s="72"/>
      <c r="BG268" s="72"/>
    </row>
    <row r="269" spans="5:59" ht="32.25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D269" s="72"/>
      <c r="BE269" s="72"/>
      <c r="BF269" s="72"/>
      <c r="BG269" s="72"/>
    </row>
    <row r="270" spans="5:59" ht="32.25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D270" s="72"/>
      <c r="BE270" s="72"/>
      <c r="BF270" s="72"/>
      <c r="BG270" s="72"/>
    </row>
    <row r="271" spans="5:59" ht="32.25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D271" s="72"/>
      <c r="BE271" s="72"/>
      <c r="BF271" s="72"/>
      <c r="BG271" s="72"/>
    </row>
    <row r="272" spans="5:59" ht="32.25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D272" s="72"/>
      <c r="BE272" s="72"/>
      <c r="BF272" s="72"/>
      <c r="BG272" s="72"/>
    </row>
    <row r="273" spans="5:59" ht="32.25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D273" s="72"/>
      <c r="BE273" s="72"/>
      <c r="BF273" s="72"/>
      <c r="BG273" s="72"/>
    </row>
    <row r="274" spans="5:59" ht="32.25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D274" s="72"/>
      <c r="BE274" s="72"/>
      <c r="BF274" s="72"/>
      <c r="BG274" s="72"/>
    </row>
    <row r="275" spans="5:59" ht="32.25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D275" s="72"/>
      <c r="BE275" s="72"/>
      <c r="BF275" s="72"/>
      <c r="BG275" s="72"/>
    </row>
    <row r="276" spans="5:59" ht="32.25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D276" s="72"/>
      <c r="BE276" s="72"/>
      <c r="BF276" s="72"/>
      <c r="BG276" s="72"/>
    </row>
    <row r="277" spans="5:59" ht="32.25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D277" s="72"/>
      <c r="BE277" s="72"/>
      <c r="BF277" s="72"/>
      <c r="BG277" s="72"/>
    </row>
    <row r="278" spans="5:59" ht="32.25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D278" s="72"/>
      <c r="BE278" s="72"/>
      <c r="BF278" s="72"/>
      <c r="BG278" s="72"/>
    </row>
    <row r="279" spans="5:59" ht="32.25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D279" s="72"/>
      <c r="BE279" s="72"/>
      <c r="BF279" s="72"/>
      <c r="BG279" s="72"/>
    </row>
    <row r="280" spans="5:59" ht="32.25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D280" s="72"/>
      <c r="BE280" s="72"/>
      <c r="BF280" s="72"/>
      <c r="BG280" s="72"/>
    </row>
    <row r="281" spans="5:59" ht="32.25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D281" s="72"/>
      <c r="BE281" s="72"/>
      <c r="BF281" s="72"/>
      <c r="BG281" s="72"/>
    </row>
    <row r="282" spans="5:59" ht="32.25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D282" s="72"/>
      <c r="BE282" s="72"/>
      <c r="BF282" s="72"/>
      <c r="BG282" s="72"/>
    </row>
    <row r="283" spans="5:59" ht="32.25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D283" s="72"/>
      <c r="BE283" s="72"/>
      <c r="BF283" s="72"/>
      <c r="BG283" s="72"/>
    </row>
    <row r="284" spans="5:59" ht="32.25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D284" s="72"/>
      <c r="BE284" s="72"/>
      <c r="BF284" s="72"/>
      <c r="BG284" s="72"/>
    </row>
    <row r="285" spans="5:59" ht="32.25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D285" s="72"/>
      <c r="BE285" s="72"/>
      <c r="BF285" s="72"/>
      <c r="BG285" s="72"/>
    </row>
    <row r="286" spans="5:59" ht="32.25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D286" s="72"/>
      <c r="BE286" s="72"/>
      <c r="BF286" s="72"/>
      <c r="BG286" s="72"/>
    </row>
    <row r="287" spans="5:59" ht="32.25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D287" s="72"/>
      <c r="BE287" s="72"/>
      <c r="BF287" s="72"/>
      <c r="BG287" s="72"/>
    </row>
    <row r="288" spans="5:59" ht="32.25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D288" s="72"/>
      <c r="BE288" s="72"/>
      <c r="BF288" s="72"/>
      <c r="BG288" s="72"/>
    </row>
    <row r="289" spans="5:59" ht="32.25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D289" s="72"/>
      <c r="BE289" s="72"/>
      <c r="BF289" s="72"/>
      <c r="BG289" s="72"/>
    </row>
    <row r="290" spans="5:59" ht="32.25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D290" s="72"/>
      <c r="BE290" s="72"/>
      <c r="BF290" s="72"/>
      <c r="BG290" s="72"/>
    </row>
    <row r="291" spans="5:59" ht="32.25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D291" s="72"/>
      <c r="BE291" s="72"/>
      <c r="BF291" s="72"/>
      <c r="BG291" s="72"/>
    </row>
    <row r="292" spans="5:59" ht="32.25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D292" s="72"/>
      <c r="BE292" s="72"/>
      <c r="BF292" s="72"/>
      <c r="BG292" s="72"/>
    </row>
    <row r="293" spans="5:59" ht="32.25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D293" s="72"/>
      <c r="BE293" s="72"/>
      <c r="BF293" s="72"/>
      <c r="BG293" s="72"/>
    </row>
    <row r="294" spans="5:59" ht="32.25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D294" s="72"/>
      <c r="BE294" s="72"/>
      <c r="BF294" s="72"/>
      <c r="BG294" s="72"/>
    </row>
    <row r="295" spans="5:59" ht="32.25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D295" s="72"/>
      <c r="BE295" s="72"/>
      <c r="BF295" s="72"/>
      <c r="BG295" s="72"/>
    </row>
    <row r="296" spans="5:59" ht="32.25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D296" s="72"/>
      <c r="BE296" s="72"/>
      <c r="BF296" s="72"/>
      <c r="BG296" s="72"/>
    </row>
    <row r="297" spans="5:59" ht="32.25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D297" s="72"/>
      <c r="BE297" s="72"/>
      <c r="BF297" s="72"/>
      <c r="BG297" s="72"/>
    </row>
    <row r="298" spans="5:59" ht="32.25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D298" s="72"/>
      <c r="BE298" s="72"/>
      <c r="BF298" s="72"/>
      <c r="BG298" s="72"/>
    </row>
    <row r="299" spans="5:59" ht="32.25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D299" s="72"/>
      <c r="BE299" s="72"/>
      <c r="BF299" s="72"/>
      <c r="BG299" s="72"/>
    </row>
    <row r="300" spans="5:59" ht="32.25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D300" s="72"/>
      <c r="BE300" s="72"/>
      <c r="BF300" s="72"/>
      <c r="BG300" s="72"/>
    </row>
    <row r="301" spans="5:59" ht="32.25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D301" s="72"/>
      <c r="BE301" s="72"/>
      <c r="BF301" s="72"/>
      <c r="BG301" s="72"/>
    </row>
    <row r="302" spans="5:59" ht="32.25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D302" s="72"/>
      <c r="BE302" s="72"/>
      <c r="BF302" s="72"/>
      <c r="BG302" s="72"/>
    </row>
    <row r="303" spans="5:59" ht="32.25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D303" s="72"/>
      <c r="BE303" s="72"/>
      <c r="BF303" s="72"/>
      <c r="BG303" s="72"/>
    </row>
    <row r="304" spans="5:59" ht="32.25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D304" s="72"/>
      <c r="BE304" s="72"/>
      <c r="BF304" s="72"/>
      <c r="BG304" s="72"/>
    </row>
    <row r="305" spans="5:59" ht="32.25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D305" s="72"/>
      <c r="BE305" s="72"/>
      <c r="BF305" s="72"/>
      <c r="BG305" s="72"/>
    </row>
    <row r="306" spans="5:59" ht="32.25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D306" s="72"/>
      <c r="BE306" s="72"/>
      <c r="BF306" s="72"/>
      <c r="BG306" s="72"/>
    </row>
    <row r="307" spans="5:59" ht="32.25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D307" s="72"/>
      <c r="BE307" s="72"/>
      <c r="BF307" s="72"/>
      <c r="BG307" s="72"/>
    </row>
    <row r="308" spans="5:59" ht="32.25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D308" s="72"/>
      <c r="BE308" s="72"/>
      <c r="BF308" s="72"/>
      <c r="BG308" s="72"/>
    </row>
    <row r="309" spans="5:59" ht="32.25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D309" s="72"/>
      <c r="BE309" s="72"/>
      <c r="BF309" s="72"/>
      <c r="BG309" s="72"/>
    </row>
    <row r="310" spans="5:59" ht="32.25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D310" s="72"/>
      <c r="BE310" s="72"/>
      <c r="BF310" s="72"/>
      <c r="BG310" s="72"/>
    </row>
    <row r="311" spans="5:59" ht="32.25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D311" s="72"/>
      <c r="BE311" s="72"/>
      <c r="BF311" s="72"/>
      <c r="BG311" s="72"/>
    </row>
    <row r="312" spans="5:59" ht="32.25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D312" s="72"/>
      <c r="BE312" s="72"/>
      <c r="BF312" s="72"/>
      <c r="BG312" s="72"/>
    </row>
    <row r="313" spans="5:59" ht="32.25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D313" s="72"/>
      <c r="BE313" s="72"/>
      <c r="BF313" s="72"/>
      <c r="BG313" s="72"/>
    </row>
    <row r="314" spans="5:59" ht="32.25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D314" s="72"/>
      <c r="BE314" s="72"/>
      <c r="BF314" s="72"/>
      <c r="BG314" s="72"/>
    </row>
    <row r="315" spans="5:59" ht="32.25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D315" s="72"/>
      <c r="BE315" s="72"/>
      <c r="BF315" s="72"/>
      <c r="BG315" s="72"/>
    </row>
    <row r="316" spans="5:59" ht="32.25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D316" s="72"/>
      <c r="BE316" s="72"/>
      <c r="BF316" s="72"/>
      <c r="BG316" s="72"/>
    </row>
    <row r="317" spans="5:59" ht="32.25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D317" s="72"/>
      <c r="BE317" s="72"/>
      <c r="BF317" s="72"/>
      <c r="BG317" s="72"/>
    </row>
    <row r="318" spans="5:59" ht="32.25" customHeight="1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D318" s="72"/>
      <c r="BE318" s="72"/>
      <c r="BF318" s="72"/>
      <c r="BG318" s="72"/>
    </row>
    <row r="319" spans="5:59" ht="32.25" customHeight="1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D319" s="72"/>
      <c r="BE319" s="72"/>
      <c r="BF319" s="72"/>
      <c r="BG319" s="72"/>
    </row>
    <row r="320" spans="5:59" ht="32.25" customHeight="1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D320" s="72"/>
      <c r="BE320" s="72"/>
      <c r="BF320" s="72"/>
      <c r="BG320" s="72"/>
    </row>
    <row r="321" spans="5:59" ht="32.25" customHeight="1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D321" s="72"/>
      <c r="BE321" s="72"/>
      <c r="BF321" s="72"/>
      <c r="BG321" s="72"/>
    </row>
    <row r="322" spans="5:59" ht="32.25" customHeight="1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D322" s="72"/>
      <c r="BE322" s="72"/>
      <c r="BF322" s="72"/>
      <c r="BG322" s="72"/>
    </row>
    <row r="323" spans="5:59" ht="32.25" customHeight="1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D323" s="72"/>
      <c r="BE323" s="72"/>
      <c r="BF323" s="72"/>
      <c r="BG323" s="72"/>
    </row>
    <row r="324" spans="5:59" ht="32.25" customHeight="1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D324" s="72"/>
      <c r="BE324" s="72"/>
      <c r="BF324" s="72"/>
      <c r="BG324" s="72"/>
    </row>
    <row r="325" spans="5:59" ht="32.25" customHeight="1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D325" s="72"/>
      <c r="BE325" s="72"/>
      <c r="BF325" s="72"/>
      <c r="BG325" s="72"/>
    </row>
    <row r="326" spans="5:59" ht="32.25" customHeight="1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D326" s="72"/>
      <c r="BE326" s="72"/>
      <c r="BF326" s="72"/>
      <c r="BG326" s="72"/>
    </row>
    <row r="327" spans="5:59" ht="32.25" customHeight="1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D327" s="72"/>
      <c r="BE327" s="72"/>
      <c r="BF327" s="72"/>
      <c r="BG327" s="72"/>
    </row>
    <row r="328" spans="5:59" ht="32.25" customHeight="1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D328" s="72"/>
      <c r="BE328" s="72"/>
      <c r="BF328" s="72"/>
      <c r="BG328" s="72"/>
    </row>
    <row r="329" spans="5:59" ht="32.25" customHeight="1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D329" s="72"/>
      <c r="BE329" s="72"/>
      <c r="BF329" s="72"/>
      <c r="BG329" s="72"/>
    </row>
    <row r="330" spans="5:59" ht="32.25" customHeight="1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D330" s="72"/>
      <c r="BE330" s="72"/>
      <c r="BF330" s="72"/>
      <c r="BG330" s="72"/>
    </row>
    <row r="331" spans="5:59" ht="32.25" customHeight="1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D331" s="72"/>
      <c r="BE331" s="72"/>
      <c r="BF331" s="72"/>
      <c r="BG331" s="72"/>
    </row>
    <row r="332" spans="5:59" ht="32.25" customHeight="1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D332" s="72"/>
      <c r="BE332" s="72"/>
      <c r="BF332" s="72"/>
      <c r="BG332" s="72"/>
    </row>
    <row r="333" spans="5:59" ht="32.25" customHeight="1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D333" s="72"/>
      <c r="BE333" s="72"/>
      <c r="BF333" s="72"/>
      <c r="BG333" s="72"/>
    </row>
    <row r="334" spans="5:59" ht="32.25" customHeight="1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D334" s="72"/>
      <c r="BE334" s="72"/>
      <c r="BF334" s="72"/>
      <c r="BG334" s="72"/>
    </row>
    <row r="335" spans="5:59" ht="32.25" customHeight="1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D335" s="72"/>
      <c r="BE335" s="72"/>
      <c r="BF335" s="72"/>
      <c r="BG335" s="72"/>
    </row>
    <row r="336" spans="5:59" ht="32.25" customHeight="1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D336" s="72"/>
      <c r="BE336" s="72"/>
      <c r="BF336" s="72"/>
      <c r="BG336" s="72"/>
    </row>
    <row r="337" spans="5:59" ht="32.25" customHeight="1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D337" s="72"/>
      <c r="BE337" s="72"/>
      <c r="BF337" s="72"/>
      <c r="BG337" s="72"/>
    </row>
    <row r="338" spans="5:59" ht="32.25" customHeight="1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D338" s="72"/>
      <c r="BE338" s="72"/>
      <c r="BF338" s="72"/>
      <c r="BG338" s="72"/>
    </row>
    <row r="339" spans="5:59" ht="32.25" customHeight="1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D339" s="72"/>
      <c r="BE339" s="72"/>
      <c r="BF339" s="72"/>
      <c r="BG339" s="72"/>
    </row>
    <row r="340" spans="5:59" ht="32.25" customHeight="1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D340" s="72"/>
      <c r="BE340" s="72"/>
      <c r="BF340" s="72"/>
      <c r="BG340" s="72"/>
    </row>
    <row r="341" spans="5:59" ht="32.25" customHeight="1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D341" s="72"/>
      <c r="BE341" s="72"/>
      <c r="BF341" s="72"/>
      <c r="BG341" s="72"/>
    </row>
    <row r="342" spans="5:59" ht="32.25" customHeight="1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D342" s="72"/>
      <c r="BE342" s="72"/>
      <c r="BF342" s="72"/>
      <c r="BG342" s="72"/>
    </row>
    <row r="343" spans="5:59" ht="32.25" customHeight="1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D343" s="72"/>
      <c r="BE343" s="72"/>
      <c r="BF343" s="72"/>
      <c r="BG343" s="72"/>
    </row>
    <row r="344" spans="5:59" ht="32.25" customHeight="1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D344" s="72"/>
      <c r="BE344" s="72"/>
      <c r="BF344" s="72"/>
      <c r="BG344" s="72"/>
    </row>
    <row r="345" spans="5:59" ht="32.25" customHeight="1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D345" s="72"/>
      <c r="BE345" s="72"/>
      <c r="BF345" s="72"/>
      <c r="BG345" s="72"/>
    </row>
    <row r="346" spans="5:59" ht="32.25" customHeight="1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D346" s="72"/>
      <c r="BE346" s="72"/>
      <c r="BF346" s="72"/>
      <c r="BG346" s="72"/>
    </row>
    <row r="347" spans="5:59" ht="32.25" customHeight="1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D347" s="72"/>
      <c r="BE347" s="72"/>
      <c r="BF347" s="72"/>
      <c r="BG347" s="72"/>
    </row>
    <row r="348" spans="5:59" ht="32.25" customHeight="1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D348" s="72"/>
      <c r="BE348" s="72"/>
      <c r="BF348" s="72"/>
      <c r="BG348" s="72"/>
    </row>
    <row r="349" spans="5:59" ht="32.25" customHeight="1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D349" s="72"/>
      <c r="BE349" s="72"/>
      <c r="BF349" s="72"/>
      <c r="BG349" s="72"/>
    </row>
    <row r="350" spans="5:59" ht="32.25" customHeight="1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D350" s="72"/>
      <c r="BE350" s="72"/>
      <c r="BF350" s="72"/>
      <c r="BG350" s="72"/>
    </row>
    <row r="351" spans="5:59" ht="32.25" customHeight="1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D351" s="72"/>
      <c r="BE351" s="72"/>
      <c r="BF351" s="72"/>
      <c r="BG351" s="72"/>
    </row>
    <row r="352" spans="5:59" ht="32.25" customHeight="1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D352" s="72"/>
      <c r="BE352" s="72"/>
      <c r="BF352" s="72"/>
      <c r="BG352" s="72"/>
    </row>
    <row r="353" spans="5:59" ht="32.25" customHeight="1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D353" s="72"/>
      <c r="BE353" s="72"/>
      <c r="BF353" s="72"/>
      <c r="BG353" s="72"/>
    </row>
    <row r="354" spans="5:59" ht="32.25" customHeight="1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D354" s="72"/>
      <c r="BE354" s="72"/>
      <c r="BF354" s="72"/>
      <c r="BG354" s="72"/>
    </row>
    <row r="355" spans="5:59" ht="32.25" customHeight="1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D355" s="72"/>
      <c r="BE355" s="72"/>
      <c r="BF355" s="72"/>
      <c r="BG355" s="72"/>
    </row>
    <row r="356" spans="5:59" ht="32.25" customHeight="1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D356" s="72"/>
      <c r="BE356" s="72"/>
      <c r="BF356" s="72"/>
      <c r="BG356" s="72"/>
    </row>
    <row r="357" spans="5:59" ht="32.25" customHeight="1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D357" s="72"/>
      <c r="BE357" s="72"/>
      <c r="BF357" s="72"/>
      <c r="BG357" s="72"/>
    </row>
    <row r="358" spans="5:59" ht="32.25" customHeight="1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D358" s="72"/>
      <c r="BE358" s="72"/>
      <c r="BF358" s="72"/>
      <c r="BG358" s="72"/>
    </row>
    <row r="359" spans="5:59" ht="32.25" customHeight="1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D359" s="72"/>
      <c r="BE359" s="72"/>
      <c r="BF359" s="72"/>
      <c r="BG359" s="72"/>
    </row>
    <row r="360" spans="5:59" ht="32.25" customHeight="1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D360" s="72"/>
      <c r="BE360" s="72"/>
      <c r="BF360" s="72"/>
      <c r="BG360" s="72"/>
    </row>
    <row r="361" spans="5:59" ht="32.25" customHeight="1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D361" s="72"/>
      <c r="BE361" s="72"/>
      <c r="BF361" s="72"/>
      <c r="BG361" s="72"/>
    </row>
    <row r="362" spans="5:59" ht="32.25" customHeight="1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D362" s="72"/>
      <c r="BE362" s="72"/>
      <c r="BF362" s="72"/>
      <c r="BG362" s="72"/>
    </row>
    <row r="363" spans="5:59" ht="32.25" customHeight="1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D363" s="72"/>
      <c r="BE363" s="72"/>
      <c r="BF363" s="72"/>
      <c r="BG363" s="72"/>
    </row>
    <row r="364" spans="5:59" ht="32.25" customHeight="1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D364" s="72"/>
      <c r="BE364" s="72"/>
      <c r="BF364" s="72"/>
      <c r="BG364" s="72"/>
    </row>
    <row r="365" spans="5:59" ht="32.25" customHeight="1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D365" s="72"/>
      <c r="BE365" s="72"/>
      <c r="BF365" s="72"/>
      <c r="BG365" s="72"/>
    </row>
    <row r="366" spans="5:59" ht="32.25" customHeight="1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D366" s="72"/>
      <c r="BE366" s="72"/>
      <c r="BF366" s="72"/>
      <c r="BG366" s="72"/>
    </row>
    <row r="367" spans="5:59" ht="32.25" customHeight="1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D367" s="72"/>
      <c r="BE367" s="72"/>
      <c r="BF367" s="72"/>
      <c r="BG367" s="72"/>
    </row>
    <row r="368" spans="5:59" ht="32.25" customHeight="1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D368" s="72"/>
      <c r="BE368" s="72"/>
      <c r="BF368" s="72"/>
      <c r="BG368" s="72"/>
    </row>
    <row r="369" spans="5:59" ht="32.25" customHeight="1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D369" s="72"/>
      <c r="BE369" s="72"/>
      <c r="BF369" s="72"/>
      <c r="BG369" s="72"/>
    </row>
    <row r="370" spans="5:59" ht="32.25" customHeight="1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D370" s="72"/>
      <c r="BE370" s="72"/>
      <c r="BF370" s="72"/>
      <c r="BG370" s="72"/>
    </row>
    <row r="371" spans="5:59" ht="32.25" customHeight="1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D371" s="72"/>
      <c r="BE371" s="72"/>
      <c r="BF371" s="72"/>
      <c r="BG371" s="72"/>
    </row>
    <row r="372" spans="5:59" ht="32.25" customHeight="1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D372" s="72"/>
      <c r="BE372" s="72"/>
      <c r="BF372" s="72"/>
      <c r="BG372" s="72"/>
    </row>
    <row r="373" spans="5:59" ht="32.25" customHeight="1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D373" s="72"/>
      <c r="BE373" s="72"/>
      <c r="BF373" s="72"/>
      <c r="BG373" s="72"/>
    </row>
    <row r="374" spans="5:59" ht="32.25" customHeight="1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D374" s="72"/>
      <c r="BE374" s="72"/>
      <c r="BF374" s="72"/>
      <c r="BG374" s="72"/>
    </row>
    <row r="375" spans="5:59" ht="32.25" customHeight="1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D375" s="72"/>
      <c r="BE375" s="72"/>
      <c r="BF375" s="72"/>
      <c r="BG375" s="72"/>
    </row>
    <row r="376" spans="5:59" ht="32.25" customHeight="1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D376" s="72"/>
      <c r="BE376" s="72"/>
      <c r="BF376" s="72"/>
      <c r="BG376" s="72"/>
    </row>
    <row r="377" spans="5:59" ht="32.25" customHeight="1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D377" s="72"/>
      <c r="BE377" s="72"/>
      <c r="BF377" s="72"/>
      <c r="BG377" s="72"/>
    </row>
    <row r="378" spans="5:59" ht="32.25" customHeight="1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D378" s="72"/>
      <c r="BE378" s="72"/>
      <c r="BF378" s="72"/>
      <c r="BG378" s="72"/>
    </row>
    <row r="379" spans="5:59" ht="32.25" customHeight="1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D379" s="72"/>
      <c r="BE379" s="72"/>
      <c r="BF379" s="72"/>
      <c r="BG379" s="72"/>
    </row>
    <row r="380" spans="5:59" ht="32.25" customHeight="1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D380" s="72"/>
      <c r="BE380" s="72"/>
      <c r="BF380" s="72"/>
      <c r="BG380" s="72"/>
    </row>
    <row r="381" spans="5:59" ht="32.25" customHeight="1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D381" s="72"/>
      <c r="BE381" s="72"/>
      <c r="BF381" s="72"/>
      <c r="BG381" s="72"/>
    </row>
    <row r="382" spans="5:59" ht="32.25" customHeight="1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D382" s="72"/>
      <c r="BE382" s="72"/>
      <c r="BF382" s="72"/>
      <c r="BG382" s="72"/>
    </row>
    <row r="383" spans="5:59" ht="32.25" customHeight="1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D383" s="72"/>
      <c r="BE383" s="72"/>
      <c r="BF383" s="72"/>
      <c r="BG383" s="72"/>
    </row>
    <row r="384" spans="5:59" ht="32.25" customHeight="1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D384" s="72"/>
      <c r="BE384" s="72"/>
      <c r="BF384" s="72"/>
      <c r="BG384" s="72"/>
    </row>
    <row r="385" spans="5:59" ht="32.25" customHeight="1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D385" s="72"/>
      <c r="BE385" s="72"/>
      <c r="BF385" s="72"/>
      <c r="BG385" s="72"/>
    </row>
    <row r="386" spans="5:59" ht="32.25" customHeight="1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D386" s="72"/>
      <c r="BE386" s="72"/>
      <c r="BF386" s="72"/>
      <c r="BG386" s="72"/>
    </row>
    <row r="387" spans="5:59" ht="32.25" customHeight="1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D387" s="72"/>
      <c r="BE387" s="72"/>
      <c r="BF387" s="72"/>
      <c r="BG387" s="72"/>
    </row>
    <row r="388" spans="5:59" ht="32.25" customHeight="1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D388" s="72"/>
      <c r="BE388" s="72"/>
      <c r="BF388" s="72"/>
      <c r="BG388" s="72"/>
    </row>
    <row r="389" spans="5:59" ht="32.25" customHeight="1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D389" s="72"/>
      <c r="BE389" s="72"/>
      <c r="BF389" s="72"/>
      <c r="BG389" s="72"/>
    </row>
    <row r="390" spans="5:59" ht="32.25" customHeight="1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D390" s="72"/>
      <c r="BE390" s="72"/>
      <c r="BF390" s="72"/>
      <c r="BG390" s="72"/>
    </row>
    <row r="391" spans="5:59" ht="32.25" customHeight="1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D391" s="72"/>
      <c r="BE391" s="72"/>
      <c r="BF391" s="72"/>
      <c r="BG391" s="72"/>
    </row>
    <row r="392" spans="5:59" ht="32.25" customHeight="1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D392" s="72"/>
      <c r="BE392" s="72"/>
      <c r="BF392" s="72"/>
      <c r="BG392" s="72"/>
    </row>
    <row r="393" spans="5:59" ht="32.25" customHeight="1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D393" s="72"/>
      <c r="BE393" s="72"/>
      <c r="BF393" s="72"/>
      <c r="BG393" s="72"/>
    </row>
    <row r="394" spans="5:59" ht="32.25" customHeight="1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D394" s="72"/>
      <c r="BE394" s="72"/>
      <c r="BF394" s="72"/>
      <c r="BG394" s="72"/>
    </row>
    <row r="395" spans="5:59" ht="32.25" customHeight="1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D395" s="72"/>
      <c r="BE395" s="72"/>
      <c r="BF395" s="72"/>
      <c r="BG395" s="72"/>
    </row>
    <row r="396" spans="5:59" ht="32.25" customHeight="1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D396" s="72"/>
      <c r="BE396" s="72"/>
      <c r="BF396" s="72"/>
      <c r="BG396" s="72"/>
    </row>
    <row r="397" spans="5:59" ht="32.25" customHeight="1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D397" s="72"/>
      <c r="BE397" s="72"/>
      <c r="BF397" s="72"/>
      <c r="BG397" s="72"/>
    </row>
    <row r="398" spans="5:59" ht="32.25" customHeight="1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D398" s="72"/>
      <c r="BE398" s="72"/>
      <c r="BF398" s="72"/>
      <c r="BG398" s="72"/>
    </row>
    <row r="399" spans="5:59" ht="32.25" customHeight="1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D399" s="72"/>
      <c r="BE399" s="72"/>
      <c r="BF399" s="72"/>
      <c r="BG399" s="72"/>
    </row>
    <row r="400" spans="5:59" ht="32.25" customHeight="1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D400" s="72"/>
      <c r="BE400" s="72"/>
      <c r="BF400" s="72"/>
      <c r="BG400" s="72"/>
    </row>
    <row r="401" spans="5:59" ht="32.25" customHeight="1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D401" s="72"/>
      <c r="BE401" s="72"/>
      <c r="BF401" s="72"/>
      <c r="BG401" s="72"/>
    </row>
    <row r="402" spans="5:59" ht="32.25" customHeight="1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D402" s="72"/>
      <c r="BE402" s="72"/>
      <c r="BF402" s="72"/>
      <c r="BG402" s="72"/>
    </row>
    <row r="403" spans="5:59" ht="32.25" customHeight="1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D403" s="72"/>
      <c r="BE403" s="72"/>
      <c r="BF403" s="72"/>
      <c r="BG403" s="72"/>
    </row>
    <row r="404" spans="5:59" ht="32.25" customHeight="1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D404" s="72"/>
      <c r="BE404" s="72"/>
      <c r="BF404" s="72"/>
      <c r="BG404" s="72"/>
    </row>
    <row r="405" spans="5:59" ht="32.25" customHeight="1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D405" s="72"/>
      <c r="BE405" s="72"/>
      <c r="BF405" s="72"/>
      <c r="BG405" s="72"/>
    </row>
    <row r="406" spans="5:59" ht="32.25" customHeight="1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D406" s="72"/>
      <c r="BE406" s="72"/>
      <c r="BF406" s="72"/>
      <c r="BG406" s="72"/>
    </row>
    <row r="407" spans="5:59" ht="32.25" customHeight="1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D407" s="72"/>
      <c r="BE407" s="72"/>
      <c r="BF407" s="72"/>
      <c r="BG407" s="72"/>
    </row>
    <row r="408" spans="5:59" ht="32.25" customHeight="1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D408" s="72"/>
      <c r="BE408" s="72"/>
      <c r="BF408" s="72"/>
      <c r="BG408" s="72"/>
    </row>
    <row r="409" spans="5:59" ht="32.25" customHeight="1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D409" s="72"/>
      <c r="BE409" s="72"/>
      <c r="BF409" s="72"/>
      <c r="BG409" s="72"/>
    </row>
    <row r="410" spans="5:59" ht="32.25" customHeight="1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D410" s="72"/>
      <c r="BE410" s="72"/>
      <c r="BF410" s="72"/>
      <c r="BG410" s="72"/>
    </row>
    <row r="411" spans="5:59" ht="32.25" customHeight="1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D411" s="72"/>
      <c r="BE411" s="72"/>
      <c r="BF411" s="72"/>
      <c r="BG411" s="72"/>
    </row>
    <row r="412" spans="5:59" ht="32.25" customHeight="1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D412" s="72"/>
      <c r="BE412" s="72"/>
      <c r="BF412" s="72"/>
      <c r="BG412" s="72"/>
    </row>
    <row r="413" spans="5:59" ht="32.25" customHeight="1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D413" s="72"/>
      <c r="BE413" s="72"/>
      <c r="BF413" s="72"/>
      <c r="BG413" s="72"/>
    </row>
    <row r="414" spans="5:59" ht="32.25" customHeight="1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D414" s="72"/>
      <c r="BE414" s="72"/>
      <c r="BF414" s="72"/>
      <c r="BG414" s="72"/>
    </row>
    <row r="415" spans="5:59" ht="32.25" customHeight="1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D415" s="72"/>
      <c r="BE415" s="72"/>
      <c r="BF415" s="72"/>
      <c r="BG415" s="72"/>
    </row>
    <row r="416" spans="5:59" ht="32.25" customHeight="1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D416" s="72"/>
      <c r="BE416" s="72"/>
      <c r="BF416" s="72"/>
      <c r="BG416" s="72"/>
    </row>
    <row r="417" spans="5:59" ht="32.25" customHeight="1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D417" s="72"/>
      <c r="BE417" s="72"/>
      <c r="BF417" s="72"/>
      <c r="BG417" s="72"/>
    </row>
    <row r="418" spans="5:59" ht="32.25" customHeight="1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D418" s="72"/>
      <c r="BE418" s="72"/>
      <c r="BF418" s="72"/>
      <c r="BG418" s="72"/>
    </row>
    <row r="419" spans="5:59" ht="32.25" customHeight="1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D419" s="72"/>
      <c r="BE419" s="72"/>
      <c r="BF419" s="72"/>
      <c r="BG419" s="72"/>
    </row>
    <row r="420" spans="5:59" ht="32.25" customHeight="1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D420" s="72"/>
      <c r="BE420" s="72"/>
      <c r="BF420" s="72"/>
      <c r="BG420" s="72"/>
    </row>
    <row r="421" spans="5:59" ht="32.25" customHeight="1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D421" s="72"/>
      <c r="BE421" s="72"/>
      <c r="BF421" s="72"/>
      <c r="BG421" s="72"/>
    </row>
    <row r="422" spans="5:59" ht="32.25" customHeight="1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D422" s="72"/>
      <c r="BE422" s="72"/>
      <c r="BF422" s="72"/>
      <c r="BG422" s="72"/>
    </row>
    <row r="423" spans="5:59" ht="32.25" customHeight="1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D423" s="72"/>
      <c r="BE423" s="72"/>
      <c r="BF423" s="72"/>
      <c r="BG423" s="72"/>
    </row>
    <row r="424" spans="5:59" ht="32.25" customHeight="1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D424" s="72"/>
      <c r="BE424" s="72"/>
      <c r="BF424" s="72"/>
      <c r="BG424" s="72"/>
    </row>
    <row r="425" spans="5:59" ht="32.25" customHeight="1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D425" s="72"/>
      <c r="BE425" s="72"/>
      <c r="BF425" s="72"/>
      <c r="BG425" s="72"/>
    </row>
    <row r="426" spans="5:59" ht="32.25" customHeight="1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D426" s="72"/>
      <c r="BE426" s="72"/>
      <c r="BF426" s="72"/>
      <c r="BG426" s="72"/>
    </row>
    <row r="427" spans="5:59" ht="32.25" customHeight="1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D427" s="72"/>
      <c r="BE427" s="72"/>
      <c r="BF427" s="72"/>
      <c r="BG427" s="72"/>
    </row>
    <row r="428" spans="5:59" ht="32.25" customHeight="1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D428" s="72"/>
      <c r="BE428" s="72"/>
      <c r="BF428" s="72"/>
      <c r="BG428" s="72"/>
    </row>
    <row r="429" spans="5:59" ht="32.25" customHeight="1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D429" s="72"/>
      <c r="BE429" s="72"/>
      <c r="BF429" s="72"/>
      <c r="BG429" s="72"/>
    </row>
    <row r="430" spans="5:59" ht="32.25" customHeight="1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D430" s="72"/>
      <c r="BE430" s="72"/>
      <c r="BF430" s="72"/>
      <c r="BG430" s="72"/>
    </row>
    <row r="431" spans="5:59" ht="32.25" customHeight="1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D431" s="72"/>
      <c r="BE431" s="72"/>
      <c r="BF431" s="72"/>
      <c r="BG431" s="72"/>
    </row>
    <row r="432" spans="5:59" ht="32.25" customHeight="1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D432" s="72"/>
      <c r="BE432" s="72"/>
      <c r="BF432" s="72"/>
      <c r="BG432" s="72"/>
    </row>
    <row r="433" spans="5:59" ht="32.25" customHeight="1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D433" s="72"/>
      <c r="BE433" s="72"/>
      <c r="BF433" s="72"/>
      <c r="BG433" s="72"/>
    </row>
    <row r="434" spans="5:59" ht="32.25" customHeight="1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D434" s="72"/>
      <c r="BE434" s="72"/>
      <c r="BF434" s="72"/>
      <c r="BG434" s="72"/>
    </row>
    <row r="435" spans="5:59" ht="32.25" customHeight="1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D435" s="72"/>
      <c r="BE435" s="72"/>
      <c r="BF435" s="72"/>
      <c r="BG435" s="72"/>
    </row>
    <row r="436" spans="5:59" ht="32.25" customHeight="1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D436" s="72"/>
      <c r="BE436" s="72"/>
      <c r="BF436" s="72"/>
      <c r="BG436" s="72"/>
    </row>
    <row r="437" spans="5:59" ht="32.25" customHeight="1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D437" s="72"/>
      <c r="BE437" s="72"/>
      <c r="BF437" s="72"/>
      <c r="BG437" s="72"/>
    </row>
    <row r="438" spans="5:59" ht="32.25" customHeight="1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D438" s="72"/>
      <c r="BE438" s="72"/>
      <c r="BF438" s="72"/>
      <c r="BG438" s="72"/>
    </row>
    <row r="439" spans="5:59" ht="32.25" customHeight="1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D439" s="72"/>
      <c r="BE439" s="72"/>
      <c r="BF439" s="72"/>
      <c r="BG439" s="72"/>
    </row>
    <row r="440" spans="5:59" ht="32.25" customHeight="1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D440" s="72"/>
      <c r="BE440" s="72"/>
      <c r="BF440" s="72"/>
      <c r="BG440" s="72"/>
    </row>
    <row r="441" spans="5:59" ht="32.25" customHeight="1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D441" s="72"/>
      <c r="BE441" s="72"/>
      <c r="BF441" s="72"/>
      <c r="BG441" s="72"/>
    </row>
    <row r="442" spans="5:59" ht="32.25" customHeight="1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D442" s="72"/>
      <c r="BE442" s="72"/>
      <c r="BF442" s="72"/>
      <c r="BG442" s="72"/>
    </row>
    <row r="443" spans="5:59" ht="32.25" customHeight="1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D443" s="72"/>
      <c r="BE443" s="72"/>
      <c r="BF443" s="72"/>
      <c r="BG443" s="72"/>
    </row>
    <row r="444" spans="5:59" ht="32.25" customHeight="1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D444" s="72"/>
      <c r="BE444" s="72"/>
      <c r="BF444" s="72"/>
      <c r="BG444" s="72"/>
    </row>
    <row r="445" spans="5:59" ht="32.25" customHeight="1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D445" s="72"/>
      <c r="BE445" s="72"/>
      <c r="BF445" s="72"/>
      <c r="BG445" s="72"/>
    </row>
    <row r="446" spans="5:59" ht="32.25" customHeight="1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D446" s="72"/>
      <c r="BE446" s="72"/>
      <c r="BF446" s="72"/>
      <c r="BG446" s="72"/>
    </row>
    <row r="447" spans="5:59" ht="32.25" customHeight="1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D447" s="72"/>
      <c r="BE447" s="72"/>
      <c r="BF447" s="72"/>
      <c r="BG447" s="72"/>
    </row>
    <row r="448" spans="5:59" ht="32.25" customHeight="1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D448" s="72"/>
      <c r="BE448" s="72"/>
      <c r="BF448" s="72"/>
      <c r="BG448" s="72"/>
    </row>
    <row r="449" spans="5:59" ht="32.25" customHeight="1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D449" s="72"/>
      <c r="BE449" s="72"/>
      <c r="BF449" s="72"/>
      <c r="BG449" s="72"/>
    </row>
    <row r="450" spans="5:59" ht="32.25" customHeight="1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D450" s="72"/>
      <c r="BE450" s="72"/>
      <c r="BF450" s="72"/>
      <c r="BG450" s="72"/>
    </row>
    <row r="451" spans="5:59" ht="32.25" customHeight="1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D451" s="72"/>
      <c r="BE451" s="72"/>
      <c r="BF451" s="72"/>
      <c r="BG451" s="72"/>
    </row>
    <row r="452" spans="5:59" ht="32.25" customHeight="1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D452" s="72"/>
      <c r="BE452" s="72"/>
      <c r="BF452" s="72"/>
      <c r="BG452" s="72"/>
    </row>
    <row r="453" spans="5:59" ht="32.25" customHeight="1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D453" s="72"/>
      <c r="BE453" s="72"/>
      <c r="BF453" s="72"/>
      <c r="BG453" s="72"/>
    </row>
    <row r="454" spans="5:59" ht="32.25" customHeight="1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D454" s="72"/>
      <c r="BE454" s="72"/>
      <c r="BF454" s="72"/>
      <c r="BG454" s="72"/>
    </row>
    <row r="455" spans="5:59" ht="32.25" customHeight="1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D455" s="72"/>
      <c r="BE455" s="72"/>
      <c r="BF455" s="72"/>
      <c r="BG455" s="72"/>
    </row>
    <row r="456" spans="5:59" ht="32.25" customHeight="1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D456" s="72"/>
      <c r="BE456" s="72"/>
      <c r="BF456" s="72"/>
      <c r="BG456" s="72"/>
    </row>
    <row r="457" spans="5:59" ht="32.25" customHeight="1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D457" s="72"/>
      <c r="BE457" s="72"/>
      <c r="BF457" s="72"/>
      <c r="BG457" s="72"/>
    </row>
    <row r="458" spans="5:59" ht="32.25" customHeight="1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D458" s="72"/>
      <c r="BE458" s="72"/>
      <c r="BF458" s="72"/>
      <c r="BG458" s="72"/>
    </row>
    <row r="459" spans="5:59" ht="32.25" customHeight="1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D459" s="72"/>
      <c r="BE459" s="72"/>
      <c r="BF459" s="72"/>
      <c r="BG459" s="72"/>
    </row>
    <row r="460" spans="5:59" ht="32.25" customHeight="1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D460" s="72"/>
      <c r="BE460" s="72"/>
      <c r="BF460" s="72"/>
      <c r="BG460" s="72"/>
    </row>
    <row r="461" spans="5:59" ht="32.25" customHeight="1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D461" s="72"/>
      <c r="BE461" s="72"/>
      <c r="BF461" s="72"/>
      <c r="BG461" s="72"/>
    </row>
    <row r="462" spans="5:59" ht="32.25" customHeight="1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D462" s="72"/>
      <c r="BE462" s="72"/>
      <c r="BF462" s="72"/>
      <c r="BG462" s="72"/>
    </row>
    <row r="463" spans="5:59" ht="32.25" customHeight="1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D463" s="72"/>
      <c r="BE463" s="72"/>
      <c r="BF463" s="72"/>
      <c r="BG463" s="72"/>
    </row>
    <row r="464" spans="5:59" ht="32.25" customHeight="1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D464" s="72"/>
      <c r="BE464" s="72"/>
      <c r="BF464" s="72"/>
      <c r="BG464" s="72"/>
    </row>
    <row r="465" spans="5:59" ht="32.25" customHeight="1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D465" s="72"/>
      <c r="BE465" s="72"/>
      <c r="BF465" s="72"/>
      <c r="BG465" s="72"/>
    </row>
    <row r="466" spans="5:59" ht="32.25" customHeight="1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D466" s="72"/>
      <c r="BE466" s="72"/>
      <c r="BF466" s="72"/>
      <c r="BG466" s="72"/>
    </row>
    <row r="467" spans="5:59" ht="32.25" customHeight="1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D467" s="72"/>
      <c r="BE467" s="72"/>
      <c r="BF467" s="72"/>
      <c r="BG467" s="72"/>
    </row>
    <row r="468" spans="5:59" ht="32.25" customHeight="1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D468" s="72"/>
      <c r="BE468" s="72"/>
      <c r="BF468" s="72"/>
      <c r="BG468" s="72"/>
    </row>
    <row r="469" spans="5:59" ht="32.25" customHeight="1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D469" s="72"/>
      <c r="BE469" s="72"/>
      <c r="BF469" s="72"/>
      <c r="BG469" s="72"/>
    </row>
    <row r="470" spans="5:59" ht="32.25" customHeight="1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D470" s="72"/>
      <c r="BE470" s="72"/>
      <c r="BF470" s="72"/>
      <c r="BG470" s="72"/>
    </row>
    <row r="471" spans="5:59" ht="32.25" customHeight="1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D471" s="72"/>
      <c r="BE471" s="72"/>
      <c r="BF471" s="72"/>
      <c r="BG471" s="72"/>
    </row>
    <row r="472" spans="5:59" ht="32.25" customHeight="1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D472" s="72"/>
      <c r="BE472" s="72"/>
      <c r="BF472" s="72"/>
      <c r="BG472" s="72"/>
    </row>
    <row r="473" spans="5:59" ht="32.25" customHeight="1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D473" s="72"/>
      <c r="BE473" s="72"/>
      <c r="BF473" s="72"/>
      <c r="BG473" s="72"/>
    </row>
    <row r="474" spans="5:59" ht="32.25" customHeight="1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D474" s="72"/>
      <c r="BE474" s="72"/>
      <c r="BF474" s="72"/>
      <c r="BG474" s="72"/>
    </row>
    <row r="475" spans="5:59" ht="32.25" customHeight="1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D475" s="72"/>
      <c r="BE475" s="72"/>
      <c r="BF475" s="72"/>
      <c r="BG475" s="72"/>
    </row>
    <row r="476" spans="5:59" ht="32.25" customHeight="1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D476" s="72"/>
      <c r="BE476" s="72"/>
      <c r="BF476" s="72"/>
      <c r="BG476" s="72"/>
    </row>
    <row r="477" spans="5:59" ht="32.25" customHeight="1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D477" s="72"/>
      <c r="BE477" s="72"/>
      <c r="BF477" s="72"/>
      <c r="BG477" s="72"/>
    </row>
    <row r="478" spans="5:59" ht="32.25" customHeight="1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D478" s="72"/>
      <c r="BE478" s="72"/>
      <c r="BF478" s="72"/>
      <c r="BG478" s="72"/>
    </row>
    <row r="479" spans="5:59" ht="32.25" customHeight="1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D479" s="72"/>
      <c r="BE479" s="72"/>
      <c r="BF479" s="72"/>
      <c r="BG479" s="72"/>
    </row>
    <row r="480" spans="5:59" ht="32.25" customHeight="1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D480" s="72"/>
      <c r="BE480" s="72"/>
      <c r="BF480" s="72"/>
      <c r="BG480" s="72"/>
    </row>
    <row r="481" spans="5:59" ht="32.25" customHeight="1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D481" s="72"/>
      <c r="BE481" s="72"/>
      <c r="BF481" s="72"/>
      <c r="BG481" s="72"/>
    </row>
    <row r="482" spans="5:59" ht="32.25" customHeight="1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D482" s="72"/>
      <c r="BE482" s="72"/>
      <c r="BF482" s="72"/>
      <c r="BG482" s="72"/>
    </row>
    <row r="483" spans="5:59" ht="32.25" customHeight="1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D483" s="72"/>
      <c r="BE483" s="72"/>
      <c r="BF483" s="72"/>
      <c r="BG483" s="72"/>
    </row>
    <row r="484" spans="5:59" ht="32.25" customHeight="1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D484" s="72"/>
      <c r="BE484" s="72"/>
      <c r="BF484" s="72"/>
      <c r="BG484" s="72"/>
    </row>
    <row r="485" spans="5:59" ht="32.25" customHeight="1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D485" s="72"/>
      <c r="BE485" s="72"/>
      <c r="BF485" s="72"/>
      <c r="BG485" s="72"/>
    </row>
    <row r="486" spans="5:59" ht="32.25" customHeight="1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D486" s="72"/>
      <c r="BE486" s="72"/>
      <c r="BF486" s="72"/>
      <c r="BG486" s="72"/>
    </row>
    <row r="487" spans="5:59" ht="32.25" customHeight="1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D487" s="72"/>
      <c r="BE487" s="72"/>
      <c r="BF487" s="72"/>
      <c r="BG487" s="72"/>
    </row>
    <row r="488" spans="5:59" ht="32.25" customHeight="1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D488" s="72"/>
      <c r="BE488" s="72"/>
      <c r="BF488" s="72"/>
      <c r="BG488" s="72"/>
    </row>
    <row r="489" spans="5:59" ht="32.25" customHeight="1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D489" s="72"/>
      <c r="BE489" s="72"/>
      <c r="BF489" s="72"/>
      <c r="BG489" s="72"/>
    </row>
    <row r="490" spans="5:59" ht="32.25" customHeight="1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D490" s="72"/>
      <c r="BE490" s="72"/>
      <c r="BF490" s="72"/>
      <c r="BG490" s="72"/>
    </row>
    <row r="491" spans="5:59" ht="32.25" customHeight="1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D491" s="72"/>
      <c r="BE491" s="72"/>
      <c r="BF491" s="72"/>
      <c r="BG491" s="72"/>
    </row>
    <row r="492" spans="5:59" ht="32.25" customHeight="1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D492" s="72"/>
      <c r="BE492" s="72"/>
      <c r="BF492" s="72"/>
      <c r="BG492" s="72"/>
    </row>
    <row r="493" spans="5:59" ht="32.25" customHeight="1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D493" s="72"/>
      <c r="BE493" s="72"/>
      <c r="BF493" s="72"/>
      <c r="BG493" s="72"/>
    </row>
    <row r="494" spans="5:59" ht="32.25" customHeight="1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D494" s="72"/>
      <c r="BE494" s="72"/>
      <c r="BF494" s="72"/>
      <c r="BG494" s="72"/>
    </row>
    <row r="495" spans="5:59" ht="32.25" customHeight="1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D495" s="72"/>
      <c r="BE495" s="72"/>
      <c r="BF495" s="72"/>
      <c r="BG495" s="72"/>
    </row>
    <row r="496" spans="5:59" ht="32.25" customHeight="1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D496" s="72"/>
      <c r="BE496" s="72"/>
      <c r="BF496" s="72"/>
      <c r="BG496" s="72"/>
    </row>
    <row r="497" spans="5:59" ht="32.25" customHeight="1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D497" s="72"/>
      <c r="BE497" s="72"/>
      <c r="BF497" s="72"/>
      <c r="BG497" s="72"/>
    </row>
    <row r="498" spans="5:59" ht="32.25" customHeight="1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D498" s="72"/>
      <c r="BE498" s="72"/>
      <c r="BF498" s="72"/>
      <c r="BG498" s="72"/>
    </row>
    <row r="499" spans="5:59" ht="32.25" customHeight="1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D499" s="72"/>
      <c r="BE499" s="72"/>
      <c r="BF499" s="72"/>
      <c r="BG499" s="72"/>
    </row>
    <row r="500" spans="5:59" ht="32.25" customHeight="1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D500" s="72"/>
      <c r="BE500" s="72"/>
      <c r="BF500" s="72"/>
      <c r="BG500" s="72"/>
    </row>
    <row r="501" spans="5:59" ht="32.25" customHeight="1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D501" s="72"/>
      <c r="BE501" s="72"/>
      <c r="BF501" s="72"/>
      <c r="BG501" s="72"/>
    </row>
    <row r="502" spans="5:59" ht="32.25" customHeight="1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D502" s="72"/>
      <c r="BE502" s="72"/>
      <c r="BF502" s="72"/>
      <c r="BG502" s="72"/>
    </row>
    <row r="503" spans="5:59" ht="32.25" customHeight="1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D503" s="72"/>
      <c r="BE503" s="72"/>
      <c r="BF503" s="72"/>
      <c r="BG503" s="72"/>
    </row>
    <row r="504" spans="5:59" ht="32.25" customHeight="1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D504" s="72"/>
      <c r="BE504" s="72"/>
      <c r="BF504" s="72"/>
      <c r="BG504" s="72"/>
    </row>
    <row r="505" spans="5:59" ht="32.25" customHeight="1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D505" s="72"/>
      <c r="BE505" s="72"/>
      <c r="BF505" s="72"/>
      <c r="BG505" s="72"/>
    </row>
    <row r="506" spans="5:59" ht="32.25" customHeight="1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D506" s="72"/>
      <c r="BE506" s="72"/>
      <c r="BF506" s="72"/>
      <c r="BG506" s="72"/>
    </row>
    <row r="507" spans="5:59" ht="32.25" customHeight="1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D507" s="72"/>
      <c r="BE507" s="72"/>
      <c r="BF507" s="72"/>
      <c r="BG507" s="72"/>
    </row>
    <row r="508" spans="5:59" ht="32.25" customHeight="1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D508" s="72"/>
      <c r="BE508" s="72"/>
      <c r="BF508" s="72"/>
      <c r="BG508" s="72"/>
    </row>
    <row r="509" spans="5:59" ht="32.25" customHeight="1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D509" s="72"/>
      <c r="BE509" s="72"/>
      <c r="BF509" s="72"/>
      <c r="BG509" s="72"/>
    </row>
    <row r="510" spans="5:59" ht="32.25" customHeight="1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D510" s="72"/>
      <c r="BE510" s="72"/>
      <c r="BF510" s="72"/>
      <c r="BG510" s="72"/>
    </row>
    <row r="511" spans="5:59" ht="32.25" customHeight="1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D511" s="72"/>
      <c r="BE511" s="72"/>
      <c r="BF511" s="72"/>
      <c r="BG511" s="72"/>
    </row>
    <row r="512" spans="5:59" ht="32.25" customHeight="1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D512" s="72"/>
      <c r="BE512" s="72"/>
      <c r="BF512" s="72"/>
      <c r="BG512" s="72"/>
    </row>
    <row r="513" spans="5:59" ht="32.25" customHeight="1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D513" s="72"/>
      <c r="BE513" s="72"/>
      <c r="BF513" s="72"/>
      <c r="BG513" s="72"/>
    </row>
    <row r="514" spans="5:59" ht="32.25" customHeight="1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D514" s="72"/>
      <c r="BE514" s="72"/>
      <c r="BF514" s="72"/>
      <c r="BG514" s="72"/>
    </row>
    <row r="515" spans="5:59" ht="32.25" customHeight="1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D515" s="72"/>
      <c r="BE515" s="72"/>
      <c r="BF515" s="72"/>
      <c r="BG515" s="72"/>
    </row>
    <row r="516" spans="5:59" ht="32.25" customHeight="1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D516" s="72"/>
      <c r="BE516" s="72"/>
      <c r="BF516" s="72"/>
      <c r="BG516" s="72"/>
    </row>
    <row r="517" spans="5:59" ht="32.25" customHeight="1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D517" s="72"/>
      <c r="BE517" s="72"/>
      <c r="BF517" s="72"/>
      <c r="BG517" s="72"/>
    </row>
    <row r="518" spans="5:59" ht="32.25" customHeight="1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D518" s="72"/>
      <c r="BE518" s="72"/>
      <c r="BF518" s="72"/>
      <c r="BG518" s="72"/>
    </row>
    <row r="519" spans="5:59" ht="32.25" customHeight="1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D519" s="72"/>
      <c r="BE519" s="72"/>
      <c r="BF519" s="72"/>
      <c r="BG519" s="72"/>
    </row>
    <row r="520" spans="5:59" ht="32.25" customHeight="1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D520" s="72"/>
      <c r="BE520" s="72"/>
      <c r="BF520" s="72"/>
      <c r="BG520" s="72"/>
    </row>
    <row r="521" spans="5:59" ht="32.25" customHeight="1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D521" s="72"/>
      <c r="BE521" s="72"/>
      <c r="BF521" s="72"/>
      <c r="BG521" s="72"/>
    </row>
    <row r="522" spans="5:59" ht="32.25" customHeight="1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D522" s="72"/>
      <c r="BE522" s="72"/>
      <c r="BF522" s="72"/>
      <c r="BG522" s="72"/>
    </row>
    <row r="523" spans="5:59" ht="32.25" customHeight="1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D523" s="72"/>
      <c r="BE523" s="72"/>
      <c r="BF523" s="72"/>
      <c r="BG523" s="72"/>
    </row>
    <row r="524" spans="5:59" ht="32.25" customHeight="1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D524" s="72"/>
      <c r="BE524" s="72"/>
      <c r="BF524" s="72"/>
      <c r="BG524" s="72"/>
    </row>
    <row r="525" spans="5:59" ht="32.25" customHeight="1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D525" s="72"/>
      <c r="BE525" s="72"/>
      <c r="BF525" s="72"/>
      <c r="BG525" s="72"/>
    </row>
    <row r="526" spans="5:59" ht="32.25" customHeight="1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D526" s="72"/>
      <c r="BE526" s="72"/>
      <c r="BF526" s="72"/>
      <c r="BG526" s="72"/>
    </row>
    <row r="527" spans="5:59" ht="32.25" customHeight="1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D527" s="72"/>
      <c r="BE527" s="72"/>
      <c r="BF527" s="72"/>
      <c r="BG527" s="72"/>
    </row>
    <row r="528" spans="5:59" ht="32.25" customHeight="1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D528" s="72"/>
      <c r="BE528" s="72"/>
      <c r="BF528" s="72"/>
      <c r="BG528" s="72"/>
    </row>
    <row r="529" spans="5:59" ht="32.25" customHeight="1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D529" s="72"/>
      <c r="BE529" s="72"/>
      <c r="BF529" s="72"/>
      <c r="BG529" s="72"/>
    </row>
    <row r="530" spans="5:59" ht="32.25" customHeight="1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D530" s="72"/>
      <c r="BE530" s="72"/>
      <c r="BF530" s="72"/>
      <c r="BG530" s="72"/>
    </row>
    <row r="531" spans="5:59" ht="32.25" customHeight="1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D531" s="72"/>
      <c r="BE531" s="72"/>
      <c r="BF531" s="72"/>
      <c r="BG531" s="72"/>
    </row>
    <row r="532" spans="5:59" ht="32.25" customHeight="1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D532" s="72"/>
      <c r="BE532" s="72"/>
      <c r="BF532" s="72"/>
      <c r="BG532" s="72"/>
    </row>
    <row r="533" spans="5:59" ht="32.25" customHeight="1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D533" s="72"/>
      <c r="BE533" s="72"/>
      <c r="BF533" s="72"/>
      <c r="BG533" s="72"/>
    </row>
    <row r="534" spans="5:59" ht="32.25" customHeight="1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D534" s="72"/>
      <c r="BE534" s="72"/>
      <c r="BF534" s="72"/>
      <c r="BG534" s="72"/>
    </row>
    <row r="535" spans="5:59" ht="32.25" customHeight="1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D535" s="72"/>
      <c r="BE535" s="72"/>
      <c r="BF535" s="72"/>
      <c r="BG535" s="72"/>
    </row>
    <row r="536" spans="5:59" ht="32.25" customHeight="1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D536" s="72"/>
      <c r="BE536" s="72"/>
      <c r="BF536" s="72"/>
      <c r="BG536" s="72"/>
    </row>
    <row r="537" spans="5:59" ht="32.25" customHeight="1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D537" s="72"/>
      <c r="BE537" s="72"/>
      <c r="BF537" s="72"/>
      <c r="BG537" s="72"/>
    </row>
    <row r="538" spans="5:59" ht="32.25" customHeight="1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D538" s="72"/>
      <c r="BE538" s="72"/>
      <c r="BF538" s="72"/>
      <c r="BG538" s="72"/>
    </row>
    <row r="539" spans="5:59" ht="32.25" customHeight="1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D539" s="72"/>
      <c r="BE539" s="72"/>
      <c r="BF539" s="72"/>
      <c r="BG539" s="72"/>
    </row>
    <row r="540" spans="5:59" ht="32.25" customHeight="1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D540" s="72"/>
      <c r="BE540" s="72"/>
      <c r="BF540" s="72"/>
      <c r="BG540" s="72"/>
    </row>
    <row r="541" spans="5:59" ht="32.25" customHeight="1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D541" s="72"/>
      <c r="BE541" s="72"/>
      <c r="BF541" s="72"/>
      <c r="BG541" s="72"/>
    </row>
    <row r="542" spans="5:59" ht="32.25" customHeight="1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D542" s="72"/>
      <c r="BE542" s="72"/>
      <c r="BF542" s="72"/>
      <c r="BG542" s="72"/>
    </row>
    <row r="543" spans="5:59" ht="32.25" customHeight="1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D543" s="72"/>
      <c r="BE543" s="72"/>
      <c r="BF543" s="72"/>
      <c r="BG543" s="72"/>
    </row>
    <row r="544" spans="5:59" ht="32.25" customHeight="1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D544" s="72"/>
      <c r="BE544" s="72"/>
      <c r="BF544" s="72"/>
      <c r="BG544" s="72"/>
    </row>
    <row r="545" spans="5:59" ht="32.25" customHeight="1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D545" s="72"/>
      <c r="BE545" s="72"/>
      <c r="BF545" s="72"/>
      <c r="BG545" s="72"/>
    </row>
    <row r="546" spans="5:59" ht="32.25" customHeight="1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D546" s="72"/>
      <c r="BE546" s="72"/>
      <c r="BF546" s="72"/>
      <c r="BG546" s="72"/>
    </row>
    <row r="547" spans="5:59" ht="32.25" customHeight="1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D547" s="72"/>
      <c r="BE547" s="72"/>
      <c r="BF547" s="72"/>
      <c r="BG547" s="72"/>
    </row>
    <row r="548" spans="5:59" ht="32.25" customHeight="1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D548" s="72"/>
      <c r="BE548" s="72"/>
      <c r="BF548" s="72"/>
      <c r="BG548" s="72"/>
    </row>
    <row r="549" spans="5:59" ht="32.25" customHeight="1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D549" s="72"/>
      <c r="BE549" s="72"/>
      <c r="BF549" s="72"/>
      <c r="BG549" s="72"/>
    </row>
    <row r="550" spans="5:59" ht="32.25" customHeight="1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D550" s="72"/>
      <c r="BE550" s="72"/>
      <c r="BF550" s="72"/>
      <c r="BG550" s="72"/>
    </row>
    <row r="551" spans="5:59" ht="32.25" customHeight="1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D551" s="72"/>
      <c r="BE551" s="72"/>
      <c r="BF551" s="72"/>
      <c r="BG551" s="72"/>
    </row>
    <row r="552" spans="5:59" ht="32.25" customHeight="1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D552" s="72"/>
      <c r="BE552" s="72"/>
      <c r="BF552" s="72"/>
      <c r="BG552" s="72"/>
    </row>
    <row r="553" spans="5:59" ht="32.25" customHeight="1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D553" s="72"/>
      <c r="BE553" s="72"/>
      <c r="BF553" s="72"/>
      <c r="BG553" s="72"/>
    </row>
    <row r="554" spans="5:59" ht="32.25" customHeight="1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D554" s="72"/>
      <c r="BE554" s="72"/>
      <c r="BF554" s="72"/>
      <c r="BG554" s="72"/>
    </row>
    <row r="555" spans="5:59" ht="32.25" customHeight="1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D555" s="72"/>
      <c r="BE555" s="72"/>
      <c r="BF555" s="72"/>
      <c r="BG555" s="72"/>
    </row>
    <row r="556" spans="5:59" ht="32.25" customHeight="1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D556" s="72"/>
      <c r="BE556" s="72"/>
      <c r="BF556" s="72"/>
      <c r="BG556" s="72"/>
    </row>
    <row r="557" spans="5:59" ht="32.25" customHeight="1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D557" s="72"/>
      <c r="BE557" s="72"/>
      <c r="BF557" s="72"/>
      <c r="BG557" s="72"/>
    </row>
    <row r="558" spans="5:59" ht="32.25" customHeight="1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D558" s="72"/>
      <c r="BE558" s="72"/>
      <c r="BF558" s="72"/>
      <c r="BG558" s="72"/>
    </row>
    <row r="559" spans="5:59" ht="32.25" customHeight="1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D559" s="72"/>
      <c r="BE559" s="72"/>
      <c r="BF559" s="72"/>
      <c r="BG559" s="72"/>
    </row>
    <row r="560" spans="5:59" ht="32.25" customHeight="1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D560" s="72"/>
      <c r="BE560" s="72"/>
      <c r="BF560" s="72"/>
      <c r="BG560" s="72"/>
    </row>
    <row r="561" spans="5:59" ht="32.25" customHeight="1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D561" s="72"/>
      <c r="BE561" s="72"/>
      <c r="BF561" s="72"/>
      <c r="BG561" s="72"/>
    </row>
    <row r="562" spans="5:59" ht="32.25" customHeight="1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D562" s="72"/>
      <c r="BE562" s="72"/>
      <c r="BF562" s="72"/>
      <c r="BG562" s="72"/>
    </row>
    <row r="563" spans="5:59" ht="32.25" customHeight="1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D563" s="72"/>
      <c r="BE563" s="72"/>
      <c r="BF563" s="72"/>
      <c r="BG563" s="72"/>
    </row>
    <row r="564" spans="5:59" ht="32.25" customHeight="1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D564" s="72"/>
      <c r="BE564" s="72"/>
      <c r="BF564" s="72"/>
      <c r="BG564" s="72"/>
    </row>
    <row r="565" spans="5:59" ht="32.25" customHeight="1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D565" s="72"/>
      <c r="BE565" s="72"/>
      <c r="BF565" s="72"/>
      <c r="BG565" s="72"/>
    </row>
    <row r="566" spans="5:59" ht="32.25" customHeight="1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D566" s="72"/>
      <c r="BE566" s="72"/>
      <c r="BF566" s="72"/>
      <c r="BG566" s="72"/>
    </row>
    <row r="567" spans="5:59" ht="32.25" customHeight="1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D567" s="72"/>
      <c r="BE567" s="72"/>
      <c r="BF567" s="72"/>
      <c r="BG567" s="72"/>
    </row>
    <row r="568" spans="5:59" ht="32.25" customHeight="1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D568" s="72"/>
      <c r="BE568" s="72"/>
      <c r="BF568" s="72"/>
      <c r="BG568" s="72"/>
    </row>
    <row r="569" spans="5:59" ht="32.25" customHeight="1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D569" s="72"/>
      <c r="BE569" s="72"/>
      <c r="BF569" s="72"/>
      <c r="BG569" s="72"/>
    </row>
    <row r="570" spans="5:59" ht="32.25" customHeight="1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D570" s="72"/>
      <c r="BE570" s="72"/>
      <c r="BF570" s="72"/>
      <c r="BG570" s="72"/>
    </row>
    <row r="571" spans="5:59" ht="32.25" customHeight="1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D571" s="72"/>
      <c r="BE571" s="72"/>
      <c r="BF571" s="72"/>
      <c r="BG571" s="72"/>
    </row>
    <row r="572" spans="5:59" ht="32.25" customHeight="1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D572" s="72"/>
      <c r="BE572" s="72"/>
      <c r="BF572" s="72"/>
      <c r="BG572" s="72"/>
    </row>
    <row r="573" spans="5:59" ht="32.25" customHeight="1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D573" s="72"/>
      <c r="BE573" s="72"/>
      <c r="BF573" s="72"/>
      <c r="BG573" s="72"/>
    </row>
    <row r="574" spans="5:59" ht="32.25" customHeight="1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D574" s="72"/>
      <c r="BE574" s="72"/>
      <c r="BF574" s="72"/>
      <c r="BG574" s="72"/>
    </row>
    <row r="575" spans="5:59" ht="32.25" customHeight="1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D575" s="72"/>
      <c r="BE575" s="72"/>
      <c r="BF575" s="72"/>
      <c r="BG575" s="72"/>
    </row>
    <row r="576" spans="5:59" ht="32.25" customHeight="1" x14ac:dyDescent="0.25">
      <c r="E576" s="93"/>
      <c r="AM576" s="93"/>
      <c r="AN576" s="93"/>
      <c r="AO576" s="129"/>
      <c r="AP576" s="93"/>
      <c r="AQ576" s="93"/>
      <c r="BD576" s="72"/>
      <c r="BE576" s="72"/>
      <c r="BF576" s="72"/>
      <c r="BG576" s="72"/>
    </row>
    <row r="577" spans="5:59" ht="32.25" customHeight="1" x14ac:dyDescent="0.25">
      <c r="E577" s="93"/>
      <c r="AM577" s="93"/>
      <c r="AN577" s="93"/>
      <c r="AO577" s="129"/>
      <c r="AP577" s="93"/>
      <c r="AQ577" s="93"/>
      <c r="BD577" s="72"/>
      <c r="BE577" s="72"/>
      <c r="BF577" s="72"/>
      <c r="BG577" s="72"/>
    </row>
    <row r="578" spans="5:59" ht="32.25" customHeight="1" x14ac:dyDescent="0.25">
      <c r="E578" s="93"/>
      <c r="AM578" s="93"/>
      <c r="AN578" s="93"/>
      <c r="AO578" s="129"/>
      <c r="AP578" s="93"/>
      <c r="AQ578" s="93"/>
      <c r="BD578" s="72"/>
      <c r="BE578" s="72"/>
      <c r="BF578" s="72"/>
      <c r="BG578" s="72"/>
    </row>
    <row r="579" spans="5:59" ht="32.25" customHeight="1" x14ac:dyDescent="0.25">
      <c r="E579" s="93"/>
      <c r="AM579" s="93"/>
      <c r="AN579" s="93"/>
      <c r="AO579" s="129"/>
      <c r="AP579" s="93"/>
      <c r="AQ579" s="93"/>
      <c r="BD579" s="72"/>
      <c r="BE579" s="72"/>
      <c r="BF579" s="72"/>
      <c r="BG579" s="72"/>
    </row>
    <row r="580" spans="5:59" ht="32.25" customHeight="1" x14ac:dyDescent="0.25">
      <c r="E580" s="93"/>
      <c r="AM580" s="93"/>
      <c r="AN580" s="93"/>
      <c r="AO580" s="129"/>
      <c r="AP580" s="93"/>
      <c r="AQ580" s="93"/>
      <c r="BD580" s="72"/>
      <c r="BE580" s="72"/>
      <c r="BF580" s="72"/>
      <c r="BG580" s="72"/>
    </row>
    <row r="581" spans="5:59" ht="32.25" customHeight="1" x14ac:dyDescent="0.25">
      <c r="E581" s="93"/>
      <c r="AM581" s="93"/>
      <c r="AN581" s="93"/>
      <c r="AO581" s="129"/>
      <c r="AP581" s="93"/>
      <c r="AQ581" s="93"/>
      <c r="BD581" s="72"/>
      <c r="BE581" s="72"/>
      <c r="BF581" s="72"/>
      <c r="BG581" s="72"/>
    </row>
    <row r="582" spans="5:59" ht="32.25" customHeight="1" x14ac:dyDescent="0.25">
      <c r="E582" s="93"/>
      <c r="AM582" s="93"/>
      <c r="AN582" s="93"/>
      <c r="AO582" s="129"/>
      <c r="AP582" s="93"/>
      <c r="AQ582" s="93"/>
      <c r="BD582" s="72"/>
      <c r="BE582" s="72"/>
      <c r="BF582" s="72"/>
      <c r="BG582" s="72"/>
    </row>
    <row r="583" spans="5:59" ht="32.25" customHeight="1" x14ac:dyDescent="0.25">
      <c r="E583" s="93"/>
      <c r="AM583" s="93"/>
      <c r="AN583" s="93"/>
      <c r="AO583" s="129"/>
      <c r="AP583" s="93"/>
      <c r="AQ583" s="93"/>
      <c r="BD583" s="72"/>
      <c r="BE583" s="72"/>
      <c r="BF583" s="72"/>
      <c r="BG583" s="72"/>
    </row>
    <row r="584" spans="5:59" ht="32.25" customHeight="1" x14ac:dyDescent="0.25">
      <c r="E584" s="93"/>
      <c r="AM584" s="93"/>
      <c r="AN584" s="93"/>
      <c r="AO584" s="129"/>
      <c r="AP584" s="93"/>
      <c r="AQ584" s="93"/>
      <c r="BD584" s="72"/>
      <c r="BE584" s="72"/>
      <c r="BF584" s="72"/>
      <c r="BG584" s="72"/>
    </row>
    <row r="585" spans="5:59" ht="32.25" customHeight="1" x14ac:dyDescent="0.25">
      <c r="E585" s="93"/>
      <c r="AM585" s="93"/>
      <c r="AN585" s="93"/>
      <c r="AO585" s="129"/>
      <c r="AP585" s="93"/>
      <c r="AQ585" s="93"/>
      <c r="BD585" s="72"/>
      <c r="BE585" s="72"/>
      <c r="BF585" s="72"/>
      <c r="BG585" s="72"/>
    </row>
    <row r="586" spans="5:59" ht="32.25" customHeight="1" x14ac:dyDescent="0.25">
      <c r="E586" s="93"/>
      <c r="AM586" s="93"/>
      <c r="AN586" s="93"/>
      <c r="AO586" s="129"/>
      <c r="AP586" s="93"/>
      <c r="AQ586" s="93"/>
      <c r="BD586" s="72"/>
      <c r="BE586" s="72"/>
      <c r="BF586" s="72"/>
      <c r="BG586" s="72"/>
    </row>
    <row r="587" spans="5:59" ht="32.25" customHeight="1" x14ac:dyDescent="0.25">
      <c r="E587" s="93"/>
      <c r="AM587" s="93"/>
      <c r="AN587" s="93"/>
      <c r="AO587" s="129"/>
      <c r="AP587" s="93"/>
      <c r="AQ587" s="93"/>
      <c r="BD587" s="72"/>
      <c r="BE587" s="72"/>
      <c r="BF587" s="72"/>
      <c r="BG587" s="72"/>
    </row>
    <row r="588" spans="5:59" ht="32.25" customHeight="1" x14ac:dyDescent="0.25">
      <c r="E588" s="93"/>
      <c r="AM588" s="93"/>
      <c r="AN588" s="93"/>
      <c r="AO588" s="129"/>
      <c r="AP588" s="93"/>
      <c r="AQ588" s="93"/>
      <c r="BD588" s="72"/>
      <c r="BE588" s="72"/>
      <c r="BF588" s="72"/>
      <c r="BG588" s="72"/>
    </row>
    <row r="589" spans="5:59" ht="32.25" customHeight="1" x14ac:dyDescent="0.25">
      <c r="E589" s="93"/>
      <c r="AM589" s="93"/>
      <c r="AN589" s="93"/>
      <c r="AO589" s="129"/>
      <c r="AP589" s="93"/>
      <c r="AQ589" s="93"/>
      <c r="BD589" s="72"/>
      <c r="BE589" s="72"/>
      <c r="BF589" s="72"/>
      <c r="BG589" s="72"/>
    </row>
    <row r="590" spans="5:59" ht="32.25" customHeight="1" x14ac:dyDescent="0.25">
      <c r="E590" s="93"/>
      <c r="AM590" s="93"/>
      <c r="AN590" s="93"/>
      <c r="AO590" s="129"/>
      <c r="AP590" s="93"/>
      <c r="AQ590" s="93"/>
      <c r="BD590" s="72"/>
      <c r="BE590" s="72"/>
      <c r="BF590" s="72"/>
      <c r="BG590" s="72"/>
    </row>
    <row r="591" spans="5:59" ht="32.25" customHeight="1" x14ac:dyDescent="0.25">
      <c r="E591" s="93"/>
      <c r="AM591" s="93"/>
      <c r="AN591" s="93"/>
      <c r="AO591" s="129"/>
      <c r="AP591" s="93"/>
      <c r="AQ591" s="93"/>
      <c r="BD591" s="72"/>
      <c r="BE591" s="72"/>
      <c r="BF591" s="72"/>
      <c r="BG591" s="72"/>
    </row>
    <row r="592" spans="5:59" ht="32.25" customHeight="1" x14ac:dyDescent="0.25">
      <c r="E592" s="93"/>
      <c r="AM592" s="93"/>
      <c r="AN592" s="93"/>
      <c r="AO592" s="129"/>
      <c r="AP592" s="93"/>
      <c r="AQ592" s="93"/>
      <c r="BD592" s="72"/>
      <c r="BE592" s="72"/>
      <c r="BF592" s="72"/>
      <c r="BG592" s="72"/>
    </row>
    <row r="593" spans="5:59" ht="32.25" customHeight="1" x14ac:dyDescent="0.25">
      <c r="E593" s="93"/>
      <c r="AM593" s="93"/>
      <c r="AN593" s="93"/>
      <c r="AO593" s="129"/>
      <c r="AP593" s="93"/>
      <c r="AQ593" s="93"/>
      <c r="BD593" s="72"/>
      <c r="BE593" s="72"/>
      <c r="BF593" s="72"/>
      <c r="BG593" s="72"/>
    </row>
    <row r="594" spans="5:59" ht="32.25" customHeight="1" x14ac:dyDescent="0.25">
      <c r="E594" s="93"/>
      <c r="AM594" s="93"/>
      <c r="AN594" s="93"/>
      <c r="AO594" s="129"/>
      <c r="AP594" s="93"/>
      <c r="AQ594" s="93"/>
      <c r="BD594" s="72"/>
      <c r="BE594" s="72"/>
      <c r="BF594" s="72"/>
      <c r="BG594" s="72"/>
    </row>
    <row r="595" spans="5:59" ht="32.25" customHeight="1" x14ac:dyDescent="0.25">
      <c r="E595" s="93"/>
      <c r="AM595" s="93"/>
      <c r="AN595" s="93"/>
      <c r="AO595" s="129"/>
      <c r="AP595" s="93"/>
      <c r="AQ595" s="93"/>
      <c r="BD595" s="72"/>
      <c r="BE595" s="72"/>
      <c r="BF595" s="72"/>
      <c r="BG595" s="72"/>
    </row>
    <row r="596" spans="5:59" ht="32.25" customHeight="1" x14ac:dyDescent="0.25">
      <c r="E596" s="93"/>
      <c r="AM596" s="93"/>
      <c r="AN596" s="93"/>
      <c r="AO596" s="129"/>
      <c r="AP596" s="93"/>
      <c r="AQ596" s="93"/>
      <c r="BD596" s="72"/>
      <c r="BE596" s="72"/>
      <c r="BF596" s="72"/>
      <c r="BG596" s="72"/>
    </row>
    <row r="597" spans="5:59" ht="32.25" customHeight="1" x14ac:dyDescent="0.25">
      <c r="E597" s="93"/>
      <c r="AM597" s="93"/>
      <c r="AN597" s="93"/>
      <c r="AO597" s="129"/>
      <c r="AP597" s="93"/>
      <c r="AQ597" s="93"/>
      <c r="BD597" s="72"/>
      <c r="BE597" s="72"/>
      <c r="BF597" s="72"/>
      <c r="BG597" s="72"/>
    </row>
    <row r="598" spans="5:59" ht="32.25" customHeight="1" x14ac:dyDescent="0.25">
      <c r="E598" s="93"/>
      <c r="AM598" s="93"/>
      <c r="AN598" s="93"/>
      <c r="AO598" s="129"/>
      <c r="AP598" s="93"/>
      <c r="AQ598" s="93"/>
      <c r="BD598" s="72"/>
      <c r="BE598" s="72"/>
      <c r="BF598" s="72"/>
      <c r="BG598" s="72"/>
    </row>
    <row r="599" spans="5:59" ht="32.25" customHeight="1" x14ac:dyDescent="0.25">
      <c r="E599" s="93"/>
      <c r="AM599" s="93"/>
      <c r="AN599" s="93"/>
      <c r="AO599" s="129"/>
      <c r="AP599" s="93"/>
      <c r="AQ599" s="93"/>
      <c r="BD599" s="72"/>
      <c r="BE599" s="72"/>
      <c r="BF599" s="72"/>
      <c r="BG599" s="72"/>
    </row>
    <row r="600" spans="5:59" ht="32.25" customHeight="1" x14ac:dyDescent="0.25">
      <c r="E600" s="93"/>
      <c r="AM600" s="93"/>
      <c r="AN600" s="93"/>
      <c r="AO600" s="129"/>
      <c r="AP600" s="93"/>
      <c r="AQ600" s="93"/>
      <c r="BD600" s="72"/>
      <c r="BE600" s="72"/>
      <c r="BF600" s="72"/>
      <c r="BG600" s="72"/>
    </row>
    <row r="601" spans="5:59" ht="32.25" customHeight="1" x14ac:dyDescent="0.25">
      <c r="E601" s="93"/>
      <c r="AM601" s="93"/>
      <c r="AN601" s="93"/>
      <c r="AO601" s="129"/>
      <c r="AP601" s="93"/>
      <c r="AQ601" s="93"/>
      <c r="BD601" s="72"/>
      <c r="BE601" s="72"/>
      <c r="BF601" s="72"/>
      <c r="BG601" s="72"/>
    </row>
    <row r="602" spans="5:59" ht="32.25" customHeight="1" x14ac:dyDescent="0.25">
      <c r="E602" s="93"/>
      <c r="AM602" s="93"/>
      <c r="AN602" s="93"/>
      <c r="AO602" s="129"/>
      <c r="AP602" s="93"/>
      <c r="AQ602" s="93"/>
      <c r="BD602" s="72"/>
      <c r="BE602" s="72"/>
      <c r="BF602" s="72"/>
      <c r="BG602" s="72"/>
    </row>
    <row r="603" spans="5:59" ht="32.25" customHeight="1" x14ac:dyDescent="0.25">
      <c r="E603" s="93"/>
      <c r="AM603" s="93"/>
      <c r="AN603" s="93"/>
      <c r="AO603" s="129"/>
      <c r="AP603" s="93"/>
      <c r="AQ603" s="93"/>
      <c r="BD603" s="72"/>
      <c r="BE603" s="72"/>
      <c r="BF603" s="72"/>
      <c r="BG603" s="72"/>
    </row>
    <row r="604" spans="5:59" ht="32.25" customHeight="1" x14ac:dyDescent="0.25">
      <c r="E604" s="93"/>
      <c r="AM604" s="93"/>
      <c r="AN604" s="93"/>
      <c r="AO604" s="129"/>
      <c r="AP604" s="93"/>
      <c r="AQ604" s="93"/>
      <c r="BD604" s="72"/>
      <c r="BE604" s="72"/>
      <c r="BF604" s="72"/>
      <c r="BG604" s="72"/>
    </row>
    <row r="605" spans="5:59" ht="32.25" customHeight="1" x14ac:dyDescent="0.25">
      <c r="E605" s="93"/>
      <c r="AM605" s="93"/>
      <c r="AN605" s="93"/>
      <c r="AO605" s="129"/>
      <c r="AP605" s="93"/>
      <c r="AQ605" s="93"/>
      <c r="BD605" s="72"/>
      <c r="BE605" s="72"/>
      <c r="BF605" s="72"/>
      <c r="BG605" s="72"/>
    </row>
    <row r="606" spans="5:59" ht="32.25" customHeight="1" x14ac:dyDescent="0.25">
      <c r="E606" s="93"/>
      <c r="AM606" s="93"/>
      <c r="AN606" s="93"/>
      <c r="AO606" s="129"/>
      <c r="AP606" s="93"/>
      <c r="AQ606" s="93"/>
      <c r="BD606" s="72"/>
      <c r="BE606" s="72"/>
      <c r="BF606" s="72"/>
      <c r="BG606" s="72"/>
    </row>
    <row r="607" spans="5:59" ht="32.25" customHeight="1" x14ac:dyDescent="0.25">
      <c r="E607" s="93"/>
      <c r="AM607" s="93"/>
      <c r="AN607" s="93"/>
      <c r="AO607" s="129"/>
      <c r="AP607" s="93"/>
      <c r="AQ607" s="93"/>
      <c r="BD607" s="72"/>
      <c r="BE607" s="72"/>
      <c r="BF607" s="72"/>
      <c r="BG607" s="72"/>
    </row>
    <row r="608" spans="5:59" ht="32.25" customHeight="1" x14ac:dyDescent="0.25">
      <c r="E608" s="93"/>
      <c r="AM608" s="93"/>
      <c r="AN608" s="93"/>
      <c r="AO608" s="129"/>
      <c r="AP608" s="93"/>
      <c r="AQ608" s="93"/>
      <c r="BD608" s="72"/>
      <c r="BE608" s="72"/>
      <c r="BF608" s="72"/>
      <c r="BG608" s="72"/>
    </row>
    <row r="609" spans="5:59" ht="32.25" customHeight="1" x14ac:dyDescent="0.25">
      <c r="E609" s="93"/>
      <c r="AM609" s="93"/>
      <c r="AN609" s="93"/>
      <c r="AO609" s="129"/>
      <c r="AP609" s="93"/>
      <c r="AQ609" s="93"/>
      <c r="BD609" s="72"/>
      <c r="BE609" s="72"/>
      <c r="BF609" s="72"/>
      <c r="BG609" s="72"/>
    </row>
    <row r="610" spans="5:59" ht="32.25" customHeight="1" x14ac:dyDescent="0.25">
      <c r="E610" s="93"/>
      <c r="AM610" s="93"/>
      <c r="AN610" s="93"/>
      <c r="AO610" s="129"/>
      <c r="AP610" s="93"/>
      <c r="AQ610" s="93"/>
      <c r="BD610" s="72"/>
      <c r="BE610" s="72"/>
      <c r="BF610" s="72"/>
      <c r="BG610" s="72"/>
    </row>
    <row r="611" spans="5:59" ht="32.25" customHeight="1" x14ac:dyDescent="0.25">
      <c r="E611" s="93"/>
      <c r="AM611" s="93"/>
      <c r="AN611" s="93"/>
      <c r="AO611" s="129"/>
      <c r="AP611" s="93"/>
      <c r="AQ611" s="93"/>
      <c r="BD611" s="72"/>
      <c r="BE611" s="72"/>
      <c r="BF611" s="72"/>
      <c r="BG611" s="72"/>
    </row>
    <row r="612" spans="5:59" ht="32.25" customHeight="1" x14ac:dyDescent="0.25">
      <c r="E612" s="93"/>
      <c r="AM612" s="93"/>
      <c r="AN612" s="93"/>
      <c r="AO612" s="129"/>
      <c r="AP612" s="93"/>
      <c r="AQ612" s="93"/>
      <c r="BD612" s="72"/>
      <c r="BE612" s="72"/>
      <c r="BF612" s="72"/>
      <c r="BG612" s="72"/>
    </row>
    <row r="613" spans="5:59" ht="32.25" customHeight="1" x14ac:dyDescent="0.25">
      <c r="E613" s="93"/>
      <c r="AM613" s="93"/>
      <c r="AN613" s="93"/>
      <c r="AO613" s="129"/>
      <c r="AP613" s="93"/>
      <c r="AQ613" s="93"/>
      <c r="BD613" s="72"/>
      <c r="BE613" s="72"/>
      <c r="BF613" s="72"/>
      <c r="BG613" s="72"/>
    </row>
    <row r="614" spans="5:59" ht="32.25" customHeight="1" x14ac:dyDescent="0.25">
      <c r="E614" s="93"/>
      <c r="AM614" s="93"/>
      <c r="AN614" s="93"/>
      <c r="AO614" s="129"/>
      <c r="AP614" s="93"/>
      <c r="AQ614" s="93"/>
      <c r="BD614" s="72"/>
      <c r="BE614" s="72"/>
      <c r="BF614" s="72"/>
      <c r="BG614" s="72"/>
    </row>
    <row r="615" spans="5:59" ht="32.25" customHeight="1" x14ac:dyDescent="0.25">
      <c r="E615" s="93"/>
      <c r="AM615" s="93"/>
      <c r="AN615" s="93"/>
      <c r="AO615" s="129"/>
      <c r="AP615" s="93"/>
      <c r="AQ615" s="93"/>
      <c r="BD615" s="72"/>
      <c r="BE615" s="72"/>
      <c r="BF615" s="72"/>
      <c r="BG615" s="72"/>
    </row>
    <row r="616" spans="5:59" ht="32.25" customHeight="1" x14ac:dyDescent="0.25">
      <c r="E616" s="93"/>
      <c r="AM616" s="93"/>
      <c r="AN616" s="93"/>
      <c r="AO616" s="129"/>
      <c r="AP616" s="93"/>
      <c r="AQ616" s="93"/>
      <c r="BD616" s="72"/>
      <c r="BE616" s="72"/>
      <c r="BF616" s="72"/>
      <c r="BG616" s="72"/>
    </row>
    <row r="617" spans="5:59" ht="32.25" customHeight="1" x14ac:dyDescent="0.25">
      <c r="E617" s="93"/>
      <c r="AM617" s="93"/>
      <c r="AN617" s="93"/>
      <c r="AO617" s="129"/>
      <c r="AP617" s="93"/>
      <c r="AQ617" s="93"/>
      <c r="BD617" s="72"/>
      <c r="BE617" s="72"/>
      <c r="BF617" s="72"/>
      <c r="BG617" s="72"/>
    </row>
    <row r="618" spans="5:59" ht="32.25" customHeight="1" x14ac:dyDescent="0.25">
      <c r="E618" s="93"/>
      <c r="AM618" s="93"/>
      <c r="AN618" s="93"/>
      <c r="AO618" s="129"/>
      <c r="AP618" s="93"/>
      <c r="AQ618" s="93"/>
      <c r="BD618" s="72"/>
      <c r="BE618" s="72"/>
      <c r="BF618" s="72"/>
      <c r="BG618" s="72"/>
    </row>
    <row r="619" spans="5:59" ht="32.25" customHeight="1" x14ac:dyDescent="0.25">
      <c r="E619" s="93"/>
      <c r="AM619" s="93"/>
      <c r="AN619" s="93"/>
      <c r="AO619" s="129"/>
      <c r="AP619" s="93"/>
      <c r="AQ619" s="93"/>
      <c r="BD619" s="72"/>
      <c r="BE619" s="72"/>
      <c r="BF619" s="72"/>
      <c r="BG619" s="72"/>
    </row>
    <row r="620" spans="5:59" ht="32.25" customHeight="1" x14ac:dyDescent="0.25">
      <c r="E620" s="93"/>
      <c r="AM620" s="93"/>
      <c r="AN620" s="93"/>
      <c r="AO620" s="129"/>
      <c r="AP620" s="93"/>
      <c r="AQ620" s="93"/>
      <c r="BD620" s="72"/>
      <c r="BE620" s="72"/>
      <c r="BF620" s="72"/>
      <c r="BG620" s="72"/>
    </row>
    <row r="621" spans="5:59" ht="32.25" customHeight="1" x14ac:dyDescent="0.25">
      <c r="E621" s="93"/>
      <c r="AM621" s="93"/>
      <c r="AN621" s="93"/>
      <c r="AO621" s="129"/>
      <c r="AP621" s="93"/>
      <c r="AQ621" s="93"/>
      <c r="BD621" s="72"/>
      <c r="BE621" s="72"/>
      <c r="BF621" s="72"/>
      <c r="BG621" s="72"/>
    </row>
    <row r="622" spans="5:59" ht="32.25" customHeight="1" x14ac:dyDescent="0.25">
      <c r="E622" s="93"/>
      <c r="AM622" s="93"/>
      <c r="AN622" s="93"/>
      <c r="AO622" s="129"/>
      <c r="AP622" s="93"/>
      <c r="AQ622" s="93"/>
      <c r="BD622" s="72"/>
      <c r="BE622" s="72"/>
      <c r="BF622" s="72"/>
      <c r="BG622" s="72"/>
    </row>
    <row r="623" spans="5:59" ht="32.25" customHeight="1" x14ac:dyDescent="0.25">
      <c r="E623" s="93"/>
      <c r="AM623" s="93"/>
      <c r="AN623" s="93"/>
      <c r="AO623" s="129"/>
      <c r="AP623" s="93"/>
      <c r="AQ623" s="93"/>
      <c r="BD623" s="72"/>
      <c r="BE623" s="72"/>
      <c r="BF623" s="72"/>
      <c r="BG623" s="72"/>
    </row>
    <row r="624" spans="5:59" ht="32.25" customHeight="1" x14ac:dyDescent="0.25">
      <c r="E624" s="93"/>
      <c r="AM624" s="93"/>
      <c r="AN624" s="93"/>
      <c r="AO624" s="129"/>
      <c r="AP624" s="93"/>
      <c r="AQ624" s="93"/>
      <c r="BD624" s="72"/>
      <c r="BE624" s="72"/>
      <c r="BF624" s="72"/>
      <c r="BG624" s="72"/>
    </row>
    <row r="625" spans="5:59" ht="32.25" customHeight="1" x14ac:dyDescent="0.25">
      <c r="E625" s="93"/>
      <c r="AM625" s="93"/>
      <c r="AN625" s="93"/>
      <c r="AO625" s="129"/>
      <c r="AP625" s="93"/>
      <c r="AQ625" s="93"/>
      <c r="BD625" s="72"/>
      <c r="BE625" s="72"/>
      <c r="BF625" s="72"/>
      <c r="BG625" s="72"/>
    </row>
    <row r="626" spans="5:59" ht="32.25" customHeight="1" x14ac:dyDescent="0.25">
      <c r="E626" s="93"/>
      <c r="AM626" s="93"/>
      <c r="AN626" s="93"/>
      <c r="AO626" s="129"/>
      <c r="AP626" s="93"/>
      <c r="AQ626" s="93"/>
      <c r="BD626" s="72"/>
      <c r="BE626" s="72"/>
      <c r="BF626" s="72"/>
      <c r="BG626" s="72"/>
    </row>
    <row r="627" spans="5:59" ht="32.25" customHeight="1" x14ac:dyDescent="0.25">
      <c r="E627" s="93"/>
      <c r="AM627" s="93"/>
      <c r="AN627" s="93"/>
      <c r="AO627" s="129"/>
      <c r="AP627" s="93"/>
      <c r="AQ627" s="93"/>
      <c r="BD627" s="72"/>
      <c r="BE627" s="72"/>
      <c r="BF627" s="72"/>
      <c r="BG627" s="72"/>
    </row>
    <row r="628" spans="5:59" ht="32.25" customHeight="1" x14ac:dyDescent="0.25">
      <c r="E628" s="93"/>
      <c r="AM628" s="93"/>
      <c r="AN628" s="93"/>
      <c r="AO628" s="129"/>
      <c r="AP628" s="93"/>
      <c r="AQ628" s="93"/>
      <c r="BD628" s="72"/>
      <c r="BE628" s="72"/>
      <c r="BF628" s="72"/>
      <c r="BG628" s="72"/>
    </row>
    <row r="629" spans="5:59" ht="32.25" customHeight="1" x14ac:dyDescent="0.25">
      <c r="E629" s="93"/>
      <c r="AM629" s="93"/>
      <c r="AN629" s="93"/>
      <c r="AO629" s="129"/>
      <c r="AP629" s="93"/>
      <c r="AQ629" s="93"/>
      <c r="BD629" s="72"/>
      <c r="BE629" s="72"/>
      <c r="BF629" s="72"/>
      <c r="BG629" s="72"/>
    </row>
    <row r="630" spans="5:59" ht="32.25" customHeight="1" x14ac:dyDescent="0.25">
      <c r="E630" s="93"/>
      <c r="AM630" s="93"/>
      <c r="AN630" s="93"/>
      <c r="AO630" s="129"/>
      <c r="AP630" s="93"/>
      <c r="AQ630" s="93"/>
      <c r="BD630" s="72"/>
      <c r="BE630" s="72"/>
      <c r="BF630" s="72"/>
      <c r="BG630" s="72"/>
    </row>
    <row r="631" spans="5:59" ht="32.25" customHeight="1" x14ac:dyDescent="0.25">
      <c r="E631" s="93"/>
      <c r="AM631" s="93"/>
      <c r="AN631" s="93"/>
      <c r="AO631" s="129"/>
      <c r="AP631" s="93"/>
      <c r="AQ631" s="93"/>
      <c r="BD631" s="72"/>
      <c r="BE631" s="72"/>
      <c r="BF631" s="72"/>
      <c r="BG631" s="72"/>
    </row>
    <row r="632" spans="5:59" ht="32.25" customHeight="1" x14ac:dyDescent="0.25">
      <c r="E632" s="93"/>
      <c r="AM632" s="93"/>
      <c r="AN632" s="93"/>
      <c r="AO632" s="129"/>
      <c r="AP632" s="93"/>
      <c r="AQ632" s="93"/>
    </row>
    <row r="633" spans="5:59" ht="32.25" customHeight="1" x14ac:dyDescent="0.25">
      <c r="E633" s="93"/>
      <c r="AM633" s="93"/>
      <c r="AN633" s="93"/>
      <c r="AO633" s="129"/>
      <c r="AP633" s="93"/>
      <c r="AQ633" s="93"/>
    </row>
    <row r="634" spans="5:59" ht="32.25" customHeight="1" x14ac:dyDescent="0.25">
      <c r="E634" s="93"/>
      <c r="AM634" s="93"/>
      <c r="AN634" s="93"/>
      <c r="AO634" s="129"/>
      <c r="AP634" s="93"/>
      <c r="AQ634" s="93"/>
    </row>
    <row r="635" spans="5:59" ht="32.25" customHeight="1" x14ac:dyDescent="0.25">
      <c r="E635" s="93"/>
      <c r="AM635" s="93"/>
      <c r="AN635" s="93"/>
      <c r="AO635" s="129"/>
      <c r="AP635" s="93"/>
      <c r="AQ635" s="93"/>
    </row>
    <row r="636" spans="5:59" ht="32.25" customHeight="1" x14ac:dyDescent="0.25">
      <c r="E636" s="93"/>
      <c r="AM636" s="93"/>
      <c r="AN636" s="93"/>
      <c r="AO636" s="129"/>
      <c r="AP636" s="93"/>
      <c r="AQ636" s="93"/>
    </row>
    <row r="637" spans="5:59" ht="32.25" customHeight="1" x14ac:dyDescent="0.25">
      <c r="E637" s="93"/>
      <c r="AM637" s="93"/>
      <c r="AN637" s="93"/>
      <c r="AO637" s="129"/>
      <c r="AP637" s="93"/>
      <c r="AQ637" s="93"/>
    </row>
    <row r="638" spans="5:59" ht="32.25" customHeight="1" x14ac:dyDescent="0.25">
      <c r="E638" s="93"/>
      <c r="AM638" s="93"/>
      <c r="AN638" s="93"/>
      <c r="AO638" s="129"/>
      <c r="AP638" s="93"/>
      <c r="AQ638" s="93"/>
    </row>
    <row r="639" spans="5:59" ht="32.25" customHeight="1" x14ac:dyDescent="0.25">
      <c r="E639" s="93"/>
      <c r="AM639" s="93"/>
      <c r="AN639" s="93"/>
      <c r="AO639" s="129"/>
      <c r="AP639" s="93"/>
      <c r="AQ639" s="93"/>
    </row>
    <row r="640" spans="5:59" ht="32.25" customHeight="1" x14ac:dyDescent="0.25">
      <c r="E640" s="93"/>
      <c r="AM640" s="93"/>
      <c r="AN640" s="93"/>
      <c r="AO640" s="129"/>
      <c r="AP640" s="93"/>
      <c r="AQ640" s="93"/>
    </row>
    <row r="641" spans="5:43" ht="32.25" customHeight="1" x14ac:dyDescent="0.25">
      <c r="E641" s="93"/>
      <c r="AM641" s="93"/>
      <c r="AN641" s="93"/>
      <c r="AO641" s="129"/>
      <c r="AP641" s="93"/>
      <c r="AQ641" s="93"/>
    </row>
    <row r="642" spans="5:43" ht="32.25" customHeight="1" x14ac:dyDescent="0.25">
      <c r="E642" s="93"/>
      <c r="AM642" s="93"/>
      <c r="AN642" s="93"/>
      <c r="AO642" s="129"/>
      <c r="AP642" s="93"/>
      <c r="AQ642" s="93"/>
    </row>
    <row r="643" spans="5:43" ht="32.25" customHeight="1" x14ac:dyDescent="0.25">
      <c r="E643" s="93"/>
      <c r="AM643" s="93"/>
      <c r="AN643" s="93"/>
      <c r="AO643" s="129"/>
      <c r="AP643" s="93"/>
      <c r="AQ643" s="93"/>
    </row>
    <row r="644" spans="5:43" ht="32.25" customHeight="1" x14ac:dyDescent="0.25">
      <c r="E644" s="93"/>
      <c r="AM644" s="93"/>
      <c r="AN644" s="93"/>
      <c r="AO644" s="129"/>
      <c r="AP644" s="93"/>
      <c r="AQ644" s="93"/>
    </row>
    <row r="645" spans="5:43" ht="32.25" customHeight="1" x14ac:dyDescent="0.25">
      <c r="E645" s="93"/>
      <c r="AM645" s="93"/>
      <c r="AN645" s="93"/>
      <c r="AO645" s="129"/>
      <c r="AP645" s="93"/>
      <c r="AQ645" s="93"/>
    </row>
    <row r="646" spans="5:43" ht="32.25" customHeight="1" x14ac:dyDescent="0.25">
      <c r="E646" s="93"/>
      <c r="AM646" s="93"/>
      <c r="AN646" s="93"/>
      <c r="AO646" s="129"/>
      <c r="AP646" s="93"/>
      <c r="AQ646" s="93"/>
    </row>
    <row r="647" spans="5:43" ht="32.25" customHeight="1" x14ac:dyDescent="0.25">
      <c r="E647" s="93"/>
      <c r="AM647" s="93"/>
      <c r="AN647" s="93"/>
      <c r="AO647" s="129"/>
      <c r="AP647" s="93"/>
      <c r="AQ647" s="93"/>
    </row>
    <row r="648" spans="5:43" ht="32.25" customHeight="1" x14ac:dyDescent="0.25">
      <c r="E648" s="93"/>
      <c r="AM648" s="93"/>
      <c r="AN648" s="93"/>
      <c r="AO648" s="129"/>
      <c r="AP648" s="93"/>
      <c r="AQ648" s="93"/>
    </row>
    <row r="649" spans="5:43" ht="32.25" customHeight="1" x14ac:dyDescent="0.25">
      <c r="E649" s="93"/>
      <c r="AM649" s="93"/>
      <c r="AN649" s="93"/>
      <c r="AO649" s="129"/>
      <c r="AP649" s="93"/>
      <c r="AQ649" s="93"/>
    </row>
    <row r="650" spans="5:43" ht="32.25" customHeight="1" x14ac:dyDescent="0.25">
      <c r="E650" s="93"/>
      <c r="AM650" s="93"/>
      <c r="AN650" s="93"/>
      <c r="AO650" s="129"/>
      <c r="AP650" s="93"/>
      <c r="AQ650" s="93"/>
    </row>
    <row r="651" spans="5:43" ht="32.25" customHeight="1" x14ac:dyDescent="0.25">
      <c r="E651" s="93"/>
      <c r="AM651" s="93"/>
      <c r="AN651" s="93"/>
      <c r="AO651" s="129"/>
      <c r="AP651" s="93"/>
      <c r="AQ651" s="93"/>
    </row>
    <row r="652" spans="5:43" ht="32.25" customHeight="1" x14ac:dyDescent="0.25">
      <c r="E652" s="93"/>
      <c r="AM652" s="93"/>
      <c r="AN652" s="93"/>
      <c r="AO652" s="129"/>
      <c r="AP652" s="93"/>
      <c r="AQ652" s="93"/>
    </row>
    <row r="653" spans="5:43" ht="32.25" customHeight="1" x14ac:dyDescent="0.25">
      <c r="E653" s="93"/>
      <c r="AM653" s="93"/>
      <c r="AN653" s="93"/>
      <c r="AO653" s="129"/>
      <c r="AP653" s="93"/>
      <c r="AQ653" s="93"/>
    </row>
    <row r="654" spans="5:43" ht="32.25" customHeight="1" x14ac:dyDescent="0.25">
      <c r="E654" s="93"/>
      <c r="AM654" s="93"/>
      <c r="AN654" s="93"/>
      <c r="AO654" s="129"/>
      <c r="AP654" s="93"/>
      <c r="AQ654" s="93"/>
    </row>
    <row r="655" spans="5:43" ht="32.25" customHeight="1" x14ac:dyDescent="0.25">
      <c r="E655" s="93"/>
      <c r="AM655" s="93"/>
      <c r="AN655" s="93"/>
      <c r="AO655" s="129"/>
      <c r="AP655" s="93"/>
      <c r="AQ655" s="93"/>
    </row>
    <row r="656" spans="5:43" ht="32.25" customHeight="1" x14ac:dyDescent="0.25">
      <c r="E656" s="93"/>
      <c r="AM656" s="93"/>
      <c r="AN656" s="93"/>
      <c r="AO656" s="129"/>
      <c r="AP656" s="93"/>
      <c r="AQ656" s="93"/>
    </row>
    <row r="657" spans="5:43" ht="32.25" customHeight="1" x14ac:dyDescent="0.25">
      <c r="E657" s="93"/>
      <c r="AM657" s="93"/>
      <c r="AN657" s="93"/>
      <c r="AO657" s="129"/>
      <c r="AP657" s="93"/>
      <c r="AQ657" s="93"/>
    </row>
    <row r="658" spans="5:43" ht="32.25" customHeight="1" x14ac:dyDescent="0.25">
      <c r="E658" s="93"/>
      <c r="AM658" s="93"/>
      <c r="AN658" s="93"/>
      <c r="AO658" s="129"/>
      <c r="AP658" s="93"/>
      <c r="AQ658" s="93"/>
    </row>
    <row r="659" spans="5:43" ht="32.25" customHeight="1" x14ac:dyDescent="0.25">
      <c r="E659" s="93"/>
      <c r="AM659" s="93"/>
      <c r="AN659" s="93"/>
      <c r="AO659" s="129"/>
      <c r="AP659" s="93"/>
      <c r="AQ659" s="93"/>
    </row>
    <row r="660" spans="5:43" ht="32.25" customHeight="1" x14ac:dyDescent="0.25">
      <c r="E660" s="93"/>
      <c r="AM660" s="93"/>
      <c r="AN660" s="93"/>
      <c r="AO660" s="129"/>
      <c r="AP660" s="93"/>
      <c r="AQ660" s="93"/>
    </row>
    <row r="661" spans="5:43" ht="32.25" customHeight="1" x14ac:dyDescent="0.25">
      <c r="E661" s="93"/>
      <c r="AM661" s="93"/>
      <c r="AN661" s="93"/>
      <c r="AO661" s="129"/>
      <c r="AP661" s="93"/>
      <c r="AQ661" s="93"/>
    </row>
    <row r="662" spans="5:43" ht="32.25" customHeight="1" x14ac:dyDescent="0.25">
      <c r="E662" s="93"/>
      <c r="AM662" s="93"/>
      <c r="AN662" s="93"/>
      <c r="AO662" s="129"/>
      <c r="AP662" s="93"/>
      <c r="AQ662" s="93"/>
    </row>
    <row r="663" spans="5:43" ht="32.25" customHeight="1" x14ac:dyDescent="0.25">
      <c r="E663" s="93"/>
      <c r="AM663" s="93"/>
      <c r="AN663" s="93"/>
      <c r="AO663" s="129"/>
      <c r="AP663" s="93"/>
      <c r="AQ663" s="93"/>
    </row>
    <row r="664" spans="5:43" ht="32.25" customHeight="1" x14ac:dyDescent="0.25">
      <c r="E664" s="93"/>
      <c r="AM664" s="93"/>
      <c r="AN664" s="93"/>
      <c r="AO664" s="129"/>
      <c r="AP664" s="93"/>
      <c r="AQ664" s="93"/>
    </row>
    <row r="665" spans="5:43" ht="32.25" customHeight="1" x14ac:dyDescent="0.25">
      <c r="E665" s="93"/>
      <c r="AM665" s="93"/>
      <c r="AN665" s="93"/>
      <c r="AO665" s="129"/>
      <c r="AP665" s="93"/>
      <c r="AQ665" s="93"/>
    </row>
    <row r="666" spans="5:43" ht="32.25" customHeight="1" x14ac:dyDescent="0.25">
      <c r="E666" s="93"/>
      <c r="AM666" s="93"/>
      <c r="AN666" s="93"/>
      <c r="AO666" s="129"/>
      <c r="AP666" s="93"/>
      <c r="AQ666" s="93"/>
    </row>
    <row r="667" spans="5:43" ht="32.25" customHeight="1" x14ac:dyDescent="0.25">
      <c r="E667" s="93"/>
      <c r="AM667" s="93"/>
      <c r="AN667" s="93"/>
      <c r="AO667" s="129"/>
      <c r="AP667" s="93"/>
      <c r="AQ667" s="93"/>
    </row>
    <row r="668" spans="5:43" ht="32.25" customHeight="1" x14ac:dyDescent="0.25">
      <c r="E668" s="93"/>
      <c r="AM668" s="93"/>
      <c r="AN668" s="93"/>
      <c r="AO668" s="129"/>
      <c r="AP668" s="93"/>
      <c r="AQ668" s="93"/>
    </row>
    <row r="669" spans="5:43" ht="32.25" customHeight="1" x14ac:dyDescent="0.25">
      <c r="E669" s="93"/>
      <c r="AM669" s="93"/>
      <c r="AN669" s="93"/>
      <c r="AO669" s="129"/>
      <c r="AP669" s="93"/>
      <c r="AQ669" s="93"/>
    </row>
    <row r="670" spans="5:43" ht="32.25" customHeight="1" x14ac:dyDescent="0.25">
      <c r="E670" s="93"/>
      <c r="AM670" s="93"/>
      <c r="AN670" s="93"/>
      <c r="AO670" s="129"/>
      <c r="AP670" s="93"/>
      <c r="AQ670" s="93"/>
    </row>
    <row r="671" spans="5:43" ht="32.25" customHeight="1" x14ac:dyDescent="0.25">
      <c r="E671" s="93"/>
      <c r="AM671" s="93"/>
      <c r="AN671" s="93"/>
      <c r="AO671" s="129"/>
      <c r="AP671" s="93"/>
      <c r="AQ671" s="93"/>
    </row>
    <row r="672" spans="5:43" ht="32.25" customHeight="1" x14ac:dyDescent="0.25">
      <c r="E672" s="93"/>
      <c r="AM672" s="93"/>
      <c r="AN672" s="93"/>
      <c r="AO672" s="129"/>
      <c r="AP672" s="93"/>
      <c r="AQ672" s="93"/>
    </row>
    <row r="673" spans="5:43" ht="32.25" customHeight="1" x14ac:dyDescent="0.25">
      <c r="E673" s="93"/>
      <c r="AM673" s="93"/>
      <c r="AN673" s="93"/>
      <c r="AO673" s="129"/>
      <c r="AP673" s="93"/>
      <c r="AQ673" s="93"/>
    </row>
    <row r="674" spans="5:43" ht="32.25" customHeight="1" x14ac:dyDescent="0.25">
      <c r="E674" s="93"/>
      <c r="AM674" s="93"/>
      <c r="AN674" s="93"/>
      <c r="AO674" s="129"/>
      <c r="AP674" s="93"/>
      <c r="AQ674" s="93"/>
    </row>
    <row r="675" spans="5:43" ht="32.25" customHeight="1" x14ac:dyDescent="0.25">
      <c r="E675" s="93"/>
      <c r="AM675" s="93"/>
      <c r="AN675" s="93"/>
      <c r="AO675" s="129"/>
      <c r="AP675" s="93"/>
      <c r="AQ675" s="93"/>
    </row>
    <row r="676" spans="5:43" ht="32.25" customHeight="1" x14ac:dyDescent="0.25">
      <c r="E676" s="93"/>
      <c r="AM676" s="93"/>
      <c r="AN676" s="93"/>
      <c r="AO676" s="129"/>
      <c r="AP676" s="93"/>
      <c r="AQ676" s="93"/>
    </row>
    <row r="677" spans="5:43" ht="32.25" customHeight="1" x14ac:dyDescent="0.25">
      <c r="E677" s="93"/>
      <c r="AM677" s="93"/>
      <c r="AN677" s="93"/>
      <c r="AO677" s="129"/>
      <c r="AP677" s="93"/>
      <c r="AQ677" s="93"/>
    </row>
    <row r="678" spans="5:43" ht="32.25" customHeight="1" x14ac:dyDescent="0.25">
      <c r="E678" s="93"/>
      <c r="AM678" s="93"/>
      <c r="AN678" s="93"/>
      <c r="AO678" s="129"/>
      <c r="AP678" s="93"/>
      <c r="AQ678" s="93"/>
    </row>
    <row r="679" spans="5:43" ht="32.25" customHeight="1" x14ac:dyDescent="0.25">
      <c r="E679" s="93"/>
      <c r="AM679" s="93"/>
      <c r="AN679" s="93"/>
      <c r="AO679" s="129"/>
      <c r="AP679" s="93"/>
      <c r="AQ679" s="93"/>
    </row>
    <row r="680" spans="5:43" ht="32.25" customHeight="1" x14ac:dyDescent="0.25">
      <c r="E680" s="93"/>
      <c r="AM680" s="93"/>
      <c r="AN680" s="93"/>
      <c r="AO680" s="129"/>
      <c r="AP680" s="93"/>
      <c r="AQ680" s="93"/>
    </row>
    <row r="681" spans="5:43" ht="32.25" customHeight="1" x14ac:dyDescent="0.25">
      <c r="E681" s="93"/>
      <c r="AM681" s="93"/>
      <c r="AN681" s="93"/>
      <c r="AO681" s="129"/>
      <c r="AP681" s="93"/>
      <c r="AQ681" s="93"/>
    </row>
    <row r="682" spans="5:43" ht="32.25" customHeight="1" x14ac:dyDescent="0.25">
      <c r="E682" s="93"/>
      <c r="AM682" s="93"/>
      <c r="AN682" s="93"/>
      <c r="AO682" s="129"/>
      <c r="AP682" s="93"/>
      <c r="AQ682" s="93"/>
    </row>
    <row r="683" spans="5:43" ht="32.25" customHeight="1" x14ac:dyDescent="0.25">
      <c r="E683" s="93"/>
      <c r="AM683" s="93"/>
      <c r="AN683" s="93"/>
      <c r="AO683" s="129"/>
      <c r="AP683" s="93"/>
      <c r="AQ683" s="93"/>
    </row>
    <row r="684" spans="5:43" ht="32.25" customHeight="1" x14ac:dyDescent="0.25">
      <c r="E684" s="93"/>
      <c r="AM684" s="93"/>
      <c r="AN684" s="93"/>
      <c r="AO684" s="129"/>
      <c r="AP684" s="93"/>
      <c r="AQ684" s="93"/>
    </row>
    <row r="685" spans="5:43" ht="32.25" customHeight="1" x14ac:dyDescent="0.25">
      <c r="E685" s="93"/>
      <c r="AM685" s="93"/>
      <c r="AN685" s="93"/>
      <c r="AO685" s="129"/>
      <c r="AP685" s="93"/>
      <c r="AQ685" s="93"/>
    </row>
    <row r="686" spans="5:43" ht="32.25" customHeight="1" x14ac:dyDescent="0.25">
      <c r="E686" s="93"/>
      <c r="AM686" s="93"/>
      <c r="AN686" s="93"/>
      <c r="AO686" s="129"/>
      <c r="AP686" s="93"/>
      <c r="AQ686" s="93"/>
    </row>
    <row r="687" spans="5:43" ht="32.25" customHeight="1" x14ac:dyDescent="0.25">
      <c r="E687" s="93"/>
      <c r="AM687" s="93"/>
      <c r="AN687" s="93"/>
      <c r="AO687" s="129"/>
      <c r="AP687" s="93"/>
      <c r="AQ687" s="93"/>
    </row>
    <row r="688" spans="5:43" ht="32.25" customHeight="1" x14ac:dyDescent="0.25">
      <c r="E688" s="93"/>
      <c r="AM688" s="93"/>
      <c r="AN688" s="93"/>
      <c r="AO688" s="129"/>
      <c r="AP688" s="93"/>
      <c r="AQ688" s="93"/>
    </row>
    <row r="689" spans="5:43" ht="32.25" customHeight="1" x14ac:dyDescent="0.25">
      <c r="E689" s="93"/>
      <c r="AM689" s="93"/>
      <c r="AN689" s="93"/>
      <c r="AO689" s="129"/>
      <c r="AP689" s="93"/>
      <c r="AQ689" s="93"/>
    </row>
    <row r="690" spans="5:43" ht="32.25" customHeight="1" x14ac:dyDescent="0.25">
      <c r="E690" s="93"/>
      <c r="AM690" s="93"/>
      <c r="AN690" s="93"/>
      <c r="AO690" s="129"/>
      <c r="AP690" s="93"/>
      <c r="AQ690" s="93"/>
    </row>
    <row r="691" spans="5:43" ht="32.25" customHeight="1" x14ac:dyDescent="0.25">
      <c r="E691" s="93"/>
      <c r="AM691" s="93"/>
      <c r="AN691" s="93"/>
      <c r="AO691" s="129"/>
      <c r="AP691" s="93"/>
      <c r="AQ691" s="93"/>
    </row>
    <row r="692" spans="5:43" ht="32.25" customHeight="1" x14ac:dyDescent="0.25">
      <c r="E692" s="93"/>
      <c r="AM692" s="93"/>
      <c r="AN692" s="93"/>
      <c r="AO692" s="129"/>
      <c r="AP692" s="93"/>
      <c r="AQ692" s="93"/>
    </row>
    <row r="693" spans="5:43" ht="32.25" customHeight="1" x14ac:dyDescent="0.25">
      <c r="E693" s="93"/>
      <c r="AM693" s="93"/>
      <c r="AN693" s="93"/>
      <c r="AO693" s="129"/>
      <c r="AP693" s="93"/>
      <c r="AQ693" s="93"/>
    </row>
    <row r="694" spans="5:43" ht="32.25" customHeight="1" x14ac:dyDescent="0.25">
      <c r="E694" s="93"/>
      <c r="AM694" s="93"/>
      <c r="AN694" s="93"/>
      <c r="AO694" s="129"/>
      <c r="AP694" s="93"/>
      <c r="AQ694" s="93"/>
    </row>
    <row r="695" spans="5:43" ht="32.25" customHeight="1" x14ac:dyDescent="0.25">
      <c r="E695" s="93"/>
      <c r="AM695" s="93"/>
      <c r="AN695" s="93"/>
      <c r="AO695" s="129"/>
      <c r="AP695" s="93"/>
      <c r="AQ695" s="93"/>
    </row>
    <row r="696" spans="5:43" ht="32.25" customHeight="1" x14ac:dyDescent="0.25">
      <c r="E696" s="93"/>
      <c r="AM696" s="93"/>
      <c r="AN696" s="93"/>
      <c r="AO696" s="129"/>
      <c r="AP696" s="93"/>
      <c r="AQ696" s="93"/>
    </row>
    <row r="697" spans="5:43" ht="32.25" customHeight="1" x14ac:dyDescent="0.25">
      <c r="E697" s="93"/>
      <c r="AM697" s="93"/>
      <c r="AN697" s="93"/>
      <c r="AO697" s="129"/>
      <c r="AP697" s="93"/>
      <c r="AQ697" s="93"/>
    </row>
    <row r="698" spans="5:43" ht="32.25" customHeight="1" x14ac:dyDescent="0.25">
      <c r="E698" s="93"/>
      <c r="AM698" s="93"/>
      <c r="AN698" s="93"/>
      <c r="AO698" s="129"/>
      <c r="AP698" s="93"/>
      <c r="AQ698" s="93"/>
    </row>
    <row r="699" spans="5:43" ht="32.25" customHeight="1" x14ac:dyDescent="0.25">
      <c r="E699" s="93"/>
      <c r="AM699" s="93"/>
      <c r="AN699" s="93"/>
      <c r="AO699" s="129"/>
      <c r="AP699" s="93"/>
      <c r="AQ699" s="93"/>
    </row>
    <row r="700" spans="5:43" ht="32.25" customHeight="1" x14ac:dyDescent="0.25">
      <c r="E700" s="93"/>
      <c r="AM700" s="93"/>
      <c r="AN700" s="93"/>
      <c r="AO700" s="129"/>
      <c r="AP700" s="93"/>
      <c r="AQ700" s="93"/>
    </row>
    <row r="701" spans="5:43" ht="32.25" customHeight="1" x14ac:dyDescent="0.25">
      <c r="E701" s="93"/>
      <c r="AM701" s="93"/>
      <c r="AN701" s="93"/>
      <c r="AO701" s="129"/>
      <c r="AP701" s="93"/>
      <c r="AQ701" s="93"/>
    </row>
    <row r="702" spans="5:43" ht="32.25" customHeight="1" x14ac:dyDescent="0.25">
      <c r="E702" s="93"/>
      <c r="AM702" s="93"/>
      <c r="AN702" s="93"/>
      <c r="AO702" s="129"/>
      <c r="AP702" s="93"/>
      <c r="AQ702" s="93"/>
    </row>
    <row r="703" spans="5:43" ht="32.25" customHeight="1" x14ac:dyDescent="0.25">
      <c r="E703" s="93"/>
      <c r="AM703" s="93"/>
      <c r="AN703" s="93"/>
      <c r="AO703" s="129"/>
      <c r="AP703" s="93"/>
      <c r="AQ703" s="93"/>
    </row>
    <row r="704" spans="5:43" ht="32.25" customHeight="1" x14ac:dyDescent="0.25">
      <c r="E704" s="93"/>
      <c r="AM704" s="93"/>
      <c r="AN704" s="93"/>
      <c r="AO704" s="129"/>
      <c r="AP704" s="93"/>
      <c r="AQ704" s="93"/>
    </row>
    <row r="705" spans="5:43" ht="32.25" customHeight="1" x14ac:dyDescent="0.25">
      <c r="E705" s="93"/>
      <c r="AM705" s="93"/>
      <c r="AN705" s="93"/>
      <c r="AO705" s="129"/>
      <c r="AP705" s="93"/>
      <c r="AQ705" s="93"/>
    </row>
    <row r="706" spans="5:43" ht="32.25" customHeight="1" x14ac:dyDescent="0.25">
      <c r="E706" s="93"/>
      <c r="AM706" s="93"/>
      <c r="AN706" s="93"/>
      <c r="AO706" s="129"/>
      <c r="AP706" s="93"/>
      <c r="AQ706" s="93"/>
    </row>
    <row r="707" spans="5:43" ht="32.25" customHeight="1" x14ac:dyDescent="0.25">
      <c r="E707" s="93"/>
      <c r="AM707" s="93"/>
      <c r="AN707" s="93"/>
      <c r="AO707" s="129"/>
      <c r="AP707" s="93"/>
      <c r="AQ707" s="93"/>
    </row>
    <row r="708" spans="5:43" ht="32.25" customHeight="1" x14ac:dyDescent="0.25">
      <c r="E708" s="93"/>
      <c r="AM708" s="93"/>
      <c r="AN708" s="93"/>
      <c r="AO708" s="129"/>
      <c r="AP708" s="93"/>
      <c r="AQ708" s="93"/>
    </row>
    <row r="709" spans="5:43" ht="32.25" customHeight="1" x14ac:dyDescent="0.25">
      <c r="E709" s="93"/>
      <c r="AM709" s="93"/>
      <c r="AN709" s="93"/>
      <c r="AO709" s="129"/>
      <c r="AP709" s="93"/>
      <c r="AQ709" s="93"/>
    </row>
    <row r="710" spans="5:43" ht="32.25" customHeight="1" x14ac:dyDescent="0.25">
      <c r="E710" s="93"/>
      <c r="AM710" s="93"/>
      <c r="AN710" s="93"/>
      <c r="AO710" s="129"/>
      <c r="AP710" s="93"/>
      <c r="AQ710" s="93"/>
    </row>
    <row r="711" spans="5:43" ht="32.25" customHeight="1" x14ac:dyDescent="0.25">
      <c r="E711" s="93"/>
      <c r="AM711" s="93"/>
      <c r="AN711" s="93"/>
      <c r="AO711" s="129"/>
      <c r="AP711" s="93"/>
      <c r="AQ711" s="93"/>
    </row>
    <row r="712" spans="5:43" ht="32.25" customHeight="1" x14ac:dyDescent="0.25">
      <c r="E712" s="93"/>
      <c r="AM712" s="93"/>
      <c r="AN712" s="93"/>
      <c r="AO712" s="129"/>
      <c r="AP712" s="93"/>
      <c r="AQ712" s="93"/>
    </row>
    <row r="713" spans="5:43" ht="32.25" customHeight="1" x14ac:dyDescent="0.25">
      <c r="E713" s="93"/>
      <c r="AM713" s="93"/>
      <c r="AN713" s="93"/>
      <c r="AO713" s="129"/>
      <c r="AP713" s="93"/>
      <c r="AQ713" s="93"/>
    </row>
    <row r="714" spans="5:43" ht="32.25" customHeight="1" x14ac:dyDescent="0.25">
      <c r="E714" s="93"/>
      <c r="AM714" s="93"/>
      <c r="AN714" s="93"/>
      <c r="AO714" s="129"/>
      <c r="AP714" s="93"/>
      <c r="AQ714" s="93"/>
    </row>
    <row r="715" spans="5:43" ht="32.25" customHeight="1" x14ac:dyDescent="0.25">
      <c r="E715" s="93"/>
      <c r="AM715" s="93"/>
      <c r="AN715" s="93"/>
      <c r="AO715" s="129"/>
      <c r="AP715" s="93"/>
      <c r="AQ715" s="93"/>
    </row>
    <row r="716" spans="5:43" ht="32.25" customHeight="1" x14ac:dyDescent="0.25">
      <c r="E716" s="93"/>
      <c r="AM716" s="93"/>
      <c r="AN716" s="93"/>
      <c r="AO716" s="129"/>
      <c r="AP716" s="93"/>
      <c r="AQ716" s="93"/>
    </row>
    <row r="717" spans="5:43" ht="32.25" customHeight="1" x14ac:dyDescent="0.25">
      <c r="E717" s="93"/>
      <c r="AM717" s="93"/>
      <c r="AN717" s="93"/>
      <c r="AO717" s="129"/>
      <c r="AP717" s="93"/>
      <c r="AQ717" s="93"/>
    </row>
    <row r="718" spans="5:43" ht="32.25" customHeight="1" x14ac:dyDescent="0.25">
      <c r="E718" s="93"/>
      <c r="AM718" s="93"/>
      <c r="AN718" s="93"/>
      <c r="AO718" s="129"/>
      <c r="AP718" s="93"/>
      <c r="AQ718" s="93"/>
    </row>
    <row r="719" spans="5:43" ht="32.25" customHeight="1" x14ac:dyDescent="0.25">
      <c r="E719" s="93"/>
      <c r="AM719" s="93"/>
      <c r="AN719" s="93"/>
      <c r="AO719" s="129"/>
      <c r="AP719" s="93"/>
      <c r="AQ719" s="93"/>
    </row>
    <row r="720" spans="5:43" ht="32.25" customHeight="1" x14ac:dyDescent="0.25">
      <c r="E720" s="93"/>
      <c r="AM720" s="93"/>
      <c r="AN720" s="93"/>
      <c r="AO720" s="129"/>
      <c r="AP720" s="93"/>
      <c r="AQ720" s="93"/>
    </row>
    <row r="721" spans="5:43" ht="32.25" customHeight="1" x14ac:dyDescent="0.25">
      <c r="E721" s="93"/>
      <c r="AM721" s="93"/>
      <c r="AN721" s="93"/>
      <c r="AO721" s="129"/>
      <c r="AP721" s="93"/>
      <c r="AQ721" s="93"/>
    </row>
    <row r="722" spans="5:43" ht="32.25" customHeight="1" x14ac:dyDescent="0.25">
      <c r="E722" s="93"/>
      <c r="AM722" s="93"/>
      <c r="AN722" s="93"/>
      <c r="AO722" s="129"/>
      <c r="AP722" s="93"/>
      <c r="AQ722" s="93"/>
    </row>
    <row r="723" spans="5:43" ht="32.25" customHeight="1" x14ac:dyDescent="0.25">
      <c r="E723" s="93"/>
      <c r="AM723" s="93"/>
      <c r="AN723" s="93"/>
      <c r="AO723" s="129"/>
      <c r="AP723" s="93"/>
      <c r="AQ723" s="93"/>
    </row>
    <row r="724" spans="5:43" ht="32.25" customHeight="1" x14ac:dyDescent="0.25">
      <c r="E724" s="93"/>
      <c r="AM724" s="93"/>
      <c r="AN724" s="93"/>
      <c r="AO724" s="129"/>
      <c r="AP724" s="93"/>
      <c r="AQ724" s="93"/>
    </row>
    <row r="725" spans="5:43" ht="32.25" customHeight="1" x14ac:dyDescent="0.25">
      <c r="E725" s="93"/>
      <c r="AM725" s="93"/>
      <c r="AN725" s="93"/>
      <c r="AO725" s="129"/>
      <c r="AP725" s="93"/>
      <c r="AQ725" s="93"/>
    </row>
    <row r="726" spans="5:43" ht="32.25" customHeight="1" x14ac:dyDescent="0.25">
      <c r="E726" s="93"/>
      <c r="AM726" s="93"/>
      <c r="AN726" s="93"/>
      <c r="AO726" s="129"/>
      <c r="AP726" s="93"/>
      <c r="AQ726" s="93"/>
    </row>
    <row r="727" spans="5:43" ht="32.25" customHeight="1" x14ac:dyDescent="0.25">
      <c r="E727" s="93"/>
      <c r="AM727" s="93"/>
      <c r="AN727" s="93"/>
      <c r="AO727" s="129"/>
      <c r="AP727" s="93"/>
      <c r="AQ727" s="93"/>
    </row>
    <row r="728" spans="5:43" ht="32.25" customHeight="1" x14ac:dyDescent="0.25">
      <c r="E728" s="93"/>
      <c r="AM728" s="93"/>
      <c r="AN728" s="93"/>
      <c r="AO728" s="129"/>
      <c r="AP728" s="93"/>
      <c r="AQ728" s="93"/>
    </row>
    <row r="729" spans="5:43" ht="32.25" customHeight="1" x14ac:dyDescent="0.25">
      <c r="E729" s="93"/>
      <c r="AM729" s="93"/>
      <c r="AN729" s="93"/>
      <c r="AO729" s="129"/>
      <c r="AP729" s="93"/>
      <c r="AQ729" s="93"/>
    </row>
    <row r="730" spans="5:43" ht="32.25" customHeight="1" x14ac:dyDescent="0.25">
      <c r="E730" s="93"/>
      <c r="AM730" s="93"/>
      <c r="AN730" s="93"/>
      <c r="AO730" s="129"/>
      <c r="AP730" s="93"/>
      <c r="AQ730" s="93"/>
    </row>
    <row r="731" spans="5:43" ht="32.25" customHeight="1" x14ac:dyDescent="0.25">
      <c r="E731" s="93"/>
      <c r="AM731" s="93"/>
      <c r="AN731" s="93"/>
      <c r="AO731" s="129"/>
      <c r="AP731" s="93"/>
      <c r="AQ731" s="93"/>
    </row>
    <row r="732" spans="5:43" ht="32.25" customHeight="1" x14ac:dyDescent="0.25">
      <c r="E732" s="93"/>
      <c r="AM732" s="93"/>
      <c r="AN732" s="93"/>
      <c r="AO732" s="129"/>
      <c r="AP732" s="93"/>
      <c r="AQ732" s="93"/>
    </row>
    <row r="733" spans="5:43" ht="32.25" customHeight="1" x14ac:dyDescent="0.25">
      <c r="E733" s="93"/>
      <c r="AM733" s="93"/>
      <c r="AN733" s="93"/>
      <c r="AO733" s="129"/>
      <c r="AP733" s="93"/>
      <c r="AQ733" s="93"/>
    </row>
    <row r="734" spans="5:43" ht="32.25" customHeight="1" x14ac:dyDescent="0.25">
      <c r="E734" s="93"/>
      <c r="AM734" s="93"/>
      <c r="AN734" s="93"/>
      <c r="AO734" s="129"/>
      <c r="AP734" s="93"/>
      <c r="AQ734" s="93"/>
    </row>
    <row r="735" spans="5:43" ht="32.25" customHeight="1" x14ac:dyDescent="0.25">
      <c r="E735" s="93"/>
      <c r="AM735" s="93"/>
      <c r="AN735" s="93"/>
      <c r="AO735" s="129"/>
      <c r="AP735" s="93"/>
      <c r="AQ735" s="93"/>
    </row>
    <row r="736" spans="5:43" ht="32.25" customHeight="1" x14ac:dyDescent="0.25">
      <c r="E736" s="93"/>
      <c r="AM736" s="93"/>
      <c r="AN736" s="93"/>
      <c r="AO736" s="129"/>
      <c r="AP736" s="93"/>
      <c r="AQ736" s="93"/>
    </row>
    <row r="737" spans="5:43" ht="32.25" customHeight="1" x14ac:dyDescent="0.25">
      <c r="E737" s="93"/>
      <c r="AM737" s="93"/>
      <c r="AN737" s="93"/>
      <c r="AO737" s="129"/>
      <c r="AP737" s="93"/>
      <c r="AQ737" s="93"/>
    </row>
    <row r="738" spans="5:43" ht="32.25" customHeight="1" x14ac:dyDescent="0.25">
      <c r="E738" s="93"/>
      <c r="AM738" s="93"/>
      <c r="AN738" s="93"/>
      <c r="AO738" s="129"/>
      <c r="AP738" s="93"/>
      <c r="AQ738" s="93"/>
    </row>
    <row r="739" spans="5:43" ht="32.25" customHeight="1" x14ac:dyDescent="0.25">
      <c r="E739" s="93"/>
      <c r="AM739" s="93"/>
      <c r="AN739" s="93"/>
      <c r="AO739" s="129"/>
      <c r="AP739" s="93"/>
      <c r="AQ739" s="93"/>
    </row>
    <row r="740" spans="5:43" ht="32.25" customHeight="1" x14ac:dyDescent="0.25">
      <c r="E740" s="93"/>
      <c r="AM740" s="93"/>
      <c r="AN740" s="93"/>
      <c r="AO740" s="129"/>
      <c r="AP740" s="93"/>
      <c r="AQ740" s="93"/>
    </row>
    <row r="741" spans="5:43" ht="32.25" customHeight="1" x14ac:dyDescent="0.25">
      <c r="E741" s="93"/>
      <c r="AM741" s="93"/>
      <c r="AN741" s="93"/>
      <c r="AO741" s="129"/>
      <c r="AP741" s="93"/>
      <c r="AQ741" s="93"/>
    </row>
    <row r="742" spans="5:43" ht="32.25" customHeight="1" x14ac:dyDescent="0.25">
      <c r="E742" s="93"/>
      <c r="AM742" s="93"/>
      <c r="AN742" s="93"/>
      <c r="AO742" s="129"/>
      <c r="AP742" s="93"/>
      <c r="AQ742" s="93"/>
    </row>
    <row r="743" spans="5:43" ht="32.25" customHeight="1" x14ac:dyDescent="0.25">
      <c r="E743" s="93"/>
      <c r="AM743" s="93"/>
      <c r="AN743" s="93"/>
      <c r="AO743" s="129"/>
      <c r="AP743" s="93"/>
      <c r="AQ743" s="93"/>
    </row>
    <row r="744" spans="5:43" ht="32.25" customHeight="1" x14ac:dyDescent="0.25">
      <c r="E744" s="93"/>
      <c r="AM744" s="93"/>
      <c r="AN744" s="93"/>
      <c r="AO744" s="129"/>
      <c r="AP744" s="93"/>
      <c r="AQ744" s="93"/>
    </row>
    <row r="745" spans="5:43" ht="32.25" customHeight="1" x14ac:dyDescent="0.25">
      <c r="E745" s="93"/>
      <c r="AM745" s="93"/>
      <c r="AN745" s="93"/>
      <c r="AO745" s="129"/>
      <c r="AP745" s="93"/>
      <c r="AQ745" s="93"/>
    </row>
    <row r="746" spans="5:43" ht="32.25" customHeight="1" x14ac:dyDescent="0.25">
      <c r="E746" s="93"/>
      <c r="AM746" s="93"/>
      <c r="AN746" s="93"/>
      <c r="AO746" s="129"/>
      <c r="AP746" s="93"/>
      <c r="AQ746" s="93"/>
    </row>
    <row r="747" spans="5:43" ht="32.25" customHeight="1" x14ac:dyDescent="0.25">
      <c r="E747" s="93"/>
      <c r="AM747" s="93"/>
      <c r="AN747" s="93"/>
      <c r="AO747" s="129"/>
      <c r="AP747" s="93"/>
      <c r="AQ747" s="93"/>
    </row>
    <row r="748" spans="5:43" ht="32.25" customHeight="1" x14ac:dyDescent="0.25">
      <c r="E748" s="93"/>
      <c r="AM748" s="93"/>
      <c r="AN748" s="93"/>
      <c r="AO748" s="129"/>
      <c r="AP748" s="93"/>
      <c r="AQ748" s="93"/>
    </row>
    <row r="749" spans="5:43" ht="32.25" customHeight="1" x14ac:dyDescent="0.25">
      <c r="E749" s="93"/>
      <c r="AM749" s="93"/>
      <c r="AN749" s="93"/>
      <c r="AO749" s="129"/>
      <c r="AP749" s="93"/>
      <c r="AQ749" s="93"/>
    </row>
    <row r="750" spans="5:43" ht="32.25" customHeight="1" x14ac:dyDescent="0.25">
      <c r="E750" s="93"/>
      <c r="AM750" s="93"/>
      <c r="AN750" s="93"/>
      <c r="AO750" s="129"/>
      <c r="AP750" s="93"/>
      <c r="AQ750" s="93"/>
    </row>
    <row r="751" spans="5:43" ht="32.25" customHeight="1" x14ac:dyDescent="0.25">
      <c r="E751" s="93"/>
      <c r="AM751" s="93"/>
      <c r="AN751" s="93"/>
      <c r="AO751" s="129"/>
      <c r="AP751" s="93"/>
      <c r="AQ751" s="93"/>
    </row>
    <row r="752" spans="5:43" ht="32.25" customHeight="1" x14ac:dyDescent="0.25">
      <c r="E752" s="93"/>
      <c r="AM752" s="93"/>
      <c r="AN752" s="93"/>
      <c r="AO752" s="129"/>
      <c r="AP752" s="93"/>
      <c r="AQ752" s="93"/>
    </row>
    <row r="753" spans="5:43" ht="32.25" customHeight="1" x14ac:dyDescent="0.25">
      <c r="E753" s="93"/>
      <c r="AM753" s="93"/>
      <c r="AN753" s="93"/>
      <c r="AO753" s="129"/>
      <c r="AP753" s="93"/>
      <c r="AQ753" s="93"/>
    </row>
    <row r="754" spans="5:43" ht="32.25" customHeight="1" x14ac:dyDescent="0.25">
      <c r="E754" s="93"/>
      <c r="AM754" s="93"/>
      <c r="AN754" s="93"/>
      <c r="AO754" s="129"/>
      <c r="AP754" s="93"/>
      <c r="AQ754" s="93"/>
    </row>
    <row r="755" spans="5:43" ht="32.25" customHeight="1" x14ac:dyDescent="0.25">
      <c r="E755" s="93"/>
      <c r="AM755" s="93"/>
      <c r="AN755" s="93"/>
      <c r="AO755" s="129"/>
      <c r="AP755" s="93"/>
      <c r="AQ755" s="93"/>
    </row>
    <row r="756" spans="5:43" ht="32.25" customHeight="1" x14ac:dyDescent="0.25">
      <c r="E756" s="93"/>
      <c r="AM756" s="93"/>
      <c r="AN756" s="93"/>
      <c r="AO756" s="129"/>
      <c r="AP756" s="93"/>
      <c r="AQ756" s="93"/>
    </row>
    <row r="757" spans="5:43" ht="32.25" customHeight="1" x14ac:dyDescent="0.25">
      <c r="E757" s="93"/>
      <c r="AM757" s="93"/>
      <c r="AN757" s="93"/>
      <c r="AO757" s="129"/>
      <c r="AP757" s="93"/>
      <c r="AQ757" s="93"/>
    </row>
    <row r="758" spans="5:43" ht="32.25" customHeight="1" x14ac:dyDescent="0.25">
      <c r="E758" s="93"/>
      <c r="AM758" s="93"/>
      <c r="AN758" s="93"/>
      <c r="AO758" s="129"/>
      <c r="AP758" s="93"/>
      <c r="AQ758" s="93"/>
    </row>
    <row r="759" spans="5:43" ht="32.25" customHeight="1" x14ac:dyDescent="0.25">
      <c r="E759" s="93"/>
      <c r="AM759" s="93"/>
      <c r="AN759" s="93"/>
      <c r="AO759" s="129"/>
      <c r="AP759" s="93"/>
      <c r="AQ759" s="93"/>
    </row>
    <row r="760" spans="5:43" ht="32.25" customHeight="1" x14ac:dyDescent="0.25">
      <c r="E760" s="93"/>
      <c r="AM760" s="93"/>
      <c r="AN760" s="93"/>
      <c r="AO760" s="129"/>
      <c r="AP760" s="93"/>
      <c r="AQ760" s="93"/>
    </row>
    <row r="761" spans="5:43" ht="32.25" customHeight="1" x14ac:dyDescent="0.25">
      <c r="E761" s="93"/>
      <c r="AM761" s="93"/>
      <c r="AN761" s="93"/>
      <c r="AO761" s="129"/>
      <c r="AP761" s="93"/>
      <c r="AQ761" s="93"/>
    </row>
    <row r="762" spans="5:43" ht="32.25" customHeight="1" x14ac:dyDescent="0.25">
      <c r="E762" s="93"/>
      <c r="AM762" s="93"/>
      <c r="AN762" s="93"/>
      <c r="AO762" s="129"/>
      <c r="AP762" s="93"/>
      <c r="AQ762" s="93"/>
    </row>
    <row r="763" spans="5:43" ht="32.25" customHeight="1" x14ac:dyDescent="0.25">
      <c r="E763" s="93"/>
      <c r="AM763" s="93"/>
      <c r="AN763" s="93"/>
      <c r="AO763" s="129"/>
      <c r="AP763" s="93"/>
      <c r="AQ763" s="93"/>
    </row>
    <row r="764" spans="5:43" ht="32.25" customHeight="1" x14ac:dyDescent="0.25">
      <c r="E764" s="93"/>
      <c r="AM764" s="93"/>
      <c r="AN764" s="93"/>
      <c r="AO764" s="129"/>
      <c r="AP764" s="93"/>
      <c r="AQ764" s="93"/>
    </row>
    <row r="765" spans="5:43" ht="32.25" customHeight="1" x14ac:dyDescent="0.25">
      <c r="E765" s="93"/>
      <c r="AM765" s="93"/>
      <c r="AN765" s="93"/>
      <c r="AO765" s="129"/>
      <c r="AP765" s="93"/>
      <c r="AQ765" s="93"/>
    </row>
    <row r="766" spans="5:43" ht="32.25" customHeight="1" x14ac:dyDescent="0.25">
      <c r="E766" s="93"/>
      <c r="AM766" s="93"/>
      <c r="AN766" s="93"/>
      <c r="AO766" s="129"/>
      <c r="AP766" s="93"/>
      <c r="AQ766" s="93"/>
    </row>
    <row r="767" spans="5:43" ht="32.25" customHeight="1" x14ac:dyDescent="0.25">
      <c r="E767" s="93"/>
      <c r="AM767" s="93"/>
      <c r="AN767" s="93"/>
      <c r="AO767" s="129"/>
      <c r="AP767" s="93"/>
      <c r="AQ767" s="93"/>
    </row>
    <row r="768" spans="5:43" ht="32.25" customHeight="1" x14ac:dyDescent="0.25">
      <c r="E768" s="93"/>
      <c r="AM768" s="93"/>
      <c r="AN768" s="93"/>
      <c r="AO768" s="129"/>
      <c r="AP768" s="93"/>
      <c r="AQ768" s="93"/>
    </row>
    <row r="769" spans="5:43" ht="32.25" customHeight="1" x14ac:dyDescent="0.25">
      <c r="E769" s="93"/>
      <c r="AM769" s="93"/>
      <c r="AN769" s="93"/>
      <c r="AO769" s="129"/>
      <c r="AP769" s="93"/>
      <c r="AQ769" s="93"/>
    </row>
    <row r="770" spans="5:43" ht="32.25" customHeight="1" x14ac:dyDescent="0.25">
      <c r="E770" s="93"/>
      <c r="AM770" s="93"/>
      <c r="AN770" s="93"/>
      <c r="AO770" s="129"/>
      <c r="AP770" s="93"/>
      <c r="AQ770" s="93"/>
    </row>
    <row r="771" spans="5:43" ht="32.25" customHeight="1" x14ac:dyDescent="0.25">
      <c r="E771" s="93"/>
      <c r="AM771" s="93"/>
      <c r="AN771" s="93"/>
      <c r="AO771" s="129"/>
      <c r="AP771" s="93"/>
      <c r="AQ771" s="93"/>
    </row>
    <row r="772" spans="5:43" ht="32.25" customHeight="1" x14ac:dyDescent="0.25">
      <c r="E772" s="93"/>
      <c r="AM772" s="93"/>
      <c r="AN772" s="93"/>
      <c r="AO772" s="129"/>
      <c r="AP772" s="93"/>
      <c r="AQ772" s="93"/>
    </row>
    <row r="773" spans="5:43" ht="32.25" customHeight="1" x14ac:dyDescent="0.25">
      <c r="E773" s="93"/>
      <c r="AM773" s="93"/>
      <c r="AN773" s="93"/>
      <c r="AO773" s="129"/>
      <c r="AP773" s="93"/>
      <c r="AQ773" s="93"/>
    </row>
    <row r="774" spans="5:43" ht="32.25" customHeight="1" x14ac:dyDescent="0.25">
      <c r="E774" s="93"/>
      <c r="AM774" s="93"/>
      <c r="AN774" s="93"/>
      <c r="AO774" s="129"/>
      <c r="AP774" s="93"/>
      <c r="AQ774" s="93"/>
    </row>
    <row r="775" spans="5:43" ht="32.25" customHeight="1" x14ac:dyDescent="0.25">
      <c r="E775" s="93"/>
      <c r="AM775" s="93"/>
      <c r="AN775" s="93"/>
      <c r="AO775" s="129"/>
      <c r="AP775" s="93"/>
      <c r="AQ775" s="93"/>
    </row>
    <row r="776" spans="5:43" ht="32.25" customHeight="1" x14ac:dyDescent="0.25">
      <c r="E776" s="93"/>
      <c r="AM776" s="93"/>
      <c r="AN776" s="93"/>
      <c r="AO776" s="129"/>
      <c r="AP776" s="93"/>
      <c r="AQ776" s="93"/>
    </row>
    <row r="777" spans="5:43" ht="32.25" customHeight="1" x14ac:dyDescent="0.25">
      <c r="E777" s="93"/>
      <c r="AM777" s="93"/>
      <c r="AN777" s="93"/>
      <c r="AO777" s="129"/>
      <c r="AP777" s="93"/>
      <c r="AQ777" s="93"/>
    </row>
    <row r="778" spans="5:43" ht="32.25" customHeight="1" x14ac:dyDescent="0.25">
      <c r="E778" s="93"/>
      <c r="AM778" s="93"/>
      <c r="AN778" s="93"/>
      <c r="AO778" s="129"/>
      <c r="AP778" s="93"/>
      <c r="AQ778" s="93"/>
    </row>
    <row r="779" spans="5:43" ht="32.25" customHeight="1" x14ac:dyDescent="0.25">
      <c r="E779" s="93"/>
      <c r="AM779" s="93"/>
      <c r="AN779" s="93"/>
      <c r="AO779" s="129"/>
      <c r="AP779" s="93"/>
      <c r="AQ779" s="93"/>
    </row>
    <row r="780" spans="5:43" ht="32.25" customHeight="1" x14ac:dyDescent="0.25">
      <c r="E780" s="93"/>
      <c r="AM780" s="93"/>
      <c r="AN780" s="93"/>
      <c r="AO780" s="129"/>
      <c r="AP780" s="93"/>
      <c r="AQ780" s="93"/>
    </row>
    <row r="781" spans="5:43" ht="32.25" customHeight="1" x14ac:dyDescent="0.25">
      <c r="E781" s="93"/>
      <c r="AM781" s="93"/>
      <c r="AN781" s="93"/>
      <c r="AO781" s="129"/>
      <c r="AP781" s="93"/>
      <c r="AQ781" s="93"/>
    </row>
    <row r="782" spans="5:43" ht="32.25" customHeight="1" x14ac:dyDescent="0.25">
      <c r="E782" s="93"/>
      <c r="AM782" s="93"/>
      <c r="AN782" s="93"/>
      <c r="AO782" s="129"/>
      <c r="AP782" s="93"/>
      <c r="AQ782" s="93"/>
    </row>
    <row r="783" spans="5:43" ht="32.25" customHeight="1" x14ac:dyDescent="0.25">
      <c r="E783" s="93"/>
      <c r="AM783" s="93"/>
      <c r="AN783" s="93"/>
      <c r="AO783" s="129"/>
      <c r="AP783" s="93"/>
      <c r="AQ783" s="93"/>
    </row>
    <row r="784" spans="5:43" ht="32.25" customHeight="1" x14ac:dyDescent="0.25">
      <c r="E784" s="93"/>
      <c r="AM784" s="93"/>
      <c r="AN784" s="93"/>
      <c r="AO784" s="129"/>
      <c r="AP784" s="93"/>
      <c r="AQ784" s="93"/>
    </row>
    <row r="785" spans="5:43" ht="32.25" customHeight="1" x14ac:dyDescent="0.25">
      <c r="E785" s="93"/>
      <c r="AM785" s="93"/>
      <c r="AN785" s="93"/>
      <c r="AO785" s="129"/>
      <c r="AP785" s="93"/>
      <c r="AQ785" s="93"/>
    </row>
    <row r="786" spans="5:43" ht="32.25" customHeight="1" x14ac:dyDescent="0.25">
      <c r="E786" s="93"/>
      <c r="AM786" s="93"/>
      <c r="AN786" s="93"/>
      <c r="AO786" s="129"/>
      <c r="AP786" s="93"/>
      <c r="AQ786" s="93"/>
    </row>
    <row r="787" spans="5:43" ht="32.25" customHeight="1" x14ac:dyDescent="0.25">
      <c r="E787" s="93"/>
      <c r="AM787" s="93"/>
      <c r="AN787" s="93"/>
      <c r="AO787" s="129"/>
      <c r="AP787" s="93"/>
      <c r="AQ787" s="93"/>
    </row>
    <row r="788" spans="5:43" ht="32.25" customHeight="1" x14ac:dyDescent="0.25">
      <c r="E788" s="93"/>
      <c r="AM788" s="93"/>
      <c r="AN788" s="93"/>
      <c r="AO788" s="129"/>
      <c r="AP788" s="93"/>
      <c r="AQ788" s="93"/>
    </row>
    <row r="789" spans="5:43" ht="32.25" customHeight="1" x14ac:dyDescent="0.25">
      <c r="E789" s="93"/>
      <c r="AM789" s="93"/>
      <c r="AN789" s="93"/>
      <c r="AO789" s="129"/>
      <c r="AP789" s="93"/>
      <c r="AQ789" s="93"/>
    </row>
    <row r="790" spans="5:43" ht="32.25" customHeight="1" x14ac:dyDescent="0.25">
      <c r="E790" s="93"/>
      <c r="AM790" s="93"/>
      <c r="AN790" s="93"/>
      <c r="AO790" s="129"/>
      <c r="AP790" s="93"/>
      <c r="AQ790" s="93"/>
    </row>
    <row r="791" spans="5:43" ht="32.25" customHeight="1" x14ac:dyDescent="0.25">
      <c r="E791" s="93"/>
      <c r="AM791" s="93"/>
      <c r="AN791" s="93"/>
      <c r="AO791" s="129"/>
      <c r="AP791" s="93"/>
      <c r="AQ791" s="93"/>
    </row>
    <row r="792" spans="5:43" ht="32.25" customHeight="1" x14ac:dyDescent="0.25">
      <c r="E792" s="93"/>
      <c r="AM792" s="93"/>
      <c r="AN792" s="93"/>
      <c r="AO792" s="129"/>
      <c r="AP792" s="93"/>
      <c r="AQ792" s="93"/>
    </row>
    <row r="793" spans="5:43" ht="32.25" customHeight="1" x14ac:dyDescent="0.25">
      <c r="E793" s="93"/>
      <c r="AM793" s="93"/>
      <c r="AN793" s="93"/>
      <c r="AO793" s="129"/>
      <c r="AP793" s="93"/>
      <c r="AQ793" s="93"/>
    </row>
    <row r="794" spans="5:43" ht="32.25" customHeight="1" x14ac:dyDescent="0.25">
      <c r="E794" s="93"/>
      <c r="AM794" s="93"/>
      <c r="AN794" s="93"/>
      <c r="AO794" s="129"/>
      <c r="AP794" s="93"/>
      <c r="AQ794" s="93"/>
    </row>
    <row r="795" spans="5:43" ht="32.25" customHeight="1" x14ac:dyDescent="0.25">
      <c r="E795" s="93"/>
      <c r="AM795" s="93"/>
      <c r="AN795" s="93"/>
      <c r="AO795" s="129"/>
      <c r="AP795" s="93"/>
      <c r="AQ795" s="93"/>
    </row>
    <row r="796" spans="5:43" ht="32.25" customHeight="1" x14ac:dyDescent="0.25">
      <c r="E796" s="93"/>
      <c r="AM796" s="93"/>
      <c r="AN796" s="93"/>
      <c r="AO796" s="129"/>
      <c r="AP796" s="93"/>
      <c r="AQ796" s="93"/>
    </row>
    <row r="797" spans="5:43" ht="32.25" customHeight="1" x14ac:dyDescent="0.25">
      <c r="E797" s="93"/>
      <c r="AM797" s="93"/>
      <c r="AN797" s="93"/>
      <c r="AO797" s="129"/>
      <c r="AP797" s="93"/>
      <c r="AQ797" s="93"/>
    </row>
    <row r="798" spans="5:43" ht="32.25" customHeight="1" x14ac:dyDescent="0.25">
      <c r="E798" s="93"/>
      <c r="AM798" s="93"/>
      <c r="AN798" s="93"/>
      <c r="AO798" s="129"/>
      <c r="AP798" s="93"/>
      <c r="AQ798" s="93"/>
    </row>
    <row r="799" spans="5:43" ht="32.25" customHeight="1" x14ac:dyDescent="0.25">
      <c r="E799" s="93"/>
      <c r="AM799" s="93"/>
      <c r="AN799" s="93"/>
      <c r="AO799" s="129"/>
      <c r="AP799" s="93"/>
      <c r="AQ799" s="93"/>
    </row>
    <row r="800" spans="5:43" ht="32.25" customHeight="1" x14ac:dyDescent="0.25">
      <c r="E800" s="93"/>
      <c r="AM800" s="93"/>
      <c r="AN800" s="93"/>
      <c r="AO800" s="129"/>
      <c r="AP800" s="93"/>
      <c r="AQ800" s="93"/>
    </row>
    <row r="801" spans="5:43" ht="32.25" customHeight="1" x14ac:dyDescent="0.25">
      <c r="E801" s="93"/>
      <c r="AM801" s="93"/>
      <c r="AN801" s="93"/>
      <c r="AO801" s="129"/>
      <c r="AP801" s="93"/>
      <c r="AQ801" s="93"/>
    </row>
    <row r="802" spans="5:43" ht="32.25" customHeight="1" x14ac:dyDescent="0.25">
      <c r="E802" s="93"/>
      <c r="AM802" s="93"/>
      <c r="AN802" s="93"/>
      <c r="AO802" s="129"/>
      <c r="AP802" s="93"/>
      <c r="AQ802" s="93"/>
    </row>
    <row r="803" spans="5:43" ht="32.25" customHeight="1" x14ac:dyDescent="0.25">
      <c r="E803" s="93"/>
      <c r="AM803" s="93"/>
      <c r="AN803" s="93"/>
      <c r="AO803" s="129"/>
      <c r="AP803" s="93"/>
      <c r="AQ803" s="93"/>
    </row>
    <row r="804" spans="5:43" ht="32.25" customHeight="1" x14ac:dyDescent="0.25">
      <c r="E804" s="93"/>
      <c r="AM804" s="93"/>
      <c r="AN804" s="93"/>
      <c r="AO804" s="129"/>
      <c r="AP804" s="93"/>
      <c r="AQ804" s="93"/>
    </row>
    <row r="805" spans="5:43" ht="32.25" customHeight="1" x14ac:dyDescent="0.25">
      <c r="E805" s="93"/>
      <c r="AM805" s="93"/>
      <c r="AN805" s="93"/>
      <c r="AO805" s="129"/>
      <c r="AP805" s="93"/>
      <c r="AQ805" s="93"/>
    </row>
    <row r="806" spans="5:43" ht="32.25" customHeight="1" x14ac:dyDescent="0.25">
      <c r="E806" s="93"/>
      <c r="AM806" s="93"/>
      <c r="AN806" s="93"/>
      <c r="AO806" s="129"/>
      <c r="AP806" s="93"/>
      <c r="AQ806" s="93"/>
    </row>
    <row r="807" spans="5:43" ht="32.25" customHeight="1" x14ac:dyDescent="0.25">
      <c r="E807" s="93"/>
      <c r="AM807" s="93"/>
      <c r="AN807" s="93"/>
      <c r="AO807" s="129"/>
      <c r="AP807" s="93"/>
      <c r="AQ807" s="93"/>
    </row>
    <row r="808" spans="5:43" ht="32.25" customHeight="1" x14ac:dyDescent="0.25">
      <c r="E808" s="93"/>
      <c r="AM808" s="93"/>
      <c r="AN808" s="93"/>
      <c r="AO808" s="129"/>
      <c r="AP808" s="93"/>
      <c r="AQ808" s="93"/>
    </row>
    <row r="809" spans="5:43" ht="32.25" customHeight="1" x14ac:dyDescent="0.25">
      <c r="E809" s="93"/>
      <c r="AM809" s="93"/>
      <c r="AN809" s="93"/>
      <c r="AO809" s="129"/>
      <c r="AP809" s="93"/>
      <c r="AQ809" s="93"/>
    </row>
    <row r="810" spans="5:43" ht="32.25" customHeight="1" x14ac:dyDescent="0.25">
      <c r="E810" s="93"/>
      <c r="AM810" s="93"/>
      <c r="AN810" s="93"/>
      <c r="AO810" s="129"/>
      <c r="AP810" s="93"/>
      <c r="AQ810" s="93"/>
    </row>
    <row r="811" spans="5:43" ht="32.25" customHeight="1" x14ac:dyDescent="0.25">
      <c r="E811" s="93"/>
      <c r="AM811" s="93"/>
      <c r="AN811" s="93"/>
      <c r="AO811" s="129"/>
      <c r="AP811" s="93"/>
      <c r="AQ811" s="93"/>
    </row>
    <row r="812" spans="5:43" ht="32.25" customHeight="1" x14ac:dyDescent="0.25">
      <c r="E812" s="93"/>
      <c r="AM812" s="93"/>
      <c r="AN812" s="93"/>
      <c r="AO812" s="129"/>
      <c r="AP812" s="93"/>
      <c r="AQ812" s="93"/>
    </row>
    <row r="813" spans="5:43" ht="32.25" customHeight="1" x14ac:dyDescent="0.25">
      <c r="E813" s="93"/>
      <c r="AM813" s="93"/>
      <c r="AN813" s="93"/>
      <c r="AO813" s="129"/>
      <c r="AP813" s="93"/>
      <c r="AQ813" s="93"/>
    </row>
    <row r="814" spans="5:43" ht="32.25" customHeight="1" x14ac:dyDescent="0.25">
      <c r="E814" s="93"/>
      <c r="AM814" s="93"/>
      <c r="AN814" s="93"/>
      <c r="AO814" s="129"/>
      <c r="AP814" s="93"/>
      <c r="AQ814" s="93"/>
    </row>
    <row r="815" spans="5:43" ht="32.25" customHeight="1" x14ac:dyDescent="0.25">
      <c r="E815" s="93"/>
      <c r="AM815" s="93"/>
      <c r="AN815" s="93"/>
      <c r="AO815" s="129"/>
      <c r="AP815" s="93"/>
      <c r="AQ815" s="93"/>
    </row>
    <row r="816" spans="5:43" ht="32.25" customHeight="1" x14ac:dyDescent="0.25">
      <c r="E816" s="93"/>
      <c r="AM816" s="93"/>
      <c r="AN816" s="93"/>
      <c r="AO816" s="129"/>
      <c r="AP816" s="93"/>
      <c r="AQ816" s="93"/>
    </row>
    <row r="817" spans="5:43" ht="32.25" customHeight="1" x14ac:dyDescent="0.25">
      <c r="E817" s="93"/>
      <c r="AM817" s="93"/>
      <c r="AN817" s="93"/>
      <c r="AO817" s="129"/>
      <c r="AP817" s="93"/>
      <c r="AQ817" s="93"/>
    </row>
    <row r="818" spans="5:43" ht="32.25" customHeight="1" x14ac:dyDescent="0.25">
      <c r="E818" s="93"/>
      <c r="AM818" s="93"/>
      <c r="AN818" s="93"/>
      <c r="AO818" s="129"/>
      <c r="AP818" s="93"/>
      <c r="AQ818" s="93"/>
    </row>
    <row r="819" spans="5:43" ht="32.25" customHeight="1" x14ac:dyDescent="0.25">
      <c r="E819" s="93"/>
      <c r="AM819" s="93"/>
      <c r="AN819" s="93"/>
      <c r="AO819" s="129"/>
      <c r="AP819" s="93"/>
      <c r="AQ819" s="93"/>
    </row>
    <row r="820" spans="5:43" ht="32.25" customHeight="1" x14ac:dyDescent="0.25">
      <c r="E820" s="93"/>
      <c r="AM820" s="93"/>
      <c r="AN820" s="93"/>
      <c r="AO820" s="129"/>
      <c r="AP820" s="93"/>
      <c r="AQ820" s="93"/>
    </row>
    <row r="821" spans="5:43" ht="32.25" customHeight="1" x14ac:dyDescent="0.25">
      <c r="E821" s="93"/>
      <c r="AM821" s="93"/>
      <c r="AN821" s="93"/>
      <c r="AO821" s="129"/>
      <c r="AP821" s="93"/>
      <c r="AQ821" s="93"/>
    </row>
    <row r="822" spans="5:43" ht="32.25" customHeight="1" x14ac:dyDescent="0.25">
      <c r="E822" s="93"/>
      <c r="AM822" s="93"/>
      <c r="AN822" s="93"/>
      <c r="AO822" s="129"/>
      <c r="AP822" s="93"/>
      <c r="AQ822" s="93"/>
    </row>
    <row r="823" spans="5:43" ht="32.25" customHeight="1" x14ac:dyDescent="0.25">
      <c r="E823" s="93"/>
      <c r="AM823" s="93"/>
      <c r="AN823" s="93"/>
      <c r="AO823" s="129"/>
      <c r="AP823" s="93"/>
      <c r="AQ823" s="93"/>
    </row>
    <row r="824" spans="5:43" ht="32.25" customHeight="1" x14ac:dyDescent="0.25">
      <c r="E824" s="93"/>
      <c r="AM824" s="93"/>
      <c r="AN824" s="93"/>
      <c r="AO824" s="129"/>
      <c r="AP824" s="93"/>
      <c r="AQ824" s="93"/>
    </row>
    <row r="825" spans="5:43" ht="32.25" customHeight="1" x14ac:dyDescent="0.25">
      <c r="E825" s="93"/>
      <c r="AM825" s="93"/>
      <c r="AN825" s="93"/>
      <c r="AO825" s="129"/>
      <c r="AP825" s="93"/>
      <c r="AQ825" s="93"/>
    </row>
    <row r="826" spans="5:43" ht="32.25" customHeight="1" x14ac:dyDescent="0.25">
      <c r="E826" s="93"/>
      <c r="AM826" s="93"/>
      <c r="AN826" s="93"/>
      <c r="AO826" s="129"/>
      <c r="AP826" s="93"/>
      <c r="AQ826" s="93"/>
    </row>
    <row r="827" spans="5:43" ht="32.25" customHeight="1" x14ac:dyDescent="0.25">
      <c r="E827" s="93"/>
      <c r="AM827" s="93"/>
      <c r="AN827" s="93"/>
      <c r="AO827" s="129"/>
      <c r="AP827" s="93"/>
      <c r="AQ827" s="93"/>
    </row>
    <row r="828" spans="5:43" ht="32.25" customHeight="1" x14ac:dyDescent="0.25">
      <c r="E828" s="93"/>
      <c r="AM828" s="93"/>
      <c r="AN828" s="93"/>
      <c r="AO828" s="129"/>
      <c r="AP828" s="93"/>
      <c r="AQ828" s="93"/>
    </row>
    <row r="829" spans="5:43" ht="32.25" customHeight="1" x14ac:dyDescent="0.25">
      <c r="E829" s="93"/>
      <c r="AM829" s="93"/>
      <c r="AN829" s="93"/>
      <c r="AO829" s="129"/>
      <c r="AP829" s="93"/>
      <c r="AQ829" s="93"/>
    </row>
    <row r="830" spans="5:43" ht="32.25" customHeight="1" x14ac:dyDescent="0.25">
      <c r="E830" s="93"/>
      <c r="AM830" s="93"/>
      <c r="AN830" s="93"/>
      <c r="AO830" s="129"/>
      <c r="AP830" s="93"/>
      <c r="AQ830" s="93"/>
    </row>
    <row r="831" spans="5:43" ht="32.25" customHeight="1" x14ac:dyDescent="0.25">
      <c r="E831" s="93"/>
      <c r="AM831" s="93"/>
      <c r="AN831" s="93"/>
      <c r="AO831" s="129"/>
      <c r="AP831" s="93"/>
      <c r="AQ831" s="93"/>
    </row>
    <row r="832" spans="5:43" ht="32.25" customHeight="1" x14ac:dyDescent="0.25">
      <c r="E832" s="93"/>
      <c r="AM832" s="93"/>
      <c r="AN832" s="93"/>
      <c r="AO832" s="129"/>
      <c r="AP832" s="93"/>
      <c r="AQ832" s="93"/>
    </row>
    <row r="833" spans="5:43" ht="32.25" customHeight="1" x14ac:dyDescent="0.25">
      <c r="E833" s="93"/>
      <c r="AM833" s="93"/>
      <c r="AN833" s="93"/>
      <c r="AO833" s="129"/>
      <c r="AP833" s="93"/>
      <c r="AQ833" s="93"/>
    </row>
    <row r="834" spans="5:43" ht="32.25" customHeight="1" x14ac:dyDescent="0.25">
      <c r="E834" s="93"/>
      <c r="AM834" s="93"/>
      <c r="AN834" s="93"/>
      <c r="AO834" s="129"/>
      <c r="AP834" s="93"/>
      <c r="AQ834" s="93"/>
    </row>
    <row r="835" spans="5:43" ht="32.25" customHeight="1" x14ac:dyDescent="0.25">
      <c r="E835" s="93"/>
      <c r="AM835" s="93"/>
      <c r="AN835" s="93"/>
      <c r="AO835" s="129"/>
      <c r="AP835" s="93"/>
      <c r="AQ835" s="93"/>
    </row>
    <row r="836" spans="5:43" ht="32.25" customHeight="1" x14ac:dyDescent="0.25">
      <c r="E836" s="93"/>
      <c r="AM836" s="93"/>
      <c r="AN836" s="93"/>
      <c r="AO836" s="129"/>
      <c r="AP836" s="93"/>
      <c r="AQ836" s="93"/>
    </row>
    <row r="837" spans="5:43" ht="32.25" customHeight="1" x14ac:dyDescent="0.25">
      <c r="E837" s="93"/>
      <c r="AM837" s="93"/>
      <c r="AN837" s="93"/>
      <c r="AO837" s="129"/>
      <c r="AP837" s="93"/>
      <c r="AQ837" s="93"/>
    </row>
    <row r="838" spans="5:43" ht="32.25" customHeight="1" x14ac:dyDescent="0.25">
      <c r="E838" s="93"/>
      <c r="AM838" s="93"/>
      <c r="AN838" s="93"/>
      <c r="AO838" s="129"/>
      <c r="AP838" s="93"/>
      <c r="AQ838" s="93"/>
    </row>
    <row r="839" spans="5:43" ht="32.25" customHeight="1" x14ac:dyDescent="0.25">
      <c r="E839" s="93"/>
      <c r="AM839" s="93"/>
      <c r="AN839" s="93"/>
      <c r="AO839" s="129"/>
      <c r="AP839" s="93"/>
      <c r="AQ839" s="93"/>
    </row>
    <row r="840" spans="5:43" ht="32.25" customHeight="1" x14ac:dyDescent="0.25">
      <c r="E840" s="93"/>
      <c r="AM840" s="93"/>
      <c r="AN840" s="93"/>
      <c r="AO840" s="129"/>
      <c r="AP840" s="93"/>
      <c r="AQ840" s="93"/>
    </row>
    <row r="841" spans="5:43" ht="32.25" customHeight="1" x14ac:dyDescent="0.25">
      <c r="E841" s="93"/>
      <c r="AM841" s="93"/>
      <c r="AN841" s="93"/>
      <c r="AO841" s="129"/>
      <c r="AP841" s="93"/>
      <c r="AQ841" s="93"/>
    </row>
    <row r="842" spans="5:43" ht="32.25" customHeight="1" x14ac:dyDescent="0.25">
      <c r="E842" s="93"/>
      <c r="AM842" s="93"/>
      <c r="AN842" s="93"/>
      <c r="AO842" s="129"/>
      <c r="AP842" s="93"/>
      <c r="AQ842" s="93"/>
    </row>
    <row r="843" spans="5:43" ht="32.25" customHeight="1" x14ac:dyDescent="0.25">
      <c r="E843" s="93"/>
      <c r="AM843" s="93"/>
      <c r="AN843" s="93"/>
      <c r="AO843" s="129"/>
      <c r="AP843" s="93"/>
      <c r="AQ843" s="93"/>
    </row>
    <row r="844" spans="5:43" ht="32.25" customHeight="1" x14ac:dyDescent="0.25">
      <c r="E844" s="93"/>
      <c r="AM844" s="93"/>
      <c r="AN844" s="93"/>
      <c r="AO844" s="129"/>
      <c r="AP844" s="93"/>
      <c r="AQ844" s="93"/>
    </row>
    <row r="845" spans="5:43" ht="32.25" customHeight="1" x14ac:dyDescent="0.25">
      <c r="E845" s="93"/>
      <c r="AM845" s="93"/>
      <c r="AN845" s="93"/>
      <c r="AO845" s="129"/>
      <c r="AP845" s="93"/>
      <c r="AQ845" s="93"/>
    </row>
    <row r="846" spans="5:43" ht="32.25" customHeight="1" x14ac:dyDescent="0.25">
      <c r="E846" s="93"/>
      <c r="AM846" s="93"/>
      <c r="AN846" s="93"/>
      <c r="AO846" s="129"/>
      <c r="AP846" s="93"/>
      <c r="AQ846" s="93"/>
    </row>
    <row r="847" spans="5:43" ht="32.25" customHeight="1" x14ac:dyDescent="0.25">
      <c r="E847" s="93"/>
      <c r="AM847" s="93"/>
      <c r="AN847" s="93"/>
      <c r="AO847" s="129"/>
      <c r="AP847" s="93"/>
      <c r="AQ847" s="93"/>
    </row>
    <row r="848" spans="5:43" ht="32.25" customHeight="1" x14ac:dyDescent="0.25">
      <c r="E848" s="93"/>
      <c r="AM848" s="93"/>
      <c r="AN848" s="93"/>
      <c r="AO848" s="129"/>
      <c r="AP848" s="93"/>
      <c r="AQ848" s="93"/>
    </row>
    <row r="849" spans="5:43" ht="32.25" customHeight="1" x14ac:dyDescent="0.25">
      <c r="E849" s="93"/>
      <c r="AM849" s="93"/>
      <c r="AN849" s="93"/>
      <c r="AO849" s="129"/>
      <c r="AP849" s="93"/>
      <c r="AQ849" s="93"/>
    </row>
    <row r="850" spans="5:43" ht="32.25" customHeight="1" x14ac:dyDescent="0.25">
      <c r="E850" s="93"/>
      <c r="AM850" s="93"/>
      <c r="AN850" s="93"/>
      <c r="AO850" s="129"/>
      <c r="AP850" s="93"/>
      <c r="AQ850" s="93"/>
    </row>
    <row r="851" spans="5:43" ht="32.25" customHeight="1" x14ac:dyDescent="0.25">
      <c r="E851" s="93"/>
      <c r="AM851" s="93"/>
      <c r="AN851" s="93"/>
      <c r="AO851" s="129"/>
      <c r="AP851" s="93"/>
      <c r="AQ851" s="93"/>
    </row>
    <row r="852" spans="5:43" ht="32.25" customHeight="1" x14ac:dyDescent="0.25">
      <c r="E852" s="93"/>
      <c r="AM852" s="93"/>
      <c r="AN852" s="93"/>
      <c r="AO852" s="129"/>
      <c r="AP852" s="93"/>
      <c r="AQ852" s="93"/>
    </row>
    <row r="853" spans="5:43" ht="32.25" customHeight="1" x14ac:dyDescent="0.25">
      <c r="E853" s="93"/>
      <c r="AM853" s="93"/>
      <c r="AN853" s="93"/>
      <c r="AO853" s="129"/>
      <c r="AP853" s="93"/>
      <c r="AQ853" s="93"/>
    </row>
    <row r="854" spans="5:43" ht="32.25" customHeight="1" x14ac:dyDescent="0.25">
      <c r="E854" s="93"/>
      <c r="AM854" s="93"/>
      <c r="AN854" s="93"/>
      <c r="AO854" s="129"/>
      <c r="AP854" s="93"/>
      <c r="AQ854" s="93"/>
    </row>
    <row r="855" spans="5:43" ht="32.25" customHeight="1" x14ac:dyDescent="0.25">
      <c r="E855" s="93"/>
      <c r="AM855" s="93"/>
      <c r="AN855" s="93"/>
      <c r="AO855" s="129"/>
      <c r="AP855" s="93"/>
      <c r="AQ855" s="93"/>
    </row>
    <row r="856" spans="5:43" ht="32.25" customHeight="1" x14ac:dyDescent="0.25">
      <c r="E856" s="93"/>
      <c r="AM856" s="93"/>
      <c r="AN856" s="93"/>
      <c r="AO856" s="129"/>
      <c r="AP856" s="93"/>
      <c r="AQ856" s="93"/>
    </row>
    <row r="857" spans="5:43" ht="32.25" customHeight="1" x14ac:dyDescent="0.25">
      <c r="E857" s="93"/>
      <c r="AM857" s="93"/>
      <c r="AN857" s="93"/>
      <c r="AO857" s="129"/>
      <c r="AP857" s="93"/>
      <c r="AQ857" s="93"/>
    </row>
    <row r="858" spans="5:43" ht="32.25" customHeight="1" x14ac:dyDescent="0.25">
      <c r="E858" s="93"/>
      <c r="AM858" s="93"/>
      <c r="AN858" s="93"/>
      <c r="AO858" s="129"/>
      <c r="AP858" s="93"/>
      <c r="AQ858" s="93"/>
    </row>
    <row r="859" spans="5:43" ht="32.25" customHeight="1" x14ac:dyDescent="0.25">
      <c r="E859" s="93"/>
      <c r="AM859" s="93"/>
      <c r="AN859" s="93"/>
      <c r="AO859" s="129"/>
      <c r="AP859" s="93"/>
      <c r="AQ859" s="93"/>
    </row>
    <row r="860" spans="5:43" ht="32.25" customHeight="1" x14ac:dyDescent="0.25">
      <c r="E860" s="93"/>
      <c r="AM860" s="93"/>
      <c r="AN860" s="93"/>
      <c r="AO860" s="129"/>
      <c r="AP860" s="93"/>
      <c r="AQ860" s="93"/>
    </row>
    <row r="861" spans="5:43" ht="32.25" customHeight="1" x14ac:dyDescent="0.25">
      <c r="E861" s="93"/>
      <c r="AM861" s="93"/>
      <c r="AN861" s="93"/>
      <c r="AO861" s="129"/>
      <c r="AP861" s="93"/>
      <c r="AQ861" s="93"/>
    </row>
    <row r="862" spans="5:43" ht="32.25" customHeight="1" x14ac:dyDescent="0.25">
      <c r="E862" s="93"/>
      <c r="AM862" s="93"/>
      <c r="AN862" s="93"/>
      <c r="AO862" s="129"/>
      <c r="AP862" s="93"/>
      <c r="AQ862" s="93"/>
    </row>
    <row r="863" spans="5:43" ht="32.25" customHeight="1" x14ac:dyDescent="0.25">
      <c r="E863" s="93"/>
      <c r="AM863" s="93"/>
      <c r="AN863" s="93"/>
      <c r="AO863" s="129"/>
      <c r="AP863" s="93"/>
      <c r="AQ863" s="93"/>
    </row>
    <row r="864" spans="5:43" ht="32.25" customHeight="1" x14ac:dyDescent="0.25">
      <c r="E864" s="93"/>
      <c r="AM864" s="93"/>
      <c r="AN864" s="93"/>
      <c r="AO864" s="129"/>
      <c r="AP864" s="93"/>
      <c r="AQ864" s="93"/>
    </row>
    <row r="865" spans="5:43" ht="32.25" customHeight="1" x14ac:dyDescent="0.25">
      <c r="E865" s="93"/>
      <c r="AM865" s="93"/>
      <c r="AN865" s="93"/>
      <c r="AO865" s="129"/>
      <c r="AP865" s="93"/>
      <c r="AQ865" s="93"/>
    </row>
    <row r="866" spans="5:43" ht="32.25" customHeight="1" x14ac:dyDescent="0.25">
      <c r="E866" s="93"/>
      <c r="AM866" s="93"/>
      <c r="AN866" s="93"/>
      <c r="AO866" s="129"/>
      <c r="AP866" s="93"/>
      <c r="AQ866" s="93"/>
    </row>
    <row r="867" spans="5:43" ht="32.25" customHeight="1" x14ac:dyDescent="0.25">
      <c r="E867" s="93"/>
      <c r="AM867" s="93"/>
      <c r="AN867" s="93"/>
      <c r="AO867" s="129"/>
      <c r="AP867" s="93"/>
      <c r="AQ867" s="93"/>
    </row>
    <row r="868" spans="5:43" ht="32.25" customHeight="1" x14ac:dyDescent="0.25">
      <c r="E868" s="93"/>
      <c r="AM868" s="93"/>
      <c r="AN868" s="93"/>
      <c r="AO868" s="129"/>
      <c r="AP868" s="93"/>
      <c r="AQ868" s="93"/>
    </row>
    <row r="869" spans="5:43" ht="32.25" customHeight="1" x14ac:dyDescent="0.25">
      <c r="E869" s="93"/>
      <c r="AM869" s="93"/>
      <c r="AN869" s="93"/>
      <c r="AO869" s="129"/>
      <c r="AP869" s="93"/>
      <c r="AQ869" s="93"/>
    </row>
    <row r="870" spans="5:43" ht="32.25" customHeight="1" x14ac:dyDescent="0.25">
      <c r="E870" s="93"/>
      <c r="AM870" s="93"/>
      <c r="AN870" s="93"/>
      <c r="AO870" s="129"/>
      <c r="AP870" s="93"/>
      <c r="AQ870" s="93"/>
    </row>
    <row r="871" spans="5:43" ht="32.25" customHeight="1" x14ac:dyDescent="0.25">
      <c r="E871" s="93"/>
      <c r="AM871" s="93"/>
      <c r="AN871" s="93"/>
      <c r="AO871" s="129"/>
      <c r="AP871" s="93"/>
      <c r="AQ871" s="93"/>
    </row>
    <row r="872" spans="5:43" ht="32.25" customHeight="1" x14ac:dyDescent="0.25">
      <c r="E872" s="93"/>
      <c r="AM872" s="93"/>
      <c r="AN872" s="93"/>
      <c r="AO872" s="129"/>
      <c r="AP872" s="93"/>
      <c r="AQ872" s="93"/>
    </row>
    <row r="873" spans="5:43" ht="32.25" customHeight="1" x14ac:dyDescent="0.25">
      <c r="E873" s="93"/>
      <c r="AM873" s="93"/>
      <c r="AN873" s="93"/>
      <c r="AO873" s="129"/>
      <c r="AP873" s="93"/>
      <c r="AQ873" s="93"/>
    </row>
    <row r="874" spans="5:43" ht="32.25" customHeight="1" x14ac:dyDescent="0.25">
      <c r="E874" s="93"/>
      <c r="AM874" s="93"/>
      <c r="AN874" s="93"/>
      <c r="AO874" s="129"/>
      <c r="AP874" s="93"/>
      <c r="AQ874" s="93"/>
    </row>
    <row r="875" spans="5:43" ht="32.25" customHeight="1" x14ac:dyDescent="0.25">
      <c r="E875" s="93"/>
      <c r="AM875" s="93"/>
      <c r="AN875" s="93"/>
      <c r="AO875" s="129"/>
      <c r="AP875" s="93"/>
      <c r="AQ875" s="93"/>
    </row>
    <row r="876" spans="5:43" ht="32.25" customHeight="1" x14ac:dyDescent="0.25">
      <c r="E876" s="93"/>
      <c r="AM876" s="93"/>
      <c r="AN876" s="93"/>
      <c r="AO876" s="129"/>
      <c r="AP876" s="93"/>
      <c r="AQ876" s="93"/>
    </row>
    <row r="877" spans="5:43" ht="32.25" customHeight="1" x14ac:dyDescent="0.25">
      <c r="E877" s="93"/>
      <c r="AM877" s="93"/>
      <c r="AN877" s="93"/>
      <c r="AO877" s="129"/>
      <c r="AP877" s="93"/>
      <c r="AQ877" s="93"/>
    </row>
    <row r="878" spans="5:43" ht="32.25" customHeight="1" x14ac:dyDescent="0.25">
      <c r="E878" s="93"/>
      <c r="AM878" s="93"/>
      <c r="AN878" s="93"/>
      <c r="AO878" s="129"/>
      <c r="AP878" s="93"/>
      <c r="AQ878" s="93"/>
    </row>
    <row r="879" spans="5:43" ht="32.25" customHeight="1" x14ac:dyDescent="0.25">
      <c r="E879" s="93"/>
      <c r="AM879" s="93"/>
      <c r="AN879" s="93"/>
      <c r="AO879" s="129"/>
      <c r="AP879" s="93"/>
      <c r="AQ879" s="93"/>
    </row>
    <row r="880" spans="5:43" ht="32.25" customHeight="1" x14ac:dyDescent="0.25">
      <c r="E880" s="93"/>
      <c r="AM880" s="93"/>
      <c r="AN880" s="93"/>
      <c r="AO880" s="129"/>
      <c r="AP880" s="93"/>
      <c r="AQ880" s="93"/>
    </row>
    <row r="881" spans="5:43" ht="32.25" customHeight="1" x14ac:dyDescent="0.25">
      <c r="E881" s="93"/>
      <c r="AM881" s="93"/>
      <c r="AN881" s="93"/>
      <c r="AO881" s="129"/>
      <c r="AP881" s="93"/>
      <c r="AQ881" s="93"/>
    </row>
    <row r="882" spans="5:43" ht="32.25" customHeight="1" x14ac:dyDescent="0.25">
      <c r="E882" s="93"/>
      <c r="AM882" s="93"/>
      <c r="AN882" s="93"/>
      <c r="AO882" s="129"/>
      <c r="AP882" s="93"/>
      <c r="AQ882" s="93"/>
    </row>
    <row r="883" spans="5:43" ht="32.25" customHeight="1" x14ac:dyDescent="0.25">
      <c r="E883" s="93"/>
      <c r="AM883" s="93"/>
      <c r="AN883" s="93"/>
      <c r="AO883" s="129"/>
      <c r="AP883" s="93"/>
      <c r="AQ883" s="93"/>
    </row>
    <row r="884" spans="5:43" ht="32.25" customHeight="1" x14ac:dyDescent="0.25">
      <c r="E884" s="93"/>
      <c r="AM884" s="93"/>
      <c r="AN884" s="93"/>
      <c r="AO884" s="129"/>
      <c r="AP884" s="93"/>
      <c r="AQ884" s="93"/>
    </row>
    <row r="885" spans="5:43" ht="32.25" customHeight="1" x14ac:dyDescent="0.25">
      <c r="E885" s="93"/>
      <c r="AM885" s="93"/>
      <c r="AN885" s="93"/>
      <c r="AO885" s="129"/>
      <c r="AP885" s="93"/>
      <c r="AQ885" s="93"/>
    </row>
    <row r="886" spans="5:43" ht="32.25" customHeight="1" x14ac:dyDescent="0.25">
      <c r="E886" s="93"/>
      <c r="AM886" s="93"/>
      <c r="AN886" s="93"/>
      <c r="AO886" s="129"/>
      <c r="AP886" s="93"/>
      <c r="AQ886" s="93"/>
    </row>
    <row r="887" spans="5:43" ht="32.25" customHeight="1" x14ac:dyDescent="0.25">
      <c r="E887" s="93"/>
      <c r="AM887" s="93"/>
      <c r="AN887" s="93"/>
      <c r="AO887" s="129"/>
      <c r="AP887" s="93"/>
      <c r="AQ887" s="93"/>
    </row>
    <row r="888" spans="5:43" ht="32.25" customHeight="1" x14ac:dyDescent="0.25">
      <c r="E888" s="93"/>
      <c r="AM888" s="93"/>
      <c r="AN888" s="93"/>
      <c r="AO888" s="129"/>
      <c r="AP888" s="93"/>
      <c r="AQ888" s="93"/>
    </row>
    <row r="889" spans="5:43" ht="32.25" customHeight="1" x14ac:dyDescent="0.25">
      <c r="E889" s="93"/>
      <c r="AM889" s="93"/>
      <c r="AN889" s="93"/>
      <c r="AO889" s="129"/>
      <c r="AP889" s="93"/>
      <c r="AQ889" s="93"/>
    </row>
    <row r="890" spans="5:43" ht="32.25" customHeight="1" x14ac:dyDescent="0.25">
      <c r="E890" s="93"/>
      <c r="AM890" s="93"/>
      <c r="AN890" s="93"/>
      <c r="AO890" s="129"/>
      <c r="AP890" s="93"/>
      <c r="AQ890" s="93"/>
    </row>
    <row r="891" spans="5:43" ht="32.25" customHeight="1" x14ac:dyDescent="0.25">
      <c r="E891" s="93"/>
      <c r="AM891" s="93"/>
      <c r="AN891" s="93"/>
      <c r="AO891" s="129"/>
      <c r="AP891" s="93"/>
      <c r="AQ891" s="93"/>
    </row>
    <row r="892" spans="5:43" ht="32.25" customHeight="1" x14ac:dyDescent="0.25">
      <c r="E892" s="93"/>
      <c r="AM892" s="93"/>
      <c r="AN892" s="93"/>
      <c r="AO892" s="129"/>
      <c r="AP892" s="93"/>
      <c r="AQ892" s="93"/>
    </row>
    <row r="893" spans="5:43" ht="32.25" customHeight="1" x14ac:dyDescent="0.25">
      <c r="E893" s="93"/>
      <c r="AM893" s="93"/>
      <c r="AN893" s="93"/>
      <c r="AO893" s="129"/>
      <c r="AP893" s="93"/>
      <c r="AQ893" s="93"/>
    </row>
    <row r="894" spans="5:43" ht="32.25" customHeight="1" x14ac:dyDescent="0.25">
      <c r="E894" s="93"/>
      <c r="AM894" s="93"/>
      <c r="AN894" s="93"/>
      <c r="AO894" s="129"/>
      <c r="AP894" s="93"/>
      <c r="AQ894" s="93"/>
    </row>
    <row r="895" spans="5:43" ht="32.25" customHeight="1" x14ac:dyDescent="0.25">
      <c r="E895" s="93"/>
      <c r="AM895" s="93"/>
      <c r="AN895" s="93"/>
      <c r="AO895" s="129"/>
      <c r="AP895" s="93"/>
      <c r="AQ895" s="93"/>
    </row>
    <row r="896" spans="5:43" ht="32.25" customHeight="1" x14ac:dyDescent="0.25">
      <c r="E896" s="93"/>
      <c r="AM896" s="93"/>
      <c r="AN896" s="93"/>
      <c r="AO896" s="129"/>
      <c r="AP896" s="93"/>
      <c r="AQ896" s="93"/>
    </row>
    <row r="897" spans="5:43" ht="32.25" customHeight="1" x14ac:dyDescent="0.25">
      <c r="E897" s="93"/>
      <c r="AM897" s="93"/>
      <c r="AN897" s="93"/>
      <c r="AO897" s="129"/>
      <c r="AP897" s="93"/>
      <c r="AQ897" s="93"/>
    </row>
    <row r="898" spans="5:43" ht="32.25" customHeight="1" x14ac:dyDescent="0.25">
      <c r="E898" s="93"/>
      <c r="AM898" s="93"/>
      <c r="AN898" s="93"/>
      <c r="AO898" s="129"/>
      <c r="AP898" s="93"/>
      <c r="AQ898" s="93"/>
    </row>
    <row r="899" spans="5:43" ht="32.25" customHeight="1" x14ac:dyDescent="0.25">
      <c r="E899" s="93"/>
      <c r="AM899" s="93"/>
      <c r="AN899" s="93"/>
      <c r="AO899" s="129"/>
      <c r="AP899" s="93"/>
      <c r="AQ899" s="93"/>
    </row>
    <row r="900" spans="5:43" ht="32.25" customHeight="1" x14ac:dyDescent="0.25">
      <c r="E900" s="93"/>
      <c r="AM900" s="93"/>
      <c r="AN900" s="93"/>
      <c r="AO900" s="129"/>
      <c r="AP900" s="93"/>
      <c r="AQ900" s="93"/>
    </row>
    <row r="901" spans="5:43" ht="32.25" customHeight="1" x14ac:dyDescent="0.25">
      <c r="E901" s="93"/>
      <c r="AM901" s="93"/>
      <c r="AN901" s="93"/>
      <c r="AO901" s="129"/>
      <c r="AP901" s="93"/>
      <c r="AQ901" s="93"/>
    </row>
    <row r="902" spans="5:43" ht="32.25" customHeight="1" x14ac:dyDescent="0.25">
      <c r="E902" s="93"/>
      <c r="AM902" s="93"/>
      <c r="AN902" s="93"/>
      <c r="AO902" s="129"/>
      <c r="AP902" s="93"/>
      <c r="AQ902" s="93"/>
    </row>
    <row r="903" spans="5:43" ht="32.25" customHeight="1" x14ac:dyDescent="0.25">
      <c r="E903" s="93"/>
      <c r="AM903" s="93"/>
      <c r="AN903" s="93"/>
      <c r="AO903" s="129"/>
      <c r="AP903" s="93"/>
      <c r="AQ903" s="93"/>
    </row>
    <row r="904" spans="5:43" ht="32.25" customHeight="1" x14ac:dyDescent="0.25">
      <c r="E904" s="93"/>
      <c r="AM904" s="93"/>
      <c r="AN904" s="93"/>
      <c r="AO904" s="129"/>
      <c r="AP904" s="93"/>
      <c r="AQ904" s="93"/>
    </row>
    <row r="905" spans="5:43" ht="32.25" customHeight="1" x14ac:dyDescent="0.25">
      <c r="E905" s="93"/>
      <c r="AM905" s="93"/>
      <c r="AN905" s="93"/>
      <c r="AO905" s="129"/>
      <c r="AP905" s="93"/>
      <c r="AQ905" s="93"/>
    </row>
    <row r="906" spans="5:43" ht="32.25" customHeight="1" x14ac:dyDescent="0.25">
      <c r="E906" s="93"/>
      <c r="AM906" s="93"/>
      <c r="AN906" s="93"/>
      <c r="AO906" s="129"/>
      <c r="AP906" s="93"/>
      <c r="AQ906" s="93"/>
    </row>
    <row r="907" spans="5:43" ht="32.25" customHeight="1" x14ac:dyDescent="0.25">
      <c r="E907" s="93"/>
      <c r="AM907" s="93"/>
      <c r="AN907" s="93"/>
      <c r="AO907" s="129"/>
      <c r="AP907" s="93"/>
      <c r="AQ907" s="93"/>
    </row>
    <row r="908" spans="5:43" ht="32.25" customHeight="1" x14ac:dyDescent="0.25">
      <c r="E908" s="93"/>
      <c r="AM908" s="93"/>
      <c r="AN908" s="93"/>
      <c r="AO908" s="129"/>
      <c r="AP908" s="93"/>
      <c r="AQ908" s="93"/>
    </row>
    <row r="909" spans="5:43" ht="32.25" customHeight="1" x14ac:dyDescent="0.25">
      <c r="E909" s="93"/>
      <c r="AM909" s="93"/>
      <c r="AN909" s="93"/>
      <c r="AO909" s="129"/>
      <c r="AP909" s="93"/>
      <c r="AQ909" s="93"/>
    </row>
    <row r="910" spans="5:43" ht="32.25" customHeight="1" x14ac:dyDescent="0.25">
      <c r="E910" s="93"/>
      <c r="AM910" s="93"/>
      <c r="AN910" s="93"/>
      <c r="AO910" s="129"/>
      <c r="AP910" s="93"/>
      <c r="AQ910" s="93"/>
    </row>
    <row r="911" spans="5:43" ht="32.25" customHeight="1" x14ac:dyDescent="0.25">
      <c r="E911" s="93"/>
      <c r="AM911" s="93"/>
      <c r="AN911" s="93"/>
      <c r="AO911" s="129"/>
      <c r="AP911" s="93"/>
      <c r="AQ911" s="93"/>
    </row>
    <row r="912" spans="5:43" ht="32.25" customHeight="1" x14ac:dyDescent="0.25">
      <c r="E912" s="93"/>
      <c r="AM912" s="93"/>
      <c r="AN912" s="93"/>
      <c r="AO912" s="129"/>
      <c r="AP912" s="93"/>
      <c r="AQ912" s="93"/>
    </row>
    <row r="913" spans="5:43" ht="32.25" customHeight="1" x14ac:dyDescent="0.25">
      <c r="E913" s="93"/>
      <c r="AM913" s="93"/>
      <c r="AN913" s="93"/>
      <c r="AO913" s="129"/>
      <c r="AP913" s="93"/>
      <c r="AQ913" s="93"/>
    </row>
    <row r="914" spans="5:43" ht="32.25" customHeight="1" x14ac:dyDescent="0.25">
      <c r="E914" s="93"/>
      <c r="AM914" s="93"/>
      <c r="AN914" s="93"/>
      <c r="AO914" s="129"/>
      <c r="AP914" s="93"/>
      <c r="AQ914" s="93"/>
    </row>
    <row r="915" spans="5:43" ht="32.25" customHeight="1" x14ac:dyDescent="0.25">
      <c r="E915" s="93"/>
      <c r="AM915" s="93"/>
      <c r="AN915" s="93"/>
      <c r="AO915" s="129"/>
      <c r="AP915" s="93"/>
      <c r="AQ915" s="93"/>
    </row>
    <row r="916" spans="5:43" ht="32.25" customHeight="1" x14ac:dyDescent="0.25">
      <c r="E916" s="93"/>
      <c r="AM916" s="93"/>
      <c r="AN916" s="93"/>
      <c r="AO916" s="129"/>
      <c r="AP916" s="93"/>
      <c r="AQ916" s="93"/>
    </row>
    <row r="917" spans="5:43" ht="32.25" customHeight="1" x14ac:dyDescent="0.25">
      <c r="E917" s="93"/>
      <c r="AM917" s="93"/>
      <c r="AN917" s="93"/>
      <c r="AO917" s="129"/>
      <c r="AP917" s="93"/>
      <c r="AQ917" s="93"/>
    </row>
    <row r="918" spans="5:43" ht="32.25" customHeight="1" x14ac:dyDescent="0.25">
      <c r="E918" s="93"/>
      <c r="AM918" s="93"/>
      <c r="AN918" s="93"/>
      <c r="AO918" s="129"/>
      <c r="AP918" s="93"/>
      <c r="AQ918" s="93"/>
    </row>
    <row r="919" spans="5:43" ht="32.25" customHeight="1" x14ac:dyDescent="0.25">
      <c r="E919" s="93"/>
      <c r="AM919" s="93"/>
      <c r="AN919" s="93"/>
      <c r="AO919" s="129"/>
      <c r="AP919" s="93"/>
      <c r="AQ919" s="93"/>
    </row>
    <row r="920" spans="5:43" ht="32.25" customHeight="1" x14ac:dyDescent="0.25">
      <c r="E920" s="93"/>
      <c r="AM920" s="93"/>
      <c r="AN920" s="93"/>
      <c r="AO920" s="129"/>
      <c r="AP920" s="93"/>
      <c r="AQ920" s="93"/>
    </row>
    <row r="921" spans="5:43" ht="32.25" customHeight="1" x14ac:dyDescent="0.25">
      <c r="E921" s="93"/>
      <c r="AM921" s="93"/>
      <c r="AN921" s="93"/>
      <c r="AO921" s="129"/>
      <c r="AP921" s="93"/>
      <c r="AQ921" s="93"/>
    </row>
    <row r="922" spans="5:43" ht="32.25" customHeight="1" x14ac:dyDescent="0.25">
      <c r="E922" s="93"/>
      <c r="AM922" s="93"/>
      <c r="AN922" s="93"/>
      <c r="AO922" s="129"/>
      <c r="AP922" s="93"/>
      <c r="AQ922" s="93"/>
    </row>
    <row r="923" spans="5:43" ht="32.25" customHeight="1" x14ac:dyDescent="0.25">
      <c r="E923" s="93"/>
      <c r="AM923" s="93"/>
      <c r="AN923" s="93"/>
      <c r="AO923" s="129"/>
      <c r="AP923" s="93"/>
      <c r="AQ923" s="93"/>
    </row>
    <row r="924" spans="5:43" ht="32.25" customHeight="1" x14ac:dyDescent="0.25">
      <c r="E924" s="93"/>
      <c r="AM924" s="93"/>
      <c r="AN924" s="93"/>
      <c r="AO924" s="129"/>
      <c r="AP924" s="93"/>
      <c r="AQ924" s="93"/>
    </row>
    <row r="925" spans="5:43" ht="32.25" customHeight="1" x14ac:dyDescent="0.25">
      <c r="E925" s="93"/>
      <c r="AM925" s="93"/>
      <c r="AN925" s="93"/>
      <c r="AO925" s="129"/>
      <c r="AP925" s="93"/>
      <c r="AQ925" s="93"/>
    </row>
    <row r="926" spans="5:43" ht="32.25" customHeight="1" x14ac:dyDescent="0.25">
      <c r="E926" s="93"/>
      <c r="AM926" s="93"/>
      <c r="AN926" s="93"/>
      <c r="AO926" s="129"/>
      <c r="AP926" s="93"/>
      <c r="AQ926" s="93"/>
    </row>
    <row r="927" spans="5:43" ht="32.25" customHeight="1" x14ac:dyDescent="0.25">
      <c r="E927" s="93"/>
      <c r="AM927" s="93"/>
      <c r="AN927" s="93"/>
      <c r="AO927" s="129"/>
      <c r="AP927" s="93"/>
      <c r="AQ927" s="93"/>
    </row>
    <row r="928" spans="5:43" ht="32.25" customHeight="1" x14ac:dyDescent="0.25">
      <c r="E928" s="93"/>
      <c r="AM928" s="93"/>
      <c r="AN928" s="93"/>
      <c r="AO928" s="129"/>
      <c r="AP928" s="93"/>
      <c r="AQ928" s="93"/>
    </row>
    <row r="929" spans="5:43" ht="32.25" customHeight="1" x14ac:dyDescent="0.25">
      <c r="E929" s="93"/>
      <c r="AM929" s="93"/>
      <c r="AN929" s="93"/>
      <c r="AO929" s="129"/>
      <c r="AP929" s="93"/>
      <c r="AQ929" s="93"/>
    </row>
    <row r="930" spans="5:43" ht="32.25" customHeight="1" x14ac:dyDescent="0.25">
      <c r="E930" s="93"/>
      <c r="AM930" s="93"/>
      <c r="AN930" s="93"/>
      <c r="AO930" s="129"/>
      <c r="AP930" s="93"/>
      <c r="AQ930" s="93"/>
    </row>
    <row r="931" spans="5:43" ht="32.25" customHeight="1" x14ac:dyDescent="0.25">
      <c r="E931" s="93"/>
      <c r="AM931" s="93"/>
      <c r="AN931" s="93"/>
      <c r="AO931" s="129"/>
      <c r="AP931" s="93"/>
      <c r="AQ931" s="93"/>
    </row>
    <row r="932" spans="5:43" ht="32.25" customHeight="1" x14ac:dyDescent="0.25">
      <c r="E932" s="93"/>
      <c r="AM932" s="93"/>
      <c r="AN932" s="93"/>
      <c r="AO932" s="129"/>
      <c r="AP932" s="93"/>
      <c r="AQ932" s="93"/>
    </row>
    <row r="933" spans="5:43" ht="32.25" customHeight="1" x14ac:dyDescent="0.25">
      <c r="E933" s="93"/>
      <c r="AM933" s="93"/>
      <c r="AN933" s="93"/>
      <c r="AO933" s="129"/>
      <c r="AP933" s="93"/>
      <c r="AQ933" s="93"/>
    </row>
    <row r="934" spans="5:43" ht="32.25" customHeight="1" x14ac:dyDescent="0.25">
      <c r="E934" s="93"/>
      <c r="AM934" s="93"/>
      <c r="AN934" s="93"/>
      <c r="AO934" s="129"/>
      <c r="AP934" s="93"/>
      <c r="AQ934" s="93"/>
    </row>
    <row r="935" spans="5:43" ht="32.25" customHeight="1" x14ac:dyDescent="0.25">
      <c r="E935" s="93"/>
      <c r="AM935" s="93"/>
      <c r="AN935" s="93"/>
      <c r="AO935" s="129"/>
      <c r="AP935" s="93"/>
      <c r="AQ935" s="93"/>
    </row>
    <row r="936" spans="5:43" ht="32.25" customHeight="1" x14ac:dyDescent="0.25">
      <c r="E936" s="93"/>
      <c r="AM936" s="93"/>
      <c r="AN936" s="93"/>
      <c r="AO936" s="129"/>
      <c r="AP936" s="93"/>
      <c r="AQ936" s="93"/>
    </row>
    <row r="937" spans="5:43" ht="32.25" customHeight="1" x14ac:dyDescent="0.25">
      <c r="E937" s="93"/>
      <c r="AM937" s="93"/>
      <c r="AN937" s="93"/>
      <c r="AO937" s="129"/>
      <c r="AP937" s="93"/>
      <c r="AQ937" s="93"/>
    </row>
    <row r="938" spans="5:43" ht="32.25" customHeight="1" x14ac:dyDescent="0.25">
      <c r="E938" s="93"/>
      <c r="AM938" s="93"/>
      <c r="AN938" s="93"/>
      <c r="AO938" s="129"/>
      <c r="AP938" s="93"/>
      <c r="AQ938" s="93"/>
    </row>
    <row r="939" spans="5:43" ht="32.25" customHeight="1" x14ac:dyDescent="0.25">
      <c r="E939" s="93"/>
      <c r="AM939" s="93"/>
      <c r="AN939" s="93"/>
      <c r="AO939" s="129"/>
      <c r="AP939" s="93"/>
      <c r="AQ939" s="93"/>
    </row>
    <row r="940" spans="5:43" ht="32.25" customHeight="1" x14ac:dyDescent="0.25">
      <c r="E940" s="93"/>
      <c r="AM940" s="93"/>
      <c r="AN940" s="93"/>
      <c r="AO940" s="129"/>
      <c r="AP940" s="93"/>
      <c r="AQ940" s="93"/>
    </row>
    <row r="941" spans="5:43" ht="32.25" customHeight="1" x14ac:dyDescent="0.25">
      <c r="E941" s="93"/>
      <c r="AM941" s="93"/>
      <c r="AN941" s="93"/>
      <c r="AO941" s="129"/>
      <c r="AP941" s="93"/>
      <c r="AQ941" s="93"/>
    </row>
    <row r="942" spans="5:43" ht="32.25" customHeight="1" x14ac:dyDescent="0.25">
      <c r="E942" s="93"/>
      <c r="AM942" s="93"/>
      <c r="AN942" s="93"/>
      <c r="AO942" s="129"/>
      <c r="AP942" s="93"/>
      <c r="AQ942" s="93"/>
    </row>
    <row r="943" spans="5:43" ht="32.25" customHeight="1" x14ac:dyDescent="0.25">
      <c r="E943" s="93"/>
      <c r="AM943" s="93"/>
      <c r="AN943" s="93"/>
      <c r="AO943" s="129"/>
      <c r="AP943" s="93"/>
      <c r="AQ943" s="93"/>
    </row>
    <row r="944" spans="5:43" ht="32.25" customHeight="1" x14ac:dyDescent="0.25">
      <c r="E944" s="93"/>
      <c r="AM944" s="93"/>
      <c r="AN944" s="93"/>
      <c r="AO944" s="129"/>
      <c r="AP944" s="93"/>
      <c r="AQ944" s="93"/>
    </row>
    <row r="945" spans="5:43" ht="32.25" customHeight="1" x14ac:dyDescent="0.25">
      <c r="E945" s="93"/>
      <c r="AM945" s="93"/>
      <c r="AN945" s="93"/>
      <c r="AO945" s="129"/>
      <c r="AP945" s="93"/>
      <c r="AQ945" s="93"/>
    </row>
    <row r="946" spans="5:43" ht="32.25" customHeight="1" x14ac:dyDescent="0.25">
      <c r="E946" s="93"/>
      <c r="AM946" s="93"/>
      <c r="AN946" s="93"/>
      <c r="AO946" s="129"/>
      <c r="AP946" s="93"/>
      <c r="AQ946" s="93"/>
    </row>
    <row r="947" spans="5:43" ht="32.25" customHeight="1" x14ac:dyDescent="0.25">
      <c r="E947" s="93"/>
      <c r="AM947" s="93"/>
      <c r="AN947" s="93"/>
      <c r="AO947" s="129"/>
      <c r="AP947" s="93"/>
      <c r="AQ947" s="93"/>
    </row>
    <row r="948" spans="5:43" ht="32.25" customHeight="1" x14ac:dyDescent="0.25">
      <c r="E948" s="93"/>
      <c r="AM948" s="93"/>
      <c r="AN948" s="93"/>
      <c r="AO948" s="129"/>
      <c r="AP948" s="93"/>
      <c r="AQ948" s="93"/>
    </row>
    <row r="949" spans="5:43" ht="32.25" customHeight="1" x14ac:dyDescent="0.25">
      <c r="E949" s="93"/>
      <c r="AM949" s="93"/>
      <c r="AN949" s="93"/>
      <c r="AO949" s="129"/>
      <c r="AP949" s="93"/>
      <c r="AQ949" s="93"/>
    </row>
    <row r="950" spans="5:43" ht="32.25" customHeight="1" x14ac:dyDescent="0.25">
      <c r="E950" s="93"/>
      <c r="AM950" s="93"/>
      <c r="AN950" s="93"/>
      <c r="AO950" s="129"/>
      <c r="AP950" s="93"/>
      <c r="AQ950" s="93"/>
    </row>
    <row r="951" spans="5:43" ht="32.25" customHeight="1" x14ac:dyDescent="0.25">
      <c r="E951" s="93"/>
      <c r="AM951" s="93"/>
      <c r="AN951" s="93"/>
      <c r="AO951" s="129"/>
      <c r="AP951" s="93"/>
      <c r="AQ951" s="93"/>
    </row>
    <row r="952" spans="5:43" ht="32.25" customHeight="1" x14ac:dyDescent="0.25">
      <c r="E952" s="93"/>
      <c r="AM952" s="93"/>
      <c r="AN952" s="93"/>
      <c r="AO952" s="129"/>
      <c r="AP952" s="93"/>
      <c r="AQ952" s="93"/>
    </row>
    <row r="953" spans="5:43" ht="32.25" customHeight="1" x14ac:dyDescent="0.25">
      <c r="E953" s="93"/>
      <c r="AM953" s="93"/>
      <c r="AN953" s="93"/>
      <c r="AO953" s="129"/>
      <c r="AP953" s="93"/>
      <c r="AQ953" s="93"/>
    </row>
    <row r="954" spans="5:43" ht="32.25" customHeight="1" x14ac:dyDescent="0.25">
      <c r="E954" s="93"/>
      <c r="AM954" s="93"/>
      <c r="AN954" s="93"/>
      <c r="AO954" s="129"/>
      <c r="AP954" s="93"/>
      <c r="AQ954" s="93"/>
    </row>
    <row r="955" spans="5:43" ht="32.25" customHeight="1" x14ac:dyDescent="0.25">
      <c r="E955" s="93"/>
      <c r="AM955" s="93"/>
      <c r="AN955" s="93"/>
      <c r="AO955" s="129"/>
      <c r="AP955" s="93"/>
      <c r="AQ955" s="93"/>
    </row>
    <row r="956" spans="5:43" ht="32.25" customHeight="1" x14ac:dyDescent="0.25">
      <c r="E956" s="93"/>
      <c r="AM956" s="93"/>
      <c r="AN956" s="93"/>
      <c r="AO956" s="129"/>
      <c r="AP956" s="93"/>
      <c r="AQ956" s="93"/>
    </row>
    <row r="957" spans="5:43" ht="32.25" customHeight="1" x14ac:dyDescent="0.25">
      <c r="E957" s="93"/>
      <c r="AM957" s="93"/>
      <c r="AN957" s="93"/>
      <c r="AO957" s="129"/>
      <c r="AP957" s="93"/>
      <c r="AQ957" s="93"/>
    </row>
    <row r="958" spans="5:43" ht="32.25" customHeight="1" x14ac:dyDescent="0.25">
      <c r="E958" s="93"/>
      <c r="AM958" s="93"/>
      <c r="AN958" s="93"/>
      <c r="AO958" s="129"/>
      <c r="AP958" s="93"/>
      <c r="AQ958" s="93"/>
    </row>
    <row r="959" spans="5:43" ht="32.25" customHeight="1" x14ac:dyDescent="0.25">
      <c r="E959" s="93"/>
      <c r="AM959" s="93"/>
      <c r="AN959" s="93"/>
      <c r="AO959" s="129"/>
      <c r="AP959" s="93"/>
      <c r="AQ959" s="93"/>
    </row>
    <row r="960" spans="5:43" ht="32.25" customHeight="1" x14ac:dyDescent="0.25">
      <c r="E960" s="93"/>
      <c r="AM960" s="93"/>
      <c r="AN960" s="93"/>
      <c r="AO960" s="129"/>
      <c r="AP960" s="93"/>
      <c r="AQ960" s="93"/>
    </row>
    <row r="961" spans="5:43" ht="32.25" customHeight="1" x14ac:dyDescent="0.25">
      <c r="E961" s="93"/>
      <c r="AM961" s="93"/>
      <c r="AN961" s="93"/>
      <c r="AO961" s="129"/>
      <c r="AP961" s="93"/>
      <c r="AQ961" s="93"/>
    </row>
    <row r="962" spans="5:43" ht="32.25" customHeight="1" x14ac:dyDescent="0.25">
      <c r="E962" s="93"/>
      <c r="AM962" s="93"/>
      <c r="AN962" s="93"/>
      <c r="AO962" s="129"/>
      <c r="AP962" s="93"/>
      <c r="AQ962" s="93"/>
    </row>
    <row r="963" spans="5:43" ht="32.25" customHeight="1" x14ac:dyDescent="0.25">
      <c r="E963" s="93"/>
      <c r="AM963" s="93"/>
      <c r="AN963" s="93"/>
      <c r="AO963" s="129"/>
      <c r="AP963" s="93"/>
      <c r="AQ963" s="93"/>
    </row>
    <row r="964" spans="5:43" ht="32.25" customHeight="1" x14ac:dyDescent="0.25">
      <c r="E964" s="93"/>
      <c r="AM964" s="93"/>
      <c r="AN964" s="93"/>
      <c r="AO964" s="129"/>
      <c r="AP964" s="93"/>
      <c r="AQ964" s="93"/>
    </row>
    <row r="965" spans="5:43" ht="32.25" customHeight="1" x14ac:dyDescent="0.25">
      <c r="E965" s="93"/>
      <c r="AM965" s="93"/>
      <c r="AN965" s="93"/>
      <c r="AO965" s="129"/>
      <c r="AP965" s="93"/>
      <c r="AQ965" s="93"/>
    </row>
    <row r="966" spans="5:43" ht="32.25" customHeight="1" x14ac:dyDescent="0.25">
      <c r="E966" s="93"/>
      <c r="AM966" s="93"/>
      <c r="AN966" s="93"/>
      <c r="AO966" s="129"/>
      <c r="AP966" s="93"/>
      <c r="AQ966" s="93"/>
    </row>
    <row r="967" spans="5:43" ht="32.25" customHeight="1" x14ac:dyDescent="0.25">
      <c r="E967" s="93"/>
      <c r="AM967" s="93"/>
      <c r="AN967" s="93"/>
      <c r="AO967" s="129"/>
      <c r="AP967" s="93"/>
      <c r="AQ967" s="93"/>
    </row>
    <row r="968" spans="5:43" ht="32.25" customHeight="1" x14ac:dyDescent="0.25">
      <c r="E968" s="93"/>
      <c r="AM968" s="93"/>
      <c r="AN968" s="93"/>
      <c r="AO968" s="129"/>
      <c r="AP968" s="93"/>
      <c r="AQ968" s="93"/>
    </row>
    <row r="969" spans="5:43" ht="32.25" customHeight="1" x14ac:dyDescent="0.25">
      <c r="E969" s="93"/>
      <c r="AM969" s="93"/>
      <c r="AN969" s="93"/>
      <c r="AO969" s="129"/>
      <c r="AP969" s="93"/>
      <c r="AQ969" s="93"/>
    </row>
    <row r="970" spans="5:43" ht="32.25" customHeight="1" x14ac:dyDescent="0.25">
      <c r="E970" s="93"/>
      <c r="AM970" s="93"/>
      <c r="AN970" s="93"/>
      <c r="AO970" s="129"/>
      <c r="AP970" s="93"/>
      <c r="AQ970" s="93"/>
    </row>
    <row r="971" spans="5:43" ht="32.25" customHeight="1" x14ac:dyDescent="0.25">
      <c r="E971" s="93"/>
      <c r="AM971" s="93"/>
      <c r="AN971" s="93"/>
      <c r="AO971" s="129"/>
      <c r="AP971" s="93"/>
      <c r="AQ971" s="93"/>
    </row>
    <row r="972" spans="5:43" ht="32.25" customHeight="1" x14ac:dyDescent="0.25">
      <c r="E972" s="93"/>
      <c r="AM972" s="93"/>
      <c r="AN972" s="93"/>
      <c r="AO972" s="129"/>
      <c r="AP972" s="93"/>
      <c r="AQ972" s="93"/>
    </row>
    <row r="973" spans="5:43" ht="32.25" customHeight="1" x14ac:dyDescent="0.25">
      <c r="E973" s="93"/>
      <c r="AM973" s="93"/>
      <c r="AN973" s="93"/>
      <c r="AO973" s="129"/>
      <c r="AP973" s="93"/>
      <c r="AQ973" s="93"/>
    </row>
    <row r="974" spans="5:43" ht="32.25" customHeight="1" x14ac:dyDescent="0.25">
      <c r="E974" s="93"/>
      <c r="AM974" s="93"/>
      <c r="AN974" s="93"/>
      <c r="AO974" s="129"/>
      <c r="AP974" s="93"/>
      <c r="AQ974" s="93"/>
    </row>
    <row r="975" spans="5:43" ht="32.25" customHeight="1" x14ac:dyDescent="0.25">
      <c r="E975" s="93"/>
      <c r="AM975" s="93"/>
      <c r="AN975" s="93"/>
      <c r="AO975" s="129"/>
      <c r="AP975" s="93"/>
      <c r="AQ975" s="93"/>
    </row>
    <row r="976" spans="5:43" ht="32.25" customHeight="1" x14ac:dyDescent="0.25">
      <c r="E976" s="93"/>
      <c r="AM976" s="93"/>
      <c r="AN976" s="93"/>
      <c r="AO976" s="129"/>
      <c r="AP976" s="93"/>
      <c r="AQ976" s="93"/>
    </row>
    <row r="977" spans="5:43" ht="32.25" customHeight="1" x14ac:dyDescent="0.25">
      <c r="E977" s="93"/>
      <c r="AM977" s="93"/>
      <c r="AN977" s="93"/>
      <c r="AO977" s="129"/>
      <c r="AP977" s="93"/>
      <c r="AQ977" s="93"/>
    </row>
    <row r="978" spans="5:43" ht="32.25" customHeight="1" x14ac:dyDescent="0.25">
      <c r="E978" s="93"/>
      <c r="AM978" s="93"/>
      <c r="AN978" s="93"/>
      <c r="AO978" s="129"/>
      <c r="AP978" s="93"/>
      <c r="AQ978" s="93"/>
    </row>
    <row r="979" spans="5:43" ht="32.25" customHeight="1" x14ac:dyDescent="0.25">
      <c r="E979" s="93"/>
      <c r="AM979" s="93"/>
      <c r="AN979" s="93"/>
      <c r="AO979" s="129"/>
      <c r="AP979" s="93"/>
      <c r="AQ979" s="93"/>
    </row>
    <row r="980" spans="5:43" ht="32.25" customHeight="1" x14ac:dyDescent="0.25">
      <c r="E980" s="93"/>
      <c r="AM980" s="93"/>
      <c r="AN980" s="93"/>
      <c r="AO980" s="129"/>
      <c r="AP980" s="93"/>
      <c r="AQ980" s="93"/>
    </row>
    <row r="981" spans="5:43" ht="32.25" customHeight="1" x14ac:dyDescent="0.25">
      <c r="E981" s="93"/>
      <c r="AM981" s="93"/>
      <c r="AN981" s="93"/>
      <c r="AO981" s="129"/>
      <c r="AP981" s="93"/>
      <c r="AQ981" s="93"/>
    </row>
    <row r="982" spans="5:43" ht="32.25" customHeight="1" x14ac:dyDescent="0.25">
      <c r="E982" s="93"/>
      <c r="AM982" s="93"/>
      <c r="AN982" s="93"/>
      <c r="AO982" s="129"/>
      <c r="AP982" s="93"/>
      <c r="AQ982" s="93"/>
    </row>
    <row r="983" spans="5:43" ht="32.25" customHeight="1" x14ac:dyDescent="0.25">
      <c r="E983" s="93"/>
      <c r="AM983" s="93"/>
      <c r="AN983" s="93"/>
      <c r="AO983" s="129"/>
      <c r="AP983" s="93"/>
      <c r="AQ983" s="93"/>
    </row>
    <row r="984" spans="5:43" ht="32.25" customHeight="1" x14ac:dyDescent="0.25">
      <c r="E984" s="93"/>
      <c r="AM984" s="93"/>
      <c r="AN984" s="93"/>
      <c r="AO984" s="129"/>
      <c r="AP984" s="93"/>
      <c r="AQ984" s="93"/>
    </row>
    <row r="985" spans="5:43" ht="32.25" customHeight="1" x14ac:dyDescent="0.25">
      <c r="E985" s="93"/>
      <c r="AM985" s="93"/>
      <c r="AN985" s="93"/>
      <c r="AO985" s="129"/>
      <c r="AP985" s="93"/>
      <c r="AQ985" s="93"/>
    </row>
    <row r="986" spans="5:43" ht="32.25" customHeight="1" x14ac:dyDescent="0.25">
      <c r="E986" s="93"/>
      <c r="AM986" s="93"/>
      <c r="AN986" s="93"/>
      <c r="AO986" s="129"/>
      <c r="AP986" s="93"/>
      <c r="AQ986" s="93"/>
    </row>
    <row r="987" spans="5:43" ht="32.25" customHeight="1" x14ac:dyDescent="0.25">
      <c r="E987" s="93"/>
      <c r="AM987" s="93"/>
      <c r="AN987" s="93"/>
      <c r="AO987" s="129"/>
      <c r="AP987" s="93"/>
      <c r="AQ987" s="93"/>
    </row>
    <row r="988" spans="5:43" ht="32.25" customHeight="1" x14ac:dyDescent="0.25">
      <c r="E988" s="93"/>
      <c r="AM988" s="93"/>
      <c r="AN988" s="93"/>
      <c r="AO988" s="129"/>
      <c r="AP988" s="93"/>
      <c r="AQ988" s="93"/>
    </row>
    <row r="989" spans="5:43" ht="32.25" customHeight="1" x14ac:dyDescent="0.25">
      <c r="E989" s="93"/>
      <c r="AM989" s="93"/>
      <c r="AN989" s="93"/>
      <c r="AO989" s="129"/>
      <c r="AP989" s="93"/>
      <c r="AQ989" s="93"/>
    </row>
    <row r="990" spans="5:43" ht="32.25" customHeight="1" x14ac:dyDescent="0.25">
      <c r="E990" s="93"/>
      <c r="AM990" s="93"/>
      <c r="AN990" s="93"/>
      <c r="AO990" s="129"/>
      <c r="AP990" s="93"/>
      <c r="AQ990" s="93"/>
    </row>
    <row r="991" spans="5:43" ht="32.25" customHeight="1" x14ac:dyDescent="0.25">
      <c r="E991" s="93"/>
      <c r="AM991" s="93"/>
      <c r="AN991" s="93"/>
      <c r="AO991" s="129"/>
      <c r="AP991" s="93"/>
      <c r="AQ991" s="93"/>
    </row>
    <row r="992" spans="5:43" ht="32.25" customHeight="1" x14ac:dyDescent="0.25">
      <c r="E992" s="93"/>
      <c r="AM992" s="93"/>
      <c r="AN992" s="93"/>
      <c r="AO992" s="129"/>
      <c r="AP992" s="93"/>
      <c r="AQ992" s="93"/>
    </row>
    <row r="993" spans="5:43" ht="32.25" customHeight="1" x14ac:dyDescent="0.25">
      <c r="E993" s="93"/>
      <c r="AM993" s="93"/>
      <c r="AN993" s="93"/>
      <c r="AO993" s="129"/>
      <c r="AP993" s="93"/>
      <c r="AQ993" s="93"/>
    </row>
    <row r="994" spans="5:43" ht="32.25" customHeight="1" x14ac:dyDescent="0.25">
      <c r="E994" s="93"/>
      <c r="AM994" s="93"/>
      <c r="AN994" s="93"/>
      <c r="AO994" s="129"/>
      <c r="AP994" s="93"/>
      <c r="AQ994" s="93"/>
    </row>
    <row r="995" spans="5:43" ht="32.25" customHeight="1" x14ac:dyDescent="0.25">
      <c r="E995" s="93"/>
      <c r="AM995" s="93"/>
      <c r="AN995" s="93"/>
      <c r="AO995" s="129"/>
      <c r="AP995" s="93"/>
      <c r="AQ995" s="93"/>
    </row>
    <row r="996" spans="5:43" ht="32.25" customHeight="1" x14ac:dyDescent="0.25">
      <c r="E996" s="93"/>
      <c r="AM996" s="93"/>
      <c r="AN996" s="93"/>
      <c r="AO996" s="129"/>
      <c r="AP996" s="93"/>
      <c r="AQ996" s="93"/>
    </row>
    <row r="997" spans="5:43" ht="32.25" customHeight="1" x14ac:dyDescent="0.25">
      <c r="E997" s="93"/>
      <c r="AM997" s="93"/>
      <c r="AN997" s="93"/>
      <c r="AO997" s="129"/>
      <c r="AP997" s="93"/>
      <c r="AQ997" s="93"/>
    </row>
    <row r="998" spans="5:43" ht="32.25" customHeight="1" x14ac:dyDescent="0.25">
      <c r="E998" s="93"/>
      <c r="AM998" s="93"/>
      <c r="AN998" s="93"/>
      <c r="AO998" s="129"/>
      <c r="AP998" s="93"/>
      <c r="AQ998" s="93"/>
    </row>
    <row r="999" spans="5:43" ht="32.25" customHeight="1" x14ac:dyDescent="0.25">
      <c r="E999" s="93"/>
      <c r="AM999" s="93"/>
      <c r="AN999" s="93"/>
      <c r="AO999" s="129"/>
      <c r="AP999" s="93"/>
      <c r="AQ999" s="93"/>
    </row>
    <row r="1000" spans="5:43" ht="32.25" customHeight="1" x14ac:dyDescent="0.25">
      <c r="E1000" s="93"/>
      <c r="AM1000" s="93"/>
      <c r="AN1000" s="93"/>
      <c r="AO1000" s="129"/>
      <c r="AP1000" s="93"/>
      <c r="AQ1000" s="93"/>
    </row>
    <row r="1001" spans="5:43" ht="32.25" customHeight="1" x14ac:dyDescent="0.25">
      <c r="E1001" s="93"/>
      <c r="AM1001" s="93"/>
      <c r="AN1001" s="93"/>
      <c r="AO1001" s="129"/>
      <c r="AP1001" s="93"/>
      <c r="AQ1001" s="93"/>
    </row>
    <row r="1002" spans="5:43" ht="32.25" customHeight="1" x14ac:dyDescent="0.25">
      <c r="E1002" s="93"/>
      <c r="AM1002" s="93"/>
      <c r="AN1002" s="93"/>
      <c r="AO1002" s="129"/>
      <c r="AP1002" s="93"/>
      <c r="AQ1002" s="93"/>
    </row>
    <row r="1003" spans="5:43" ht="32.25" customHeight="1" x14ac:dyDescent="0.25">
      <c r="E1003" s="93"/>
      <c r="AM1003" s="93"/>
      <c r="AN1003" s="93"/>
      <c r="AO1003" s="129"/>
      <c r="AP1003" s="93"/>
      <c r="AQ1003" s="93"/>
    </row>
    <row r="1004" spans="5:43" ht="32.25" customHeight="1" x14ac:dyDescent="0.25">
      <c r="E1004" s="93"/>
      <c r="AM1004" s="93"/>
      <c r="AN1004" s="93"/>
      <c r="AO1004" s="129"/>
      <c r="AP1004" s="93"/>
      <c r="AQ1004" s="93"/>
    </row>
    <row r="1005" spans="5:43" ht="32.25" customHeight="1" x14ac:dyDescent="0.25">
      <c r="E1005" s="93"/>
      <c r="AM1005" s="93"/>
      <c r="AN1005" s="93"/>
      <c r="AO1005" s="129"/>
      <c r="AP1005" s="93"/>
      <c r="AQ1005" s="93"/>
    </row>
    <row r="1006" spans="5:43" ht="32.25" customHeight="1" x14ac:dyDescent="0.25">
      <c r="E1006" s="93"/>
      <c r="AM1006" s="93"/>
      <c r="AN1006" s="93"/>
      <c r="AO1006" s="129"/>
      <c r="AP1006" s="93"/>
      <c r="AQ1006" s="93"/>
    </row>
    <row r="1007" spans="5:43" ht="32.25" customHeight="1" x14ac:dyDescent="0.25">
      <c r="E1007" s="93"/>
      <c r="AM1007" s="93"/>
      <c r="AN1007" s="93"/>
      <c r="AO1007" s="129"/>
      <c r="AP1007" s="93"/>
      <c r="AQ1007" s="93"/>
    </row>
    <row r="1008" spans="5:43" ht="32.25" customHeight="1" x14ac:dyDescent="0.25">
      <c r="E1008" s="93"/>
      <c r="AM1008" s="93"/>
      <c r="AN1008" s="93"/>
      <c r="AO1008" s="129"/>
      <c r="AP1008" s="93"/>
      <c r="AQ1008" s="93"/>
    </row>
    <row r="1009" spans="5:43" ht="32.25" customHeight="1" x14ac:dyDescent="0.25">
      <c r="E1009" s="93"/>
      <c r="AM1009" s="93"/>
      <c r="AN1009" s="93"/>
      <c r="AO1009" s="129"/>
      <c r="AP1009" s="93"/>
      <c r="AQ1009" s="93"/>
    </row>
    <row r="1010" spans="5:43" ht="32.25" customHeight="1" x14ac:dyDescent="0.25">
      <c r="E1010" s="93"/>
      <c r="AM1010" s="93"/>
      <c r="AN1010" s="93"/>
      <c r="AO1010" s="129"/>
      <c r="AP1010" s="93"/>
      <c r="AQ1010" s="93"/>
    </row>
    <row r="1011" spans="5:43" ht="32.25" customHeight="1" x14ac:dyDescent="0.25">
      <c r="E1011" s="93"/>
      <c r="AM1011" s="93"/>
      <c r="AN1011" s="93"/>
      <c r="AO1011" s="129"/>
      <c r="AP1011" s="93"/>
      <c r="AQ1011" s="93"/>
    </row>
    <row r="1012" spans="5:43" ht="32.25" customHeight="1" x14ac:dyDescent="0.25">
      <c r="E1012" s="93"/>
      <c r="AM1012" s="93"/>
      <c r="AN1012" s="93"/>
      <c r="AO1012" s="129"/>
      <c r="AP1012" s="93"/>
      <c r="AQ1012" s="93"/>
    </row>
    <row r="1013" spans="5:43" ht="32.25" customHeight="1" x14ac:dyDescent="0.25">
      <c r="E1013" s="93"/>
      <c r="AM1013" s="93"/>
      <c r="AN1013" s="93"/>
      <c r="AO1013" s="129"/>
      <c r="AP1013" s="93"/>
      <c r="AQ1013" s="93"/>
    </row>
    <row r="1014" spans="5:43" ht="32.25" customHeight="1" x14ac:dyDescent="0.25">
      <c r="E1014" s="93"/>
      <c r="AM1014" s="93"/>
      <c r="AN1014" s="93"/>
      <c r="AO1014" s="129"/>
      <c r="AP1014" s="93"/>
      <c r="AQ1014" s="93"/>
    </row>
    <row r="1015" spans="5:43" ht="32.25" customHeight="1" x14ac:dyDescent="0.25">
      <c r="E1015" s="93"/>
      <c r="AM1015" s="93"/>
      <c r="AN1015" s="93"/>
      <c r="AO1015" s="129"/>
      <c r="AP1015" s="93"/>
      <c r="AQ1015" s="93"/>
    </row>
    <row r="1016" spans="5:43" ht="32.25" customHeight="1" x14ac:dyDescent="0.25">
      <c r="E1016" s="93"/>
      <c r="AM1016" s="93"/>
      <c r="AN1016" s="93"/>
      <c r="AO1016" s="129"/>
      <c r="AP1016" s="93"/>
      <c r="AQ1016" s="93"/>
    </row>
    <row r="1017" spans="5:43" ht="32.25" customHeight="1" x14ac:dyDescent="0.25">
      <c r="E1017" s="93"/>
      <c r="AM1017" s="93"/>
      <c r="AN1017" s="93"/>
      <c r="AO1017" s="129"/>
      <c r="AP1017" s="93"/>
      <c r="AQ1017" s="93"/>
    </row>
    <row r="1018" spans="5:43" ht="32.25" customHeight="1" x14ac:dyDescent="0.25">
      <c r="E1018" s="93"/>
      <c r="AM1018" s="93"/>
      <c r="AN1018" s="93"/>
      <c r="AO1018" s="129"/>
      <c r="AP1018" s="93"/>
      <c r="AQ1018" s="93"/>
    </row>
    <row r="1019" spans="5:43" ht="32.25" customHeight="1" x14ac:dyDescent="0.25">
      <c r="E1019" s="93"/>
      <c r="AM1019" s="93"/>
      <c r="AN1019" s="93"/>
      <c r="AO1019" s="129"/>
      <c r="AP1019" s="93"/>
      <c r="AQ1019" s="93"/>
    </row>
    <row r="1020" spans="5:43" ht="32.25" customHeight="1" x14ac:dyDescent="0.25">
      <c r="E1020" s="93"/>
      <c r="AM1020" s="93"/>
      <c r="AN1020" s="93"/>
      <c r="AO1020" s="129"/>
      <c r="AP1020" s="93"/>
      <c r="AQ1020" s="93"/>
    </row>
    <row r="1021" spans="5:43" ht="32.25" customHeight="1" x14ac:dyDescent="0.25">
      <c r="E1021" s="93"/>
      <c r="AM1021" s="93"/>
      <c r="AN1021" s="93"/>
      <c r="AO1021" s="129"/>
      <c r="AP1021" s="93"/>
      <c r="AQ1021" s="93"/>
    </row>
    <row r="1022" spans="5:43" ht="32.25" customHeight="1" x14ac:dyDescent="0.25">
      <c r="E1022" s="93"/>
      <c r="AM1022" s="93"/>
      <c r="AN1022" s="93"/>
      <c r="AO1022" s="129"/>
      <c r="AP1022" s="93"/>
      <c r="AQ1022" s="93"/>
    </row>
    <row r="1023" spans="5:43" ht="32.25" customHeight="1" x14ac:dyDescent="0.25">
      <c r="E1023" s="93"/>
      <c r="AM1023" s="93"/>
      <c r="AN1023" s="93"/>
      <c r="AO1023" s="129"/>
      <c r="AP1023" s="93"/>
      <c r="AQ1023" s="93"/>
    </row>
    <row r="1024" spans="5:43" ht="32.25" customHeight="1" x14ac:dyDescent="0.25">
      <c r="E1024" s="93"/>
      <c r="AM1024" s="93"/>
      <c r="AN1024" s="93"/>
      <c r="AO1024" s="129"/>
      <c r="AP1024" s="93"/>
      <c r="AQ1024" s="93"/>
    </row>
    <row r="1025" spans="5:43" ht="32.25" customHeight="1" x14ac:dyDescent="0.25">
      <c r="E1025" s="93"/>
      <c r="AM1025" s="93"/>
      <c r="AN1025" s="93"/>
      <c r="AO1025" s="129"/>
      <c r="AP1025" s="93"/>
      <c r="AQ1025" s="93"/>
    </row>
    <row r="1026" spans="5:43" ht="32.25" customHeight="1" x14ac:dyDescent="0.25">
      <c r="E1026" s="93"/>
      <c r="AM1026" s="93"/>
      <c r="AN1026" s="93"/>
      <c r="AO1026" s="129"/>
      <c r="AP1026" s="93"/>
      <c r="AQ1026" s="93"/>
    </row>
    <row r="1027" spans="5:43" ht="32.25" customHeight="1" x14ac:dyDescent="0.25">
      <c r="E1027" s="93"/>
      <c r="AM1027" s="93"/>
      <c r="AN1027" s="93"/>
      <c r="AO1027" s="129"/>
      <c r="AP1027" s="93"/>
      <c r="AQ1027" s="93"/>
    </row>
    <row r="1028" spans="5:43" ht="32.25" customHeight="1" x14ac:dyDescent="0.25">
      <c r="E1028" s="93"/>
      <c r="AM1028" s="93"/>
      <c r="AN1028" s="93"/>
      <c r="AO1028" s="129"/>
      <c r="AP1028" s="93"/>
      <c r="AQ1028" s="93"/>
    </row>
    <row r="1029" spans="5:43" ht="32.25" customHeight="1" x14ac:dyDescent="0.25">
      <c r="E1029" s="93"/>
      <c r="AM1029" s="93"/>
      <c r="AN1029" s="93"/>
      <c r="AO1029" s="129"/>
      <c r="AP1029" s="93"/>
      <c r="AQ1029" s="93"/>
    </row>
    <row r="1030" spans="5:43" ht="32.25" customHeight="1" x14ac:dyDescent="0.25">
      <c r="E1030" s="93"/>
      <c r="AM1030" s="93"/>
      <c r="AN1030" s="93"/>
      <c r="AO1030" s="129"/>
      <c r="AP1030" s="93"/>
      <c r="AQ1030" s="93"/>
    </row>
    <row r="1031" spans="5:43" ht="32.25" customHeight="1" x14ac:dyDescent="0.25">
      <c r="E1031" s="93"/>
      <c r="AM1031" s="93"/>
      <c r="AN1031" s="93"/>
      <c r="AO1031" s="129"/>
      <c r="AP1031" s="93"/>
      <c r="AQ1031" s="93"/>
    </row>
    <row r="1032" spans="5:43" ht="32.25" customHeight="1" x14ac:dyDescent="0.25">
      <c r="E1032" s="93"/>
      <c r="AM1032" s="93"/>
      <c r="AN1032" s="93"/>
      <c r="AO1032" s="129"/>
      <c r="AP1032" s="93"/>
      <c r="AQ1032" s="93"/>
    </row>
    <row r="1033" spans="5:43" ht="32.25" customHeight="1" x14ac:dyDescent="0.25">
      <c r="E1033" s="93"/>
      <c r="AM1033" s="93"/>
      <c r="AN1033" s="93"/>
      <c r="AO1033" s="129"/>
      <c r="AP1033" s="93"/>
      <c r="AQ1033" s="93"/>
    </row>
    <row r="1034" spans="5:43" ht="32.25" customHeight="1" x14ac:dyDescent="0.25">
      <c r="E1034" s="93"/>
      <c r="AM1034" s="93"/>
      <c r="AN1034" s="93"/>
      <c r="AO1034" s="129"/>
      <c r="AP1034" s="93"/>
      <c r="AQ1034" s="93"/>
    </row>
    <row r="1035" spans="5:43" ht="32.25" customHeight="1" x14ac:dyDescent="0.25">
      <c r="E1035" s="93"/>
      <c r="AM1035" s="93"/>
      <c r="AN1035" s="93"/>
      <c r="AO1035" s="129"/>
      <c r="AP1035" s="93"/>
      <c r="AQ1035" s="93"/>
    </row>
    <row r="1036" spans="5:43" ht="32.25" customHeight="1" x14ac:dyDescent="0.25">
      <c r="E1036" s="93"/>
      <c r="AM1036" s="93"/>
      <c r="AN1036" s="93"/>
      <c r="AO1036" s="129"/>
      <c r="AP1036" s="93"/>
      <c r="AQ1036" s="93"/>
    </row>
    <row r="1037" spans="5:43" ht="32.25" customHeight="1" x14ac:dyDescent="0.25">
      <c r="E1037" s="93"/>
      <c r="AM1037" s="93"/>
      <c r="AN1037" s="93"/>
      <c r="AO1037" s="129"/>
      <c r="AP1037" s="93"/>
      <c r="AQ1037" s="93"/>
    </row>
    <row r="1038" spans="5:43" ht="32.25" customHeight="1" x14ac:dyDescent="0.25">
      <c r="E1038" s="93"/>
      <c r="AM1038" s="93"/>
      <c r="AN1038" s="93"/>
      <c r="AO1038" s="129"/>
      <c r="AP1038" s="93"/>
      <c r="AQ1038" s="93"/>
    </row>
    <row r="1039" spans="5:43" ht="32.25" customHeight="1" x14ac:dyDescent="0.25">
      <c r="E1039" s="93"/>
      <c r="AM1039" s="93"/>
      <c r="AN1039" s="93"/>
      <c r="AO1039" s="129"/>
      <c r="AP1039" s="93"/>
      <c r="AQ1039" s="93"/>
    </row>
    <row r="1040" spans="5:43" ht="32.25" customHeight="1" x14ac:dyDescent="0.25">
      <c r="E1040" s="93"/>
      <c r="AM1040" s="93"/>
      <c r="AN1040" s="93"/>
      <c r="AO1040" s="129"/>
      <c r="AP1040" s="93"/>
      <c r="AQ1040" s="93"/>
    </row>
    <row r="1041" spans="5:43" ht="32.25" customHeight="1" x14ac:dyDescent="0.25">
      <c r="E1041" s="93"/>
      <c r="AM1041" s="93"/>
      <c r="AN1041" s="93"/>
      <c r="AO1041" s="129"/>
      <c r="AP1041" s="93"/>
      <c r="AQ1041" s="93"/>
    </row>
    <row r="1042" spans="5:43" ht="32.25" customHeight="1" x14ac:dyDescent="0.25">
      <c r="E1042" s="93"/>
      <c r="AM1042" s="93"/>
      <c r="AN1042" s="93"/>
      <c r="AO1042" s="129"/>
      <c r="AP1042" s="93"/>
      <c r="AQ1042" s="93"/>
    </row>
    <row r="1043" spans="5:43" ht="32.25" customHeight="1" x14ac:dyDescent="0.25">
      <c r="E1043" s="93"/>
      <c r="AM1043" s="93"/>
      <c r="AN1043" s="93"/>
      <c r="AO1043" s="129"/>
      <c r="AP1043" s="93"/>
      <c r="AQ1043" s="93"/>
    </row>
    <row r="1044" spans="5:43" ht="32.25" customHeight="1" x14ac:dyDescent="0.25">
      <c r="E1044" s="93"/>
      <c r="AM1044" s="93"/>
      <c r="AN1044" s="93"/>
      <c r="AO1044" s="129"/>
      <c r="AP1044" s="93"/>
      <c r="AQ1044" s="93"/>
    </row>
    <row r="1045" spans="5:43" ht="32.25" customHeight="1" x14ac:dyDescent="0.25">
      <c r="E1045" s="93"/>
      <c r="AM1045" s="93"/>
      <c r="AN1045" s="93"/>
      <c r="AO1045" s="129"/>
      <c r="AP1045" s="93"/>
      <c r="AQ1045" s="93"/>
    </row>
    <row r="1046" spans="5:43" ht="32.25" customHeight="1" x14ac:dyDescent="0.25">
      <c r="E1046" s="93"/>
      <c r="AM1046" s="93"/>
      <c r="AN1046" s="93"/>
      <c r="AO1046" s="129"/>
      <c r="AP1046" s="93"/>
      <c r="AQ1046" s="93"/>
    </row>
    <row r="1047" spans="5:43" ht="32.25" customHeight="1" x14ac:dyDescent="0.25">
      <c r="E1047" s="93"/>
      <c r="AM1047" s="93"/>
      <c r="AN1047" s="93"/>
      <c r="AO1047" s="129"/>
      <c r="AP1047" s="93"/>
      <c r="AQ1047" s="93"/>
    </row>
    <row r="1048" spans="5:43" ht="32.25" customHeight="1" x14ac:dyDescent="0.25">
      <c r="E1048" s="93"/>
      <c r="AM1048" s="93"/>
      <c r="AN1048" s="93"/>
      <c r="AO1048" s="129"/>
      <c r="AP1048" s="93"/>
      <c r="AQ1048" s="93"/>
    </row>
    <row r="1049" spans="5:43" ht="32.25" customHeight="1" x14ac:dyDescent="0.25">
      <c r="E1049" s="93"/>
      <c r="AM1049" s="93"/>
      <c r="AN1049" s="93"/>
      <c r="AO1049" s="129"/>
      <c r="AP1049" s="93"/>
      <c r="AQ1049" s="93"/>
    </row>
    <row r="1050" spans="5:43" ht="32.25" customHeight="1" x14ac:dyDescent="0.25">
      <c r="E1050" s="93"/>
      <c r="AM1050" s="93"/>
      <c r="AN1050" s="93"/>
      <c r="AO1050" s="129"/>
      <c r="AP1050" s="93"/>
      <c r="AQ1050" s="93"/>
    </row>
    <row r="1051" spans="5:43" ht="32.25" customHeight="1" x14ac:dyDescent="0.25">
      <c r="E1051" s="93"/>
      <c r="AM1051" s="93"/>
      <c r="AN1051" s="93"/>
      <c r="AO1051" s="129"/>
      <c r="AP1051" s="93"/>
      <c r="AQ1051" s="93"/>
    </row>
    <row r="1052" spans="5:43" ht="32.25" customHeight="1" x14ac:dyDescent="0.25">
      <c r="E1052" s="93"/>
      <c r="AM1052" s="93"/>
      <c r="AN1052" s="93"/>
      <c r="AO1052" s="129"/>
      <c r="AP1052" s="93"/>
      <c r="AQ1052" s="93"/>
    </row>
    <row r="1053" spans="5:43" ht="32.25" customHeight="1" x14ac:dyDescent="0.25">
      <c r="E1053" s="93"/>
      <c r="AM1053" s="93"/>
      <c r="AN1053" s="93"/>
      <c r="AO1053" s="129"/>
      <c r="AP1053" s="93"/>
      <c r="AQ1053" s="93"/>
    </row>
    <row r="1054" spans="5:43" ht="32.25" customHeight="1" x14ac:dyDescent="0.25">
      <c r="E1054" s="93"/>
      <c r="AM1054" s="93"/>
      <c r="AN1054" s="93"/>
      <c r="AO1054" s="129"/>
      <c r="AP1054" s="93"/>
      <c r="AQ1054" s="93"/>
    </row>
    <row r="1055" spans="5:43" ht="32.25" customHeight="1" x14ac:dyDescent="0.25">
      <c r="E1055" s="93"/>
      <c r="AM1055" s="93"/>
      <c r="AN1055" s="93"/>
      <c r="AO1055" s="129"/>
      <c r="AP1055" s="93"/>
      <c r="AQ1055" s="93"/>
    </row>
    <row r="1056" spans="5:43" ht="32.25" customHeight="1" x14ac:dyDescent="0.25">
      <c r="E1056" s="93"/>
      <c r="AM1056" s="93"/>
      <c r="AN1056" s="93"/>
      <c r="AO1056" s="129"/>
      <c r="AP1056" s="93"/>
      <c r="AQ1056" s="93"/>
    </row>
    <row r="1057" spans="5:43" ht="32.25" customHeight="1" x14ac:dyDescent="0.25">
      <c r="E1057" s="93"/>
      <c r="AM1057" s="93"/>
      <c r="AN1057" s="93"/>
      <c r="AO1057" s="129"/>
      <c r="AP1057" s="93"/>
      <c r="AQ1057" s="93"/>
    </row>
    <row r="1058" spans="5:43" ht="32.25" customHeight="1" x14ac:dyDescent="0.25">
      <c r="E1058" s="93"/>
      <c r="AM1058" s="93"/>
      <c r="AN1058" s="93"/>
      <c r="AO1058" s="129"/>
      <c r="AP1058" s="93"/>
      <c r="AQ1058" s="93"/>
    </row>
    <row r="1059" spans="5:43" ht="32.25" customHeight="1" x14ac:dyDescent="0.25">
      <c r="E1059" s="93"/>
      <c r="AM1059" s="93"/>
      <c r="AN1059" s="93"/>
      <c r="AO1059" s="129"/>
      <c r="AP1059" s="93"/>
      <c r="AQ1059" s="93"/>
    </row>
    <row r="1060" spans="5:43" ht="32.25" customHeight="1" x14ac:dyDescent="0.25">
      <c r="E1060" s="93"/>
      <c r="AM1060" s="93"/>
      <c r="AN1060" s="93"/>
      <c r="AO1060" s="129"/>
      <c r="AP1060" s="93"/>
      <c r="AQ1060" s="93"/>
    </row>
    <row r="1061" spans="5:43" ht="32.25" customHeight="1" x14ac:dyDescent="0.25">
      <c r="E1061" s="93"/>
      <c r="AM1061" s="93"/>
      <c r="AN1061" s="93"/>
      <c r="AO1061" s="129"/>
      <c r="AP1061" s="93"/>
      <c r="AQ1061" s="93"/>
    </row>
    <row r="1062" spans="5:43" ht="32.25" customHeight="1" x14ac:dyDescent="0.25">
      <c r="E1062" s="93"/>
      <c r="AM1062" s="93"/>
      <c r="AN1062" s="93"/>
      <c r="AO1062" s="129"/>
      <c r="AP1062" s="93"/>
      <c r="AQ1062" s="93"/>
    </row>
    <row r="1063" spans="5:43" ht="32.25" customHeight="1" x14ac:dyDescent="0.25">
      <c r="E1063" s="93"/>
      <c r="AM1063" s="93"/>
      <c r="AN1063" s="93"/>
      <c r="AO1063" s="129"/>
      <c r="AP1063" s="93"/>
      <c r="AQ1063" s="93"/>
    </row>
    <row r="1064" spans="5:43" ht="32.25" customHeight="1" x14ac:dyDescent="0.25">
      <c r="E1064" s="93"/>
      <c r="AM1064" s="93"/>
      <c r="AN1064" s="93"/>
      <c r="AO1064" s="129"/>
      <c r="AP1064" s="93"/>
      <c r="AQ1064" s="93"/>
    </row>
    <row r="1065" spans="5:43" ht="32.25" customHeight="1" x14ac:dyDescent="0.25">
      <c r="E1065" s="93"/>
      <c r="AM1065" s="93"/>
      <c r="AN1065" s="93"/>
      <c r="AO1065" s="129"/>
      <c r="AP1065" s="93"/>
      <c r="AQ1065" s="93"/>
    </row>
    <row r="1066" spans="5:43" ht="32.25" customHeight="1" x14ac:dyDescent="0.25">
      <c r="E1066" s="93"/>
      <c r="AM1066" s="93"/>
      <c r="AN1066" s="93"/>
      <c r="AO1066" s="129"/>
      <c r="AP1066" s="93"/>
      <c r="AQ1066" s="93"/>
    </row>
    <row r="1067" spans="5:43" ht="32.25" customHeight="1" x14ac:dyDescent="0.25">
      <c r="E1067" s="93"/>
      <c r="AM1067" s="93"/>
      <c r="AN1067" s="93"/>
      <c r="AO1067" s="129"/>
      <c r="AP1067" s="93"/>
      <c r="AQ1067" s="93"/>
    </row>
    <row r="1068" spans="5:43" ht="32.25" customHeight="1" x14ac:dyDescent="0.25">
      <c r="E1068" s="93"/>
      <c r="AM1068" s="93"/>
      <c r="AN1068" s="93"/>
      <c r="AO1068" s="129"/>
      <c r="AP1068" s="93"/>
      <c r="AQ1068" s="93"/>
    </row>
    <row r="1069" spans="5:43" ht="32.25" customHeight="1" x14ac:dyDescent="0.25">
      <c r="E1069" s="93"/>
      <c r="AM1069" s="93"/>
      <c r="AN1069" s="93"/>
      <c r="AO1069" s="129"/>
      <c r="AP1069" s="93"/>
      <c r="AQ1069" s="93"/>
    </row>
    <row r="1070" spans="5:43" ht="32.25" customHeight="1" x14ac:dyDescent="0.25">
      <c r="E1070" s="93"/>
      <c r="AM1070" s="93"/>
      <c r="AN1070" s="93"/>
      <c r="AO1070" s="129"/>
      <c r="AP1070" s="93"/>
      <c r="AQ1070" s="93"/>
    </row>
    <row r="1071" spans="5:43" ht="32.25" customHeight="1" x14ac:dyDescent="0.25">
      <c r="E1071" s="93"/>
      <c r="AM1071" s="93"/>
      <c r="AN1071" s="93"/>
      <c r="AO1071" s="129"/>
      <c r="AP1071" s="93"/>
      <c r="AQ1071" s="93"/>
    </row>
    <row r="1072" spans="5:43" ht="32.25" customHeight="1" x14ac:dyDescent="0.25">
      <c r="E1072" s="93"/>
      <c r="AM1072" s="93"/>
      <c r="AN1072" s="93"/>
      <c r="AO1072" s="129"/>
      <c r="AP1072" s="93"/>
      <c r="AQ1072" s="93"/>
    </row>
    <row r="1073" spans="5:43" ht="32.25" customHeight="1" x14ac:dyDescent="0.25">
      <c r="E1073" s="93"/>
      <c r="AM1073" s="93"/>
      <c r="AN1073" s="93"/>
      <c r="AO1073" s="129"/>
      <c r="AP1073" s="93"/>
      <c r="AQ1073" s="93"/>
    </row>
    <row r="1074" spans="5:43" ht="32.25" customHeight="1" x14ac:dyDescent="0.25">
      <c r="E1074" s="93"/>
      <c r="AM1074" s="93"/>
      <c r="AN1074" s="93"/>
      <c r="AO1074" s="129"/>
      <c r="AP1074" s="93"/>
      <c r="AQ1074" s="93"/>
    </row>
    <row r="1075" spans="5:43" ht="32.25" customHeight="1" x14ac:dyDescent="0.25">
      <c r="E1075" s="93"/>
      <c r="AM1075" s="93"/>
      <c r="AN1075" s="93"/>
      <c r="AO1075" s="129"/>
      <c r="AP1075" s="93"/>
      <c r="AQ1075" s="93"/>
    </row>
    <row r="1076" spans="5:43" ht="32.25" customHeight="1" x14ac:dyDescent="0.25">
      <c r="E1076" s="93"/>
      <c r="AM1076" s="93"/>
      <c r="AN1076" s="93"/>
      <c r="AO1076" s="129"/>
      <c r="AP1076" s="93"/>
      <c r="AQ1076" s="93"/>
    </row>
    <row r="1077" spans="5:43" ht="32.25" customHeight="1" x14ac:dyDescent="0.25">
      <c r="E1077" s="93"/>
      <c r="AM1077" s="93"/>
      <c r="AN1077" s="93"/>
      <c r="AO1077" s="129"/>
      <c r="AP1077" s="93"/>
      <c r="AQ1077" s="93"/>
    </row>
    <row r="1078" spans="5:43" ht="32.25" customHeight="1" x14ac:dyDescent="0.25">
      <c r="E1078" s="93"/>
      <c r="AM1078" s="93"/>
      <c r="AN1078" s="93"/>
      <c r="AO1078" s="129"/>
      <c r="AP1078" s="93"/>
      <c r="AQ1078" s="93"/>
    </row>
    <row r="1079" spans="5:43" ht="32.25" customHeight="1" x14ac:dyDescent="0.25">
      <c r="E1079" s="93"/>
      <c r="AM1079" s="93"/>
      <c r="AN1079" s="93"/>
      <c r="AO1079" s="129"/>
      <c r="AP1079" s="93"/>
      <c r="AQ1079" s="93"/>
    </row>
    <row r="1080" spans="5:43" ht="32.25" customHeight="1" x14ac:dyDescent="0.25">
      <c r="E1080" s="93"/>
      <c r="AM1080" s="93"/>
      <c r="AN1080" s="93"/>
      <c r="AO1080" s="129"/>
      <c r="AP1080" s="93"/>
      <c r="AQ1080" s="93"/>
    </row>
    <row r="1081" spans="5:43" ht="32.25" customHeight="1" x14ac:dyDescent="0.25">
      <c r="E1081" s="93"/>
      <c r="AM1081" s="93"/>
      <c r="AN1081" s="93"/>
      <c r="AO1081" s="129"/>
      <c r="AP1081" s="93"/>
      <c r="AQ1081" s="93"/>
    </row>
    <row r="1082" spans="5:43" ht="32.25" customHeight="1" x14ac:dyDescent="0.25">
      <c r="E1082" s="93"/>
      <c r="AM1082" s="93"/>
      <c r="AN1082" s="93"/>
      <c r="AO1082" s="129"/>
      <c r="AP1082" s="93"/>
      <c r="AQ1082" s="93"/>
    </row>
    <row r="1083" spans="5:43" ht="32.25" customHeight="1" x14ac:dyDescent="0.25">
      <c r="E1083" s="93"/>
      <c r="AM1083" s="93"/>
      <c r="AN1083" s="93"/>
      <c r="AO1083" s="129"/>
      <c r="AP1083" s="93"/>
      <c r="AQ1083" s="93"/>
    </row>
    <row r="1084" spans="5:43" ht="32.25" customHeight="1" x14ac:dyDescent="0.25">
      <c r="E1084" s="93"/>
      <c r="AM1084" s="93"/>
      <c r="AN1084" s="93"/>
      <c r="AO1084" s="129"/>
      <c r="AP1084" s="93"/>
      <c r="AQ1084" s="93"/>
    </row>
    <row r="1085" spans="5:43" ht="32.25" customHeight="1" x14ac:dyDescent="0.25">
      <c r="E1085" s="93"/>
      <c r="AM1085" s="93"/>
      <c r="AN1085" s="93"/>
      <c r="AO1085" s="129"/>
      <c r="AP1085" s="93"/>
      <c r="AQ1085" s="93"/>
    </row>
    <row r="1086" spans="5:43" ht="32.25" customHeight="1" x14ac:dyDescent="0.25">
      <c r="E1086" s="93"/>
      <c r="AM1086" s="93"/>
      <c r="AN1086" s="93"/>
      <c r="AO1086" s="129"/>
      <c r="AP1086" s="93"/>
      <c r="AQ1086" s="93"/>
    </row>
    <row r="1087" spans="5:43" ht="32.25" customHeight="1" x14ac:dyDescent="0.25">
      <c r="E1087" s="93"/>
      <c r="AM1087" s="93"/>
      <c r="AN1087" s="93"/>
      <c r="AO1087" s="129"/>
      <c r="AP1087" s="93"/>
      <c r="AQ1087" s="93"/>
    </row>
    <row r="1088" spans="5:43" ht="32.25" customHeight="1" x14ac:dyDescent="0.25">
      <c r="E1088" s="93"/>
      <c r="AM1088" s="93"/>
      <c r="AN1088" s="93"/>
      <c r="AO1088" s="129"/>
      <c r="AP1088" s="93"/>
      <c r="AQ1088" s="93"/>
    </row>
    <row r="1089" spans="5:43" ht="32.25" customHeight="1" x14ac:dyDescent="0.25">
      <c r="E1089" s="93"/>
      <c r="AM1089" s="93"/>
      <c r="AN1089" s="93"/>
      <c r="AO1089" s="129"/>
      <c r="AP1089" s="93"/>
      <c r="AQ1089" s="93"/>
    </row>
    <row r="1090" spans="5:43" ht="32.25" customHeight="1" x14ac:dyDescent="0.25">
      <c r="E1090" s="93"/>
      <c r="AM1090" s="93"/>
      <c r="AN1090" s="93"/>
      <c r="AO1090" s="129"/>
      <c r="AP1090" s="93"/>
      <c r="AQ1090" s="93"/>
    </row>
    <row r="1091" spans="5:43" ht="32.25" customHeight="1" x14ac:dyDescent="0.25">
      <c r="E1091" s="93"/>
      <c r="AM1091" s="93"/>
      <c r="AN1091" s="93"/>
      <c r="AO1091" s="129"/>
      <c r="AP1091" s="93"/>
      <c r="AQ1091" s="93"/>
    </row>
    <row r="1092" spans="5:43" ht="32.25" customHeight="1" x14ac:dyDescent="0.25">
      <c r="E1092" s="93"/>
      <c r="AM1092" s="93"/>
      <c r="AN1092" s="93"/>
      <c r="AO1092" s="129"/>
      <c r="AP1092" s="93"/>
      <c r="AQ1092" s="93"/>
    </row>
    <row r="1093" spans="5:43" ht="32.25" customHeight="1" x14ac:dyDescent="0.25">
      <c r="E1093" s="93"/>
      <c r="AM1093" s="93"/>
      <c r="AN1093" s="93"/>
      <c r="AO1093" s="129"/>
      <c r="AP1093" s="93"/>
      <c r="AQ1093" s="93"/>
    </row>
    <row r="1094" spans="5:43" ht="32.25" customHeight="1" x14ac:dyDescent="0.25">
      <c r="E1094" s="93"/>
      <c r="AM1094" s="93"/>
      <c r="AN1094" s="93"/>
      <c r="AO1094" s="129"/>
      <c r="AP1094" s="93"/>
      <c r="AQ1094" s="93"/>
    </row>
    <row r="1095" spans="5:43" ht="32.25" customHeight="1" x14ac:dyDescent="0.25">
      <c r="E1095" s="93"/>
      <c r="AM1095" s="93"/>
      <c r="AN1095" s="93"/>
      <c r="AO1095" s="129"/>
      <c r="AP1095" s="93"/>
      <c r="AQ1095" s="93"/>
    </row>
    <row r="1096" spans="5:43" ht="32.25" customHeight="1" x14ac:dyDescent="0.25">
      <c r="E1096" s="93"/>
      <c r="AM1096" s="93"/>
      <c r="AN1096" s="93"/>
      <c r="AO1096" s="129"/>
      <c r="AP1096" s="93"/>
      <c r="AQ1096" s="93"/>
    </row>
    <row r="1097" spans="5:43" ht="32.25" customHeight="1" x14ac:dyDescent="0.25">
      <c r="E1097" s="93"/>
      <c r="AM1097" s="93"/>
      <c r="AN1097" s="93"/>
      <c r="AO1097" s="129"/>
      <c r="AP1097" s="93"/>
      <c r="AQ1097" s="93"/>
    </row>
    <row r="1098" spans="5:43" ht="32.25" customHeight="1" x14ac:dyDescent="0.25">
      <c r="E1098" s="93"/>
      <c r="AM1098" s="93"/>
      <c r="AN1098" s="93"/>
      <c r="AO1098" s="129"/>
      <c r="AP1098" s="93"/>
      <c r="AQ1098" s="93"/>
    </row>
    <row r="1099" spans="5:43" ht="32.25" customHeight="1" x14ac:dyDescent="0.25">
      <c r="E1099" s="93"/>
      <c r="AM1099" s="93"/>
      <c r="AN1099" s="93"/>
      <c r="AO1099" s="129"/>
      <c r="AP1099" s="93"/>
      <c r="AQ1099" s="93"/>
    </row>
    <row r="1100" spans="5:43" ht="32.25" customHeight="1" x14ac:dyDescent="0.25">
      <c r="E1100" s="93"/>
      <c r="AM1100" s="93"/>
      <c r="AN1100" s="93"/>
      <c r="AO1100" s="129"/>
      <c r="AP1100" s="93"/>
      <c r="AQ1100" s="93"/>
    </row>
    <row r="1101" spans="5:43" ht="32.25" customHeight="1" x14ac:dyDescent="0.25">
      <c r="E1101" s="93"/>
      <c r="AM1101" s="93"/>
      <c r="AN1101" s="93"/>
      <c r="AO1101" s="129"/>
      <c r="AP1101" s="93"/>
      <c r="AQ1101" s="93"/>
    </row>
    <row r="1102" spans="5:43" ht="32.25" customHeight="1" x14ac:dyDescent="0.25">
      <c r="E1102" s="93"/>
      <c r="AM1102" s="93"/>
      <c r="AN1102" s="93"/>
      <c r="AO1102" s="129"/>
      <c r="AP1102" s="93"/>
      <c r="AQ1102" s="93"/>
    </row>
    <row r="1103" spans="5:43" ht="32.25" customHeight="1" x14ac:dyDescent="0.25">
      <c r="E1103" s="93"/>
      <c r="AM1103" s="93"/>
      <c r="AN1103" s="93"/>
      <c r="AO1103" s="129"/>
      <c r="AP1103" s="93"/>
      <c r="AQ1103" s="93"/>
    </row>
    <row r="1104" spans="5:43" ht="32.25" customHeight="1" x14ac:dyDescent="0.25">
      <c r="E1104" s="93"/>
      <c r="AM1104" s="93"/>
      <c r="AN1104" s="93"/>
      <c r="AO1104" s="129"/>
      <c r="AP1104" s="93"/>
      <c r="AQ1104" s="93"/>
    </row>
    <row r="1105" spans="5:43" ht="32.25" customHeight="1" x14ac:dyDescent="0.25">
      <c r="E1105" s="93"/>
      <c r="AM1105" s="93"/>
      <c r="AN1105" s="93"/>
      <c r="AO1105" s="129"/>
      <c r="AP1105" s="93"/>
      <c r="AQ1105" s="93"/>
    </row>
    <row r="1106" spans="5:43" ht="32.25" customHeight="1" x14ac:dyDescent="0.25">
      <c r="E1106" s="93"/>
      <c r="AM1106" s="93"/>
      <c r="AN1106" s="93"/>
      <c r="AO1106" s="129"/>
      <c r="AP1106" s="93"/>
      <c r="AQ1106" s="93"/>
    </row>
    <row r="1107" spans="5:43" ht="32.25" customHeight="1" x14ac:dyDescent="0.25">
      <c r="E1107" s="93"/>
      <c r="AM1107" s="93"/>
      <c r="AN1107" s="93"/>
      <c r="AO1107" s="129"/>
      <c r="AP1107" s="93"/>
      <c r="AQ1107" s="93"/>
    </row>
    <row r="1108" spans="5:43" ht="32.25" customHeight="1" x14ac:dyDescent="0.25">
      <c r="E1108" s="93"/>
      <c r="AM1108" s="93"/>
      <c r="AN1108" s="93"/>
      <c r="AO1108" s="129"/>
      <c r="AP1108" s="93"/>
      <c r="AQ1108" s="93"/>
    </row>
    <row r="1109" spans="5:43" ht="32.25" customHeight="1" x14ac:dyDescent="0.25">
      <c r="E1109" s="93"/>
      <c r="AM1109" s="93"/>
      <c r="AN1109" s="93"/>
      <c r="AO1109" s="129"/>
      <c r="AP1109" s="93"/>
      <c r="AQ1109" s="93"/>
    </row>
    <row r="1110" spans="5:43" ht="32.25" customHeight="1" x14ac:dyDescent="0.25">
      <c r="E1110" s="93"/>
      <c r="AM1110" s="93"/>
      <c r="AN1110" s="93"/>
      <c r="AO1110" s="129"/>
      <c r="AP1110" s="93"/>
      <c r="AQ1110" s="93"/>
    </row>
    <row r="1111" spans="5:43" ht="32.25" customHeight="1" x14ac:dyDescent="0.25">
      <c r="E1111" s="93"/>
      <c r="AM1111" s="93"/>
      <c r="AN1111" s="93"/>
      <c r="AO1111" s="129"/>
      <c r="AP1111" s="93"/>
      <c r="AQ1111" s="93"/>
    </row>
    <row r="1112" spans="5:43" ht="32.25" customHeight="1" x14ac:dyDescent="0.25">
      <c r="E1112" s="93"/>
      <c r="AM1112" s="93"/>
      <c r="AN1112" s="93"/>
      <c r="AO1112" s="129"/>
      <c r="AP1112" s="93"/>
      <c r="AQ1112" s="93"/>
    </row>
    <row r="1113" spans="5:43" ht="32.25" customHeight="1" x14ac:dyDescent="0.25">
      <c r="E1113" s="93"/>
      <c r="AM1113" s="93"/>
      <c r="AN1113" s="93"/>
      <c r="AO1113" s="129"/>
      <c r="AP1113" s="93"/>
      <c r="AQ1113" s="93"/>
    </row>
    <row r="1114" spans="5:43" ht="32.25" customHeight="1" x14ac:dyDescent="0.25">
      <c r="E1114" s="93"/>
      <c r="AM1114" s="93"/>
      <c r="AN1114" s="93"/>
      <c r="AO1114" s="129"/>
      <c r="AP1114" s="93"/>
      <c r="AQ1114" s="93"/>
    </row>
    <row r="1115" spans="5:43" ht="32.25" customHeight="1" x14ac:dyDescent="0.25">
      <c r="E1115" s="93"/>
      <c r="AM1115" s="93"/>
      <c r="AN1115" s="93"/>
      <c r="AO1115" s="129"/>
      <c r="AP1115" s="93"/>
      <c r="AQ1115" s="93"/>
    </row>
    <row r="1116" spans="5:43" ht="32.25" customHeight="1" x14ac:dyDescent="0.25">
      <c r="E1116" s="93"/>
      <c r="AM1116" s="93"/>
      <c r="AN1116" s="93"/>
      <c r="AO1116" s="129"/>
      <c r="AP1116" s="93"/>
      <c r="AQ1116" s="93"/>
    </row>
    <row r="1117" spans="5:43" ht="32.25" customHeight="1" x14ac:dyDescent="0.25">
      <c r="E1117" s="93"/>
      <c r="AM1117" s="93"/>
      <c r="AN1117" s="93"/>
      <c r="AO1117" s="129"/>
      <c r="AP1117" s="93"/>
      <c r="AQ1117" s="93"/>
    </row>
    <row r="1118" spans="5:43" ht="32.25" customHeight="1" x14ac:dyDescent="0.25">
      <c r="E1118" s="93"/>
      <c r="AM1118" s="93"/>
      <c r="AN1118" s="93"/>
      <c r="AO1118" s="129"/>
      <c r="AP1118" s="93"/>
      <c r="AQ1118" s="93"/>
    </row>
    <row r="1119" spans="5:43" ht="32.25" customHeight="1" x14ac:dyDescent="0.25">
      <c r="E1119" s="93"/>
      <c r="AM1119" s="93"/>
      <c r="AN1119" s="93"/>
      <c r="AO1119" s="129"/>
      <c r="AP1119" s="93"/>
      <c r="AQ1119" s="93"/>
    </row>
    <row r="1120" spans="5:43" ht="32.25" customHeight="1" x14ac:dyDescent="0.25">
      <c r="E1120" s="93"/>
      <c r="AM1120" s="93"/>
      <c r="AN1120" s="93"/>
      <c r="AO1120" s="129"/>
      <c r="AP1120" s="93"/>
      <c r="AQ1120" s="93"/>
    </row>
    <row r="1121" spans="5:43" ht="32.25" customHeight="1" x14ac:dyDescent="0.25">
      <c r="E1121" s="93"/>
      <c r="AM1121" s="93"/>
      <c r="AN1121" s="93"/>
      <c r="AO1121" s="129"/>
      <c r="AP1121" s="93"/>
      <c r="AQ1121" s="93"/>
    </row>
    <row r="1122" spans="5:43" ht="32.25" customHeight="1" x14ac:dyDescent="0.25">
      <c r="E1122" s="93"/>
      <c r="AM1122" s="93"/>
      <c r="AN1122" s="93"/>
      <c r="AO1122" s="129"/>
      <c r="AP1122" s="93"/>
      <c r="AQ1122" s="93"/>
    </row>
    <row r="1123" spans="5:43" ht="32.25" customHeight="1" x14ac:dyDescent="0.25">
      <c r="E1123" s="93"/>
      <c r="AM1123" s="93"/>
      <c r="AN1123" s="93"/>
      <c r="AO1123" s="129"/>
      <c r="AP1123" s="93"/>
      <c r="AQ1123" s="93"/>
    </row>
    <row r="1124" spans="5:43" ht="32.25" customHeight="1" x14ac:dyDescent="0.25">
      <c r="E1124" s="93"/>
      <c r="AM1124" s="93"/>
      <c r="AN1124" s="93"/>
      <c r="AO1124" s="129"/>
      <c r="AP1124" s="93"/>
      <c r="AQ1124" s="93"/>
    </row>
    <row r="1125" spans="5:43" ht="32.25" customHeight="1" x14ac:dyDescent="0.25">
      <c r="E1125" s="93"/>
      <c r="AM1125" s="93"/>
      <c r="AN1125" s="93"/>
      <c r="AO1125" s="129"/>
      <c r="AP1125" s="93"/>
      <c r="AQ1125" s="93"/>
    </row>
    <row r="1126" spans="5:43" ht="32.25" customHeight="1" x14ac:dyDescent="0.25">
      <c r="E1126" s="93"/>
      <c r="AM1126" s="93"/>
      <c r="AN1126" s="93"/>
      <c r="AO1126" s="129"/>
      <c r="AP1126" s="93"/>
      <c r="AQ1126" s="93"/>
    </row>
    <row r="1127" spans="5:43" ht="32.25" customHeight="1" x14ac:dyDescent="0.25">
      <c r="E1127" s="93"/>
      <c r="AM1127" s="93"/>
      <c r="AN1127" s="93"/>
      <c r="AO1127" s="129"/>
      <c r="AP1127" s="93"/>
      <c r="AQ1127" s="93"/>
    </row>
    <row r="1128" spans="5:43" ht="32.25" customHeight="1" x14ac:dyDescent="0.25">
      <c r="E1128" s="93"/>
      <c r="AM1128" s="93"/>
      <c r="AN1128" s="93"/>
      <c r="AO1128" s="129"/>
      <c r="AP1128" s="93"/>
      <c r="AQ1128" s="93"/>
    </row>
    <row r="1129" spans="5:43" ht="32.25" customHeight="1" x14ac:dyDescent="0.25">
      <c r="E1129" s="93"/>
      <c r="AM1129" s="93"/>
      <c r="AN1129" s="93"/>
      <c r="AO1129" s="129"/>
      <c r="AP1129" s="93"/>
      <c r="AQ1129" s="93"/>
    </row>
    <row r="1130" spans="5:43" ht="32.25" customHeight="1" x14ac:dyDescent="0.25">
      <c r="E1130" s="93"/>
      <c r="AM1130" s="93"/>
      <c r="AN1130" s="93"/>
      <c r="AO1130" s="129"/>
      <c r="AP1130" s="93"/>
      <c r="AQ1130" s="93"/>
    </row>
    <row r="1131" spans="5:43" ht="32.25" customHeight="1" x14ac:dyDescent="0.25">
      <c r="E1131" s="93"/>
      <c r="AM1131" s="93"/>
      <c r="AN1131" s="93"/>
      <c r="AO1131" s="129"/>
      <c r="AP1131" s="93"/>
      <c r="AQ1131" s="93"/>
    </row>
    <row r="1132" spans="5:43" ht="32.25" customHeight="1" x14ac:dyDescent="0.25">
      <c r="E1132" s="93"/>
      <c r="AM1132" s="93"/>
      <c r="AN1132" s="93"/>
      <c r="AO1132" s="129"/>
      <c r="AP1132" s="93"/>
      <c r="AQ1132" s="93"/>
    </row>
    <row r="1133" spans="5:43" ht="32.25" customHeight="1" x14ac:dyDescent="0.25">
      <c r="E1133" s="93"/>
      <c r="AM1133" s="93"/>
      <c r="AN1133" s="93"/>
      <c r="AO1133" s="129"/>
      <c r="AP1133" s="93"/>
      <c r="AQ1133" s="93"/>
    </row>
    <row r="1134" spans="5:43" ht="32.25" customHeight="1" x14ac:dyDescent="0.25">
      <c r="E1134" s="93"/>
      <c r="AM1134" s="93"/>
      <c r="AN1134" s="93"/>
      <c r="AO1134" s="129"/>
      <c r="AP1134" s="93"/>
      <c r="AQ1134" s="93"/>
    </row>
    <row r="1135" spans="5:43" ht="32.25" customHeight="1" x14ac:dyDescent="0.25">
      <c r="E1135" s="93"/>
      <c r="AM1135" s="93"/>
      <c r="AN1135" s="93"/>
      <c r="AO1135" s="129"/>
      <c r="AP1135" s="93"/>
      <c r="AQ1135" s="93"/>
    </row>
    <row r="1136" spans="5:43" ht="32.25" customHeight="1" x14ac:dyDescent="0.25">
      <c r="E1136" s="93"/>
      <c r="AM1136" s="93"/>
      <c r="AN1136" s="93"/>
      <c r="AO1136" s="129"/>
      <c r="AP1136" s="93"/>
      <c r="AQ1136" s="93"/>
    </row>
    <row r="1137" spans="5:43" ht="32.25" customHeight="1" x14ac:dyDescent="0.25">
      <c r="E1137" s="93"/>
      <c r="AM1137" s="93"/>
      <c r="AN1137" s="93"/>
      <c r="AO1137" s="129"/>
      <c r="AP1137" s="93"/>
      <c r="AQ1137" s="93"/>
    </row>
    <row r="1138" spans="5:43" ht="32.25" customHeight="1" x14ac:dyDescent="0.25">
      <c r="E1138" s="93"/>
      <c r="AM1138" s="93"/>
      <c r="AN1138" s="93"/>
      <c r="AO1138" s="129"/>
      <c r="AP1138" s="93"/>
      <c r="AQ1138" s="93"/>
    </row>
    <row r="1139" spans="5:43" ht="32.25" customHeight="1" x14ac:dyDescent="0.25">
      <c r="E1139" s="93"/>
      <c r="AM1139" s="93"/>
      <c r="AN1139" s="93"/>
      <c r="AO1139" s="129"/>
      <c r="AP1139" s="93"/>
      <c r="AQ1139" s="93"/>
    </row>
    <row r="1140" spans="5:43" ht="32.25" customHeight="1" x14ac:dyDescent="0.25">
      <c r="E1140" s="93"/>
      <c r="AM1140" s="93"/>
      <c r="AN1140" s="93"/>
      <c r="AO1140" s="129"/>
      <c r="AP1140" s="93"/>
      <c r="AQ1140" s="93"/>
    </row>
    <row r="1141" spans="5:43" ht="32.25" customHeight="1" x14ac:dyDescent="0.25">
      <c r="E1141" s="93"/>
      <c r="AM1141" s="93"/>
      <c r="AN1141" s="93"/>
      <c r="AO1141" s="129"/>
      <c r="AP1141" s="93"/>
      <c r="AQ1141" s="93"/>
    </row>
    <row r="1142" spans="5:43" ht="32.25" customHeight="1" x14ac:dyDescent="0.25">
      <c r="E1142" s="93"/>
      <c r="AM1142" s="93"/>
      <c r="AN1142" s="93"/>
      <c r="AO1142" s="129"/>
      <c r="AP1142" s="93"/>
      <c r="AQ1142" s="93"/>
    </row>
    <row r="1143" spans="5:43" ht="32.25" customHeight="1" x14ac:dyDescent="0.25">
      <c r="E1143" s="93"/>
      <c r="AM1143" s="93"/>
      <c r="AN1143" s="93"/>
      <c r="AO1143" s="129"/>
      <c r="AP1143" s="93"/>
      <c r="AQ1143" s="93"/>
    </row>
    <row r="1144" spans="5:43" ht="32.25" customHeight="1" x14ac:dyDescent="0.25">
      <c r="E1144" s="93"/>
      <c r="AM1144" s="93"/>
      <c r="AN1144" s="93"/>
      <c r="AO1144" s="129"/>
      <c r="AP1144" s="93"/>
      <c r="AQ1144" s="93"/>
    </row>
    <row r="1145" spans="5:43" ht="32.25" customHeight="1" x14ac:dyDescent="0.25">
      <c r="E1145" s="93"/>
      <c r="AM1145" s="93"/>
      <c r="AN1145" s="93"/>
      <c r="AO1145" s="129"/>
      <c r="AP1145" s="93"/>
      <c r="AQ1145" s="93"/>
    </row>
    <row r="1146" spans="5:43" ht="32.25" customHeight="1" x14ac:dyDescent="0.25">
      <c r="E1146" s="93"/>
      <c r="AM1146" s="93"/>
      <c r="AN1146" s="93"/>
      <c r="AO1146" s="129"/>
      <c r="AP1146" s="93"/>
      <c r="AQ1146" s="93"/>
    </row>
    <row r="1147" spans="5:43" ht="32.25" customHeight="1" x14ac:dyDescent="0.25">
      <c r="E1147" s="93"/>
      <c r="AM1147" s="93"/>
      <c r="AN1147" s="93"/>
      <c r="AO1147" s="129"/>
      <c r="AP1147" s="93"/>
      <c r="AQ1147" s="93"/>
    </row>
    <row r="1148" spans="5:43" ht="32.25" customHeight="1" x14ac:dyDescent="0.25">
      <c r="E1148" s="93"/>
      <c r="AM1148" s="93"/>
      <c r="AN1148" s="93"/>
      <c r="AO1148" s="129"/>
      <c r="AP1148" s="93"/>
      <c r="AQ1148" s="93"/>
    </row>
    <row r="1149" spans="5:43" ht="32.25" customHeight="1" x14ac:dyDescent="0.25">
      <c r="E1149" s="93"/>
      <c r="AM1149" s="93"/>
      <c r="AN1149" s="93"/>
      <c r="AO1149" s="129"/>
      <c r="AP1149" s="93"/>
      <c r="AQ1149" s="93"/>
    </row>
    <row r="1150" spans="5:43" ht="32.25" customHeight="1" x14ac:dyDescent="0.25">
      <c r="E1150" s="93"/>
      <c r="AM1150" s="93"/>
      <c r="AN1150" s="93"/>
      <c r="AO1150" s="129"/>
      <c r="AP1150" s="93"/>
      <c r="AQ1150" s="93"/>
    </row>
    <row r="1151" spans="5:43" ht="32.25" customHeight="1" x14ac:dyDescent="0.25">
      <c r="E1151" s="93"/>
      <c r="AM1151" s="93"/>
      <c r="AN1151" s="93"/>
      <c r="AO1151" s="129"/>
      <c r="AP1151" s="93"/>
      <c r="AQ1151" s="93"/>
    </row>
    <row r="1152" spans="5:43" ht="32.25" customHeight="1" x14ac:dyDescent="0.25">
      <c r="E1152" s="93"/>
      <c r="AM1152" s="93"/>
      <c r="AN1152" s="93"/>
      <c r="AO1152" s="129"/>
      <c r="AP1152" s="93"/>
      <c r="AQ1152" s="93"/>
    </row>
    <row r="1153" spans="5:43" ht="32.25" customHeight="1" x14ac:dyDescent="0.25">
      <c r="E1153" s="93"/>
      <c r="AM1153" s="93"/>
      <c r="AN1153" s="93"/>
      <c r="AO1153" s="129"/>
      <c r="AP1153" s="93"/>
      <c r="AQ1153" s="93"/>
    </row>
    <row r="1154" spans="5:43" ht="32.25" customHeight="1" x14ac:dyDescent="0.25">
      <c r="E1154" s="93"/>
      <c r="AM1154" s="93"/>
      <c r="AN1154" s="93"/>
      <c r="AO1154" s="129"/>
      <c r="AP1154" s="93"/>
      <c r="AQ1154" s="93"/>
    </row>
    <row r="1155" spans="5:43" ht="32.25" customHeight="1" x14ac:dyDescent="0.25">
      <c r="E1155" s="93"/>
      <c r="AM1155" s="93"/>
      <c r="AN1155" s="93"/>
      <c r="AO1155" s="129"/>
      <c r="AP1155" s="93"/>
      <c r="AQ1155" s="93"/>
    </row>
    <row r="1156" spans="5:43" ht="32.25" customHeight="1" x14ac:dyDescent="0.25">
      <c r="E1156" s="93"/>
      <c r="AM1156" s="93"/>
      <c r="AN1156" s="93"/>
      <c r="AO1156" s="129"/>
      <c r="AP1156" s="93"/>
      <c r="AQ1156" s="93"/>
    </row>
    <row r="1157" spans="5:43" ht="32.25" customHeight="1" x14ac:dyDescent="0.25">
      <c r="E1157" s="93"/>
      <c r="AM1157" s="93"/>
      <c r="AN1157" s="93"/>
      <c r="AO1157" s="129"/>
      <c r="AP1157" s="93"/>
      <c r="AQ1157" s="93"/>
    </row>
    <row r="1158" spans="5:43" ht="32.25" customHeight="1" x14ac:dyDescent="0.25">
      <c r="E1158" s="93"/>
      <c r="AM1158" s="93"/>
      <c r="AN1158" s="93"/>
      <c r="AO1158" s="129"/>
      <c r="AP1158" s="93"/>
      <c r="AQ1158" s="93"/>
    </row>
    <row r="1159" spans="5:43" ht="32.25" customHeight="1" x14ac:dyDescent="0.25">
      <c r="E1159" s="93"/>
      <c r="AM1159" s="93"/>
      <c r="AN1159" s="93"/>
      <c r="AO1159" s="129"/>
      <c r="AP1159" s="93"/>
      <c r="AQ1159" s="93"/>
    </row>
    <row r="1160" spans="5:43" ht="32.25" customHeight="1" x14ac:dyDescent="0.25">
      <c r="E1160" s="93"/>
      <c r="AM1160" s="93"/>
      <c r="AN1160" s="93"/>
      <c r="AO1160" s="129"/>
      <c r="AP1160" s="93"/>
      <c r="AQ1160" s="93"/>
    </row>
    <row r="1161" spans="5:43" ht="32.25" customHeight="1" x14ac:dyDescent="0.25">
      <c r="E1161" s="93"/>
      <c r="AM1161" s="93"/>
      <c r="AN1161" s="93"/>
      <c r="AO1161" s="129"/>
      <c r="AP1161" s="93"/>
      <c r="AQ1161" s="93"/>
    </row>
    <row r="1162" spans="5:43" ht="32.25" customHeight="1" x14ac:dyDescent="0.25">
      <c r="E1162" s="93"/>
      <c r="AM1162" s="93"/>
      <c r="AN1162" s="93"/>
      <c r="AO1162" s="129"/>
      <c r="AP1162" s="93"/>
      <c r="AQ1162" s="93"/>
    </row>
    <row r="1163" spans="5:43" ht="32.25" customHeight="1" x14ac:dyDescent="0.25">
      <c r="E1163" s="93"/>
      <c r="AM1163" s="93"/>
      <c r="AN1163" s="93"/>
      <c r="AO1163" s="129"/>
      <c r="AP1163" s="93"/>
      <c r="AQ1163" s="93"/>
    </row>
    <row r="1164" spans="5:43" ht="32.25" customHeight="1" x14ac:dyDescent="0.25">
      <c r="E1164" s="93"/>
      <c r="AM1164" s="93"/>
      <c r="AN1164" s="93"/>
      <c r="AO1164" s="129"/>
      <c r="AP1164" s="93"/>
      <c r="AQ1164" s="93"/>
    </row>
    <row r="1165" spans="5:43" ht="32.25" customHeight="1" x14ac:dyDescent="0.25">
      <c r="E1165" s="93"/>
      <c r="AM1165" s="93"/>
      <c r="AN1165" s="93"/>
      <c r="AO1165" s="129"/>
      <c r="AP1165" s="93"/>
      <c r="AQ1165" s="93"/>
    </row>
    <row r="1166" spans="5:43" ht="32.25" customHeight="1" x14ac:dyDescent="0.25">
      <c r="E1166" s="93"/>
      <c r="AM1166" s="93"/>
      <c r="AN1166" s="93"/>
      <c r="AO1166" s="129"/>
      <c r="AP1166" s="93"/>
      <c r="AQ1166" s="93"/>
    </row>
    <row r="1167" spans="5:43" ht="32.25" customHeight="1" x14ac:dyDescent="0.25">
      <c r="E1167" s="93"/>
      <c r="AM1167" s="93"/>
      <c r="AN1167" s="93"/>
      <c r="AO1167" s="129"/>
      <c r="AP1167" s="93"/>
      <c r="AQ1167" s="93"/>
    </row>
    <row r="1168" spans="5:43" ht="32.25" customHeight="1" x14ac:dyDescent="0.25">
      <c r="E1168" s="93"/>
      <c r="AM1168" s="93"/>
      <c r="AN1168" s="93"/>
      <c r="AO1168" s="129"/>
      <c r="AP1168" s="93"/>
      <c r="AQ1168" s="93"/>
    </row>
    <row r="1169" spans="5:43" ht="32.25" customHeight="1" x14ac:dyDescent="0.25">
      <c r="E1169" s="93"/>
      <c r="AM1169" s="93"/>
      <c r="AN1169" s="93"/>
      <c r="AO1169" s="129"/>
      <c r="AP1169" s="93"/>
      <c r="AQ1169" s="93"/>
    </row>
    <row r="1170" spans="5:43" ht="32.25" customHeight="1" x14ac:dyDescent="0.25">
      <c r="E1170" s="93"/>
      <c r="AM1170" s="93"/>
      <c r="AN1170" s="93"/>
      <c r="AO1170" s="129"/>
      <c r="AP1170" s="93"/>
      <c r="AQ1170" s="93"/>
    </row>
    <row r="1171" spans="5:43" ht="32.25" customHeight="1" x14ac:dyDescent="0.25">
      <c r="E1171" s="93"/>
      <c r="AM1171" s="93"/>
      <c r="AN1171" s="93"/>
      <c r="AO1171" s="129"/>
      <c r="AP1171" s="93"/>
      <c r="AQ1171" s="93"/>
    </row>
    <row r="1172" spans="5:43" ht="32.25" customHeight="1" x14ac:dyDescent="0.25">
      <c r="E1172" s="93"/>
      <c r="AM1172" s="93"/>
      <c r="AN1172" s="93"/>
      <c r="AO1172" s="129"/>
      <c r="AP1172" s="93"/>
      <c r="AQ1172" s="93"/>
    </row>
    <row r="1173" spans="5:43" ht="32.25" customHeight="1" x14ac:dyDescent="0.25">
      <c r="E1173" s="93"/>
      <c r="AM1173" s="93"/>
      <c r="AN1173" s="93"/>
      <c r="AO1173" s="129"/>
      <c r="AP1173" s="93"/>
      <c r="AQ1173" s="93"/>
    </row>
    <row r="1174" spans="5:43" ht="32.25" customHeight="1" x14ac:dyDescent="0.25">
      <c r="E1174" s="93"/>
      <c r="AM1174" s="93"/>
      <c r="AN1174" s="93"/>
      <c r="AO1174" s="129"/>
      <c r="AP1174" s="93"/>
      <c r="AQ1174" s="93"/>
    </row>
    <row r="1175" spans="5:43" ht="32.25" customHeight="1" x14ac:dyDescent="0.25">
      <c r="E1175" s="93"/>
      <c r="AM1175" s="93"/>
      <c r="AN1175" s="93"/>
      <c r="AO1175" s="129"/>
      <c r="AP1175" s="93"/>
      <c r="AQ1175" s="93"/>
    </row>
    <row r="1176" spans="5:43" ht="32.25" customHeight="1" x14ac:dyDescent="0.25">
      <c r="E1176" s="93"/>
      <c r="AM1176" s="93"/>
      <c r="AN1176" s="93"/>
      <c r="AO1176" s="129"/>
      <c r="AP1176" s="93"/>
      <c r="AQ1176" s="93"/>
    </row>
    <row r="1177" spans="5:43" ht="32.25" customHeight="1" x14ac:dyDescent="0.25">
      <c r="E1177" s="93"/>
      <c r="AM1177" s="93"/>
      <c r="AN1177" s="93"/>
      <c r="AO1177" s="129"/>
      <c r="AP1177" s="93"/>
      <c r="AQ1177" s="93"/>
    </row>
    <row r="1178" spans="5:43" ht="32.25" customHeight="1" x14ac:dyDescent="0.25">
      <c r="E1178" s="93"/>
      <c r="AM1178" s="93"/>
      <c r="AN1178" s="93"/>
      <c r="AO1178" s="129"/>
      <c r="AP1178" s="93"/>
      <c r="AQ1178" s="93"/>
    </row>
    <row r="1179" spans="5:43" ht="32.25" customHeight="1" x14ac:dyDescent="0.25">
      <c r="E1179" s="93"/>
      <c r="AM1179" s="93"/>
      <c r="AN1179" s="93"/>
      <c r="AO1179" s="129"/>
      <c r="AP1179" s="93"/>
      <c r="AQ1179" s="93"/>
    </row>
    <row r="1180" spans="5:43" ht="32.25" customHeight="1" x14ac:dyDescent="0.25">
      <c r="E1180" s="93"/>
      <c r="AM1180" s="93"/>
      <c r="AN1180" s="93"/>
      <c r="AO1180" s="129"/>
      <c r="AP1180" s="93"/>
      <c r="AQ1180" s="93"/>
    </row>
    <row r="1181" spans="5:43" ht="32.25" customHeight="1" x14ac:dyDescent="0.25">
      <c r="E1181" s="93"/>
      <c r="AM1181" s="93"/>
      <c r="AN1181" s="93"/>
      <c r="AO1181" s="129"/>
      <c r="AP1181" s="93"/>
      <c r="AQ1181" s="93"/>
    </row>
    <row r="1182" spans="5:43" ht="32.25" customHeight="1" x14ac:dyDescent="0.25">
      <c r="E1182" s="93"/>
      <c r="AM1182" s="93"/>
      <c r="AN1182" s="93"/>
      <c r="AO1182" s="129"/>
      <c r="AP1182" s="93"/>
      <c r="AQ1182" s="93"/>
    </row>
    <row r="1183" spans="5:43" ht="32.25" customHeight="1" x14ac:dyDescent="0.25">
      <c r="E1183" s="93"/>
      <c r="AM1183" s="93"/>
      <c r="AN1183" s="93"/>
      <c r="AO1183" s="129"/>
      <c r="AP1183" s="93"/>
      <c r="AQ1183" s="93"/>
    </row>
    <row r="1184" spans="5:43" ht="32.25" customHeight="1" x14ac:dyDescent="0.25">
      <c r="E1184" s="93"/>
      <c r="AM1184" s="93"/>
      <c r="AN1184" s="93"/>
      <c r="AO1184" s="129"/>
      <c r="AP1184" s="93"/>
      <c r="AQ1184" s="93"/>
    </row>
    <row r="1185" spans="5:43" ht="32.25" customHeight="1" x14ac:dyDescent="0.25">
      <c r="E1185" s="93"/>
      <c r="AM1185" s="93"/>
      <c r="AN1185" s="93"/>
      <c r="AO1185" s="129"/>
      <c r="AP1185" s="93"/>
      <c r="AQ1185" s="93"/>
    </row>
    <row r="1186" spans="5:43" ht="32.25" customHeight="1" x14ac:dyDescent="0.25">
      <c r="E1186" s="93"/>
      <c r="AM1186" s="93"/>
      <c r="AN1186" s="93"/>
      <c r="AO1186" s="129"/>
      <c r="AP1186" s="93"/>
      <c r="AQ1186" s="93"/>
    </row>
    <row r="1187" spans="5:43" ht="32.25" customHeight="1" x14ac:dyDescent="0.25">
      <c r="E1187" s="93"/>
      <c r="AM1187" s="93"/>
      <c r="AN1187" s="93"/>
      <c r="AO1187" s="129"/>
      <c r="AP1187" s="93"/>
      <c r="AQ1187" s="93"/>
    </row>
    <row r="1188" spans="5:43" ht="32.25" customHeight="1" x14ac:dyDescent="0.25">
      <c r="E1188" s="93"/>
      <c r="AM1188" s="93"/>
      <c r="AN1188" s="93"/>
      <c r="AO1188" s="129"/>
      <c r="AP1188" s="93"/>
      <c r="AQ1188" s="93"/>
    </row>
    <row r="1189" spans="5:43" ht="32.25" customHeight="1" x14ac:dyDescent="0.25">
      <c r="E1189" s="93"/>
      <c r="AM1189" s="93"/>
      <c r="AN1189" s="93"/>
      <c r="AO1189" s="129"/>
      <c r="AP1189" s="93"/>
      <c r="AQ1189" s="93"/>
    </row>
    <row r="1190" spans="5:43" ht="32.25" customHeight="1" x14ac:dyDescent="0.25">
      <c r="E1190" s="93"/>
      <c r="AM1190" s="93"/>
      <c r="AN1190" s="93"/>
      <c r="AO1190" s="129"/>
      <c r="AP1190" s="93"/>
      <c r="AQ1190" s="93"/>
    </row>
    <row r="1191" spans="5:43" ht="32.25" customHeight="1" x14ac:dyDescent="0.25">
      <c r="E1191" s="93"/>
      <c r="AM1191" s="93"/>
      <c r="AN1191" s="93"/>
      <c r="AO1191" s="129"/>
      <c r="AP1191" s="93"/>
      <c r="AQ1191" s="93"/>
    </row>
    <row r="1192" spans="5:43" ht="32.25" customHeight="1" x14ac:dyDescent="0.25">
      <c r="E1192" s="93"/>
      <c r="AM1192" s="93"/>
      <c r="AN1192" s="93"/>
      <c r="AO1192" s="129"/>
      <c r="AP1192" s="93"/>
      <c r="AQ1192" s="93"/>
    </row>
    <row r="1193" spans="5:43" ht="32.25" customHeight="1" x14ac:dyDescent="0.25">
      <c r="E1193" s="93"/>
      <c r="AM1193" s="93"/>
      <c r="AN1193" s="93"/>
      <c r="AO1193" s="129"/>
      <c r="AP1193" s="93"/>
      <c r="AQ1193" s="93"/>
    </row>
    <row r="1194" spans="5:43" ht="32.25" customHeight="1" x14ac:dyDescent="0.25">
      <c r="E1194" s="93"/>
      <c r="AM1194" s="93"/>
      <c r="AN1194" s="93"/>
      <c r="AO1194" s="129"/>
      <c r="AP1194" s="93"/>
      <c r="AQ1194" s="93"/>
    </row>
    <row r="1195" spans="5:43" ht="32.25" customHeight="1" x14ac:dyDescent="0.25">
      <c r="E1195" s="93"/>
      <c r="AM1195" s="93"/>
      <c r="AN1195" s="93"/>
      <c r="AO1195" s="129"/>
      <c r="AP1195" s="93"/>
      <c r="AQ1195" s="93"/>
    </row>
    <row r="1196" spans="5:43" ht="32.25" customHeight="1" x14ac:dyDescent="0.25">
      <c r="E1196" s="93"/>
      <c r="AM1196" s="93"/>
      <c r="AN1196" s="93"/>
      <c r="AO1196" s="129"/>
      <c r="AP1196" s="93"/>
      <c r="AQ1196" s="93"/>
    </row>
    <row r="1197" spans="5:43" ht="32.25" customHeight="1" x14ac:dyDescent="0.25">
      <c r="E1197" s="93"/>
      <c r="AM1197" s="93"/>
      <c r="AN1197" s="93"/>
      <c r="AO1197" s="129"/>
      <c r="AP1197" s="93"/>
      <c r="AQ1197" s="93"/>
    </row>
    <row r="1198" spans="5:43" ht="32.25" customHeight="1" x14ac:dyDescent="0.25">
      <c r="E1198" s="93"/>
      <c r="AM1198" s="93"/>
      <c r="AN1198" s="93"/>
      <c r="AO1198" s="129"/>
      <c r="AP1198" s="93"/>
      <c r="AQ1198" s="93"/>
    </row>
    <row r="1199" spans="5:43" ht="32.25" customHeight="1" x14ac:dyDescent="0.25">
      <c r="E1199" s="93"/>
      <c r="AM1199" s="93"/>
      <c r="AN1199" s="93"/>
      <c r="AO1199" s="129"/>
      <c r="AP1199" s="93"/>
      <c r="AQ1199" s="93"/>
    </row>
    <row r="1200" spans="5:43" ht="32.25" customHeight="1" x14ac:dyDescent="0.25">
      <c r="E1200" s="93"/>
      <c r="AM1200" s="93"/>
      <c r="AN1200" s="93"/>
      <c r="AO1200" s="129"/>
      <c r="AP1200" s="93"/>
      <c r="AQ1200" s="93"/>
    </row>
    <row r="1201" spans="5:43" ht="32.25" customHeight="1" x14ac:dyDescent="0.25">
      <c r="E1201" s="93"/>
      <c r="AM1201" s="93"/>
      <c r="AN1201" s="93"/>
      <c r="AO1201" s="129"/>
      <c r="AP1201" s="93"/>
      <c r="AQ1201" s="93"/>
    </row>
    <row r="1202" spans="5:43" ht="32.25" customHeight="1" x14ac:dyDescent="0.25">
      <c r="E1202" s="93"/>
      <c r="AM1202" s="93"/>
      <c r="AN1202" s="93"/>
      <c r="AO1202" s="129"/>
      <c r="AP1202" s="93"/>
      <c r="AQ1202" s="93"/>
    </row>
    <row r="1203" spans="5:43" ht="32.25" customHeight="1" x14ac:dyDescent="0.25">
      <c r="E1203" s="93"/>
      <c r="AM1203" s="93"/>
      <c r="AN1203" s="93"/>
      <c r="AO1203" s="129"/>
      <c r="AP1203" s="93"/>
      <c r="AQ1203" s="93"/>
    </row>
    <row r="1204" spans="5:43" ht="32.25" customHeight="1" x14ac:dyDescent="0.25">
      <c r="E1204" s="93"/>
      <c r="AM1204" s="93"/>
      <c r="AN1204" s="93"/>
      <c r="AO1204" s="129"/>
      <c r="AP1204" s="93"/>
      <c r="AQ1204" s="93"/>
    </row>
    <row r="1205" spans="5:43" ht="32.25" customHeight="1" x14ac:dyDescent="0.25">
      <c r="E1205" s="93"/>
      <c r="AM1205" s="93"/>
      <c r="AN1205" s="93"/>
      <c r="AO1205" s="129"/>
      <c r="AP1205" s="93"/>
      <c r="AQ1205" s="93"/>
    </row>
    <row r="1206" spans="5:43" ht="32.25" customHeight="1" x14ac:dyDescent="0.25">
      <c r="E1206" s="93"/>
      <c r="AM1206" s="93"/>
      <c r="AN1206" s="93"/>
      <c r="AO1206" s="129"/>
      <c r="AP1206" s="93"/>
      <c r="AQ1206" s="93"/>
    </row>
    <row r="1207" spans="5:43" ht="32.25" customHeight="1" x14ac:dyDescent="0.25">
      <c r="E1207" s="93"/>
      <c r="AM1207" s="93"/>
      <c r="AN1207" s="93"/>
      <c r="AO1207" s="129"/>
      <c r="AP1207" s="93"/>
      <c r="AQ1207" s="93"/>
    </row>
    <row r="1208" spans="5:43" ht="32.25" customHeight="1" x14ac:dyDescent="0.25">
      <c r="E1208" s="93"/>
      <c r="AM1208" s="93"/>
      <c r="AN1208" s="93"/>
      <c r="AO1208" s="129"/>
      <c r="AP1208" s="93"/>
      <c r="AQ1208" s="93"/>
    </row>
    <row r="1209" spans="5:43" ht="32.25" customHeight="1" x14ac:dyDescent="0.25">
      <c r="E1209" s="93"/>
      <c r="AM1209" s="93"/>
      <c r="AN1209" s="93"/>
      <c r="AO1209" s="129"/>
      <c r="AP1209" s="93"/>
      <c r="AQ1209" s="93"/>
    </row>
    <row r="1210" spans="5:43" ht="32.25" customHeight="1" x14ac:dyDescent="0.25">
      <c r="E1210" s="93"/>
      <c r="AM1210" s="93"/>
      <c r="AN1210" s="93"/>
      <c r="AO1210" s="129"/>
      <c r="AP1210" s="93"/>
      <c r="AQ1210" s="93"/>
    </row>
    <row r="1211" spans="5:43" ht="32.25" customHeight="1" x14ac:dyDescent="0.25">
      <c r="E1211" s="93"/>
      <c r="AM1211" s="93"/>
      <c r="AN1211" s="93"/>
      <c r="AO1211" s="129"/>
      <c r="AP1211" s="93"/>
      <c r="AQ1211" s="93"/>
    </row>
    <row r="1212" spans="5:43" ht="32.25" customHeight="1" x14ac:dyDescent="0.25">
      <c r="E1212" s="93"/>
      <c r="AM1212" s="93"/>
      <c r="AN1212" s="93"/>
      <c r="AO1212" s="129"/>
      <c r="AP1212" s="93"/>
      <c r="AQ1212" s="93"/>
    </row>
    <row r="1213" spans="5:43" ht="32.25" customHeight="1" x14ac:dyDescent="0.25">
      <c r="E1213" s="93"/>
      <c r="AM1213" s="93"/>
      <c r="AN1213" s="93"/>
      <c r="AO1213" s="129"/>
      <c r="AP1213" s="93"/>
      <c r="AQ1213" s="93"/>
    </row>
    <row r="1214" spans="5:43" ht="32.25" customHeight="1" x14ac:dyDescent="0.25">
      <c r="E1214" s="93"/>
      <c r="AM1214" s="93"/>
      <c r="AN1214" s="93"/>
      <c r="AO1214" s="129"/>
      <c r="AP1214" s="93"/>
      <c r="AQ1214" s="93"/>
    </row>
    <row r="1215" spans="5:43" ht="32.25" customHeight="1" x14ac:dyDescent="0.25">
      <c r="E1215" s="93"/>
      <c r="AM1215" s="93"/>
      <c r="AN1215" s="93"/>
      <c r="AO1215" s="129"/>
      <c r="AP1215" s="93"/>
      <c r="AQ1215" s="93"/>
    </row>
    <row r="1216" spans="5:43" ht="32.25" customHeight="1" x14ac:dyDescent="0.25">
      <c r="E1216" s="93"/>
      <c r="AM1216" s="93"/>
      <c r="AN1216" s="93"/>
      <c r="AO1216" s="129"/>
      <c r="AP1216" s="93"/>
      <c r="AQ1216" s="93"/>
    </row>
    <row r="1217" spans="5:43" ht="32.25" customHeight="1" x14ac:dyDescent="0.25">
      <c r="E1217" s="93"/>
      <c r="AM1217" s="93"/>
      <c r="AN1217" s="93"/>
      <c r="AO1217" s="129"/>
      <c r="AP1217" s="93"/>
      <c r="AQ1217" s="93"/>
    </row>
    <row r="1218" spans="5:43" ht="32.25" customHeight="1" x14ac:dyDescent="0.25">
      <c r="E1218" s="93"/>
      <c r="AM1218" s="93"/>
      <c r="AN1218" s="93"/>
      <c r="AO1218" s="129"/>
      <c r="AP1218" s="93"/>
      <c r="AQ1218" s="93"/>
    </row>
    <row r="1219" spans="5:43" ht="32.25" customHeight="1" x14ac:dyDescent="0.25">
      <c r="E1219" s="93"/>
      <c r="AM1219" s="93"/>
      <c r="AN1219" s="93"/>
      <c r="AO1219" s="129"/>
      <c r="AP1219" s="93"/>
      <c r="AQ1219" s="93"/>
    </row>
    <row r="1220" spans="5:43" ht="32.25" customHeight="1" x14ac:dyDescent="0.25">
      <c r="E1220" s="93"/>
      <c r="AM1220" s="93"/>
      <c r="AN1220" s="93"/>
      <c r="AO1220" s="129"/>
      <c r="AP1220" s="93"/>
      <c r="AQ1220" s="93"/>
    </row>
    <row r="1221" spans="5:43" ht="32.25" customHeight="1" x14ac:dyDescent="0.25">
      <c r="E1221" s="93"/>
      <c r="AM1221" s="93"/>
      <c r="AN1221" s="93"/>
      <c r="AO1221" s="129"/>
      <c r="AP1221" s="93"/>
      <c r="AQ1221" s="93"/>
    </row>
    <row r="1222" spans="5:43" ht="32.25" customHeight="1" x14ac:dyDescent="0.25">
      <c r="E1222" s="93"/>
      <c r="AM1222" s="93"/>
      <c r="AN1222" s="93"/>
      <c r="AO1222" s="129"/>
      <c r="AP1222" s="93"/>
      <c r="AQ1222" s="93"/>
    </row>
    <row r="1223" spans="5:43" ht="32.25" customHeight="1" x14ac:dyDescent="0.25">
      <c r="E1223" s="93"/>
      <c r="AM1223" s="93"/>
      <c r="AN1223" s="93"/>
      <c r="AO1223" s="129"/>
      <c r="AP1223" s="93"/>
      <c r="AQ1223" s="93"/>
    </row>
    <row r="1224" spans="5:43" ht="32.25" customHeight="1" x14ac:dyDescent="0.25">
      <c r="E1224" s="93"/>
      <c r="AM1224" s="93"/>
      <c r="AN1224" s="93"/>
      <c r="AO1224" s="129"/>
      <c r="AP1224" s="93"/>
      <c r="AQ1224" s="93"/>
    </row>
    <row r="1225" spans="5:43" ht="32.25" customHeight="1" x14ac:dyDescent="0.25">
      <c r="E1225" s="93"/>
      <c r="AM1225" s="93"/>
      <c r="AN1225" s="93"/>
      <c r="AO1225" s="129"/>
      <c r="AP1225" s="93"/>
      <c r="AQ1225" s="93"/>
    </row>
    <row r="1226" spans="5:43" ht="32.25" customHeight="1" x14ac:dyDescent="0.25">
      <c r="E1226" s="93"/>
      <c r="AM1226" s="93"/>
      <c r="AN1226" s="93"/>
      <c r="AO1226" s="129"/>
      <c r="AP1226" s="93"/>
      <c r="AQ1226" s="93"/>
    </row>
    <row r="1227" spans="5:43" ht="32.25" customHeight="1" x14ac:dyDescent="0.25">
      <c r="E1227" s="93"/>
      <c r="AM1227" s="93"/>
      <c r="AN1227" s="93"/>
      <c r="AO1227" s="129"/>
      <c r="AP1227" s="93"/>
      <c r="AQ1227" s="93"/>
    </row>
    <row r="1228" spans="5:43" ht="32.25" customHeight="1" x14ac:dyDescent="0.25">
      <c r="E1228" s="93"/>
      <c r="AM1228" s="93"/>
      <c r="AN1228" s="93"/>
      <c r="AO1228" s="129"/>
      <c r="AP1228" s="93"/>
      <c r="AQ1228" s="93"/>
    </row>
    <row r="1229" spans="5:43" ht="32.25" customHeight="1" x14ac:dyDescent="0.25">
      <c r="E1229" s="93"/>
      <c r="AM1229" s="93"/>
      <c r="AN1229" s="93"/>
      <c r="AO1229" s="129"/>
      <c r="AP1229" s="93"/>
      <c r="AQ1229" s="93"/>
    </row>
    <row r="1230" spans="5:43" ht="32.25" customHeight="1" x14ac:dyDescent="0.25">
      <c r="E1230" s="93"/>
      <c r="AM1230" s="93"/>
      <c r="AN1230" s="93"/>
      <c r="AO1230" s="129"/>
      <c r="AP1230" s="93"/>
      <c r="AQ1230" s="93"/>
    </row>
    <row r="1231" spans="5:43" ht="32.25" customHeight="1" x14ac:dyDescent="0.25">
      <c r="E1231" s="93"/>
      <c r="AM1231" s="93"/>
      <c r="AN1231" s="93"/>
      <c r="AO1231" s="129"/>
      <c r="AP1231" s="93"/>
      <c r="AQ1231" s="93"/>
    </row>
    <row r="1232" spans="5:43" ht="32.25" customHeight="1" x14ac:dyDescent="0.25">
      <c r="E1232" s="93"/>
      <c r="AM1232" s="93"/>
      <c r="AN1232" s="93"/>
      <c r="AO1232" s="129"/>
      <c r="AP1232" s="93"/>
      <c r="AQ1232" s="93"/>
    </row>
    <row r="1233" spans="5:43" ht="32.25" customHeight="1" x14ac:dyDescent="0.25">
      <c r="E1233" s="93"/>
      <c r="AM1233" s="93"/>
      <c r="AN1233" s="93"/>
      <c r="AO1233" s="129"/>
      <c r="AP1233" s="93"/>
      <c r="AQ1233" s="93"/>
    </row>
    <row r="1234" spans="5:43" ht="32.25" customHeight="1" x14ac:dyDescent="0.25">
      <c r="E1234" s="93"/>
      <c r="AM1234" s="93"/>
      <c r="AN1234" s="93"/>
      <c r="AO1234" s="129"/>
      <c r="AP1234" s="93"/>
      <c r="AQ1234" s="93"/>
    </row>
    <row r="1235" spans="5:43" ht="32.25" customHeight="1" x14ac:dyDescent="0.25">
      <c r="E1235" s="93"/>
      <c r="AM1235" s="93"/>
      <c r="AN1235" s="93"/>
      <c r="AO1235" s="129"/>
      <c r="AP1235" s="93"/>
      <c r="AQ1235" s="93"/>
    </row>
    <row r="1236" spans="5:43" ht="32.25" customHeight="1" x14ac:dyDescent="0.25">
      <c r="E1236" s="93"/>
      <c r="AM1236" s="93"/>
      <c r="AN1236" s="93"/>
      <c r="AO1236" s="129"/>
      <c r="AP1236" s="93"/>
      <c r="AQ1236" s="93"/>
    </row>
    <row r="1237" spans="5:43" ht="32.25" customHeight="1" x14ac:dyDescent="0.25">
      <c r="E1237" s="93"/>
      <c r="AM1237" s="93"/>
      <c r="AN1237" s="93"/>
      <c r="AO1237" s="129"/>
      <c r="AP1237" s="93"/>
      <c r="AQ1237" s="93"/>
    </row>
    <row r="1238" spans="5:43" ht="32.25" customHeight="1" x14ac:dyDescent="0.25">
      <c r="E1238" s="93"/>
      <c r="AM1238" s="93"/>
      <c r="AN1238" s="93"/>
      <c r="AO1238" s="129"/>
      <c r="AP1238" s="93"/>
      <c r="AQ1238" s="93"/>
    </row>
    <row r="1239" spans="5:43" ht="32.25" customHeight="1" x14ac:dyDescent="0.25">
      <c r="E1239" s="93"/>
      <c r="AM1239" s="93"/>
      <c r="AN1239" s="93"/>
      <c r="AO1239" s="129"/>
      <c r="AP1239" s="93"/>
      <c r="AQ1239" s="93"/>
    </row>
    <row r="1240" spans="5:43" ht="32.25" customHeight="1" x14ac:dyDescent="0.25">
      <c r="E1240" s="93"/>
      <c r="AM1240" s="93"/>
      <c r="AN1240" s="93"/>
      <c r="AO1240" s="129"/>
      <c r="AP1240" s="93"/>
      <c r="AQ1240" s="93"/>
    </row>
    <row r="1241" spans="5:43" ht="32.25" customHeight="1" x14ac:dyDescent="0.25">
      <c r="E1241" s="93"/>
      <c r="AM1241" s="93"/>
      <c r="AN1241" s="93"/>
      <c r="AO1241" s="129"/>
      <c r="AP1241" s="93"/>
      <c r="AQ1241" s="93"/>
    </row>
    <row r="1242" spans="5:43" ht="32.25" customHeight="1" x14ac:dyDescent="0.25">
      <c r="E1242" s="93"/>
      <c r="AM1242" s="93"/>
      <c r="AN1242" s="93"/>
      <c r="AO1242" s="129"/>
      <c r="AP1242" s="93"/>
      <c r="AQ1242" s="93"/>
    </row>
    <row r="1243" spans="5:43" ht="32.25" customHeight="1" x14ac:dyDescent="0.25">
      <c r="E1243" s="93"/>
      <c r="AM1243" s="93"/>
      <c r="AN1243" s="93"/>
      <c r="AO1243" s="129"/>
      <c r="AP1243" s="93"/>
      <c r="AQ1243" s="93"/>
    </row>
    <row r="1244" spans="5:43" ht="32.25" customHeight="1" x14ac:dyDescent="0.25">
      <c r="E1244" s="93"/>
      <c r="AM1244" s="93"/>
      <c r="AN1244" s="93"/>
      <c r="AO1244" s="129"/>
      <c r="AP1244" s="93"/>
      <c r="AQ1244" s="93"/>
    </row>
    <row r="1245" spans="5:43" ht="32.25" customHeight="1" x14ac:dyDescent="0.25">
      <c r="E1245" s="93"/>
      <c r="AM1245" s="93"/>
      <c r="AN1245" s="93"/>
      <c r="AO1245" s="129"/>
      <c r="AP1245" s="93"/>
      <c r="AQ1245" s="93"/>
    </row>
    <row r="1246" spans="5:43" ht="32.25" customHeight="1" x14ac:dyDescent="0.25">
      <c r="E1246" s="93"/>
      <c r="AM1246" s="93"/>
      <c r="AN1246" s="93"/>
      <c r="AO1246" s="129"/>
      <c r="AP1246" s="93"/>
      <c r="AQ1246" s="93"/>
    </row>
    <row r="1247" spans="5:43" ht="32.25" customHeight="1" x14ac:dyDescent="0.25">
      <c r="E1247" s="93"/>
      <c r="AM1247" s="93"/>
      <c r="AN1247" s="93"/>
      <c r="AO1247" s="129"/>
      <c r="AP1247" s="93"/>
      <c r="AQ1247" s="93"/>
    </row>
    <row r="1248" spans="5:43" ht="32.25" customHeight="1" x14ac:dyDescent="0.25">
      <c r="E1248" s="93"/>
      <c r="AM1248" s="93"/>
      <c r="AN1248" s="93"/>
      <c r="AO1248" s="129"/>
      <c r="AP1248" s="93"/>
      <c r="AQ1248" s="93"/>
    </row>
    <row r="1249" spans="5:43" ht="32.25" customHeight="1" x14ac:dyDescent="0.25">
      <c r="E1249" s="93"/>
      <c r="AM1249" s="93"/>
      <c r="AN1249" s="93"/>
      <c r="AO1249" s="129"/>
      <c r="AP1249" s="93"/>
      <c r="AQ1249" s="93"/>
    </row>
    <row r="1250" spans="5:43" ht="32.25" customHeight="1" x14ac:dyDescent="0.25">
      <c r="E1250" s="93"/>
      <c r="AM1250" s="93"/>
      <c r="AN1250" s="93"/>
      <c r="AO1250" s="129"/>
      <c r="AP1250" s="93"/>
      <c r="AQ1250" s="93"/>
    </row>
    <row r="1251" spans="5:43" ht="32.25" customHeight="1" x14ac:dyDescent="0.25">
      <c r="E1251" s="93"/>
      <c r="AM1251" s="93"/>
      <c r="AN1251" s="93"/>
      <c r="AO1251" s="129"/>
      <c r="AP1251" s="93"/>
      <c r="AQ1251" s="93"/>
    </row>
    <row r="1252" spans="5:43" ht="32.25" customHeight="1" x14ac:dyDescent="0.25">
      <c r="E1252" s="93"/>
      <c r="AM1252" s="93"/>
      <c r="AN1252" s="93"/>
      <c r="AO1252" s="129"/>
      <c r="AP1252" s="93"/>
      <c r="AQ1252" s="93"/>
    </row>
    <row r="1253" spans="5:43" ht="32.25" customHeight="1" x14ac:dyDescent="0.25">
      <c r="E1253" s="93"/>
      <c r="AM1253" s="93"/>
      <c r="AN1253" s="93"/>
      <c r="AO1253" s="129"/>
      <c r="AP1253" s="93"/>
      <c r="AQ1253" s="93"/>
    </row>
    <row r="1254" spans="5:43" ht="32.25" customHeight="1" x14ac:dyDescent="0.25">
      <c r="E1254" s="93"/>
      <c r="AM1254" s="93"/>
      <c r="AN1254" s="93"/>
      <c r="AO1254" s="129"/>
      <c r="AP1254" s="93"/>
      <c r="AQ1254" s="93"/>
    </row>
    <row r="1255" spans="5:43" ht="32.25" customHeight="1" x14ac:dyDescent="0.25">
      <c r="E1255" s="93"/>
      <c r="AM1255" s="93"/>
      <c r="AN1255" s="93"/>
      <c r="AO1255" s="129"/>
      <c r="AP1255" s="93"/>
      <c r="AQ1255" s="93"/>
    </row>
    <row r="1256" spans="5:43" ht="32.25" customHeight="1" x14ac:dyDescent="0.25">
      <c r="E1256" s="93"/>
      <c r="AM1256" s="93"/>
      <c r="AN1256" s="93"/>
      <c r="AO1256" s="129"/>
      <c r="AP1256" s="93"/>
      <c r="AQ1256" s="93"/>
    </row>
    <row r="1257" spans="5:43" ht="32.25" customHeight="1" x14ac:dyDescent="0.25">
      <c r="E1257" s="93"/>
      <c r="AM1257" s="93"/>
      <c r="AN1257" s="93"/>
      <c r="AO1257" s="129"/>
      <c r="AP1257" s="93"/>
      <c r="AQ1257" s="93"/>
    </row>
    <row r="1258" spans="5:43" ht="32.25" customHeight="1" x14ac:dyDescent="0.25">
      <c r="E1258" s="93"/>
      <c r="AM1258" s="93"/>
      <c r="AN1258" s="93"/>
      <c r="AO1258" s="129"/>
      <c r="AP1258" s="93"/>
      <c r="AQ1258" s="93"/>
    </row>
    <row r="1259" spans="5:43" ht="32.25" customHeight="1" x14ac:dyDescent="0.25">
      <c r="E1259" s="93"/>
      <c r="AM1259" s="93"/>
      <c r="AN1259" s="93"/>
      <c r="AO1259" s="129"/>
      <c r="AP1259" s="93"/>
      <c r="AQ1259" s="93"/>
    </row>
    <row r="1260" spans="5:43" ht="32.25" customHeight="1" x14ac:dyDescent="0.25">
      <c r="E1260" s="93"/>
      <c r="AM1260" s="93"/>
      <c r="AN1260" s="93"/>
      <c r="AO1260" s="129"/>
      <c r="AP1260" s="93"/>
      <c r="AQ1260" s="93"/>
    </row>
    <row r="1261" spans="5:43" ht="32.25" customHeight="1" x14ac:dyDescent="0.25">
      <c r="E1261" s="93"/>
      <c r="AM1261" s="93"/>
      <c r="AN1261" s="93"/>
      <c r="AO1261" s="129"/>
      <c r="AP1261" s="93"/>
      <c r="AQ1261" s="93"/>
    </row>
    <row r="1262" spans="5:43" ht="32.25" customHeight="1" x14ac:dyDescent="0.25">
      <c r="E1262" s="93"/>
      <c r="AM1262" s="93"/>
      <c r="AN1262" s="93"/>
      <c r="AO1262" s="129"/>
      <c r="AP1262" s="93"/>
      <c r="AQ1262" s="93"/>
    </row>
    <row r="1263" spans="5:43" ht="32.25" customHeight="1" x14ac:dyDescent="0.25">
      <c r="E1263" s="93"/>
      <c r="AM1263" s="93"/>
      <c r="AN1263" s="93"/>
      <c r="AO1263" s="129"/>
      <c r="AP1263" s="93"/>
      <c r="AQ1263" s="93"/>
    </row>
    <row r="1264" spans="5:43" ht="32.25" customHeight="1" x14ac:dyDescent="0.25">
      <c r="E1264" s="93"/>
      <c r="AM1264" s="93"/>
      <c r="AN1264" s="93"/>
      <c r="AO1264" s="129"/>
      <c r="AP1264" s="93"/>
      <c r="AQ1264" s="93"/>
    </row>
    <row r="1265" spans="5:43" ht="32.25" customHeight="1" x14ac:dyDescent="0.25">
      <c r="E1265" s="93"/>
      <c r="AM1265" s="93"/>
      <c r="AN1265" s="93"/>
      <c r="AO1265" s="129"/>
      <c r="AP1265" s="93"/>
      <c r="AQ1265" s="93"/>
    </row>
    <row r="1266" spans="5:43" ht="32.25" customHeight="1" x14ac:dyDescent="0.25">
      <c r="E1266" s="93"/>
      <c r="AM1266" s="93"/>
      <c r="AN1266" s="93"/>
      <c r="AO1266" s="129"/>
      <c r="AP1266" s="93"/>
      <c r="AQ1266" s="93"/>
    </row>
    <row r="1267" spans="5:43" ht="32.25" customHeight="1" x14ac:dyDescent="0.25">
      <c r="E1267" s="93"/>
      <c r="AM1267" s="93"/>
      <c r="AN1267" s="93"/>
      <c r="AO1267" s="129"/>
      <c r="AP1267" s="93"/>
      <c r="AQ1267" s="93"/>
    </row>
    <row r="1268" spans="5:43" ht="32.25" customHeight="1" x14ac:dyDescent="0.25">
      <c r="E1268" s="93"/>
      <c r="AM1268" s="93"/>
      <c r="AN1268" s="93"/>
      <c r="AO1268" s="129"/>
      <c r="AP1268" s="93"/>
      <c r="AQ1268" s="93"/>
    </row>
    <row r="1269" spans="5:43" ht="32.25" customHeight="1" x14ac:dyDescent="0.25">
      <c r="E1269" s="93"/>
      <c r="AM1269" s="93"/>
      <c r="AN1269" s="93"/>
      <c r="AO1269" s="129"/>
      <c r="AP1269" s="93"/>
      <c r="AQ1269" s="93"/>
    </row>
    <row r="1270" spans="5:43" ht="32.25" customHeight="1" x14ac:dyDescent="0.25">
      <c r="E1270" s="93"/>
      <c r="AM1270" s="93"/>
      <c r="AN1270" s="93"/>
      <c r="AO1270" s="129"/>
      <c r="AP1270" s="93"/>
      <c r="AQ1270" s="93"/>
    </row>
    <row r="1271" spans="5:43" ht="32.25" customHeight="1" x14ac:dyDescent="0.25">
      <c r="E1271" s="93"/>
      <c r="AM1271" s="93"/>
      <c r="AN1271" s="93"/>
      <c r="AO1271" s="129"/>
      <c r="AP1271" s="93"/>
      <c r="AQ1271" s="93"/>
    </row>
    <row r="1272" spans="5:43" ht="32.25" customHeight="1" x14ac:dyDescent="0.25">
      <c r="E1272" s="93"/>
      <c r="AM1272" s="93"/>
      <c r="AN1272" s="93"/>
      <c r="AO1272" s="129"/>
      <c r="AP1272" s="93"/>
      <c r="AQ1272" s="93"/>
    </row>
    <row r="1273" spans="5:43" ht="32.25" customHeight="1" x14ac:dyDescent="0.25">
      <c r="E1273" s="93"/>
      <c r="AM1273" s="93"/>
      <c r="AN1273" s="93"/>
      <c r="AO1273" s="129"/>
      <c r="AP1273" s="93"/>
      <c r="AQ1273" s="93"/>
    </row>
    <row r="1274" spans="5:43" ht="32.25" customHeight="1" x14ac:dyDescent="0.25">
      <c r="E1274" s="93"/>
      <c r="AM1274" s="93"/>
      <c r="AN1274" s="93"/>
      <c r="AO1274" s="129"/>
      <c r="AP1274" s="93"/>
      <c r="AQ1274" s="93"/>
    </row>
    <row r="1275" spans="5:43" ht="32.25" customHeight="1" x14ac:dyDescent="0.25">
      <c r="E1275" s="93"/>
      <c r="AM1275" s="93"/>
      <c r="AN1275" s="93"/>
      <c r="AO1275" s="129"/>
      <c r="AP1275" s="93"/>
      <c r="AQ1275" s="93"/>
    </row>
    <row r="1276" spans="5:43" ht="32.25" customHeight="1" x14ac:dyDescent="0.25">
      <c r="E1276" s="93"/>
      <c r="AM1276" s="93"/>
      <c r="AN1276" s="93"/>
      <c r="AO1276" s="129"/>
      <c r="AP1276" s="93"/>
      <c r="AQ1276" s="93"/>
    </row>
    <row r="1277" spans="5:43" ht="32.25" customHeight="1" x14ac:dyDescent="0.25">
      <c r="E1277" s="93"/>
      <c r="AM1277" s="93"/>
      <c r="AN1277" s="93"/>
      <c r="AO1277" s="129"/>
      <c r="AP1277" s="93"/>
      <c r="AQ1277" s="93"/>
    </row>
    <row r="1278" spans="5:43" ht="32.25" customHeight="1" x14ac:dyDescent="0.25">
      <c r="E1278" s="93"/>
      <c r="AM1278" s="93"/>
      <c r="AN1278" s="93"/>
      <c r="AO1278" s="129"/>
      <c r="AP1278" s="93"/>
      <c r="AQ1278" s="93"/>
    </row>
    <row r="1279" spans="5:43" ht="32.25" customHeight="1" x14ac:dyDescent="0.25">
      <c r="E1279" s="93"/>
      <c r="AM1279" s="93"/>
      <c r="AN1279" s="93"/>
      <c r="AO1279" s="129"/>
      <c r="AP1279" s="93"/>
      <c r="AQ1279" s="93"/>
    </row>
    <row r="1280" spans="5:43" ht="32.25" customHeight="1" x14ac:dyDescent="0.25">
      <c r="E1280" s="93"/>
      <c r="AM1280" s="93"/>
      <c r="AN1280" s="93"/>
      <c r="AO1280" s="129"/>
      <c r="AP1280" s="93"/>
      <c r="AQ1280" s="93"/>
    </row>
    <row r="1281" spans="5:43" ht="32.25" customHeight="1" x14ac:dyDescent="0.25">
      <c r="E1281" s="93"/>
      <c r="AM1281" s="93"/>
      <c r="AN1281" s="93"/>
      <c r="AO1281" s="129"/>
      <c r="AP1281" s="93"/>
      <c r="AQ1281" s="93"/>
    </row>
    <row r="1282" spans="5:43" ht="32.25" customHeight="1" x14ac:dyDescent="0.25">
      <c r="E1282" s="93"/>
      <c r="AM1282" s="93"/>
      <c r="AN1282" s="93"/>
      <c r="AO1282" s="129"/>
      <c r="AP1282" s="93"/>
      <c r="AQ1282" s="93"/>
    </row>
    <row r="1283" spans="5:43" ht="32.25" customHeight="1" x14ac:dyDescent="0.25">
      <c r="E1283" s="93"/>
      <c r="AM1283" s="93"/>
      <c r="AN1283" s="93"/>
      <c r="AO1283" s="129"/>
      <c r="AP1283" s="93"/>
      <c r="AQ1283" s="93"/>
    </row>
    <row r="1284" spans="5:43" ht="32.25" customHeight="1" x14ac:dyDescent="0.25">
      <c r="E1284" s="93"/>
      <c r="AM1284" s="93"/>
      <c r="AN1284" s="93"/>
      <c r="AO1284" s="129"/>
      <c r="AP1284" s="93"/>
      <c r="AQ1284" s="93"/>
    </row>
    <row r="1285" spans="5:43" ht="32.25" customHeight="1" x14ac:dyDescent="0.25">
      <c r="E1285" s="93"/>
      <c r="AM1285" s="93"/>
      <c r="AN1285" s="93"/>
      <c r="AO1285" s="129"/>
      <c r="AP1285" s="93"/>
      <c r="AQ1285" s="93"/>
    </row>
    <row r="1286" spans="5:43" ht="32.25" customHeight="1" x14ac:dyDescent="0.25">
      <c r="E1286" s="93"/>
      <c r="AM1286" s="93"/>
      <c r="AN1286" s="93"/>
      <c r="AO1286" s="129"/>
      <c r="AP1286" s="93"/>
      <c r="AQ1286" s="93"/>
    </row>
    <row r="1287" spans="5:43" ht="32.25" customHeight="1" x14ac:dyDescent="0.25">
      <c r="E1287" s="93"/>
      <c r="AM1287" s="93"/>
      <c r="AN1287" s="93"/>
      <c r="AO1287" s="129"/>
      <c r="AP1287" s="93"/>
      <c r="AQ1287" s="93"/>
    </row>
    <row r="1288" spans="5:43" ht="32.25" customHeight="1" x14ac:dyDescent="0.25">
      <c r="E1288" s="93"/>
      <c r="AM1288" s="93"/>
      <c r="AN1288" s="93"/>
      <c r="AO1288" s="129"/>
      <c r="AP1288" s="93"/>
      <c r="AQ1288" s="93"/>
    </row>
    <row r="1289" spans="5:43" ht="32.25" customHeight="1" x14ac:dyDescent="0.25">
      <c r="E1289" s="93"/>
      <c r="AM1289" s="93"/>
      <c r="AN1289" s="93"/>
      <c r="AO1289" s="129"/>
      <c r="AP1289" s="93"/>
      <c r="AQ1289" s="93"/>
    </row>
    <row r="1290" spans="5:43" ht="32.25" customHeight="1" x14ac:dyDescent="0.25">
      <c r="E1290" s="93"/>
      <c r="AM1290" s="93"/>
      <c r="AN1290" s="93"/>
      <c r="AO1290" s="129"/>
      <c r="AP1290" s="93"/>
      <c r="AQ1290" s="93"/>
    </row>
    <row r="1291" spans="5:43" ht="32.25" customHeight="1" x14ac:dyDescent="0.25">
      <c r="E1291" s="93"/>
      <c r="AM1291" s="93"/>
      <c r="AN1291" s="93"/>
      <c r="AO1291" s="129"/>
      <c r="AP1291" s="93"/>
      <c r="AQ1291" s="93"/>
    </row>
    <row r="1292" spans="5:43" ht="32.25" customHeight="1" x14ac:dyDescent="0.25">
      <c r="E1292" s="93"/>
      <c r="AM1292" s="93"/>
      <c r="AN1292" s="93"/>
      <c r="AO1292" s="129"/>
      <c r="AP1292" s="93"/>
      <c r="AQ1292" s="93"/>
    </row>
    <row r="1293" spans="5:43" ht="32.25" customHeight="1" x14ac:dyDescent="0.25">
      <c r="E1293" s="93"/>
      <c r="AM1293" s="93"/>
      <c r="AN1293" s="93"/>
      <c r="AO1293" s="129"/>
      <c r="AP1293" s="93"/>
      <c r="AQ1293" s="93"/>
    </row>
    <row r="1294" spans="5:43" ht="32.25" customHeight="1" x14ac:dyDescent="0.25">
      <c r="E1294" s="93"/>
      <c r="AM1294" s="93"/>
      <c r="AN1294" s="93"/>
      <c r="AO1294" s="129"/>
      <c r="AP1294" s="93"/>
      <c r="AQ1294" s="93"/>
    </row>
    <row r="1295" spans="5:43" ht="32.25" customHeight="1" x14ac:dyDescent="0.25">
      <c r="E1295" s="93"/>
      <c r="AM1295" s="93"/>
      <c r="AN1295" s="93"/>
      <c r="AO1295" s="129"/>
      <c r="AP1295" s="93"/>
      <c r="AQ1295" s="93"/>
    </row>
    <row r="1296" spans="5:43" ht="32.25" customHeight="1" x14ac:dyDescent="0.25">
      <c r="E1296" s="93"/>
      <c r="AM1296" s="93"/>
      <c r="AN1296" s="93"/>
      <c r="AO1296" s="129"/>
      <c r="AP1296" s="93"/>
      <c r="AQ1296" s="93"/>
    </row>
    <row r="1297" spans="5:43" ht="32.25" customHeight="1" x14ac:dyDescent="0.25">
      <c r="E1297" s="93"/>
      <c r="AM1297" s="93"/>
      <c r="AN1297" s="93"/>
      <c r="AO1297" s="129"/>
      <c r="AP1297" s="93"/>
      <c r="AQ1297" s="93"/>
    </row>
    <row r="1298" spans="5:43" ht="32.25" customHeight="1" x14ac:dyDescent="0.25">
      <c r="E1298" s="93"/>
      <c r="AM1298" s="93"/>
      <c r="AN1298" s="93"/>
      <c r="AO1298" s="129"/>
      <c r="AP1298" s="93"/>
      <c r="AQ1298" s="93"/>
    </row>
    <row r="1299" spans="5:43" ht="32.25" customHeight="1" x14ac:dyDescent="0.25">
      <c r="E1299" s="93"/>
      <c r="AM1299" s="93"/>
      <c r="AN1299" s="93"/>
      <c r="AO1299" s="129"/>
      <c r="AP1299" s="93"/>
      <c r="AQ1299" s="93"/>
    </row>
    <row r="1300" spans="5:43" ht="32.25" customHeight="1" x14ac:dyDescent="0.25">
      <c r="E1300" s="93"/>
      <c r="AM1300" s="93"/>
      <c r="AN1300" s="93"/>
      <c r="AO1300" s="129"/>
      <c r="AP1300" s="93"/>
      <c r="AQ1300" s="93"/>
    </row>
    <row r="1301" spans="5:43" ht="32.25" customHeight="1" x14ac:dyDescent="0.25">
      <c r="E1301" s="93"/>
      <c r="AM1301" s="93"/>
      <c r="AN1301" s="93"/>
      <c r="AO1301" s="129"/>
      <c r="AP1301" s="93"/>
      <c r="AQ1301" s="93"/>
    </row>
    <row r="1302" spans="5:43" ht="32.25" customHeight="1" x14ac:dyDescent="0.25">
      <c r="E1302" s="93"/>
      <c r="AM1302" s="93"/>
      <c r="AN1302" s="93"/>
      <c r="AO1302" s="129"/>
      <c r="AP1302" s="93"/>
      <c r="AQ1302" s="93"/>
    </row>
    <row r="1303" spans="5:43" ht="32.25" customHeight="1" x14ac:dyDescent="0.25">
      <c r="E1303" s="93"/>
      <c r="AM1303" s="93"/>
      <c r="AN1303" s="93"/>
      <c r="AO1303" s="129"/>
      <c r="AP1303" s="93"/>
      <c r="AQ1303" s="93"/>
    </row>
    <row r="1304" spans="5:43" ht="32.25" customHeight="1" x14ac:dyDescent="0.25">
      <c r="E1304" s="93"/>
      <c r="AM1304" s="93"/>
      <c r="AN1304" s="93"/>
      <c r="AO1304" s="129"/>
      <c r="AP1304" s="93"/>
      <c r="AQ1304" s="93"/>
    </row>
    <row r="1305" spans="5:43" ht="32.25" customHeight="1" x14ac:dyDescent="0.25">
      <c r="E1305" s="93"/>
      <c r="AM1305" s="93"/>
      <c r="AN1305" s="93"/>
      <c r="AO1305" s="129"/>
      <c r="AP1305" s="93"/>
      <c r="AQ1305" s="93"/>
    </row>
    <row r="1306" spans="5:43" ht="32.25" customHeight="1" x14ac:dyDescent="0.25">
      <c r="E1306" s="93"/>
      <c r="AM1306" s="93"/>
      <c r="AN1306" s="93"/>
      <c r="AO1306" s="129"/>
      <c r="AP1306" s="93"/>
      <c r="AQ1306" s="93"/>
    </row>
    <row r="1307" spans="5:43" ht="32.25" customHeight="1" x14ac:dyDescent="0.25">
      <c r="E1307" s="93"/>
      <c r="AM1307" s="93"/>
      <c r="AN1307" s="93"/>
      <c r="AO1307" s="129"/>
      <c r="AP1307" s="93"/>
      <c r="AQ1307" s="93"/>
    </row>
    <row r="1308" spans="5:43" ht="32.25" customHeight="1" x14ac:dyDescent="0.25">
      <c r="E1308" s="93"/>
      <c r="AM1308" s="93"/>
      <c r="AN1308" s="93"/>
      <c r="AO1308" s="129"/>
      <c r="AP1308" s="93"/>
      <c r="AQ1308" s="93"/>
    </row>
    <row r="1309" spans="5:43" ht="32.25" customHeight="1" x14ac:dyDescent="0.25">
      <c r="E1309" s="93"/>
      <c r="AM1309" s="93"/>
      <c r="AN1309" s="93"/>
      <c r="AO1309" s="129"/>
      <c r="AP1309" s="93"/>
      <c r="AQ1309" s="93"/>
    </row>
    <row r="1310" spans="5:43" ht="32.25" customHeight="1" x14ac:dyDescent="0.25">
      <c r="E1310" s="93"/>
      <c r="AM1310" s="93"/>
      <c r="AN1310" s="93"/>
      <c r="AO1310" s="129"/>
      <c r="AP1310" s="93"/>
      <c r="AQ1310" s="93"/>
    </row>
    <row r="1311" spans="5:43" ht="32.25" customHeight="1" x14ac:dyDescent="0.25">
      <c r="E1311" s="93"/>
      <c r="AM1311" s="93"/>
      <c r="AN1311" s="93"/>
      <c r="AO1311" s="129"/>
      <c r="AP1311" s="93"/>
      <c r="AQ1311" s="93"/>
    </row>
    <row r="1312" spans="5:43" ht="32.25" customHeight="1" x14ac:dyDescent="0.25">
      <c r="E1312" s="93"/>
      <c r="AM1312" s="93"/>
      <c r="AN1312" s="93"/>
      <c r="AO1312" s="129"/>
      <c r="AP1312" s="93"/>
      <c r="AQ1312" s="93"/>
    </row>
    <row r="1313" spans="5:43" ht="32.25" customHeight="1" x14ac:dyDescent="0.25">
      <c r="E1313" s="93"/>
      <c r="AM1313" s="93"/>
      <c r="AN1313" s="93"/>
      <c r="AO1313" s="129"/>
      <c r="AP1313" s="93"/>
      <c r="AQ1313" s="93"/>
    </row>
    <row r="1314" spans="5:43" ht="32.25" customHeight="1" x14ac:dyDescent="0.25">
      <c r="E1314" s="93"/>
      <c r="AM1314" s="93"/>
      <c r="AN1314" s="93"/>
      <c r="AO1314" s="129"/>
      <c r="AP1314" s="93"/>
      <c r="AQ1314" s="93"/>
    </row>
    <row r="1315" spans="5:43" ht="32.25" customHeight="1" x14ac:dyDescent="0.25">
      <c r="E1315" s="93"/>
      <c r="AM1315" s="93"/>
      <c r="AN1315" s="93"/>
      <c r="AO1315" s="129"/>
      <c r="AP1315" s="93"/>
      <c r="AQ1315" s="93"/>
    </row>
    <row r="1316" spans="5:43" ht="32.25" customHeight="1" x14ac:dyDescent="0.25">
      <c r="E1316" s="93"/>
      <c r="AM1316" s="93"/>
      <c r="AN1316" s="93"/>
      <c r="AO1316" s="129"/>
      <c r="AP1316" s="93"/>
      <c r="AQ1316" s="93"/>
    </row>
    <row r="1317" spans="5:43" ht="32.25" customHeight="1" x14ac:dyDescent="0.25">
      <c r="E1317" s="93"/>
      <c r="AM1317" s="93"/>
      <c r="AN1317" s="93"/>
      <c r="AO1317" s="129"/>
      <c r="AP1317" s="93"/>
      <c r="AQ1317" s="93"/>
    </row>
    <row r="1318" spans="5:43" ht="32.25" customHeight="1" x14ac:dyDescent="0.25">
      <c r="E1318" s="93"/>
      <c r="AM1318" s="93"/>
      <c r="AN1318" s="93"/>
      <c r="AO1318" s="129"/>
      <c r="AP1318" s="93"/>
      <c r="AQ1318" s="93"/>
    </row>
    <row r="1319" spans="5:43" ht="32.25" customHeight="1" x14ac:dyDescent="0.25">
      <c r="E1319" s="93"/>
      <c r="AM1319" s="93"/>
      <c r="AN1319" s="93"/>
      <c r="AO1319" s="129"/>
      <c r="AP1319" s="93"/>
      <c r="AQ1319" s="93"/>
    </row>
    <row r="1320" spans="5:43" ht="32.25" customHeight="1" x14ac:dyDescent="0.25">
      <c r="E1320" s="93"/>
      <c r="AM1320" s="93"/>
      <c r="AN1320" s="93"/>
      <c r="AO1320" s="129"/>
      <c r="AP1320" s="93"/>
      <c r="AQ1320" s="93"/>
    </row>
    <row r="1321" spans="5:43" ht="32.25" customHeight="1" x14ac:dyDescent="0.25">
      <c r="E1321" s="93"/>
      <c r="AM1321" s="93"/>
      <c r="AN1321" s="93"/>
      <c r="AO1321" s="129"/>
      <c r="AP1321" s="93"/>
      <c r="AQ1321" s="93"/>
    </row>
    <row r="1322" spans="5:43" ht="32.25" customHeight="1" x14ac:dyDescent="0.25">
      <c r="E1322" s="93"/>
      <c r="AM1322" s="93"/>
      <c r="AN1322" s="93"/>
      <c r="AO1322" s="129"/>
      <c r="AP1322" s="93"/>
      <c r="AQ1322" s="93"/>
    </row>
    <row r="1323" spans="5:43" ht="32.25" customHeight="1" x14ac:dyDescent="0.25">
      <c r="E1323" s="93"/>
      <c r="AM1323" s="93"/>
      <c r="AN1323" s="93"/>
      <c r="AO1323" s="129"/>
      <c r="AP1323" s="93"/>
      <c r="AQ1323" s="93"/>
    </row>
    <row r="1324" spans="5:43" ht="32.25" customHeight="1" x14ac:dyDescent="0.25">
      <c r="E1324" s="93"/>
      <c r="AM1324" s="93"/>
      <c r="AN1324" s="93"/>
      <c r="AO1324" s="129"/>
      <c r="AP1324" s="93"/>
      <c r="AQ1324" s="93"/>
    </row>
    <row r="1325" spans="5:43" ht="32.25" customHeight="1" x14ac:dyDescent="0.25">
      <c r="E1325" s="93"/>
      <c r="AM1325" s="93"/>
      <c r="AN1325" s="93"/>
      <c r="AO1325" s="129"/>
      <c r="AP1325" s="93"/>
      <c r="AQ1325" s="93"/>
    </row>
    <row r="1326" spans="5:43" ht="32.25" customHeight="1" x14ac:dyDescent="0.25">
      <c r="E1326" s="93"/>
      <c r="AM1326" s="93"/>
      <c r="AN1326" s="93"/>
      <c r="AO1326" s="129"/>
      <c r="AP1326" s="93"/>
      <c r="AQ1326" s="93"/>
    </row>
    <row r="1327" spans="5:43" ht="32.25" customHeight="1" x14ac:dyDescent="0.25">
      <c r="E1327" s="93"/>
      <c r="AM1327" s="93"/>
      <c r="AN1327" s="93"/>
      <c r="AO1327" s="129"/>
      <c r="AP1327" s="93"/>
      <c r="AQ1327" s="93"/>
    </row>
    <row r="1328" spans="5:43" ht="32.25" customHeight="1" x14ac:dyDescent="0.25">
      <c r="E1328" s="93"/>
      <c r="AM1328" s="93"/>
      <c r="AN1328" s="93"/>
      <c r="AO1328" s="129"/>
      <c r="AP1328" s="93"/>
      <c r="AQ1328" s="93"/>
    </row>
    <row r="1329" spans="5:43" ht="32.25" customHeight="1" x14ac:dyDescent="0.25">
      <c r="E1329" s="93"/>
      <c r="AM1329" s="93"/>
      <c r="AN1329" s="93"/>
      <c r="AO1329" s="129"/>
      <c r="AP1329" s="93"/>
      <c r="AQ1329" s="93"/>
    </row>
    <row r="1330" spans="5:43" ht="32.25" customHeight="1" x14ac:dyDescent="0.25">
      <c r="E1330" s="93"/>
      <c r="AM1330" s="93"/>
      <c r="AN1330" s="93"/>
      <c r="AO1330" s="129"/>
      <c r="AP1330" s="93"/>
      <c r="AQ1330" s="93"/>
    </row>
    <row r="1331" spans="5:43" ht="32.25" customHeight="1" x14ac:dyDescent="0.25">
      <c r="E1331" s="93"/>
      <c r="AM1331" s="93"/>
      <c r="AN1331" s="93"/>
      <c r="AO1331" s="129"/>
      <c r="AP1331" s="93"/>
      <c r="AQ1331" s="93"/>
    </row>
    <row r="1332" spans="5:43" ht="32.25" customHeight="1" x14ac:dyDescent="0.25">
      <c r="E1332" s="93"/>
      <c r="AM1332" s="93"/>
      <c r="AN1332" s="93"/>
      <c r="AO1332" s="129"/>
      <c r="AP1332" s="93"/>
      <c r="AQ1332" s="93"/>
    </row>
    <row r="1333" spans="5:43" ht="32.25" customHeight="1" x14ac:dyDescent="0.25">
      <c r="E1333" s="93"/>
      <c r="AM1333" s="93"/>
      <c r="AN1333" s="93"/>
      <c r="AO1333" s="129"/>
      <c r="AP1333" s="93"/>
      <c r="AQ1333" s="93"/>
    </row>
    <row r="1334" spans="5:43" ht="32.25" customHeight="1" x14ac:dyDescent="0.25">
      <c r="E1334" s="93"/>
      <c r="AM1334" s="93"/>
      <c r="AN1334" s="93"/>
      <c r="AO1334" s="129"/>
      <c r="AP1334" s="93"/>
      <c r="AQ1334" s="93"/>
    </row>
    <row r="1335" spans="5:43" ht="32.25" customHeight="1" x14ac:dyDescent="0.25">
      <c r="E1335" s="93"/>
      <c r="AM1335" s="93"/>
      <c r="AN1335" s="93"/>
      <c r="AO1335" s="129"/>
      <c r="AP1335" s="93"/>
      <c r="AQ1335" s="93"/>
    </row>
    <row r="1336" spans="5:43" ht="32.25" customHeight="1" x14ac:dyDescent="0.25">
      <c r="E1336" s="93"/>
      <c r="AM1336" s="93"/>
      <c r="AN1336" s="93"/>
      <c r="AO1336" s="129"/>
      <c r="AP1336" s="93"/>
      <c r="AQ1336" s="93"/>
    </row>
    <row r="1337" spans="5:43" ht="32.25" customHeight="1" x14ac:dyDescent="0.25">
      <c r="E1337" s="93"/>
      <c r="AM1337" s="93"/>
      <c r="AN1337" s="93"/>
      <c r="AO1337" s="129"/>
      <c r="AP1337" s="93"/>
      <c r="AQ1337" s="93"/>
    </row>
    <row r="1338" spans="5:43" ht="32.25" customHeight="1" x14ac:dyDescent="0.25">
      <c r="E1338" s="93"/>
      <c r="AM1338" s="93"/>
      <c r="AN1338" s="93"/>
      <c r="AO1338" s="129"/>
      <c r="AP1338" s="93"/>
      <c r="AQ1338" s="93"/>
    </row>
    <row r="1339" spans="5:43" ht="32.25" customHeight="1" x14ac:dyDescent="0.25">
      <c r="E1339" s="93"/>
      <c r="AM1339" s="93"/>
      <c r="AN1339" s="93"/>
      <c r="AO1339" s="129"/>
      <c r="AP1339" s="93"/>
      <c r="AQ1339" s="93"/>
    </row>
    <row r="1340" spans="5:43" ht="32.25" customHeight="1" x14ac:dyDescent="0.25">
      <c r="E1340" s="93"/>
      <c r="AM1340" s="93"/>
      <c r="AN1340" s="93"/>
      <c r="AO1340" s="129"/>
      <c r="AP1340" s="93"/>
      <c r="AQ1340" s="93"/>
    </row>
    <row r="1341" spans="5:43" ht="32.25" customHeight="1" x14ac:dyDescent="0.25">
      <c r="E1341" s="93"/>
      <c r="AM1341" s="93"/>
      <c r="AN1341" s="93"/>
      <c r="AO1341" s="129"/>
      <c r="AP1341" s="93"/>
      <c r="AQ1341" s="93"/>
    </row>
    <row r="1342" spans="5:43" ht="32.25" customHeight="1" x14ac:dyDescent="0.25">
      <c r="E1342" s="93"/>
      <c r="AM1342" s="93"/>
      <c r="AN1342" s="93"/>
      <c r="AO1342" s="129"/>
      <c r="AP1342" s="93"/>
      <c r="AQ1342" s="93"/>
    </row>
    <row r="1343" spans="5:43" ht="32.25" customHeight="1" x14ac:dyDescent="0.25">
      <c r="E1343" s="93"/>
      <c r="AM1343" s="93"/>
      <c r="AN1343" s="93"/>
      <c r="AO1343" s="129"/>
      <c r="AP1343" s="93"/>
      <c r="AQ1343" s="93"/>
    </row>
    <row r="1344" spans="5:43" ht="32.25" customHeight="1" x14ac:dyDescent="0.25">
      <c r="E1344" s="93"/>
      <c r="AM1344" s="93"/>
      <c r="AN1344" s="93"/>
      <c r="AO1344" s="129"/>
      <c r="AP1344" s="93"/>
      <c r="AQ1344" s="93"/>
    </row>
    <row r="1345" spans="5:43" ht="32.25" customHeight="1" x14ac:dyDescent="0.25">
      <c r="E1345" s="93"/>
      <c r="AM1345" s="93"/>
      <c r="AN1345" s="93"/>
      <c r="AO1345" s="129"/>
      <c r="AP1345" s="93"/>
      <c r="AQ1345" s="93"/>
    </row>
    <row r="1346" spans="5:43" ht="32.25" customHeight="1" x14ac:dyDescent="0.25">
      <c r="E1346" s="93"/>
      <c r="AM1346" s="93"/>
      <c r="AN1346" s="93"/>
      <c r="AO1346" s="129"/>
      <c r="AP1346" s="93"/>
      <c r="AQ1346" s="93"/>
    </row>
    <row r="1347" spans="5:43" ht="32.25" customHeight="1" x14ac:dyDescent="0.25">
      <c r="E1347" s="93"/>
      <c r="AM1347" s="93"/>
      <c r="AN1347" s="93"/>
      <c r="AO1347" s="129"/>
      <c r="AP1347" s="93"/>
      <c r="AQ1347" s="93"/>
    </row>
    <row r="1348" spans="5:43" ht="32.25" customHeight="1" x14ac:dyDescent="0.25">
      <c r="E1348" s="93"/>
      <c r="AM1348" s="93"/>
      <c r="AN1348" s="93"/>
      <c r="AO1348" s="129"/>
      <c r="AP1348" s="93"/>
      <c r="AQ1348" s="93"/>
    </row>
    <row r="1349" spans="5:43" ht="32.25" customHeight="1" x14ac:dyDescent="0.25">
      <c r="E1349" s="93"/>
      <c r="AM1349" s="93"/>
      <c r="AN1349" s="93"/>
      <c r="AO1349" s="129"/>
      <c r="AP1349" s="93"/>
      <c r="AQ1349" s="93"/>
    </row>
    <row r="1350" spans="5:43" ht="32.25" customHeight="1" x14ac:dyDescent="0.25">
      <c r="E1350" s="93"/>
      <c r="AM1350" s="93"/>
      <c r="AN1350" s="93"/>
      <c r="AO1350" s="129"/>
      <c r="AP1350" s="93"/>
      <c r="AQ1350" s="93"/>
    </row>
    <row r="1351" spans="5:43" ht="32.25" customHeight="1" x14ac:dyDescent="0.25">
      <c r="E1351" s="93"/>
      <c r="AM1351" s="93"/>
      <c r="AN1351" s="93"/>
      <c r="AO1351" s="129"/>
      <c r="AP1351" s="93"/>
      <c r="AQ1351" s="93"/>
    </row>
    <row r="1352" spans="5:43" ht="32.25" customHeight="1" x14ac:dyDescent="0.25">
      <c r="E1352" s="93"/>
      <c r="AM1352" s="93"/>
      <c r="AN1352" s="93"/>
      <c r="AO1352" s="129"/>
      <c r="AP1352" s="93"/>
      <c r="AQ1352" s="93"/>
    </row>
    <row r="1353" spans="5:43" ht="32.25" customHeight="1" x14ac:dyDescent="0.25">
      <c r="E1353" s="93"/>
      <c r="AM1353" s="93"/>
      <c r="AN1353" s="93"/>
      <c r="AO1353" s="129"/>
      <c r="AP1353" s="93"/>
      <c r="AQ1353" s="93"/>
    </row>
    <row r="1354" spans="5:43" ht="32.25" customHeight="1" x14ac:dyDescent="0.25">
      <c r="E1354" s="93"/>
      <c r="AM1354" s="93"/>
      <c r="AN1354" s="93"/>
      <c r="AO1354" s="129"/>
      <c r="AP1354" s="93"/>
      <c r="AQ1354" s="93"/>
    </row>
    <row r="1355" spans="5:43" ht="32.25" customHeight="1" x14ac:dyDescent="0.25">
      <c r="E1355" s="93"/>
      <c r="AM1355" s="93"/>
      <c r="AN1355" s="93"/>
      <c r="AO1355" s="129"/>
      <c r="AP1355" s="93"/>
      <c r="AQ1355" s="93"/>
    </row>
    <row r="1356" spans="5:43" ht="32.25" customHeight="1" x14ac:dyDescent="0.25">
      <c r="E1356" s="93"/>
      <c r="AM1356" s="93"/>
      <c r="AN1356" s="93"/>
      <c r="AO1356" s="129"/>
      <c r="AP1356" s="93"/>
      <c r="AQ1356" s="93"/>
    </row>
    <row r="1357" spans="5:43" ht="32.25" customHeight="1" x14ac:dyDescent="0.25">
      <c r="E1357" s="93"/>
      <c r="AM1357" s="93"/>
      <c r="AN1357" s="93"/>
      <c r="AO1357" s="129"/>
      <c r="AP1357" s="93"/>
      <c r="AQ1357" s="93"/>
    </row>
    <row r="1358" spans="5:43" ht="32.25" customHeight="1" x14ac:dyDescent="0.25">
      <c r="E1358" s="93"/>
      <c r="AM1358" s="93"/>
      <c r="AN1358" s="93"/>
      <c r="AO1358" s="129"/>
      <c r="AP1358" s="93"/>
      <c r="AQ1358" s="93"/>
    </row>
    <row r="1359" spans="5:43" ht="32.25" customHeight="1" x14ac:dyDescent="0.25">
      <c r="E1359" s="93"/>
      <c r="AM1359" s="93"/>
      <c r="AN1359" s="93"/>
      <c r="AO1359" s="129"/>
      <c r="AP1359" s="93"/>
      <c r="AQ1359" s="93"/>
    </row>
    <row r="1360" spans="5:43" ht="32.25" customHeight="1" x14ac:dyDescent="0.25">
      <c r="E1360" s="93"/>
      <c r="AM1360" s="93"/>
      <c r="AN1360" s="93"/>
      <c r="AO1360" s="129"/>
      <c r="AP1360" s="93"/>
      <c r="AQ1360" s="93"/>
    </row>
    <row r="1361" spans="5:43" ht="32.25" customHeight="1" x14ac:dyDescent="0.25">
      <c r="E1361" s="93"/>
      <c r="AM1361" s="93"/>
      <c r="AN1361" s="93"/>
      <c r="AO1361" s="129"/>
      <c r="AP1361" s="93"/>
      <c r="AQ1361" s="93"/>
    </row>
    <row r="1362" spans="5:43" ht="32.25" customHeight="1" x14ac:dyDescent="0.25">
      <c r="E1362" s="93"/>
      <c r="AM1362" s="93"/>
      <c r="AN1362" s="93"/>
      <c r="AO1362" s="129"/>
      <c r="AP1362" s="93"/>
      <c r="AQ1362" s="93"/>
    </row>
    <row r="1363" spans="5:43" ht="32.25" customHeight="1" x14ac:dyDescent="0.25">
      <c r="E1363" s="93"/>
      <c r="AM1363" s="93"/>
      <c r="AN1363" s="93"/>
      <c r="AO1363" s="129"/>
      <c r="AP1363" s="93"/>
      <c r="AQ1363" s="93"/>
    </row>
    <row r="1364" spans="5:43" ht="32.25" customHeight="1" x14ac:dyDescent="0.25">
      <c r="E1364" s="93"/>
      <c r="AM1364" s="93"/>
      <c r="AN1364" s="93"/>
      <c r="AO1364" s="129"/>
      <c r="AP1364" s="93"/>
      <c r="AQ1364" s="93"/>
    </row>
    <row r="1365" spans="5:43" ht="32.25" customHeight="1" x14ac:dyDescent="0.25">
      <c r="E1365" s="93"/>
      <c r="AM1365" s="93"/>
      <c r="AN1365" s="93"/>
      <c r="AO1365" s="129"/>
      <c r="AP1365" s="93"/>
      <c r="AQ1365" s="93"/>
    </row>
    <row r="1366" spans="5:43" ht="32.25" customHeight="1" x14ac:dyDescent="0.25">
      <c r="E1366" s="93"/>
      <c r="AM1366" s="93"/>
      <c r="AN1366" s="93"/>
      <c r="AO1366" s="129"/>
      <c r="AP1366" s="93"/>
      <c r="AQ1366" s="93"/>
    </row>
    <row r="1367" spans="5:43" ht="32.25" customHeight="1" x14ac:dyDescent="0.25">
      <c r="E1367" s="93"/>
      <c r="AM1367" s="93"/>
      <c r="AN1367" s="93"/>
      <c r="AO1367" s="129"/>
      <c r="AP1367" s="93"/>
      <c r="AQ1367" s="93"/>
    </row>
    <row r="1368" spans="5:43" ht="32.25" customHeight="1" x14ac:dyDescent="0.25">
      <c r="E1368" s="93"/>
      <c r="AM1368" s="93"/>
      <c r="AN1368" s="93"/>
      <c r="AO1368" s="129"/>
      <c r="AP1368" s="93"/>
      <c r="AQ1368" s="93"/>
    </row>
    <row r="1369" spans="5:43" ht="32.25" customHeight="1" x14ac:dyDescent="0.25">
      <c r="E1369" s="93"/>
      <c r="AM1369" s="93"/>
      <c r="AN1369" s="93"/>
      <c r="AO1369" s="129"/>
      <c r="AP1369" s="93"/>
      <c r="AQ1369" s="93"/>
    </row>
    <row r="1370" spans="5:43" ht="32.25" customHeight="1" x14ac:dyDescent="0.25">
      <c r="E1370" s="93"/>
      <c r="AM1370" s="93"/>
      <c r="AN1370" s="93"/>
      <c r="AO1370" s="129"/>
      <c r="AP1370" s="93"/>
      <c r="AQ1370" s="93"/>
    </row>
    <row r="1371" spans="5:43" ht="32.25" customHeight="1" x14ac:dyDescent="0.25">
      <c r="E1371" s="93"/>
      <c r="AM1371" s="93"/>
      <c r="AN1371" s="93"/>
      <c r="AO1371" s="129"/>
      <c r="AP1371" s="93"/>
      <c r="AQ1371" s="93"/>
    </row>
    <row r="1372" spans="5:43" ht="32.25" customHeight="1" x14ac:dyDescent="0.25">
      <c r="E1372" s="93"/>
      <c r="AM1372" s="93"/>
      <c r="AN1372" s="93"/>
      <c r="AO1372" s="129"/>
      <c r="AP1372" s="93"/>
      <c r="AQ1372" s="93"/>
    </row>
    <row r="1373" spans="5:43" ht="32.25" customHeight="1" x14ac:dyDescent="0.25">
      <c r="E1373" s="93"/>
      <c r="AM1373" s="93"/>
      <c r="AN1373" s="93"/>
      <c r="AO1373" s="129"/>
      <c r="AP1373" s="93"/>
      <c r="AQ1373" s="93"/>
    </row>
    <row r="1374" spans="5:43" ht="32.25" customHeight="1" x14ac:dyDescent="0.25">
      <c r="E1374" s="93"/>
      <c r="AM1374" s="93"/>
      <c r="AN1374" s="93"/>
      <c r="AO1374" s="129"/>
      <c r="AP1374" s="93"/>
      <c r="AQ1374" s="93"/>
    </row>
    <row r="1375" spans="5:43" ht="32.25" customHeight="1" x14ac:dyDescent="0.25">
      <c r="E1375" s="93"/>
      <c r="AM1375" s="93"/>
      <c r="AN1375" s="93"/>
      <c r="AO1375" s="129"/>
      <c r="AP1375" s="93"/>
      <c r="AQ1375" s="93"/>
    </row>
    <row r="1376" spans="5:43" ht="32.25" customHeight="1" x14ac:dyDescent="0.25">
      <c r="E1376" s="93"/>
      <c r="AM1376" s="93"/>
      <c r="AN1376" s="93"/>
      <c r="AO1376" s="129"/>
      <c r="AP1376" s="93"/>
      <c r="AQ1376" s="93"/>
    </row>
    <row r="1377" spans="5:43" ht="32.25" customHeight="1" x14ac:dyDescent="0.25">
      <c r="E1377" s="93"/>
      <c r="AM1377" s="93"/>
      <c r="AN1377" s="93"/>
      <c r="AO1377" s="129"/>
      <c r="AP1377" s="93"/>
      <c r="AQ1377" s="93"/>
    </row>
    <row r="1378" spans="5:43" ht="32.25" customHeight="1" x14ac:dyDescent="0.25">
      <c r="E1378" s="93"/>
      <c r="AM1378" s="93"/>
      <c r="AN1378" s="93"/>
      <c r="AO1378" s="129"/>
      <c r="AP1378" s="93"/>
      <c r="AQ1378" s="93"/>
    </row>
    <row r="1379" spans="5:43" ht="32.25" customHeight="1" x14ac:dyDescent="0.25">
      <c r="E1379" s="93"/>
      <c r="AM1379" s="93"/>
      <c r="AN1379" s="93"/>
      <c r="AO1379" s="129"/>
      <c r="AP1379" s="93"/>
      <c r="AQ1379" s="93"/>
    </row>
    <row r="1380" spans="5:43" ht="32.25" customHeight="1" x14ac:dyDescent="0.25">
      <c r="E1380" s="93"/>
      <c r="AM1380" s="93"/>
      <c r="AN1380" s="93"/>
      <c r="AO1380" s="129"/>
      <c r="AP1380" s="93"/>
      <c r="AQ1380" s="93"/>
    </row>
    <row r="1381" spans="5:43" ht="32.25" customHeight="1" x14ac:dyDescent="0.25">
      <c r="E1381" s="93"/>
      <c r="AM1381" s="93"/>
      <c r="AN1381" s="93"/>
      <c r="AO1381" s="129"/>
      <c r="AP1381" s="93"/>
      <c r="AQ1381" s="93"/>
    </row>
    <row r="1382" spans="5:43" ht="32.25" customHeight="1" x14ac:dyDescent="0.25">
      <c r="E1382" s="93"/>
      <c r="AM1382" s="93"/>
      <c r="AN1382" s="93"/>
      <c r="AO1382" s="129"/>
      <c r="AP1382" s="93"/>
      <c r="AQ1382" s="93"/>
    </row>
    <row r="1383" spans="5:43" ht="32.25" customHeight="1" x14ac:dyDescent="0.25">
      <c r="E1383" s="93"/>
      <c r="AM1383" s="93"/>
      <c r="AN1383" s="93"/>
      <c r="AO1383" s="129"/>
      <c r="AP1383" s="93"/>
      <c r="AQ1383" s="93"/>
    </row>
    <row r="1384" spans="5:43" ht="32.25" customHeight="1" x14ac:dyDescent="0.25">
      <c r="E1384" s="93"/>
      <c r="AM1384" s="93"/>
      <c r="AN1384" s="93"/>
      <c r="AO1384" s="129"/>
      <c r="AP1384" s="93"/>
      <c r="AQ1384" s="93"/>
    </row>
    <row r="1385" spans="5:43" ht="32.25" customHeight="1" x14ac:dyDescent="0.25">
      <c r="E1385" s="93"/>
      <c r="AM1385" s="93"/>
      <c r="AN1385" s="93"/>
      <c r="AO1385" s="129"/>
      <c r="AP1385" s="93"/>
      <c r="AQ1385" s="93"/>
    </row>
    <row r="1386" spans="5:43" ht="32.25" customHeight="1" x14ac:dyDescent="0.25">
      <c r="E1386" s="93"/>
      <c r="AM1386" s="93"/>
      <c r="AN1386" s="93"/>
      <c r="AO1386" s="129"/>
      <c r="AP1386" s="93"/>
      <c r="AQ1386" s="93"/>
    </row>
    <row r="1387" spans="5:43" ht="32.25" customHeight="1" x14ac:dyDescent="0.25">
      <c r="E1387" s="93"/>
      <c r="AM1387" s="93"/>
      <c r="AN1387" s="93"/>
      <c r="AO1387" s="129"/>
      <c r="AP1387" s="93"/>
      <c r="AQ1387" s="93"/>
    </row>
    <row r="1388" spans="5:43" ht="32.25" customHeight="1" x14ac:dyDescent="0.25">
      <c r="E1388" s="93"/>
      <c r="AM1388" s="93"/>
      <c r="AN1388" s="93"/>
      <c r="AO1388" s="129"/>
      <c r="AP1388" s="93"/>
      <c r="AQ1388" s="93"/>
    </row>
    <row r="1389" spans="5:43" ht="32.25" customHeight="1" x14ac:dyDescent="0.25">
      <c r="E1389" s="93"/>
      <c r="AM1389" s="93"/>
      <c r="AN1389" s="93"/>
      <c r="AO1389" s="129"/>
      <c r="AP1389" s="93"/>
      <c r="AQ1389" s="93"/>
    </row>
    <row r="1390" spans="5:43" ht="32.25" customHeight="1" x14ac:dyDescent="0.25">
      <c r="E1390" s="93"/>
      <c r="AM1390" s="93"/>
      <c r="AN1390" s="93"/>
      <c r="AO1390" s="129"/>
      <c r="AP1390" s="93"/>
      <c r="AQ1390" s="93"/>
    </row>
    <row r="1391" spans="5:43" ht="32.25" customHeight="1" x14ac:dyDescent="0.25">
      <c r="E1391" s="93"/>
      <c r="AM1391" s="93"/>
      <c r="AN1391" s="93"/>
      <c r="AO1391" s="129"/>
      <c r="AP1391" s="93"/>
      <c r="AQ1391" s="93"/>
    </row>
    <row r="1392" spans="5:43" ht="32.25" customHeight="1" x14ac:dyDescent="0.25">
      <c r="E1392" s="93"/>
      <c r="AM1392" s="93"/>
      <c r="AN1392" s="93"/>
      <c r="AO1392" s="129"/>
      <c r="AP1392" s="93"/>
      <c r="AQ1392" s="93"/>
    </row>
    <row r="1393" spans="5:43" ht="32.25" customHeight="1" x14ac:dyDescent="0.25">
      <c r="E1393" s="93"/>
      <c r="AM1393" s="93"/>
      <c r="AN1393" s="93"/>
      <c r="AO1393" s="129"/>
      <c r="AP1393" s="93"/>
      <c r="AQ1393" s="93"/>
    </row>
    <row r="1394" spans="5:43" ht="32.25" customHeight="1" x14ac:dyDescent="0.25">
      <c r="E1394" s="93"/>
      <c r="AM1394" s="93"/>
      <c r="AN1394" s="93"/>
      <c r="AO1394" s="129"/>
      <c r="AP1394" s="93"/>
      <c r="AQ1394" s="93"/>
    </row>
    <row r="1395" spans="5:43" ht="32.25" customHeight="1" x14ac:dyDescent="0.25">
      <c r="E1395" s="93"/>
      <c r="AM1395" s="93"/>
      <c r="AN1395" s="93"/>
      <c r="AO1395" s="129"/>
      <c r="AP1395" s="93"/>
      <c r="AQ1395" s="93"/>
    </row>
    <row r="1396" spans="5:43" ht="32.25" customHeight="1" x14ac:dyDescent="0.25">
      <c r="E1396" s="93"/>
      <c r="AM1396" s="93"/>
      <c r="AN1396" s="93"/>
      <c r="AO1396" s="129"/>
      <c r="AP1396" s="93"/>
      <c r="AQ1396" s="93"/>
    </row>
    <row r="1397" spans="5:43" ht="32.25" customHeight="1" x14ac:dyDescent="0.25">
      <c r="E1397" s="93"/>
      <c r="AM1397" s="93"/>
      <c r="AN1397" s="93"/>
      <c r="AO1397" s="129"/>
      <c r="AP1397" s="93"/>
      <c r="AQ1397" s="93"/>
    </row>
    <row r="1398" spans="5:43" ht="32.25" customHeight="1" x14ac:dyDescent="0.25">
      <c r="E1398" s="93"/>
      <c r="AM1398" s="93"/>
      <c r="AN1398" s="93"/>
      <c r="AO1398" s="129"/>
      <c r="AP1398" s="93"/>
      <c r="AQ1398" s="93"/>
    </row>
    <row r="1399" spans="5:43" ht="32.25" customHeight="1" x14ac:dyDescent="0.25">
      <c r="E1399" s="93"/>
      <c r="AM1399" s="93"/>
      <c r="AN1399" s="93"/>
      <c r="AO1399" s="129"/>
      <c r="AP1399" s="93"/>
      <c r="AQ1399" s="93"/>
    </row>
    <row r="1400" spans="5:43" ht="32.25" customHeight="1" x14ac:dyDescent="0.25">
      <c r="E1400" s="93"/>
      <c r="AM1400" s="93"/>
      <c r="AN1400" s="93"/>
      <c r="AO1400" s="129"/>
      <c r="AP1400" s="93"/>
      <c r="AQ1400" s="93"/>
    </row>
    <row r="1401" spans="5:43" ht="32.25" customHeight="1" x14ac:dyDescent="0.25">
      <c r="E1401" s="93"/>
      <c r="AM1401" s="93"/>
      <c r="AN1401" s="93"/>
      <c r="AO1401" s="129"/>
      <c r="AP1401" s="93"/>
      <c r="AQ1401" s="93"/>
    </row>
    <row r="1402" spans="5:43" ht="32.25" customHeight="1" x14ac:dyDescent="0.25">
      <c r="E1402" s="93"/>
      <c r="AM1402" s="93"/>
      <c r="AN1402" s="93"/>
      <c r="AO1402" s="129"/>
      <c r="AP1402" s="93"/>
      <c r="AQ1402" s="93"/>
    </row>
    <row r="1403" spans="5:43" ht="32.25" customHeight="1" x14ac:dyDescent="0.25">
      <c r="E1403" s="93"/>
      <c r="AM1403" s="93"/>
      <c r="AN1403" s="93"/>
      <c r="AO1403" s="129"/>
      <c r="AP1403" s="93"/>
      <c r="AQ1403" s="93"/>
    </row>
    <row r="1404" spans="5:43" ht="32.25" customHeight="1" x14ac:dyDescent="0.25">
      <c r="E1404" s="93"/>
      <c r="AM1404" s="93"/>
      <c r="AN1404" s="93"/>
      <c r="AO1404" s="129"/>
      <c r="AP1404" s="93"/>
      <c r="AQ1404" s="93"/>
    </row>
    <row r="1405" spans="5:43" ht="32.25" customHeight="1" x14ac:dyDescent="0.25">
      <c r="E1405" s="93"/>
      <c r="AM1405" s="93"/>
      <c r="AN1405" s="93"/>
      <c r="AO1405" s="129"/>
      <c r="AP1405" s="93"/>
      <c r="AQ1405" s="93"/>
    </row>
    <row r="1406" spans="5:43" ht="32.25" customHeight="1" x14ac:dyDescent="0.25">
      <c r="E1406" s="93"/>
      <c r="AM1406" s="93"/>
      <c r="AN1406" s="93"/>
      <c r="AO1406" s="129"/>
      <c r="AP1406" s="93"/>
      <c r="AQ1406" s="93"/>
    </row>
    <row r="1407" spans="5:43" ht="32.25" customHeight="1" x14ac:dyDescent="0.25">
      <c r="E1407" s="93"/>
      <c r="AM1407" s="93"/>
      <c r="AN1407" s="93"/>
      <c r="AO1407" s="129"/>
      <c r="AP1407" s="93"/>
      <c r="AQ1407" s="93"/>
    </row>
    <row r="1408" spans="5:43" ht="32.25" customHeight="1" x14ac:dyDescent="0.25">
      <c r="E1408" s="93"/>
      <c r="AM1408" s="93"/>
      <c r="AN1408" s="93"/>
      <c r="AO1408" s="129"/>
      <c r="AP1408" s="93"/>
      <c r="AQ1408" s="93"/>
    </row>
    <row r="1409" spans="5:43" ht="32.25" customHeight="1" x14ac:dyDescent="0.25">
      <c r="E1409" s="93"/>
      <c r="AM1409" s="93"/>
      <c r="AN1409" s="93"/>
      <c r="AO1409" s="129"/>
      <c r="AP1409" s="93"/>
      <c r="AQ1409" s="93"/>
    </row>
    <row r="1410" spans="5:43" ht="32.25" customHeight="1" x14ac:dyDescent="0.25">
      <c r="E1410" s="93"/>
      <c r="AM1410" s="93"/>
      <c r="AN1410" s="93"/>
      <c r="AO1410" s="129"/>
      <c r="AP1410" s="93"/>
      <c r="AQ1410" s="93"/>
    </row>
    <row r="1411" spans="5:43" ht="32.25" customHeight="1" x14ac:dyDescent="0.25">
      <c r="E1411" s="93"/>
      <c r="AM1411" s="93"/>
      <c r="AN1411" s="93"/>
      <c r="AO1411" s="129"/>
      <c r="AP1411" s="93"/>
      <c r="AQ1411" s="93"/>
    </row>
    <row r="1412" spans="5:43" ht="32.25" customHeight="1" x14ac:dyDescent="0.25">
      <c r="E1412" s="93"/>
      <c r="AM1412" s="93"/>
      <c r="AN1412" s="93"/>
      <c r="AO1412" s="129"/>
      <c r="AP1412" s="93"/>
      <c r="AQ1412" s="93"/>
    </row>
    <row r="1413" spans="5:43" ht="32.25" customHeight="1" x14ac:dyDescent="0.25">
      <c r="E1413" s="93"/>
      <c r="AM1413" s="93"/>
      <c r="AN1413" s="93"/>
      <c r="AO1413" s="129"/>
      <c r="AP1413" s="93"/>
      <c r="AQ1413" s="93"/>
    </row>
    <row r="1414" spans="5:43" ht="32.25" customHeight="1" x14ac:dyDescent="0.25">
      <c r="E1414" s="93"/>
      <c r="AM1414" s="93"/>
      <c r="AN1414" s="93"/>
      <c r="AO1414" s="129"/>
      <c r="AP1414" s="93"/>
      <c r="AQ1414" s="93"/>
    </row>
    <row r="1415" spans="5:43" ht="32.25" customHeight="1" x14ac:dyDescent="0.25">
      <c r="E1415" s="93"/>
      <c r="AM1415" s="93"/>
      <c r="AN1415" s="93"/>
      <c r="AO1415" s="129"/>
      <c r="AP1415" s="93"/>
      <c r="AQ1415" s="93"/>
    </row>
    <row r="1416" spans="5:43" ht="32.25" customHeight="1" x14ac:dyDescent="0.25">
      <c r="E1416" s="93"/>
      <c r="AM1416" s="93"/>
      <c r="AN1416" s="93"/>
      <c r="AO1416" s="129"/>
      <c r="AP1416" s="93"/>
      <c r="AQ1416" s="93"/>
    </row>
    <row r="1417" spans="5:43" ht="32.25" customHeight="1" x14ac:dyDescent="0.25">
      <c r="E1417" s="93"/>
      <c r="AM1417" s="93"/>
      <c r="AN1417" s="93"/>
      <c r="AO1417" s="129"/>
      <c r="AP1417" s="93"/>
      <c r="AQ1417" s="93"/>
    </row>
    <row r="1418" spans="5:43" ht="32.25" customHeight="1" x14ac:dyDescent="0.25">
      <c r="E1418" s="93"/>
      <c r="AM1418" s="93"/>
      <c r="AN1418" s="93"/>
      <c r="AO1418" s="129"/>
      <c r="AP1418" s="93"/>
      <c r="AQ1418" s="93"/>
    </row>
    <row r="1419" spans="5:43" ht="32.25" customHeight="1" x14ac:dyDescent="0.25">
      <c r="E1419" s="93"/>
      <c r="AM1419" s="93"/>
      <c r="AN1419" s="93"/>
      <c r="AO1419" s="129"/>
      <c r="AP1419" s="93"/>
      <c r="AQ1419" s="93"/>
    </row>
    <row r="1420" spans="5:43" ht="32.25" customHeight="1" x14ac:dyDescent="0.25">
      <c r="E1420" s="93"/>
      <c r="AM1420" s="93"/>
      <c r="AN1420" s="93"/>
      <c r="AO1420" s="129"/>
      <c r="AP1420" s="93"/>
      <c r="AQ1420" s="93"/>
    </row>
    <row r="1421" spans="5:43" ht="32.25" customHeight="1" x14ac:dyDescent="0.25">
      <c r="E1421" s="93"/>
      <c r="AM1421" s="93"/>
      <c r="AN1421" s="93"/>
      <c r="AO1421" s="129"/>
      <c r="AP1421" s="93"/>
      <c r="AQ1421" s="93"/>
    </row>
    <row r="1422" spans="5:43" ht="32.25" customHeight="1" x14ac:dyDescent="0.25">
      <c r="E1422" s="93"/>
      <c r="AM1422" s="93"/>
      <c r="AN1422" s="93"/>
      <c r="AO1422" s="129"/>
      <c r="AP1422" s="93"/>
      <c r="AQ1422" s="93"/>
    </row>
    <row r="1423" spans="5:43" ht="32.25" customHeight="1" x14ac:dyDescent="0.25">
      <c r="E1423" s="93"/>
      <c r="AM1423" s="93"/>
      <c r="AN1423" s="93"/>
      <c r="AO1423" s="129"/>
      <c r="AP1423" s="93"/>
      <c r="AQ1423" s="93"/>
    </row>
    <row r="1424" spans="5:43" ht="32.25" customHeight="1" x14ac:dyDescent="0.25">
      <c r="E1424" s="93"/>
      <c r="AM1424" s="93"/>
      <c r="AN1424" s="93"/>
      <c r="AO1424" s="129"/>
      <c r="AP1424" s="93"/>
      <c r="AQ1424" s="93"/>
    </row>
    <row r="1425" spans="5:43" ht="32.25" customHeight="1" x14ac:dyDescent="0.25">
      <c r="E1425" s="93"/>
      <c r="AM1425" s="93"/>
      <c r="AN1425" s="93"/>
      <c r="AO1425" s="129"/>
      <c r="AP1425" s="93"/>
      <c r="AQ1425" s="93"/>
    </row>
    <row r="1426" spans="5:43" ht="32.25" customHeight="1" x14ac:dyDescent="0.25">
      <c r="E1426" s="93"/>
      <c r="AM1426" s="93"/>
      <c r="AN1426" s="93"/>
      <c r="AO1426" s="129"/>
      <c r="AP1426" s="93"/>
      <c r="AQ1426" s="93"/>
    </row>
    <row r="1427" spans="5:43" ht="32.25" customHeight="1" x14ac:dyDescent="0.25">
      <c r="E1427" s="93"/>
      <c r="AM1427" s="93"/>
      <c r="AN1427" s="93"/>
      <c r="AO1427" s="129"/>
      <c r="AP1427" s="93"/>
      <c r="AQ1427" s="93"/>
    </row>
    <row r="1428" spans="5:43" ht="32.25" customHeight="1" x14ac:dyDescent="0.25">
      <c r="E1428" s="93"/>
      <c r="AM1428" s="93"/>
      <c r="AN1428" s="93"/>
      <c r="AO1428" s="129"/>
      <c r="AP1428" s="93"/>
      <c r="AQ1428" s="93"/>
    </row>
    <row r="1429" spans="5:43" ht="32.25" customHeight="1" x14ac:dyDescent="0.25">
      <c r="E1429" s="93"/>
      <c r="AM1429" s="93"/>
      <c r="AN1429" s="93"/>
      <c r="AO1429" s="129"/>
      <c r="AP1429" s="93"/>
      <c r="AQ1429" s="93"/>
    </row>
    <row r="1430" spans="5:43" ht="32.25" customHeight="1" x14ac:dyDescent="0.25">
      <c r="E1430" s="93"/>
      <c r="AM1430" s="93"/>
      <c r="AN1430" s="93"/>
      <c r="AO1430" s="129"/>
      <c r="AP1430" s="93"/>
      <c r="AQ1430" s="93"/>
    </row>
    <row r="1431" spans="5:43" ht="32.25" customHeight="1" x14ac:dyDescent="0.25">
      <c r="E1431" s="93"/>
      <c r="AM1431" s="93"/>
      <c r="AN1431" s="93"/>
      <c r="AO1431" s="129"/>
      <c r="AP1431" s="93"/>
      <c r="AQ1431" s="93"/>
    </row>
    <row r="1432" spans="5:43" ht="32.25" customHeight="1" x14ac:dyDescent="0.25">
      <c r="E1432" s="93"/>
      <c r="AM1432" s="93"/>
      <c r="AN1432" s="93"/>
      <c r="AO1432" s="129"/>
      <c r="AP1432" s="93"/>
      <c r="AQ1432" s="93"/>
    </row>
    <row r="1433" spans="5:43" ht="32.25" customHeight="1" x14ac:dyDescent="0.25">
      <c r="E1433" s="93"/>
      <c r="AM1433" s="93"/>
      <c r="AN1433" s="93"/>
      <c r="AO1433" s="129"/>
      <c r="AP1433" s="93"/>
      <c r="AQ1433" s="93"/>
    </row>
    <row r="1434" spans="5:43" ht="32.25" customHeight="1" x14ac:dyDescent="0.25">
      <c r="E1434" s="93"/>
      <c r="AM1434" s="93"/>
      <c r="AN1434" s="93"/>
      <c r="AO1434" s="129"/>
      <c r="AP1434" s="93"/>
      <c r="AQ1434" s="93"/>
    </row>
    <row r="1435" spans="5:43" ht="32.25" customHeight="1" x14ac:dyDescent="0.25">
      <c r="E1435" s="93"/>
      <c r="AM1435" s="93"/>
      <c r="AN1435" s="93"/>
      <c r="AO1435" s="129"/>
      <c r="AP1435" s="93"/>
      <c r="AQ1435" s="93"/>
    </row>
    <row r="1436" spans="5:43" ht="32.25" customHeight="1" x14ac:dyDescent="0.25">
      <c r="E1436" s="93"/>
      <c r="AM1436" s="93"/>
      <c r="AN1436" s="93"/>
      <c r="AO1436" s="129"/>
      <c r="AP1436" s="93"/>
      <c r="AQ1436" s="93"/>
    </row>
    <row r="1437" spans="5:43" ht="32.25" customHeight="1" x14ac:dyDescent="0.25">
      <c r="E1437" s="93"/>
      <c r="AM1437" s="93"/>
      <c r="AN1437" s="93"/>
      <c r="AO1437" s="129"/>
      <c r="AP1437" s="93"/>
      <c r="AQ1437" s="93"/>
    </row>
    <row r="1438" spans="5:43" ht="32.25" customHeight="1" x14ac:dyDescent="0.25">
      <c r="E1438" s="93"/>
      <c r="AM1438" s="93"/>
      <c r="AN1438" s="93"/>
      <c r="AO1438" s="129"/>
      <c r="AP1438" s="93"/>
      <c r="AQ1438" s="93"/>
    </row>
    <row r="1439" spans="5:43" ht="32.25" customHeight="1" x14ac:dyDescent="0.25">
      <c r="E1439" s="93"/>
      <c r="AM1439" s="93"/>
      <c r="AN1439" s="93"/>
      <c r="AO1439" s="129"/>
      <c r="AP1439" s="93"/>
      <c r="AQ1439" s="93"/>
    </row>
    <row r="1440" spans="5:43" ht="32.25" customHeight="1" x14ac:dyDescent="0.25">
      <c r="E1440" s="93"/>
      <c r="AM1440" s="93"/>
      <c r="AN1440" s="93"/>
      <c r="AO1440" s="129"/>
      <c r="AP1440" s="93"/>
      <c r="AQ1440" s="93"/>
    </row>
    <row r="1441" spans="5:43" ht="32.25" customHeight="1" x14ac:dyDescent="0.25">
      <c r="E1441" s="93"/>
      <c r="AM1441" s="93"/>
      <c r="AN1441" s="93"/>
      <c r="AO1441" s="129"/>
      <c r="AP1441" s="93"/>
      <c r="AQ1441" s="93"/>
    </row>
    <row r="1442" spans="5:43" ht="32.25" customHeight="1" x14ac:dyDescent="0.25">
      <c r="E1442" s="93"/>
      <c r="AM1442" s="93"/>
      <c r="AN1442" s="93"/>
      <c r="AO1442" s="129"/>
      <c r="AP1442" s="93"/>
      <c r="AQ1442" s="93"/>
    </row>
    <row r="1443" spans="5:43" ht="32.25" customHeight="1" x14ac:dyDescent="0.25">
      <c r="E1443" s="93"/>
      <c r="AM1443" s="93"/>
      <c r="AN1443" s="93"/>
      <c r="AO1443" s="129"/>
      <c r="AP1443" s="93"/>
      <c r="AQ1443" s="93"/>
    </row>
    <row r="1444" spans="5:43" ht="32.25" customHeight="1" x14ac:dyDescent="0.25">
      <c r="E1444" s="93"/>
      <c r="AM1444" s="93"/>
      <c r="AN1444" s="93"/>
      <c r="AO1444" s="129"/>
      <c r="AP1444" s="93"/>
      <c r="AQ1444" s="93"/>
    </row>
    <row r="1445" spans="5:43" ht="32.25" customHeight="1" x14ac:dyDescent="0.25">
      <c r="E1445" s="93"/>
      <c r="AM1445" s="93"/>
      <c r="AN1445" s="93"/>
      <c r="AO1445" s="129"/>
      <c r="AP1445" s="93"/>
      <c r="AQ1445" s="93"/>
    </row>
    <row r="1446" spans="5:43" ht="32.25" customHeight="1" x14ac:dyDescent="0.25">
      <c r="E1446" s="93"/>
      <c r="AM1446" s="93"/>
      <c r="AN1446" s="93"/>
      <c r="AO1446" s="129"/>
      <c r="AP1446" s="93"/>
      <c r="AQ1446" s="93"/>
    </row>
    <row r="1447" spans="5:43" ht="32.25" customHeight="1" x14ac:dyDescent="0.25">
      <c r="E1447" s="93"/>
      <c r="AM1447" s="93"/>
      <c r="AN1447" s="93"/>
      <c r="AO1447" s="129"/>
      <c r="AP1447" s="93"/>
      <c r="AQ1447" s="93"/>
    </row>
    <row r="1448" spans="5:43" ht="32.25" customHeight="1" x14ac:dyDescent="0.25">
      <c r="E1448" s="93"/>
      <c r="AM1448" s="93"/>
      <c r="AN1448" s="93"/>
      <c r="AO1448" s="129"/>
      <c r="AP1448" s="93"/>
      <c r="AQ1448" s="93"/>
    </row>
    <row r="1449" spans="5:43" ht="32.25" customHeight="1" x14ac:dyDescent="0.25">
      <c r="E1449" s="93"/>
      <c r="AM1449" s="93"/>
      <c r="AN1449" s="93"/>
      <c r="AO1449" s="129"/>
      <c r="AP1449" s="93"/>
      <c r="AQ1449" s="93"/>
    </row>
    <row r="1450" spans="5:43" ht="32.25" customHeight="1" x14ac:dyDescent="0.25">
      <c r="E1450" s="93"/>
      <c r="AM1450" s="93"/>
      <c r="AN1450" s="93"/>
      <c r="AO1450" s="129"/>
      <c r="AP1450" s="93"/>
      <c r="AQ1450" s="93"/>
    </row>
    <row r="1451" spans="5:43" ht="32.25" customHeight="1" x14ac:dyDescent="0.25">
      <c r="E1451" s="93"/>
      <c r="AM1451" s="93"/>
      <c r="AN1451" s="93"/>
      <c r="AO1451" s="129"/>
      <c r="AP1451" s="93"/>
      <c r="AQ1451" s="93"/>
    </row>
    <row r="1452" spans="5:43" ht="32.25" customHeight="1" x14ac:dyDescent="0.25">
      <c r="E1452" s="93"/>
      <c r="AM1452" s="93"/>
      <c r="AN1452" s="93"/>
      <c r="AO1452" s="129"/>
      <c r="AP1452" s="93"/>
      <c r="AQ1452" s="93"/>
    </row>
    <row r="1453" spans="5:43" ht="32.25" customHeight="1" x14ac:dyDescent="0.25">
      <c r="E1453" s="93"/>
      <c r="AM1453" s="93"/>
      <c r="AN1453" s="93"/>
      <c r="AO1453" s="129"/>
      <c r="AP1453" s="93"/>
      <c r="AQ1453" s="93"/>
    </row>
    <row r="1454" spans="5:43" ht="32.25" customHeight="1" x14ac:dyDescent="0.25">
      <c r="E1454" s="93"/>
      <c r="AM1454" s="93"/>
      <c r="AN1454" s="93"/>
      <c r="AO1454" s="129"/>
      <c r="AP1454" s="93"/>
      <c r="AQ1454" s="93"/>
    </row>
    <row r="1455" spans="5:43" ht="32.25" customHeight="1" x14ac:dyDescent="0.25">
      <c r="E1455" s="93"/>
      <c r="AM1455" s="93"/>
      <c r="AN1455" s="93"/>
      <c r="AO1455" s="129"/>
      <c r="AP1455" s="93"/>
      <c r="AQ1455" s="93"/>
    </row>
    <row r="1456" spans="5:43" ht="32.25" customHeight="1" x14ac:dyDescent="0.25">
      <c r="E1456" s="93"/>
      <c r="AM1456" s="93"/>
      <c r="AN1456" s="93"/>
      <c r="AO1456" s="129"/>
      <c r="AP1456" s="93"/>
      <c r="AQ1456" s="93"/>
    </row>
    <row r="1457" spans="5:43" ht="32.25" customHeight="1" x14ac:dyDescent="0.25">
      <c r="E1457" s="93"/>
      <c r="AM1457" s="93"/>
      <c r="AN1457" s="93"/>
      <c r="AO1457" s="129"/>
      <c r="AP1457" s="93"/>
      <c r="AQ1457" s="93"/>
    </row>
    <row r="1458" spans="5:43" ht="32.25" customHeight="1" x14ac:dyDescent="0.25">
      <c r="E1458" s="93"/>
      <c r="AM1458" s="93"/>
      <c r="AN1458" s="93"/>
      <c r="AO1458" s="129"/>
      <c r="AP1458" s="93"/>
      <c r="AQ1458" s="93"/>
    </row>
    <row r="1459" spans="5:43" ht="32.25" customHeight="1" x14ac:dyDescent="0.25">
      <c r="E1459" s="93"/>
      <c r="AM1459" s="93"/>
      <c r="AN1459" s="93"/>
      <c r="AO1459" s="129"/>
      <c r="AP1459" s="93"/>
      <c r="AQ1459" s="93"/>
    </row>
    <row r="1460" spans="5:43" ht="32.25" customHeight="1" x14ac:dyDescent="0.25">
      <c r="E1460" s="93"/>
      <c r="AM1460" s="93"/>
      <c r="AN1460" s="93"/>
      <c r="AO1460" s="129"/>
      <c r="AP1460" s="93"/>
      <c r="AQ1460" s="93"/>
    </row>
    <row r="1461" spans="5:43" ht="32.25" customHeight="1" x14ac:dyDescent="0.25">
      <c r="E1461" s="93"/>
      <c r="AM1461" s="93"/>
      <c r="AN1461" s="93"/>
      <c r="AO1461" s="129"/>
      <c r="AP1461" s="93"/>
      <c r="AQ1461" s="93"/>
    </row>
    <row r="1462" spans="5:43" ht="32.25" customHeight="1" x14ac:dyDescent="0.25">
      <c r="E1462" s="93"/>
      <c r="AM1462" s="93"/>
      <c r="AN1462" s="93"/>
      <c r="AO1462" s="129"/>
      <c r="AP1462" s="93"/>
      <c r="AQ1462" s="93"/>
    </row>
    <row r="1463" spans="5:43" ht="32.25" customHeight="1" x14ac:dyDescent="0.25">
      <c r="E1463" s="93"/>
      <c r="AM1463" s="93"/>
      <c r="AN1463" s="93"/>
      <c r="AO1463" s="129"/>
      <c r="AP1463" s="93"/>
      <c r="AQ1463" s="93"/>
    </row>
    <row r="1464" spans="5:43" ht="32.25" customHeight="1" x14ac:dyDescent="0.25">
      <c r="E1464" s="93"/>
      <c r="AM1464" s="93"/>
      <c r="AN1464" s="93"/>
      <c r="AO1464" s="129"/>
      <c r="AP1464" s="93"/>
      <c r="AQ1464" s="93"/>
    </row>
    <row r="1465" spans="5:43" ht="32.25" customHeight="1" x14ac:dyDescent="0.25">
      <c r="E1465" s="93"/>
      <c r="AM1465" s="93"/>
      <c r="AN1465" s="93"/>
      <c r="AO1465" s="129"/>
      <c r="AP1465" s="93"/>
      <c r="AQ1465" s="93"/>
    </row>
    <row r="1466" spans="5:43" ht="32.25" customHeight="1" x14ac:dyDescent="0.25">
      <c r="E1466" s="93"/>
      <c r="AM1466" s="93"/>
      <c r="AN1466" s="93"/>
      <c r="AO1466" s="129"/>
      <c r="AP1466" s="93"/>
      <c r="AQ1466" s="93"/>
    </row>
    <row r="1467" spans="5:43" ht="32.25" customHeight="1" x14ac:dyDescent="0.25">
      <c r="E1467" s="93"/>
      <c r="AM1467" s="93"/>
      <c r="AN1467" s="93"/>
      <c r="AO1467" s="129"/>
      <c r="AP1467" s="93"/>
      <c r="AQ1467" s="93"/>
    </row>
    <row r="1468" spans="5:43" ht="32.25" customHeight="1" x14ac:dyDescent="0.25">
      <c r="E1468" s="93"/>
      <c r="AM1468" s="93"/>
      <c r="AN1468" s="93"/>
      <c r="AO1468" s="129"/>
      <c r="AP1468" s="93"/>
      <c r="AQ1468" s="93"/>
    </row>
    <row r="1469" spans="5:43" ht="32.25" customHeight="1" x14ac:dyDescent="0.25">
      <c r="E1469" s="93"/>
      <c r="AM1469" s="93"/>
      <c r="AN1469" s="93"/>
      <c r="AO1469" s="129"/>
      <c r="AP1469" s="93"/>
      <c r="AQ1469" s="93"/>
    </row>
    <row r="1470" spans="5:43" ht="32.25" customHeight="1" x14ac:dyDescent="0.25">
      <c r="E1470" s="93"/>
      <c r="AM1470" s="93"/>
      <c r="AN1470" s="93"/>
      <c r="AO1470" s="129"/>
      <c r="AP1470" s="93"/>
      <c r="AQ1470" s="93"/>
    </row>
    <row r="1471" spans="5:43" ht="32.25" customHeight="1" x14ac:dyDescent="0.25">
      <c r="E1471" s="93"/>
      <c r="AM1471" s="93"/>
      <c r="AN1471" s="93"/>
      <c r="AO1471" s="129"/>
      <c r="AP1471" s="93"/>
      <c r="AQ1471" s="93"/>
    </row>
    <row r="1472" spans="5:43" ht="32.25" customHeight="1" x14ac:dyDescent="0.25">
      <c r="E1472" s="93"/>
      <c r="AM1472" s="93"/>
      <c r="AN1472" s="93"/>
      <c r="AO1472" s="129"/>
      <c r="AP1472" s="93"/>
      <c r="AQ1472" s="93"/>
    </row>
    <row r="1473" spans="5:43" ht="32.25" customHeight="1" x14ac:dyDescent="0.25">
      <c r="E1473" s="93"/>
      <c r="AM1473" s="93"/>
      <c r="AN1473" s="93"/>
      <c r="AO1473" s="129"/>
      <c r="AP1473" s="93"/>
      <c r="AQ1473" s="93"/>
    </row>
    <row r="1474" spans="5:43" ht="32.25" customHeight="1" x14ac:dyDescent="0.25">
      <c r="E1474" s="93"/>
      <c r="AM1474" s="93"/>
      <c r="AN1474" s="93"/>
      <c r="AO1474" s="129"/>
      <c r="AP1474" s="93"/>
      <c r="AQ1474" s="93"/>
    </row>
    <row r="1475" spans="5:43" ht="32.25" customHeight="1" x14ac:dyDescent="0.25">
      <c r="E1475" s="93"/>
      <c r="AM1475" s="93"/>
      <c r="AN1475" s="93"/>
      <c r="AO1475" s="129"/>
      <c r="AP1475" s="93"/>
      <c r="AQ1475" s="93"/>
    </row>
    <row r="1476" spans="5:43" ht="32.25" customHeight="1" x14ac:dyDescent="0.25">
      <c r="E1476" s="93"/>
      <c r="AM1476" s="93"/>
      <c r="AN1476" s="93"/>
      <c r="AO1476" s="129"/>
      <c r="AP1476" s="93"/>
      <c r="AQ1476" s="93"/>
    </row>
    <row r="1477" spans="5:43" ht="32.25" customHeight="1" x14ac:dyDescent="0.25">
      <c r="E1477" s="93"/>
      <c r="AM1477" s="93"/>
      <c r="AN1477" s="93"/>
      <c r="AO1477" s="129"/>
      <c r="AP1477" s="93"/>
      <c r="AQ1477" s="93"/>
    </row>
    <row r="1478" spans="5:43" ht="32.25" customHeight="1" x14ac:dyDescent="0.25">
      <c r="E1478" s="93"/>
      <c r="AM1478" s="93"/>
      <c r="AN1478" s="93"/>
      <c r="AO1478" s="129"/>
      <c r="AP1478" s="93"/>
      <c r="AQ1478" s="93"/>
    </row>
    <row r="1479" spans="5:43" ht="32.25" customHeight="1" x14ac:dyDescent="0.25">
      <c r="E1479" s="93"/>
      <c r="AM1479" s="93"/>
      <c r="AN1479" s="93"/>
      <c r="AO1479" s="129"/>
      <c r="AP1479" s="93"/>
      <c r="AQ1479" s="93"/>
    </row>
    <row r="1480" spans="5:43" ht="32.25" customHeight="1" x14ac:dyDescent="0.25">
      <c r="E1480" s="93"/>
      <c r="AM1480" s="93"/>
      <c r="AN1480" s="93"/>
      <c r="AO1480" s="129"/>
      <c r="AP1480" s="93"/>
      <c r="AQ1480" s="93"/>
    </row>
    <row r="1481" spans="5:43" ht="32.25" customHeight="1" x14ac:dyDescent="0.25">
      <c r="E1481" s="93"/>
      <c r="AM1481" s="93"/>
      <c r="AN1481" s="93"/>
      <c r="AO1481" s="129"/>
      <c r="AP1481" s="93"/>
      <c r="AQ1481" s="93"/>
    </row>
    <row r="1482" spans="5:43" ht="32.25" customHeight="1" x14ac:dyDescent="0.25">
      <c r="E1482" s="93"/>
      <c r="AM1482" s="93"/>
      <c r="AN1482" s="93"/>
      <c r="AO1482" s="129"/>
      <c r="AP1482" s="93"/>
      <c r="AQ1482" s="93"/>
    </row>
    <row r="1483" spans="5:43" ht="32.25" customHeight="1" x14ac:dyDescent="0.25">
      <c r="E1483" s="93"/>
      <c r="AM1483" s="93"/>
      <c r="AN1483" s="93"/>
      <c r="AO1483" s="129"/>
      <c r="AP1483" s="93"/>
      <c r="AQ1483" s="93"/>
    </row>
    <row r="1484" spans="5:43" ht="32.25" customHeight="1" x14ac:dyDescent="0.25">
      <c r="E1484" s="93"/>
      <c r="AM1484" s="93"/>
      <c r="AN1484" s="93"/>
      <c r="AO1484" s="129"/>
      <c r="AP1484" s="93"/>
      <c r="AQ1484" s="93"/>
    </row>
    <row r="1485" spans="5:43" ht="32.25" customHeight="1" x14ac:dyDescent="0.25">
      <c r="E1485" s="93"/>
      <c r="AM1485" s="93"/>
      <c r="AN1485" s="93"/>
      <c r="AO1485" s="129"/>
      <c r="AP1485" s="93"/>
      <c r="AQ1485" s="93"/>
    </row>
    <row r="1486" spans="5:43" ht="32.25" customHeight="1" x14ac:dyDescent="0.25">
      <c r="E1486" s="93"/>
      <c r="AM1486" s="93"/>
      <c r="AN1486" s="93"/>
      <c r="AO1486" s="129"/>
      <c r="AP1486" s="93"/>
      <c r="AQ1486" s="93"/>
    </row>
    <row r="1487" spans="5:43" ht="32.25" customHeight="1" x14ac:dyDescent="0.25">
      <c r="E1487" s="93"/>
      <c r="AM1487" s="93"/>
      <c r="AN1487" s="93"/>
      <c r="AO1487" s="129"/>
      <c r="AP1487" s="93"/>
      <c r="AQ1487" s="93"/>
    </row>
    <row r="1488" spans="5:43" ht="32.25" customHeight="1" x14ac:dyDescent="0.25">
      <c r="E1488" s="93"/>
      <c r="AM1488" s="93"/>
      <c r="AN1488" s="93"/>
      <c r="AO1488" s="129"/>
      <c r="AP1488" s="93"/>
      <c r="AQ1488" s="93"/>
    </row>
    <row r="1489" spans="5:43" ht="32.25" customHeight="1" x14ac:dyDescent="0.25">
      <c r="E1489" s="93"/>
      <c r="AM1489" s="93"/>
      <c r="AN1489" s="93"/>
      <c r="AO1489" s="129"/>
      <c r="AP1489" s="93"/>
      <c r="AQ1489" s="93"/>
    </row>
    <row r="1490" spans="5:43" ht="32.25" customHeight="1" x14ac:dyDescent="0.25">
      <c r="E1490" s="93"/>
      <c r="AM1490" s="93"/>
      <c r="AN1490" s="93"/>
      <c r="AO1490" s="129"/>
      <c r="AP1490" s="93"/>
      <c r="AQ1490" s="93"/>
    </row>
    <row r="1491" spans="5:43" ht="32.25" customHeight="1" x14ac:dyDescent="0.25">
      <c r="E1491" s="93"/>
      <c r="AM1491" s="93"/>
      <c r="AN1491" s="93"/>
      <c r="AO1491" s="129"/>
      <c r="AP1491" s="93"/>
      <c r="AQ1491" s="93"/>
    </row>
    <row r="1492" spans="5:43" ht="32.25" customHeight="1" x14ac:dyDescent="0.25">
      <c r="E1492" s="93"/>
      <c r="AM1492" s="93"/>
      <c r="AN1492" s="93"/>
      <c r="AO1492" s="129"/>
      <c r="AP1492" s="93"/>
      <c r="AQ1492" s="93"/>
    </row>
    <row r="1493" spans="5:43" ht="32.25" customHeight="1" x14ac:dyDescent="0.25">
      <c r="E1493" s="93"/>
      <c r="AM1493" s="93"/>
      <c r="AN1493" s="93"/>
      <c r="AO1493" s="129"/>
      <c r="AP1493" s="93"/>
      <c r="AQ1493" s="93"/>
    </row>
    <row r="1494" spans="5:43" ht="32.25" customHeight="1" x14ac:dyDescent="0.25">
      <c r="E1494" s="93"/>
      <c r="AM1494" s="93"/>
      <c r="AN1494" s="93"/>
      <c r="AO1494" s="129"/>
      <c r="AP1494" s="93"/>
      <c r="AQ1494" s="93"/>
    </row>
    <row r="1495" spans="5:43" ht="32.25" customHeight="1" x14ac:dyDescent="0.25">
      <c r="E1495" s="93"/>
      <c r="AM1495" s="93"/>
      <c r="AN1495" s="93"/>
      <c r="AO1495" s="129"/>
      <c r="AP1495" s="93"/>
      <c r="AQ1495" s="93"/>
    </row>
    <row r="1496" spans="5:43" ht="32.25" customHeight="1" x14ac:dyDescent="0.25">
      <c r="E1496" s="93"/>
      <c r="AM1496" s="93"/>
      <c r="AN1496" s="93"/>
      <c r="AO1496" s="129"/>
      <c r="AP1496" s="93"/>
      <c r="AQ1496" s="93"/>
    </row>
    <row r="1497" spans="5:43" ht="32.25" customHeight="1" x14ac:dyDescent="0.25">
      <c r="E1497" s="93"/>
      <c r="AM1497" s="93"/>
      <c r="AN1497" s="93"/>
      <c r="AO1497" s="129"/>
      <c r="AP1497" s="93"/>
      <c r="AQ1497" s="93"/>
    </row>
    <row r="1498" spans="5:43" ht="32.25" customHeight="1" x14ac:dyDescent="0.25">
      <c r="E1498" s="93"/>
      <c r="AM1498" s="93"/>
      <c r="AN1498" s="93"/>
      <c r="AO1498" s="129"/>
      <c r="AP1498" s="93"/>
      <c r="AQ1498" s="93"/>
    </row>
    <row r="1499" spans="5:43" ht="32.25" customHeight="1" x14ac:dyDescent="0.25">
      <c r="E1499" s="93"/>
      <c r="AM1499" s="93"/>
      <c r="AN1499" s="93"/>
      <c r="AO1499" s="129"/>
      <c r="AP1499" s="93"/>
      <c r="AQ1499" s="93"/>
    </row>
    <row r="1500" spans="5:43" ht="32.25" customHeight="1" x14ac:dyDescent="0.25">
      <c r="E1500" s="93"/>
      <c r="AM1500" s="93"/>
      <c r="AN1500" s="93"/>
      <c r="AO1500" s="129"/>
      <c r="AP1500" s="93"/>
      <c r="AQ1500" s="93"/>
    </row>
    <row r="1501" spans="5:43" ht="32.25" customHeight="1" x14ac:dyDescent="0.25">
      <c r="E1501" s="93"/>
      <c r="AM1501" s="93"/>
      <c r="AN1501" s="93"/>
      <c r="AO1501" s="129"/>
      <c r="AP1501" s="93"/>
      <c r="AQ1501" s="93"/>
    </row>
    <row r="1502" spans="5:43" ht="32.25" customHeight="1" x14ac:dyDescent="0.25">
      <c r="E1502" s="93"/>
      <c r="AM1502" s="93"/>
      <c r="AN1502" s="93"/>
      <c r="AO1502" s="129"/>
      <c r="AP1502" s="93"/>
      <c r="AQ1502" s="93"/>
    </row>
    <row r="1503" spans="5:43" ht="32.25" customHeight="1" x14ac:dyDescent="0.25">
      <c r="E1503" s="93"/>
      <c r="AM1503" s="93"/>
      <c r="AN1503" s="93"/>
      <c r="AO1503" s="129"/>
      <c r="AP1503" s="93"/>
      <c r="AQ1503" s="93"/>
    </row>
    <row r="1504" spans="5:43" ht="32.25" customHeight="1" x14ac:dyDescent="0.25">
      <c r="E1504" s="93"/>
      <c r="AM1504" s="93"/>
      <c r="AN1504" s="93"/>
      <c r="AO1504" s="129"/>
      <c r="AP1504" s="93"/>
      <c r="AQ1504" s="93"/>
    </row>
    <row r="1505" spans="5:43" ht="32.25" customHeight="1" x14ac:dyDescent="0.25">
      <c r="E1505" s="93"/>
      <c r="AM1505" s="93"/>
      <c r="AN1505" s="93"/>
      <c r="AO1505" s="129"/>
      <c r="AP1505" s="93"/>
      <c r="AQ1505" s="93"/>
    </row>
    <row r="1506" spans="5:43" ht="32.25" customHeight="1" x14ac:dyDescent="0.25">
      <c r="E1506" s="93"/>
      <c r="AM1506" s="93"/>
      <c r="AN1506" s="93"/>
      <c r="AO1506" s="129"/>
      <c r="AP1506" s="93"/>
      <c r="AQ1506" s="93"/>
    </row>
    <row r="1507" spans="5:43" ht="32.25" customHeight="1" x14ac:dyDescent="0.25">
      <c r="E1507" s="93"/>
      <c r="AM1507" s="93"/>
      <c r="AN1507" s="93"/>
      <c r="AO1507" s="129"/>
      <c r="AP1507" s="93"/>
      <c r="AQ1507" s="93"/>
    </row>
    <row r="1508" spans="5:43" ht="32.25" customHeight="1" x14ac:dyDescent="0.25">
      <c r="E1508" s="93"/>
      <c r="AM1508" s="93"/>
      <c r="AN1508" s="93"/>
      <c r="AO1508" s="129"/>
      <c r="AP1508" s="93"/>
      <c r="AQ1508" s="93"/>
    </row>
    <row r="1509" spans="5:43" ht="32.25" customHeight="1" x14ac:dyDescent="0.25">
      <c r="E1509" s="93"/>
      <c r="AM1509" s="93"/>
      <c r="AN1509" s="93"/>
      <c r="AO1509" s="129"/>
      <c r="AP1509" s="93"/>
      <c r="AQ1509" s="93"/>
    </row>
    <row r="1510" spans="5:43" ht="32.25" customHeight="1" x14ac:dyDescent="0.25">
      <c r="E1510" s="93"/>
      <c r="AM1510" s="93"/>
      <c r="AN1510" s="93"/>
      <c r="AO1510" s="129"/>
      <c r="AP1510" s="93"/>
      <c r="AQ1510" s="93"/>
    </row>
    <row r="1511" spans="5:43" ht="32.25" customHeight="1" x14ac:dyDescent="0.25">
      <c r="E1511" s="93"/>
      <c r="AM1511" s="93"/>
      <c r="AN1511" s="93"/>
      <c r="AO1511" s="129"/>
      <c r="AP1511" s="93"/>
      <c r="AQ1511" s="93"/>
    </row>
    <row r="1512" spans="5:43" ht="32.25" customHeight="1" x14ac:dyDescent="0.25">
      <c r="E1512" s="93"/>
      <c r="AM1512" s="93"/>
      <c r="AN1512" s="93"/>
      <c r="AO1512" s="129"/>
      <c r="AP1512" s="93"/>
      <c r="AQ1512" s="93"/>
    </row>
    <row r="1513" spans="5:43" ht="32.25" customHeight="1" x14ac:dyDescent="0.25">
      <c r="E1513" s="93"/>
      <c r="AM1513" s="93"/>
      <c r="AN1513" s="93"/>
      <c r="AO1513" s="129"/>
      <c r="AP1513" s="93"/>
      <c r="AQ1513" s="93"/>
    </row>
    <row r="1514" spans="5:43" ht="32.25" customHeight="1" x14ac:dyDescent="0.25">
      <c r="E1514" s="93"/>
      <c r="AM1514" s="93"/>
      <c r="AN1514" s="93"/>
      <c r="AO1514" s="129"/>
      <c r="AP1514" s="93"/>
      <c r="AQ1514" s="93"/>
    </row>
    <row r="1515" spans="5:43" ht="32.25" customHeight="1" x14ac:dyDescent="0.25">
      <c r="E1515" s="93"/>
      <c r="AM1515" s="93"/>
      <c r="AN1515" s="93"/>
      <c r="AO1515" s="129"/>
      <c r="AP1515" s="93"/>
      <c r="AQ1515" s="93"/>
    </row>
    <row r="1516" spans="5:43" ht="32.25" customHeight="1" x14ac:dyDescent="0.25">
      <c r="E1516" s="93"/>
      <c r="AM1516" s="93"/>
      <c r="AN1516" s="93"/>
      <c r="AO1516" s="129"/>
      <c r="AP1516" s="93"/>
      <c r="AQ1516" s="93"/>
    </row>
    <row r="1517" spans="5:43" ht="32.25" customHeight="1" x14ac:dyDescent="0.25">
      <c r="E1517" s="93"/>
      <c r="AM1517" s="93"/>
      <c r="AN1517" s="93"/>
      <c r="AO1517" s="129"/>
      <c r="AP1517" s="93"/>
      <c r="AQ1517" s="93"/>
    </row>
    <row r="1518" spans="5:43" ht="32.25" customHeight="1" x14ac:dyDescent="0.25">
      <c r="E1518" s="93"/>
      <c r="AM1518" s="93"/>
      <c r="AN1518" s="93"/>
      <c r="AO1518" s="129"/>
      <c r="AP1518" s="93"/>
      <c r="AQ1518" s="93"/>
    </row>
    <row r="1519" spans="5:43" ht="32.25" customHeight="1" x14ac:dyDescent="0.25">
      <c r="E1519" s="93"/>
      <c r="AM1519" s="93"/>
      <c r="AN1519" s="93"/>
      <c r="AO1519" s="129"/>
      <c r="AP1519" s="93"/>
      <c r="AQ1519" s="93"/>
    </row>
    <row r="1520" spans="5:43" ht="32.25" customHeight="1" x14ac:dyDescent="0.25">
      <c r="E1520" s="93"/>
      <c r="AM1520" s="93"/>
      <c r="AN1520" s="93"/>
      <c r="AO1520" s="129"/>
      <c r="AP1520" s="93"/>
      <c r="AQ1520" s="93"/>
    </row>
    <row r="1521" spans="5:43" ht="32.25" customHeight="1" x14ac:dyDescent="0.25">
      <c r="E1521" s="93"/>
      <c r="AM1521" s="93"/>
      <c r="AN1521" s="93"/>
      <c r="AO1521" s="129"/>
      <c r="AP1521" s="93"/>
      <c r="AQ1521" s="93"/>
    </row>
    <row r="1522" spans="5:43" ht="32.25" customHeight="1" x14ac:dyDescent="0.25">
      <c r="E1522" s="93"/>
      <c r="AM1522" s="93"/>
      <c r="AN1522" s="93"/>
      <c r="AO1522" s="129"/>
      <c r="AP1522" s="93"/>
      <c r="AQ1522" s="93"/>
    </row>
    <row r="1523" spans="5:43" ht="32.25" customHeight="1" x14ac:dyDescent="0.25">
      <c r="E1523" s="93"/>
      <c r="AM1523" s="93"/>
      <c r="AN1523" s="93"/>
      <c r="AO1523" s="129"/>
      <c r="AP1523" s="93"/>
      <c r="AQ1523" s="93"/>
    </row>
    <row r="1524" spans="5:43" ht="32.25" customHeight="1" x14ac:dyDescent="0.25">
      <c r="E1524" s="93"/>
      <c r="AM1524" s="93"/>
      <c r="AN1524" s="93"/>
      <c r="AO1524" s="129"/>
      <c r="AP1524" s="93"/>
      <c r="AQ1524" s="93"/>
    </row>
    <row r="1525" spans="5:43" ht="32.25" customHeight="1" x14ac:dyDescent="0.25">
      <c r="E1525" s="93"/>
      <c r="AM1525" s="93"/>
      <c r="AN1525" s="93"/>
      <c r="AO1525" s="129"/>
      <c r="AP1525" s="93"/>
      <c r="AQ1525" s="93"/>
    </row>
    <row r="1526" spans="5:43" ht="32.25" customHeight="1" x14ac:dyDescent="0.25">
      <c r="E1526" s="93"/>
      <c r="AM1526" s="93"/>
      <c r="AN1526" s="93"/>
      <c r="AO1526" s="129"/>
      <c r="AP1526" s="93"/>
      <c r="AQ1526" s="93"/>
    </row>
    <row r="1527" spans="5:43" ht="32.25" customHeight="1" x14ac:dyDescent="0.25">
      <c r="E1527" s="93"/>
      <c r="AM1527" s="93"/>
      <c r="AN1527" s="93"/>
      <c r="AO1527" s="129"/>
      <c r="AP1527" s="93"/>
      <c r="AQ1527" s="93"/>
    </row>
    <row r="1528" spans="5:43" ht="32.25" customHeight="1" x14ac:dyDescent="0.25">
      <c r="E1528" s="93"/>
      <c r="AM1528" s="93"/>
      <c r="AN1528" s="93"/>
      <c r="AO1528" s="129"/>
      <c r="AP1528" s="93"/>
      <c r="AQ1528" s="93"/>
    </row>
    <row r="1529" spans="5:43" ht="32.25" customHeight="1" x14ac:dyDescent="0.25">
      <c r="E1529" s="93"/>
      <c r="AM1529" s="93"/>
      <c r="AN1529" s="93"/>
      <c r="AO1529" s="129"/>
      <c r="AP1529" s="93"/>
      <c r="AQ1529" s="93"/>
    </row>
    <row r="1530" spans="5:43" ht="32.25" customHeight="1" x14ac:dyDescent="0.25">
      <c r="E1530" s="93"/>
      <c r="AM1530" s="93"/>
      <c r="AN1530" s="93"/>
      <c r="AO1530" s="129"/>
      <c r="AP1530" s="93"/>
      <c r="AQ1530" s="93"/>
    </row>
    <row r="1531" spans="5:43" ht="32.25" customHeight="1" x14ac:dyDescent="0.25">
      <c r="E1531" s="93"/>
      <c r="AM1531" s="93"/>
      <c r="AN1531" s="93"/>
      <c r="AO1531" s="129"/>
      <c r="AP1531" s="93"/>
      <c r="AQ1531" s="93"/>
    </row>
    <row r="1532" spans="5:43" ht="32.25" customHeight="1" x14ac:dyDescent="0.25">
      <c r="E1532" s="93"/>
      <c r="AM1532" s="93"/>
      <c r="AN1532" s="93"/>
      <c r="AO1532" s="129"/>
      <c r="AP1532" s="93"/>
      <c r="AQ1532" s="93"/>
    </row>
    <row r="1533" spans="5:43" ht="32.25" customHeight="1" x14ac:dyDescent="0.25">
      <c r="E1533" s="93"/>
      <c r="AM1533" s="93"/>
      <c r="AN1533" s="93"/>
      <c r="AO1533" s="129"/>
      <c r="AP1533" s="93"/>
      <c r="AQ1533" s="93"/>
    </row>
    <row r="1534" spans="5:43" ht="32.25" customHeight="1" x14ac:dyDescent="0.25">
      <c r="E1534" s="93"/>
      <c r="AM1534" s="93"/>
      <c r="AN1534" s="93"/>
      <c r="AO1534" s="129"/>
      <c r="AP1534" s="93"/>
      <c r="AQ1534" s="93"/>
    </row>
    <row r="1535" spans="5:43" ht="32.25" customHeight="1" x14ac:dyDescent="0.25">
      <c r="E1535" s="93"/>
      <c r="AM1535" s="93"/>
      <c r="AN1535" s="93"/>
      <c r="AO1535" s="129"/>
      <c r="AP1535" s="93"/>
      <c r="AQ1535" s="93"/>
    </row>
    <row r="1536" spans="5:43" ht="32.25" customHeight="1" x14ac:dyDescent="0.25">
      <c r="E1536" s="93"/>
      <c r="AM1536" s="93"/>
      <c r="AN1536" s="93"/>
      <c r="AO1536" s="129"/>
      <c r="AP1536" s="93"/>
      <c r="AQ1536" s="93"/>
    </row>
    <row r="1537" spans="5:43" ht="32.25" customHeight="1" x14ac:dyDescent="0.25">
      <c r="E1537" s="93"/>
      <c r="AM1537" s="93"/>
      <c r="AN1537" s="93"/>
      <c r="AO1537" s="129"/>
      <c r="AP1537" s="93"/>
      <c r="AQ1537" s="93"/>
    </row>
    <row r="1538" spans="5:43" ht="32.25" customHeight="1" x14ac:dyDescent="0.25">
      <c r="E1538" s="93"/>
      <c r="AM1538" s="93"/>
      <c r="AN1538" s="93"/>
      <c r="AO1538" s="129"/>
      <c r="AP1538" s="93"/>
      <c r="AQ1538" s="93"/>
    </row>
    <row r="1539" spans="5:43" ht="32.25" customHeight="1" x14ac:dyDescent="0.25">
      <c r="E1539" s="93"/>
      <c r="AM1539" s="93"/>
      <c r="AN1539" s="93"/>
      <c r="AO1539" s="129"/>
      <c r="AP1539" s="93"/>
      <c r="AQ1539" s="93"/>
    </row>
    <row r="1540" spans="5:43" ht="32.25" customHeight="1" x14ac:dyDescent="0.25">
      <c r="E1540" s="93"/>
      <c r="AM1540" s="93"/>
      <c r="AN1540" s="93"/>
      <c r="AO1540" s="129"/>
      <c r="AP1540" s="93"/>
      <c r="AQ1540" s="93"/>
    </row>
    <row r="1541" spans="5:43" ht="32.25" customHeight="1" x14ac:dyDescent="0.25">
      <c r="E1541" s="93"/>
      <c r="AM1541" s="93"/>
      <c r="AN1541" s="93"/>
      <c r="AO1541" s="129"/>
      <c r="AP1541" s="93"/>
      <c r="AQ1541" s="93"/>
    </row>
    <row r="1542" spans="5:43" ht="32.25" customHeight="1" x14ac:dyDescent="0.25">
      <c r="E1542" s="93"/>
      <c r="AM1542" s="93"/>
      <c r="AN1542" s="93"/>
      <c r="AO1542" s="129"/>
      <c r="AP1542" s="93"/>
      <c r="AQ1542" s="93"/>
    </row>
    <row r="1543" spans="5:43" ht="32.25" customHeight="1" x14ac:dyDescent="0.25">
      <c r="E1543" s="93"/>
      <c r="AM1543" s="93"/>
      <c r="AN1543" s="93"/>
      <c r="AO1543" s="129"/>
      <c r="AP1543" s="93"/>
      <c r="AQ1543" s="93"/>
    </row>
    <row r="1544" spans="5:43" ht="32.25" customHeight="1" x14ac:dyDescent="0.25">
      <c r="E1544" s="93"/>
      <c r="AM1544" s="93"/>
      <c r="AN1544" s="93"/>
      <c r="AO1544" s="129"/>
      <c r="AP1544" s="93"/>
      <c r="AQ1544" s="93"/>
    </row>
    <row r="1545" spans="5:43" ht="32.25" customHeight="1" x14ac:dyDescent="0.25">
      <c r="E1545" s="93"/>
      <c r="AM1545" s="93"/>
      <c r="AN1545" s="93"/>
      <c r="AO1545" s="129"/>
      <c r="AP1545" s="93"/>
      <c r="AQ1545" s="93"/>
    </row>
    <row r="1546" spans="5:43" ht="32.25" customHeight="1" x14ac:dyDescent="0.25">
      <c r="E1546" s="93"/>
      <c r="AM1546" s="93"/>
      <c r="AN1546" s="93"/>
      <c r="AO1546" s="129"/>
      <c r="AP1546" s="93"/>
      <c r="AQ1546" s="93"/>
    </row>
    <row r="1547" spans="5:43" ht="32.25" customHeight="1" x14ac:dyDescent="0.25">
      <c r="E1547" s="93"/>
      <c r="AM1547" s="93"/>
      <c r="AN1547" s="93"/>
      <c r="AO1547" s="129"/>
      <c r="AP1547" s="93"/>
      <c r="AQ1547" s="93"/>
    </row>
    <row r="1548" spans="5:43" ht="32.25" customHeight="1" x14ac:dyDescent="0.25">
      <c r="E1548" s="93"/>
      <c r="AM1548" s="93"/>
      <c r="AN1548" s="93"/>
      <c r="AO1548" s="129"/>
      <c r="AP1548" s="93"/>
      <c r="AQ1548" s="93"/>
    </row>
    <row r="1549" spans="5:43" ht="32.25" customHeight="1" x14ac:dyDescent="0.25">
      <c r="E1549" s="93"/>
      <c r="AM1549" s="93"/>
      <c r="AN1549" s="93"/>
      <c r="AO1549" s="129"/>
      <c r="AP1549" s="93"/>
      <c r="AQ1549" s="93"/>
    </row>
    <row r="1550" spans="5:43" ht="32.25" customHeight="1" x14ac:dyDescent="0.25">
      <c r="E1550" s="93"/>
      <c r="AM1550" s="93"/>
      <c r="AN1550" s="93"/>
      <c r="AO1550" s="129"/>
      <c r="AP1550" s="93"/>
      <c r="AQ1550" s="93"/>
    </row>
    <row r="1551" spans="5:43" ht="32.25" customHeight="1" x14ac:dyDescent="0.25">
      <c r="E1551" s="93"/>
      <c r="AM1551" s="93"/>
      <c r="AN1551" s="93"/>
      <c r="AO1551" s="129"/>
      <c r="AP1551" s="93"/>
      <c r="AQ1551" s="93"/>
    </row>
    <row r="1552" spans="5:43" ht="32.25" customHeight="1" x14ac:dyDescent="0.25">
      <c r="E1552" s="93"/>
      <c r="AM1552" s="93"/>
      <c r="AN1552" s="93"/>
      <c r="AO1552" s="129"/>
      <c r="AP1552" s="93"/>
      <c r="AQ1552" s="93"/>
    </row>
    <row r="1553" spans="5:43" ht="32.25" customHeight="1" x14ac:dyDescent="0.25">
      <c r="E1553" s="93"/>
      <c r="AM1553" s="93"/>
      <c r="AN1553" s="93"/>
      <c r="AO1553" s="129"/>
      <c r="AP1553" s="93"/>
      <c r="AQ1553" s="93"/>
    </row>
    <row r="1554" spans="5:43" ht="32.25" customHeight="1" x14ac:dyDescent="0.25">
      <c r="E1554" s="93"/>
      <c r="AM1554" s="93"/>
      <c r="AN1554" s="93"/>
      <c r="AO1554" s="129"/>
      <c r="AP1554" s="93"/>
      <c r="AQ1554" s="93"/>
    </row>
    <row r="1555" spans="5:43" ht="32.25" customHeight="1" x14ac:dyDescent="0.25">
      <c r="E1555" s="93"/>
      <c r="AM1555" s="93"/>
      <c r="AN1555" s="93"/>
      <c r="AO1555" s="129"/>
      <c r="AP1555" s="93"/>
      <c r="AQ1555" s="93"/>
    </row>
    <row r="1556" spans="5:43" ht="32.25" customHeight="1" x14ac:dyDescent="0.25">
      <c r="E1556" s="93"/>
      <c r="AM1556" s="93"/>
      <c r="AN1556" s="93"/>
      <c r="AO1556" s="129"/>
      <c r="AP1556" s="93"/>
      <c r="AQ1556" s="93"/>
    </row>
    <row r="1557" spans="5:43" ht="32.25" customHeight="1" x14ac:dyDescent="0.25">
      <c r="E1557" s="93"/>
      <c r="AM1557" s="93"/>
      <c r="AN1557" s="93"/>
      <c r="AO1557" s="129"/>
      <c r="AP1557" s="93"/>
      <c r="AQ1557" s="93"/>
    </row>
    <row r="1558" spans="5:43" ht="32.25" customHeight="1" x14ac:dyDescent="0.25">
      <c r="E1558" s="93"/>
      <c r="AM1558" s="93"/>
      <c r="AN1558" s="93"/>
      <c r="AO1558" s="129"/>
      <c r="AP1558" s="93"/>
      <c r="AQ1558" s="93"/>
    </row>
    <row r="1559" spans="5:43" ht="32.25" customHeight="1" x14ac:dyDescent="0.25">
      <c r="E1559" s="93"/>
      <c r="AM1559" s="93"/>
      <c r="AN1559" s="93"/>
      <c r="AO1559" s="129"/>
      <c r="AP1559" s="93"/>
      <c r="AQ1559" s="93"/>
    </row>
    <row r="1560" spans="5:43" ht="32.25" customHeight="1" x14ac:dyDescent="0.25">
      <c r="E1560" s="93"/>
      <c r="AM1560" s="93"/>
      <c r="AN1560" s="93"/>
      <c r="AO1560" s="129"/>
      <c r="AP1560" s="93"/>
      <c r="AQ1560" s="93"/>
    </row>
    <row r="1561" spans="5:43" ht="32.25" customHeight="1" x14ac:dyDescent="0.25">
      <c r="E1561" s="93"/>
      <c r="AM1561" s="93"/>
      <c r="AN1561" s="93"/>
      <c r="AO1561" s="129"/>
      <c r="AP1561" s="93"/>
      <c r="AQ1561" s="93"/>
    </row>
    <row r="1562" spans="5:43" ht="32.25" customHeight="1" x14ac:dyDescent="0.25">
      <c r="E1562" s="93"/>
      <c r="AM1562" s="93"/>
      <c r="AN1562" s="93"/>
      <c r="AO1562" s="129"/>
      <c r="AP1562" s="93"/>
      <c r="AQ1562" s="93"/>
    </row>
    <row r="1563" spans="5:43" ht="32.25" customHeight="1" x14ac:dyDescent="0.25">
      <c r="E1563" s="93"/>
      <c r="AM1563" s="93"/>
      <c r="AN1563" s="93"/>
      <c r="AO1563" s="129"/>
      <c r="AP1563" s="93"/>
      <c r="AQ1563" s="93"/>
    </row>
    <row r="1564" spans="5:43" ht="32.25" customHeight="1" x14ac:dyDescent="0.25">
      <c r="E1564" s="93"/>
      <c r="AM1564" s="93"/>
      <c r="AN1564" s="93"/>
      <c r="AO1564" s="129"/>
      <c r="AP1564" s="93"/>
      <c r="AQ1564" s="93"/>
    </row>
    <row r="1565" spans="5:43" ht="32.25" customHeight="1" x14ac:dyDescent="0.25">
      <c r="E1565" s="93"/>
      <c r="AM1565" s="93"/>
      <c r="AN1565" s="93"/>
      <c r="AO1565" s="129"/>
      <c r="AP1565" s="93"/>
      <c r="AQ1565" s="93"/>
    </row>
    <row r="1566" spans="5:43" ht="32.25" customHeight="1" x14ac:dyDescent="0.25">
      <c r="E1566" s="93"/>
      <c r="AM1566" s="93"/>
      <c r="AN1566" s="93"/>
      <c r="AO1566" s="129"/>
      <c r="AP1566" s="93"/>
      <c r="AQ1566" s="93"/>
    </row>
    <row r="1567" spans="5:43" ht="32.25" customHeight="1" x14ac:dyDescent="0.25">
      <c r="E1567" s="93"/>
      <c r="AM1567" s="93"/>
      <c r="AN1567" s="93"/>
      <c r="AO1567" s="129"/>
      <c r="AP1567" s="93"/>
      <c r="AQ1567" s="93"/>
    </row>
    <row r="1568" spans="5:43" ht="32.25" customHeight="1" x14ac:dyDescent="0.25">
      <c r="E1568" s="93"/>
      <c r="AM1568" s="93"/>
      <c r="AN1568" s="93"/>
      <c r="AO1568" s="129"/>
      <c r="AP1568" s="93"/>
      <c r="AQ1568" s="93"/>
    </row>
    <row r="1569" spans="5:43" ht="32.25" customHeight="1" x14ac:dyDescent="0.25">
      <c r="E1569" s="93"/>
      <c r="AM1569" s="93"/>
      <c r="AN1569" s="93"/>
      <c r="AO1569" s="129"/>
      <c r="AP1569" s="93"/>
      <c r="AQ1569" s="93"/>
    </row>
    <row r="1570" spans="5:43" ht="32.25" customHeight="1" x14ac:dyDescent="0.25">
      <c r="E1570" s="93"/>
      <c r="AM1570" s="93"/>
      <c r="AN1570" s="93"/>
      <c r="AO1570" s="129"/>
      <c r="AP1570" s="93"/>
      <c r="AQ1570" s="93"/>
    </row>
    <row r="1571" spans="5:43" ht="32.25" customHeight="1" x14ac:dyDescent="0.25">
      <c r="E1571" s="93"/>
      <c r="AM1571" s="93"/>
      <c r="AN1571" s="93"/>
      <c r="AO1571" s="129"/>
      <c r="AP1571" s="93"/>
      <c r="AQ1571" s="93"/>
    </row>
    <row r="1572" spans="5:43" ht="32.25" customHeight="1" x14ac:dyDescent="0.25">
      <c r="E1572" s="93"/>
      <c r="AM1572" s="93"/>
      <c r="AN1572" s="93"/>
      <c r="AO1572" s="129"/>
      <c r="AP1572" s="93"/>
      <c r="AQ1572" s="93"/>
    </row>
    <row r="1573" spans="5:43" ht="32.25" customHeight="1" x14ac:dyDescent="0.25">
      <c r="E1573" s="93"/>
      <c r="AM1573" s="93"/>
      <c r="AN1573" s="93"/>
      <c r="AO1573" s="129"/>
      <c r="AP1573" s="93"/>
      <c r="AQ1573" s="93"/>
    </row>
    <row r="1574" spans="5:43" ht="32.25" customHeight="1" x14ac:dyDescent="0.25">
      <c r="E1574" s="93"/>
      <c r="AM1574" s="93"/>
      <c r="AN1574" s="93"/>
      <c r="AO1574" s="129"/>
      <c r="AP1574" s="93"/>
      <c r="AQ1574" s="93"/>
    </row>
    <row r="1575" spans="5:43" ht="32.25" customHeight="1" x14ac:dyDescent="0.25">
      <c r="E1575" s="93"/>
      <c r="AM1575" s="93"/>
      <c r="AN1575" s="93"/>
      <c r="AO1575" s="129"/>
      <c r="AP1575" s="93"/>
      <c r="AQ1575" s="93"/>
    </row>
    <row r="1576" spans="5:43" ht="32.25" customHeight="1" x14ac:dyDescent="0.25">
      <c r="E1576" s="93"/>
      <c r="AM1576" s="93"/>
      <c r="AN1576" s="93"/>
      <c r="AO1576" s="129"/>
      <c r="AP1576" s="93"/>
      <c r="AQ1576" s="93"/>
    </row>
    <row r="1577" spans="5:43" ht="32.25" customHeight="1" x14ac:dyDescent="0.25">
      <c r="E1577" s="93"/>
      <c r="AM1577" s="93"/>
      <c r="AN1577" s="93"/>
      <c r="AO1577" s="129"/>
      <c r="AP1577" s="93"/>
      <c r="AQ1577" s="93"/>
    </row>
    <row r="1578" spans="5:43" ht="32.25" customHeight="1" x14ac:dyDescent="0.25">
      <c r="E1578" s="93"/>
      <c r="AM1578" s="93"/>
      <c r="AN1578" s="93"/>
      <c r="AO1578" s="129"/>
      <c r="AP1578" s="93"/>
      <c r="AQ1578" s="93"/>
    </row>
    <row r="1579" spans="5:43" ht="32.25" customHeight="1" x14ac:dyDescent="0.25">
      <c r="E1579" s="93"/>
      <c r="AM1579" s="93"/>
      <c r="AN1579" s="93"/>
      <c r="AO1579" s="129"/>
      <c r="AP1579" s="93"/>
      <c r="AQ1579" s="93"/>
    </row>
    <row r="1580" spans="5:43" ht="32.25" customHeight="1" x14ac:dyDescent="0.25">
      <c r="E1580" s="93"/>
      <c r="AM1580" s="93"/>
      <c r="AN1580" s="93"/>
      <c r="AO1580" s="129"/>
      <c r="AP1580" s="93"/>
      <c r="AQ1580" s="93"/>
    </row>
    <row r="1581" spans="5:43" ht="32.25" customHeight="1" x14ac:dyDescent="0.25">
      <c r="E1581" s="93"/>
      <c r="AM1581" s="93"/>
      <c r="AN1581" s="93"/>
      <c r="AO1581" s="129"/>
      <c r="AP1581" s="93"/>
      <c r="AQ1581" s="93"/>
    </row>
    <row r="1582" spans="5:43" ht="32.25" customHeight="1" x14ac:dyDescent="0.25">
      <c r="E1582" s="93"/>
      <c r="AM1582" s="93"/>
      <c r="AN1582" s="93"/>
      <c r="AO1582" s="129"/>
      <c r="AP1582" s="93"/>
      <c r="AQ1582" s="93"/>
    </row>
    <row r="1583" spans="5:43" ht="32.25" customHeight="1" x14ac:dyDescent="0.25">
      <c r="E1583" s="93"/>
      <c r="AM1583" s="93"/>
      <c r="AN1583" s="93"/>
      <c r="AO1583" s="129"/>
      <c r="AP1583" s="93"/>
      <c r="AQ1583" s="93"/>
    </row>
    <row r="1584" spans="5:43" ht="32.25" customHeight="1" x14ac:dyDescent="0.25">
      <c r="E1584" s="93"/>
      <c r="AM1584" s="93"/>
      <c r="AN1584" s="93"/>
      <c r="AO1584" s="129"/>
      <c r="AP1584" s="93"/>
      <c r="AQ1584" s="93"/>
    </row>
    <row r="1585" spans="5:43" ht="32.25" customHeight="1" x14ac:dyDescent="0.25">
      <c r="E1585" s="93"/>
      <c r="AM1585" s="93"/>
      <c r="AN1585" s="93"/>
      <c r="AO1585" s="129"/>
      <c r="AP1585" s="93"/>
      <c r="AQ1585" s="93"/>
    </row>
    <row r="1586" spans="5:43" ht="32.25" customHeight="1" x14ac:dyDescent="0.25">
      <c r="E1586" s="93"/>
      <c r="AM1586" s="93"/>
      <c r="AN1586" s="93"/>
      <c r="AO1586" s="129"/>
      <c r="AP1586" s="93"/>
      <c r="AQ1586" s="93"/>
    </row>
    <row r="1587" spans="5:43" ht="32.25" customHeight="1" x14ac:dyDescent="0.25">
      <c r="E1587" s="93"/>
      <c r="AM1587" s="93"/>
      <c r="AN1587" s="93"/>
      <c r="AO1587" s="129"/>
      <c r="AP1587" s="93"/>
      <c r="AQ1587" s="93"/>
    </row>
    <row r="1588" spans="5:43" ht="32.25" customHeight="1" x14ac:dyDescent="0.25">
      <c r="E1588" s="93"/>
      <c r="AM1588" s="93"/>
      <c r="AN1588" s="93"/>
      <c r="AO1588" s="129"/>
      <c r="AP1588" s="93"/>
      <c r="AQ1588" s="93"/>
    </row>
    <row r="1589" spans="5:43" ht="32.25" customHeight="1" x14ac:dyDescent="0.25">
      <c r="E1589" s="93"/>
      <c r="AM1589" s="93"/>
      <c r="AN1589" s="93"/>
      <c r="AO1589" s="129"/>
      <c r="AP1589" s="93"/>
      <c r="AQ1589" s="93"/>
    </row>
    <row r="1590" spans="5:43" ht="32.25" customHeight="1" x14ac:dyDescent="0.25">
      <c r="E1590" s="93"/>
      <c r="AM1590" s="93"/>
      <c r="AN1590" s="93"/>
      <c r="AO1590" s="129"/>
      <c r="AP1590" s="93"/>
      <c r="AQ1590" s="93"/>
    </row>
    <row r="1591" spans="5:43" ht="32.25" customHeight="1" x14ac:dyDescent="0.25">
      <c r="E1591" s="93"/>
      <c r="AM1591" s="93"/>
      <c r="AN1591" s="93"/>
      <c r="AO1591" s="129"/>
      <c r="AP1591" s="93"/>
      <c r="AQ1591" s="93"/>
    </row>
    <row r="1592" spans="5:43" ht="32.25" customHeight="1" x14ac:dyDescent="0.25">
      <c r="E1592" s="93"/>
      <c r="AM1592" s="93"/>
      <c r="AN1592" s="93"/>
      <c r="AO1592" s="129"/>
      <c r="AP1592" s="93"/>
      <c r="AQ1592" s="93"/>
    </row>
    <row r="1593" spans="5:43" ht="32.25" customHeight="1" x14ac:dyDescent="0.25">
      <c r="E1593" s="93"/>
      <c r="AM1593" s="93"/>
      <c r="AN1593" s="93"/>
      <c r="AO1593" s="129"/>
      <c r="AP1593" s="93"/>
      <c r="AQ1593" s="93"/>
    </row>
    <row r="1594" spans="5:43" ht="32.25" customHeight="1" x14ac:dyDescent="0.25">
      <c r="E1594" s="93"/>
      <c r="AM1594" s="93"/>
      <c r="AN1594" s="93"/>
      <c r="AO1594" s="129"/>
      <c r="AP1594" s="93"/>
      <c r="AQ1594" s="93"/>
    </row>
    <row r="1595" spans="5:43" ht="32.25" customHeight="1" x14ac:dyDescent="0.25">
      <c r="E1595" s="93"/>
      <c r="AM1595" s="93"/>
      <c r="AN1595" s="93"/>
      <c r="AO1595" s="129"/>
      <c r="AP1595" s="93"/>
      <c r="AQ1595" s="93"/>
    </row>
    <row r="1596" spans="5:43" ht="32.25" customHeight="1" x14ac:dyDescent="0.25">
      <c r="E1596" s="93"/>
      <c r="AM1596" s="93"/>
      <c r="AN1596" s="93"/>
      <c r="AO1596" s="129"/>
      <c r="AP1596" s="93"/>
      <c r="AQ1596" s="93"/>
    </row>
    <row r="1597" spans="5:43" ht="32.25" customHeight="1" x14ac:dyDescent="0.25">
      <c r="E1597" s="93"/>
      <c r="AM1597" s="93"/>
      <c r="AN1597" s="93"/>
      <c r="AO1597" s="129"/>
      <c r="AP1597" s="93"/>
      <c r="AQ1597" s="93"/>
    </row>
    <row r="1598" spans="5:43" ht="32.25" customHeight="1" x14ac:dyDescent="0.25">
      <c r="E1598" s="93"/>
      <c r="AM1598" s="93"/>
      <c r="AN1598" s="93"/>
      <c r="AO1598" s="129"/>
      <c r="AP1598" s="93"/>
      <c r="AQ1598" s="93"/>
    </row>
    <row r="1599" spans="5:43" ht="32.25" customHeight="1" x14ac:dyDescent="0.25">
      <c r="E1599" s="93"/>
      <c r="AM1599" s="93"/>
      <c r="AN1599" s="93"/>
      <c r="AO1599" s="129"/>
      <c r="AP1599" s="93"/>
      <c r="AQ1599" s="93"/>
    </row>
    <row r="1600" spans="5:43" ht="32.25" customHeight="1" x14ac:dyDescent="0.25">
      <c r="E1600" s="93"/>
      <c r="AM1600" s="93"/>
      <c r="AN1600" s="93"/>
      <c r="AO1600" s="129"/>
      <c r="AP1600" s="93"/>
      <c r="AQ1600" s="93"/>
    </row>
    <row r="1601" spans="5:43" ht="32.25" customHeight="1" x14ac:dyDescent="0.25">
      <c r="E1601" s="93"/>
      <c r="AM1601" s="93"/>
      <c r="AN1601" s="93"/>
      <c r="AO1601" s="129"/>
      <c r="AP1601" s="93"/>
      <c r="AQ1601" s="93"/>
    </row>
    <row r="1602" spans="5:43" ht="32.25" customHeight="1" x14ac:dyDescent="0.25">
      <c r="E1602" s="93"/>
      <c r="AM1602" s="93"/>
      <c r="AN1602" s="93"/>
      <c r="AO1602" s="129"/>
      <c r="AP1602" s="93"/>
      <c r="AQ1602" s="93"/>
    </row>
    <row r="1603" spans="5:43" ht="32.25" customHeight="1" x14ac:dyDescent="0.25">
      <c r="E1603" s="93"/>
      <c r="AM1603" s="93"/>
      <c r="AN1603" s="93"/>
      <c r="AO1603" s="129"/>
      <c r="AP1603" s="93"/>
      <c r="AQ1603" s="93"/>
    </row>
    <row r="1604" spans="5:43" ht="32.25" customHeight="1" x14ac:dyDescent="0.25">
      <c r="E1604" s="93"/>
      <c r="AM1604" s="93"/>
      <c r="AN1604" s="93"/>
      <c r="AO1604" s="129"/>
      <c r="AP1604" s="93"/>
      <c r="AQ1604" s="93"/>
    </row>
    <row r="1605" spans="5:43" ht="32.25" customHeight="1" x14ac:dyDescent="0.25">
      <c r="E1605" s="93"/>
      <c r="AM1605" s="93"/>
      <c r="AN1605" s="93"/>
      <c r="AO1605" s="129"/>
      <c r="AP1605" s="93"/>
      <c r="AQ1605" s="93"/>
    </row>
    <row r="1606" spans="5:43" ht="32.25" customHeight="1" x14ac:dyDescent="0.25">
      <c r="E1606" s="93"/>
      <c r="AM1606" s="93"/>
      <c r="AN1606" s="93"/>
      <c r="AO1606" s="129"/>
      <c r="AP1606" s="93"/>
      <c r="AQ1606" s="93"/>
    </row>
    <row r="1607" spans="5:43" ht="32.25" customHeight="1" x14ac:dyDescent="0.25">
      <c r="E1607" s="93"/>
      <c r="AM1607" s="93"/>
      <c r="AN1607" s="93"/>
      <c r="AO1607" s="129"/>
      <c r="AP1607" s="93"/>
      <c r="AQ1607" s="93"/>
    </row>
    <row r="1608" spans="5:43" ht="32.25" customHeight="1" x14ac:dyDescent="0.25">
      <c r="E1608" s="93"/>
      <c r="AM1608" s="93"/>
      <c r="AN1608" s="93"/>
      <c r="AO1608" s="129"/>
      <c r="AP1608" s="93"/>
      <c r="AQ1608" s="93"/>
    </row>
    <row r="1609" spans="5:43" ht="32.25" customHeight="1" x14ac:dyDescent="0.25">
      <c r="E1609" s="93"/>
      <c r="AM1609" s="93"/>
      <c r="AN1609" s="93"/>
      <c r="AO1609" s="129"/>
      <c r="AP1609" s="93"/>
      <c r="AQ1609" s="93"/>
    </row>
    <row r="1610" spans="5:43" ht="32.25" customHeight="1" x14ac:dyDescent="0.25">
      <c r="E1610" s="93"/>
      <c r="AM1610" s="93"/>
      <c r="AN1610" s="93"/>
      <c r="AO1610" s="129"/>
      <c r="AP1610" s="93"/>
      <c r="AQ1610" s="93"/>
    </row>
    <row r="1611" spans="5:43" ht="32.25" customHeight="1" x14ac:dyDescent="0.25">
      <c r="E1611" s="93"/>
      <c r="AM1611" s="93"/>
      <c r="AN1611" s="93"/>
      <c r="AO1611" s="129"/>
      <c r="AP1611" s="93"/>
      <c r="AQ1611" s="93"/>
    </row>
    <row r="1612" spans="5:43" ht="32.25" customHeight="1" x14ac:dyDescent="0.25">
      <c r="E1612" s="93"/>
      <c r="AM1612" s="93"/>
      <c r="AN1612" s="93"/>
      <c r="AO1612" s="129"/>
      <c r="AP1612" s="93"/>
      <c r="AQ1612" s="93"/>
    </row>
    <row r="1613" spans="5:43" ht="32.25" customHeight="1" x14ac:dyDescent="0.25">
      <c r="E1613" s="93"/>
      <c r="AM1613" s="93"/>
      <c r="AN1613" s="93"/>
      <c r="AO1613" s="129"/>
      <c r="AP1613" s="93"/>
      <c r="AQ1613" s="93"/>
    </row>
    <row r="1614" spans="5:43" ht="32.25" customHeight="1" x14ac:dyDescent="0.25">
      <c r="E1614" s="93"/>
      <c r="AM1614" s="93"/>
      <c r="AN1614" s="93"/>
      <c r="AO1614" s="129"/>
      <c r="AP1614" s="93"/>
      <c r="AQ1614" s="93"/>
    </row>
    <row r="1615" spans="5:43" ht="32.25" customHeight="1" x14ac:dyDescent="0.25">
      <c r="E1615" s="93"/>
      <c r="AM1615" s="93"/>
      <c r="AN1615" s="93"/>
      <c r="AO1615" s="129"/>
      <c r="AP1615" s="93"/>
      <c r="AQ1615" s="93"/>
    </row>
    <row r="1616" spans="5:43" ht="32.25" customHeight="1" x14ac:dyDescent="0.25">
      <c r="E1616" s="93"/>
      <c r="AM1616" s="93"/>
      <c r="AN1616" s="93"/>
      <c r="AO1616" s="129"/>
      <c r="AP1616" s="93"/>
      <c r="AQ1616" s="93"/>
    </row>
    <row r="1617" spans="5:43" ht="32.25" customHeight="1" x14ac:dyDescent="0.25">
      <c r="E1617" s="93"/>
      <c r="AM1617" s="93"/>
      <c r="AN1617" s="93"/>
      <c r="AO1617" s="129"/>
      <c r="AP1617" s="93"/>
      <c r="AQ1617" s="93"/>
    </row>
    <row r="1618" spans="5:43" ht="32.25" customHeight="1" x14ac:dyDescent="0.25">
      <c r="E1618" s="93"/>
      <c r="AM1618" s="93"/>
      <c r="AN1618" s="93"/>
      <c r="AO1618" s="129"/>
      <c r="AP1618" s="93"/>
      <c r="AQ1618" s="93"/>
    </row>
    <row r="1619" spans="5:43" ht="32.25" customHeight="1" x14ac:dyDescent="0.25">
      <c r="E1619" s="93"/>
      <c r="AM1619" s="93"/>
      <c r="AN1619" s="93"/>
      <c r="AO1619" s="129"/>
      <c r="AP1619" s="93"/>
      <c r="AQ1619" s="93"/>
    </row>
    <row r="1620" spans="5:43" ht="32.25" customHeight="1" x14ac:dyDescent="0.25">
      <c r="E1620" s="93"/>
      <c r="AM1620" s="93"/>
      <c r="AN1620" s="93"/>
      <c r="AO1620" s="129"/>
      <c r="AP1620" s="93"/>
      <c r="AQ1620" s="93"/>
    </row>
    <row r="1621" spans="5:43" ht="32.25" customHeight="1" x14ac:dyDescent="0.25">
      <c r="E1621" s="93"/>
      <c r="AM1621" s="93"/>
      <c r="AN1621" s="93"/>
      <c r="AO1621" s="129"/>
      <c r="AP1621" s="93"/>
      <c r="AQ1621" s="93"/>
    </row>
    <row r="1622" spans="5:43" ht="32.25" customHeight="1" x14ac:dyDescent="0.25">
      <c r="E1622" s="93"/>
      <c r="AM1622" s="93"/>
      <c r="AN1622" s="93"/>
      <c r="AO1622" s="129"/>
      <c r="AP1622" s="93"/>
      <c r="AQ1622" s="93"/>
    </row>
    <row r="1623" spans="5:43" ht="32.25" customHeight="1" x14ac:dyDescent="0.25">
      <c r="E1623" s="93"/>
      <c r="AM1623" s="93"/>
      <c r="AN1623" s="93"/>
      <c r="AO1623" s="129"/>
      <c r="AP1623" s="93"/>
      <c r="AQ1623" s="93"/>
    </row>
    <row r="1624" spans="5:43" ht="32.25" customHeight="1" x14ac:dyDescent="0.25">
      <c r="E1624" s="93"/>
      <c r="AM1624" s="93"/>
      <c r="AN1624" s="93"/>
      <c r="AO1624" s="129"/>
      <c r="AP1624" s="93"/>
      <c r="AQ1624" s="93"/>
    </row>
    <row r="1625" spans="5:43" ht="32.25" customHeight="1" x14ac:dyDescent="0.25">
      <c r="E1625" s="93"/>
      <c r="AM1625" s="93"/>
      <c r="AN1625" s="93"/>
      <c r="AO1625" s="129"/>
      <c r="AP1625" s="93"/>
      <c r="AQ1625" s="93"/>
    </row>
    <row r="1626" spans="5:43" ht="32.25" customHeight="1" x14ac:dyDescent="0.25">
      <c r="E1626" s="93"/>
      <c r="AM1626" s="93"/>
      <c r="AN1626" s="93"/>
      <c r="AO1626" s="129"/>
      <c r="AP1626" s="93"/>
      <c r="AQ1626" s="93"/>
    </row>
    <row r="1627" spans="5:43" ht="32.25" customHeight="1" x14ac:dyDescent="0.25">
      <c r="E1627" s="93"/>
      <c r="AM1627" s="93"/>
      <c r="AN1627" s="93"/>
      <c r="AO1627" s="129"/>
      <c r="AP1627" s="93"/>
      <c r="AQ1627" s="93"/>
    </row>
    <row r="1628" spans="5:43" ht="32.25" customHeight="1" x14ac:dyDescent="0.25">
      <c r="E1628" s="93"/>
      <c r="AM1628" s="93"/>
      <c r="AN1628" s="93"/>
      <c r="AO1628" s="129"/>
      <c r="AP1628" s="93"/>
      <c r="AQ1628" s="93"/>
    </row>
    <row r="1629" spans="5:43" ht="32.25" customHeight="1" x14ac:dyDescent="0.25">
      <c r="E1629" s="93"/>
      <c r="AM1629" s="93"/>
      <c r="AN1629" s="93"/>
      <c r="AO1629" s="129"/>
      <c r="AP1629" s="93"/>
      <c r="AQ1629" s="93"/>
    </row>
    <row r="1630" spans="5:43" ht="32.25" customHeight="1" x14ac:dyDescent="0.25">
      <c r="E1630" s="93"/>
      <c r="AM1630" s="93"/>
      <c r="AN1630" s="93"/>
      <c r="AO1630" s="129"/>
      <c r="AP1630" s="93"/>
      <c r="AQ1630" s="93"/>
    </row>
    <row r="1631" spans="5:43" ht="32.25" customHeight="1" x14ac:dyDescent="0.25">
      <c r="E1631" s="93"/>
      <c r="AM1631" s="93"/>
      <c r="AN1631" s="93"/>
      <c r="AO1631" s="129"/>
      <c r="AP1631" s="93"/>
      <c r="AQ1631" s="93"/>
    </row>
    <row r="1632" spans="5:43" ht="32.25" customHeight="1" x14ac:dyDescent="0.25">
      <c r="E1632" s="93"/>
      <c r="AM1632" s="93"/>
      <c r="AN1632" s="93"/>
      <c r="AO1632" s="129"/>
      <c r="AP1632" s="93"/>
      <c r="AQ1632" s="93"/>
    </row>
    <row r="1633" spans="5:43" ht="32.25" customHeight="1" x14ac:dyDescent="0.25">
      <c r="E1633" s="93"/>
      <c r="AM1633" s="93"/>
      <c r="AN1633" s="93"/>
      <c r="AO1633" s="129"/>
      <c r="AP1633" s="93"/>
      <c r="AQ1633" s="93"/>
    </row>
    <row r="1634" spans="5:43" ht="32.25" customHeight="1" x14ac:dyDescent="0.25">
      <c r="E1634" s="93"/>
      <c r="AM1634" s="93"/>
      <c r="AN1634" s="93"/>
      <c r="AO1634" s="129"/>
      <c r="AP1634" s="93"/>
      <c r="AQ1634" s="93"/>
    </row>
    <row r="1635" spans="5:43" ht="32.25" customHeight="1" x14ac:dyDescent="0.25">
      <c r="E1635" s="93"/>
      <c r="AM1635" s="93"/>
      <c r="AN1635" s="93"/>
      <c r="AO1635" s="129"/>
      <c r="AP1635" s="93"/>
      <c r="AQ1635" s="93"/>
    </row>
    <row r="1636" spans="5:43" ht="32.25" customHeight="1" x14ac:dyDescent="0.25">
      <c r="E1636" s="93"/>
      <c r="AM1636" s="93"/>
      <c r="AN1636" s="93"/>
      <c r="AO1636" s="129"/>
      <c r="AP1636" s="93"/>
      <c r="AQ1636" s="93"/>
    </row>
    <row r="1637" spans="5:43" ht="32.25" customHeight="1" x14ac:dyDescent="0.25">
      <c r="E1637" s="93"/>
      <c r="AM1637" s="93"/>
      <c r="AN1637" s="93"/>
      <c r="AO1637" s="129"/>
      <c r="AP1637" s="93"/>
      <c r="AQ1637" s="93"/>
    </row>
    <row r="1638" spans="5:43" ht="32.25" customHeight="1" x14ac:dyDescent="0.25">
      <c r="E1638" s="93"/>
      <c r="AM1638" s="93"/>
      <c r="AN1638" s="93"/>
      <c r="AO1638" s="129"/>
      <c r="AP1638" s="93"/>
      <c r="AQ1638" s="93"/>
    </row>
    <row r="1639" spans="5:43" ht="32.25" customHeight="1" x14ac:dyDescent="0.25">
      <c r="E1639" s="93"/>
      <c r="AM1639" s="93"/>
      <c r="AN1639" s="93"/>
      <c r="AO1639" s="129"/>
      <c r="AP1639" s="93"/>
      <c r="AQ1639" s="93"/>
    </row>
    <row r="1640" spans="5:43" ht="32.25" customHeight="1" x14ac:dyDescent="0.25">
      <c r="E1640" s="93"/>
      <c r="AM1640" s="93"/>
      <c r="AN1640" s="93"/>
      <c r="AO1640" s="129"/>
      <c r="AP1640" s="93"/>
      <c r="AQ1640" s="93"/>
    </row>
    <row r="1641" spans="5:43" ht="32.25" customHeight="1" x14ac:dyDescent="0.25">
      <c r="E1641" s="93"/>
      <c r="AM1641" s="93"/>
      <c r="AN1641" s="93"/>
      <c r="AO1641" s="129"/>
      <c r="AP1641" s="93"/>
      <c r="AQ1641" s="93"/>
    </row>
    <row r="1642" spans="5:43" ht="32.25" customHeight="1" x14ac:dyDescent="0.25">
      <c r="E1642" s="93"/>
      <c r="AM1642" s="93"/>
      <c r="AN1642" s="93"/>
      <c r="AO1642" s="129"/>
      <c r="AP1642" s="93"/>
      <c r="AQ1642" s="93"/>
    </row>
    <row r="1643" spans="5:43" ht="32.25" customHeight="1" x14ac:dyDescent="0.25">
      <c r="E1643" s="93"/>
      <c r="AM1643" s="93"/>
      <c r="AN1643" s="93"/>
      <c r="AO1643" s="129"/>
      <c r="AP1643" s="93"/>
      <c r="AQ1643" s="93"/>
    </row>
    <row r="1644" spans="5:43" ht="32.25" customHeight="1" x14ac:dyDescent="0.25">
      <c r="E1644" s="93"/>
      <c r="AM1644" s="93"/>
      <c r="AN1644" s="93"/>
      <c r="AO1644" s="129"/>
      <c r="AP1644" s="93"/>
      <c r="AQ1644" s="93"/>
    </row>
    <row r="1645" spans="5:43" ht="32.25" customHeight="1" x14ac:dyDescent="0.25">
      <c r="E1645" s="93"/>
      <c r="AM1645" s="93"/>
      <c r="AN1645" s="93"/>
      <c r="AO1645" s="129"/>
      <c r="AP1645" s="93"/>
      <c r="AQ1645" s="93"/>
    </row>
    <row r="1646" spans="5:43" ht="32.25" customHeight="1" x14ac:dyDescent="0.25">
      <c r="E1646" s="93"/>
      <c r="AM1646" s="93"/>
      <c r="AN1646" s="93"/>
      <c r="AO1646" s="129"/>
      <c r="AP1646" s="93"/>
      <c r="AQ1646" s="93"/>
    </row>
    <row r="1647" spans="5:43" ht="32.25" customHeight="1" x14ac:dyDescent="0.25">
      <c r="E1647" s="93"/>
      <c r="AM1647" s="93"/>
      <c r="AN1647" s="93"/>
      <c r="AO1647" s="129"/>
      <c r="AP1647" s="93"/>
      <c r="AQ1647" s="93"/>
    </row>
    <row r="1648" spans="5:43" ht="32.25" customHeight="1" x14ac:dyDescent="0.25">
      <c r="E1648" s="93"/>
      <c r="AM1648" s="93"/>
      <c r="AN1648" s="93"/>
      <c r="AO1648" s="129"/>
      <c r="AP1648" s="93"/>
      <c r="AQ1648" s="93"/>
    </row>
    <row r="1649" spans="5:43" ht="32.25" customHeight="1" x14ac:dyDescent="0.25">
      <c r="E1649" s="93"/>
      <c r="AM1649" s="93"/>
      <c r="AN1649" s="93"/>
      <c r="AO1649" s="129"/>
      <c r="AP1649" s="93"/>
      <c r="AQ1649" s="93"/>
    </row>
    <row r="1650" spans="5:43" ht="32.25" customHeight="1" x14ac:dyDescent="0.25">
      <c r="E1650" s="93"/>
      <c r="AM1650" s="93"/>
      <c r="AN1650" s="93"/>
      <c r="AO1650" s="129"/>
      <c r="AP1650" s="93"/>
      <c r="AQ1650" s="93"/>
    </row>
    <row r="1651" spans="5:43" ht="32.25" customHeight="1" x14ac:dyDescent="0.25">
      <c r="E1651" s="93"/>
      <c r="AM1651" s="93"/>
      <c r="AN1651" s="93"/>
      <c r="AO1651" s="129"/>
      <c r="AP1651" s="93"/>
      <c r="AQ1651" s="93"/>
    </row>
    <row r="1652" spans="5:43" ht="32.25" customHeight="1" x14ac:dyDescent="0.25">
      <c r="E1652" s="93"/>
      <c r="AM1652" s="93"/>
      <c r="AN1652" s="93"/>
      <c r="AO1652" s="129"/>
      <c r="AP1652" s="93"/>
      <c r="AQ1652" s="93"/>
    </row>
    <row r="1653" spans="5:43" ht="32.25" customHeight="1" x14ac:dyDescent="0.25">
      <c r="E1653" s="93"/>
      <c r="AM1653" s="93"/>
      <c r="AN1653" s="93"/>
      <c r="AO1653" s="129"/>
      <c r="AP1653" s="93"/>
      <c r="AQ1653" s="93"/>
    </row>
    <row r="1654" spans="5:43" ht="32.25" customHeight="1" x14ac:dyDescent="0.25">
      <c r="E1654" s="93"/>
      <c r="AM1654" s="93"/>
      <c r="AN1654" s="93"/>
      <c r="AO1654" s="129"/>
      <c r="AP1654" s="93"/>
      <c r="AQ1654" s="93"/>
    </row>
    <row r="1655" spans="5:43" ht="32.25" customHeight="1" x14ac:dyDescent="0.25">
      <c r="E1655" s="93"/>
      <c r="AM1655" s="93"/>
      <c r="AN1655" s="93"/>
      <c r="AO1655" s="129"/>
      <c r="AP1655" s="93"/>
      <c r="AQ1655" s="93"/>
    </row>
    <row r="1656" spans="5:43" ht="32.25" customHeight="1" x14ac:dyDescent="0.25">
      <c r="E1656" s="93"/>
      <c r="AM1656" s="93"/>
      <c r="AN1656" s="93"/>
      <c r="AO1656" s="129"/>
      <c r="AP1656" s="93"/>
      <c r="AQ1656" s="93"/>
    </row>
    <row r="1657" spans="5:43" ht="32.25" customHeight="1" x14ac:dyDescent="0.25">
      <c r="E1657" s="93"/>
      <c r="AM1657" s="93"/>
      <c r="AN1657" s="93"/>
      <c r="AO1657" s="129"/>
      <c r="AP1657" s="93"/>
      <c r="AQ1657" s="93"/>
    </row>
    <row r="1658" spans="5:43" ht="32.25" customHeight="1" x14ac:dyDescent="0.25">
      <c r="E1658" s="93"/>
      <c r="AM1658" s="93"/>
      <c r="AN1658" s="93"/>
      <c r="AO1658" s="129"/>
      <c r="AP1658" s="93"/>
      <c r="AQ1658" s="93"/>
    </row>
    <row r="1659" spans="5:43" ht="32.25" customHeight="1" x14ac:dyDescent="0.25">
      <c r="E1659" s="93"/>
      <c r="AM1659" s="93"/>
      <c r="AN1659" s="93"/>
      <c r="AO1659" s="129"/>
      <c r="AP1659" s="93"/>
      <c r="AQ1659" s="93"/>
    </row>
    <row r="1660" spans="5:43" ht="32.25" customHeight="1" x14ac:dyDescent="0.25">
      <c r="E1660" s="93"/>
      <c r="AM1660" s="93"/>
      <c r="AN1660" s="93"/>
      <c r="AO1660" s="129"/>
      <c r="AP1660" s="93"/>
      <c r="AQ1660" s="93"/>
    </row>
    <row r="1661" spans="5:43" ht="32.25" customHeight="1" x14ac:dyDescent="0.25">
      <c r="E1661" s="93"/>
      <c r="AM1661" s="93"/>
      <c r="AN1661" s="93"/>
      <c r="AO1661" s="129"/>
      <c r="AP1661" s="93"/>
      <c r="AQ1661" s="93"/>
    </row>
    <row r="1662" spans="5:43" ht="32.25" customHeight="1" x14ac:dyDescent="0.25">
      <c r="E1662" s="93"/>
      <c r="AM1662" s="93"/>
      <c r="AN1662" s="93"/>
      <c r="AO1662" s="129"/>
      <c r="AP1662" s="93"/>
      <c r="AQ1662" s="93"/>
    </row>
    <row r="1663" spans="5:43" ht="32.25" customHeight="1" x14ac:dyDescent="0.25">
      <c r="E1663" s="93"/>
      <c r="AM1663" s="93"/>
      <c r="AN1663" s="93"/>
      <c r="AO1663" s="129"/>
      <c r="AP1663" s="93"/>
      <c r="AQ1663" s="93"/>
    </row>
    <row r="1664" spans="5:43" ht="32.25" customHeight="1" x14ac:dyDescent="0.25">
      <c r="E1664" s="93"/>
      <c r="AM1664" s="93"/>
      <c r="AN1664" s="93"/>
      <c r="AO1664" s="129"/>
      <c r="AP1664" s="93"/>
      <c r="AQ1664" s="93"/>
    </row>
    <row r="1665" spans="5:43" ht="32.25" customHeight="1" x14ac:dyDescent="0.25">
      <c r="E1665" s="93"/>
      <c r="AM1665" s="93"/>
      <c r="AN1665" s="93"/>
      <c r="AO1665" s="129"/>
      <c r="AP1665" s="93"/>
      <c r="AQ1665" s="93"/>
    </row>
    <row r="1666" spans="5:43" ht="32.25" customHeight="1" x14ac:dyDescent="0.25">
      <c r="E1666" s="93"/>
      <c r="AM1666" s="93"/>
      <c r="AN1666" s="93"/>
      <c r="AO1666" s="129"/>
      <c r="AP1666" s="93"/>
      <c r="AQ1666" s="93"/>
    </row>
    <row r="1667" spans="5:43" ht="32.25" customHeight="1" x14ac:dyDescent="0.25">
      <c r="E1667" s="93"/>
      <c r="AM1667" s="93"/>
      <c r="AN1667" s="93"/>
      <c r="AO1667" s="129"/>
      <c r="AP1667" s="93"/>
      <c r="AQ1667" s="93"/>
    </row>
    <row r="1668" spans="5:43" ht="32.25" customHeight="1" x14ac:dyDescent="0.25">
      <c r="E1668" s="93"/>
      <c r="AM1668" s="93"/>
      <c r="AN1668" s="93"/>
      <c r="AO1668" s="129"/>
      <c r="AP1668" s="93"/>
      <c r="AQ1668" s="93"/>
    </row>
    <row r="1669" spans="5:43" ht="32.25" customHeight="1" x14ac:dyDescent="0.25">
      <c r="E1669" s="93"/>
      <c r="AM1669" s="93"/>
      <c r="AN1669" s="93"/>
      <c r="AO1669" s="129"/>
      <c r="AP1669" s="93"/>
      <c r="AQ1669" s="93"/>
    </row>
    <row r="1670" spans="5:43" ht="32.25" customHeight="1" x14ac:dyDescent="0.25">
      <c r="E1670" s="93"/>
      <c r="AM1670" s="93"/>
      <c r="AN1670" s="93"/>
      <c r="AO1670" s="129"/>
      <c r="AP1670" s="93"/>
      <c r="AQ1670" s="93"/>
    </row>
    <row r="1671" spans="5:43" ht="32.25" customHeight="1" x14ac:dyDescent="0.25">
      <c r="E1671" s="93"/>
      <c r="AM1671" s="93"/>
      <c r="AN1671" s="93"/>
      <c r="AO1671" s="129"/>
      <c r="AP1671" s="93"/>
      <c r="AQ1671" s="93"/>
    </row>
    <row r="1672" spans="5:43" ht="32.25" customHeight="1" x14ac:dyDescent="0.25">
      <c r="E1672" s="93"/>
      <c r="AM1672" s="93"/>
      <c r="AN1672" s="93"/>
      <c r="AO1672" s="129"/>
      <c r="AP1672" s="93"/>
      <c r="AQ1672" s="93"/>
    </row>
    <row r="1673" spans="5:43" ht="32.25" customHeight="1" x14ac:dyDescent="0.25">
      <c r="E1673" s="93"/>
      <c r="AM1673" s="93"/>
      <c r="AN1673" s="93"/>
      <c r="AO1673" s="129"/>
      <c r="AP1673" s="93"/>
      <c r="AQ1673" s="93"/>
    </row>
    <row r="1674" spans="5:43" ht="32.25" customHeight="1" x14ac:dyDescent="0.25">
      <c r="E1674" s="93"/>
      <c r="AM1674" s="93"/>
      <c r="AN1674" s="93"/>
      <c r="AO1674" s="129"/>
      <c r="AP1674" s="93"/>
      <c r="AQ1674" s="93"/>
    </row>
    <row r="1675" spans="5:43" ht="32.25" customHeight="1" x14ac:dyDescent="0.25">
      <c r="E1675" s="93"/>
      <c r="AM1675" s="93"/>
      <c r="AN1675" s="93"/>
      <c r="AO1675" s="129"/>
      <c r="AP1675" s="93"/>
      <c r="AQ1675" s="93"/>
    </row>
    <row r="1676" spans="5:43" ht="32.25" customHeight="1" x14ac:dyDescent="0.25">
      <c r="E1676" s="93"/>
      <c r="AM1676" s="93"/>
      <c r="AN1676" s="93"/>
      <c r="AO1676" s="129"/>
      <c r="AP1676" s="93"/>
      <c r="AQ1676" s="93"/>
    </row>
    <row r="1677" spans="5:43" ht="32.25" customHeight="1" x14ac:dyDescent="0.25">
      <c r="E1677" s="93"/>
      <c r="AM1677" s="93"/>
      <c r="AN1677" s="93"/>
      <c r="AO1677" s="129"/>
      <c r="AP1677" s="93"/>
      <c r="AQ1677" s="93"/>
    </row>
    <row r="1678" spans="5:43" ht="32.25" customHeight="1" x14ac:dyDescent="0.25">
      <c r="E1678" s="93"/>
      <c r="AM1678" s="93"/>
      <c r="AN1678" s="93"/>
      <c r="AO1678" s="129"/>
      <c r="AP1678" s="93"/>
      <c r="AQ1678" s="93"/>
    </row>
    <row r="1679" spans="5:43" ht="32.25" customHeight="1" x14ac:dyDescent="0.25">
      <c r="E1679" s="93"/>
      <c r="AM1679" s="93"/>
      <c r="AN1679" s="93"/>
      <c r="AO1679" s="129"/>
      <c r="AP1679" s="93"/>
      <c r="AQ1679" s="93"/>
    </row>
    <row r="1680" spans="5:43" ht="32.25" customHeight="1" x14ac:dyDescent="0.25">
      <c r="AM1680" s="93"/>
      <c r="AN1680" s="93"/>
      <c r="AO1680" s="129"/>
      <c r="AP1680" s="93"/>
      <c r="AQ1680" s="93"/>
    </row>
    <row r="1681" spans="39:43" ht="32.25" customHeight="1" x14ac:dyDescent="0.25">
      <c r="AM1681" s="93"/>
      <c r="AN1681" s="93"/>
      <c r="AO1681" s="129"/>
      <c r="AP1681" s="93"/>
      <c r="AQ1681" s="93"/>
    </row>
    <row r="1682" spans="39:43" ht="32.25" customHeight="1" x14ac:dyDescent="0.25">
      <c r="AM1682" s="93"/>
      <c r="AN1682" s="93"/>
      <c r="AO1682" s="129"/>
      <c r="AP1682" s="93"/>
      <c r="AQ1682" s="93"/>
    </row>
    <row r="1683" spans="39:43" ht="32.25" customHeight="1" x14ac:dyDescent="0.25">
      <c r="AM1683" s="93"/>
      <c r="AN1683" s="93"/>
      <c r="AO1683" s="129"/>
      <c r="AP1683" s="93"/>
      <c r="AQ1683" s="93"/>
    </row>
    <row r="1684" spans="39:43" ht="32.25" customHeight="1" x14ac:dyDescent="0.25">
      <c r="AM1684" s="93"/>
      <c r="AN1684" s="93"/>
      <c r="AO1684" s="129"/>
      <c r="AP1684" s="93"/>
      <c r="AQ1684" s="93"/>
    </row>
    <row r="1685" spans="39:43" ht="32.25" customHeight="1" x14ac:dyDescent="0.25">
      <c r="AM1685" s="93"/>
      <c r="AN1685" s="93"/>
      <c r="AO1685" s="129"/>
      <c r="AP1685" s="93"/>
      <c r="AQ1685" s="93"/>
    </row>
    <row r="1686" spans="39:43" ht="32.25" customHeight="1" x14ac:dyDescent="0.25">
      <c r="AM1686" s="93"/>
      <c r="AN1686" s="93"/>
      <c r="AO1686" s="129"/>
      <c r="AP1686" s="93"/>
      <c r="AQ1686" s="93"/>
    </row>
    <row r="1687" spans="39:43" ht="32.25" customHeight="1" x14ac:dyDescent="0.25">
      <c r="AM1687" s="93"/>
      <c r="AN1687" s="93"/>
      <c r="AO1687" s="129"/>
      <c r="AP1687" s="93"/>
      <c r="AQ1687" s="93"/>
    </row>
    <row r="1688" spans="39:43" ht="32.25" customHeight="1" x14ac:dyDescent="0.25">
      <c r="AM1688" s="93"/>
      <c r="AN1688" s="93"/>
      <c r="AO1688" s="129"/>
      <c r="AP1688" s="93"/>
      <c r="AQ1688" s="93"/>
    </row>
    <row r="1689" spans="39:43" ht="32.25" customHeight="1" x14ac:dyDescent="0.25">
      <c r="AM1689" s="93"/>
      <c r="AN1689" s="93"/>
      <c r="AO1689" s="129"/>
      <c r="AP1689" s="93"/>
      <c r="AQ1689" s="93"/>
    </row>
    <row r="1690" spans="39:43" ht="32.25" customHeight="1" x14ac:dyDescent="0.25">
      <c r="AM1690" s="93"/>
      <c r="AN1690" s="93"/>
      <c r="AO1690" s="129"/>
      <c r="AP1690" s="93"/>
      <c r="AQ1690" s="93"/>
    </row>
    <row r="1691" spans="39:43" ht="32.25" customHeight="1" x14ac:dyDescent="0.25">
      <c r="AM1691" s="93"/>
      <c r="AN1691" s="93"/>
      <c r="AO1691" s="129"/>
      <c r="AP1691" s="93"/>
      <c r="AQ1691" s="93"/>
    </row>
    <row r="1692" spans="39:43" ht="32.25" customHeight="1" x14ac:dyDescent="0.25">
      <c r="AM1692" s="93"/>
      <c r="AN1692" s="93"/>
      <c r="AO1692" s="129"/>
      <c r="AP1692" s="93"/>
      <c r="AQ1692" s="93"/>
    </row>
    <row r="1693" spans="39:43" ht="32.25" customHeight="1" x14ac:dyDescent="0.25">
      <c r="AM1693" s="93"/>
      <c r="AN1693" s="93"/>
      <c r="AO1693" s="129"/>
      <c r="AP1693" s="93"/>
      <c r="AQ1693" s="93"/>
    </row>
    <row r="1694" spans="39:43" ht="32.25" customHeight="1" x14ac:dyDescent="0.25">
      <c r="AM1694" s="93"/>
      <c r="AN1694" s="93"/>
      <c r="AO1694" s="129"/>
      <c r="AP1694" s="93"/>
      <c r="AQ1694" s="93"/>
    </row>
    <row r="1695" spans="39:43" ht="32.25" customHeight="1" x14ac:dyDescent="0.25">
      <c r="AM1695" s="93"/>
      <c r="AN1695" s="93"/>
      <c r="AO1695" s="129"/>
      <c r="AP1695" s="93"/>
      <c r="AQ1695" s="93"/>
    </row>
    <row r="1696" spans="39:43" ht="32.25" customHeight="1" x14ac:dyDescent="0.25">
      <c r="AM1696" s="93"/>
      <c r="AN1696" s="93"/>
      <c r="AO1696" s="129"/>
      <c r="AP1696" s="93"/>
      <c r="AQ1696" s="93"/>
    </row>
    <row r="1697" spans="39:43" ht="32.25" customHeight="1" x14ac:dyDescent="0.25">
      <c r="AM1697" s="93"/>
      <c r="AN1697" s="93"/>
      <c r="AO1697" s="129"/>
      <c r="AP1697" s="93"/>
      <c r="AQ1697" s="93"/>
    </row>
    <row r="1698" spans="39:43" ht="32.25" customHeight="1" x14ac:dyDescent="0.25">
      <c r="AM1698" s="93"/>
      <c r="AN1698" s="93"/>
      <c r="AO1698" s="129"/>
      <c r="AP1698" s="93"/>
      <c r="AQ1698" s="93"/>
    </row>
    <row r="1699" spans="39:43" ht="32.25" customHeight="1" x14ac:dyDescent="0.25">
      <c r="AM1699" s="93"/>
      <c r="AN1699" s="93"/>
      <c r="AO1699" s="129"/>
      <c r="AP1699" s="93"/>
      <c r="AQ1699" s="93"/>
    </row>
    <row r="1700" spans="39:43" ht="32.25" customHeight="1" x14ac:dyDescent="0.25">
      <c r="AM1700" s="93"/>
      <c r="AN1700" s="93"/>
      <c r="AO1700" s="129"/>
      <c r="AP1700" s="93"/>
      <c r="AQ1700" s="93"/>
    </row>
    <row r="1701" spans="39:43" ht="32.25" customHeight="1" x14ac:dyDescent="0.25">
      <c r="AM1701" s="93"/>
      <c r="AN1701" s="93"/>
      <c r="AO1701" s="129"/>
      <c r="AP1701" s="93"/>
      <c r="AQ1701" s="93"/>
    </row>
    <row r="1702" spans="39:43" ht="32.25" customHeight="1" x14ac:dyDescent="0.25">
      <c r="AM1702" s="93"/>
      <c r="AN1702" s="93"/>
      <c r="AO1702" s="129"/>
      <c r="AP1702" s="93"/>
      <c r="AQ1702" s="93"/>
    </row>
    <row r="1703" spans="39:43" ht="32.25" customHeight="1" x14ac:dyDescent="0.25">
      <c r="AM1703" s="93"/>
      <c r="AN1703" s="93"/>
      <c r="AO1703" s="129"/>
      <c r="AP1703" s="93"/>
      <c r="AQ1703" s="93"/>
    </row>
    <row r="1704" spans="39:43" ht="32.25" customHeight="1" x14ac:dyDescent="0.25">
      <c r="AM1704" s="93"/>
      <c r="AN1704" s="93"/>
      <c r="AO1704" s="129"/>
      <c r="AP1704" s="93"/>
      <c r="AQ1704" s="93"/>
    </row>
    <row r="1705" spans="39:43" ht="32.25" customHeight="1" x14ac:dyDescent="0.25">
      <c r="AM1705" s="93"/>
      <c r="AN1705" s="93"/>
      <c r="AO1705" s="129"/>
      <c r="AP1705" s="93"/>
      <c r="AQ1705" s="93"/>
    </row>
    <row r="1706" spans="39:43" ht="32.25" customHeight="1" x14ac:dyDescent="0.25">
      <c r="AM1706" s="93"/>
      <c r="AN1706" s="93"/>
      <c r="AO1706" s="129"/>
      <c r="AP1706" s="93"/>
      <c r="AQ1706" s="93"/>
    </row>
    <row r="1707" spans="39:43" ht="32.25" customHeight="1" x14ac:dyDescent="0.25">
      <c r="AM1707" s="93"/>
      <c r="AN1707" s="93"/>
      <c r="AO1707" s="129"/>
      <c r="AP1707" s="93"/>
      <c r="AQ1707" s="93"/>
    </row>
    <row r="1708" spans="39:43" ht="32.25" customHeight="1" x14ac:dyDescent="0.25">
      <c r="AM1708" s="93"/>
      <c r="AN1708" s="93"/>
      <c r="AO1708" s="129"/>
      <c r="AP1708" s="93"/>
      <c r="AQ1708" s="93"/>
    </row>
    <row r="1709" spans="39:43" ht="32.25" customHeight="1" x14ac:dyDescent="0.25">
      <c r="AM1709" s="93"/>
      <c r="AN1709" s="93"/>
      <c r="AO1709" s="129"/>
      <c r="AP1709" s="93"/>
      <c r="AQ1709" s="93"/>
    </row>
    <row r="1710" spans="39:43" ht="32.25" customHeight="1" x14ac:dyDescent="0.25">
      <c r="AM1710" s="93"/>
      <c r="AN1710" s="93"/>
      <c r="AO1710" s="129"/>
      <c r="AP1710" s="93"/>
      <c r="AQ1710" s="93"/>
    </row>
    <row r="1711" spans="39:43" ht="32.25" customHeight="1" x14ac:dyDescent="0.25">
      <c r="AM1711" s="93"/>
      <c r="AN1711" s="93"/>
      <c r="AO1711" s="129"/>
      <c r="AP1711" s="93"/>
      <c r="AQ1711" s="93"/>
    </row>
    <row r="1712" spans="39:43" ht="32.25" customHeight="1" x14ac:dyDescent="0.25">
      <c r="AM1712" s="93"/>
      <c r="AN1712" s="93"/>
      <c r="AO1712" s="129"/>
      <c r="AP1712" s="93"/>
      <c r="AQ1712" s="93"/>
    </row>
    <row r="1713" spans="39:43" ht="32.25" customHeight="1" x14ac:dyDescent="0.25">
      <c r="AM1713" s="93"/>
      <c r="AN1713" s="93"/>
      <c r="AO1713" s="129"/>
      <c r="AP1713" s="93"/>
      <c r="AQ1713" s="93"/>
    </row>
    <row r="1714" spans="39:43" ht="32.25" customHeight="1" x14ac:dyDescent="0.25">
      <c r="AM1714" s="93"/>
      <c r="AN1714" s="93"/>
      <c r="AO1714" s="129"/>
      <c r="AP1714" s="93"/>
      <c r="AQ1714" s="93"/>
    </row>
    <row r="1715" spans="39:43" ht="32.25" customHeight="1" x14ac:dyDescent="0.25">
      <c r="AM1715" s="93"/>
      <c r="AN1715" s="93"/>
      <c r="AO1715" s="129"/>
      <c r="AP1715" s="93"/>
      <c r="AQ1715" s="93"/>
    </row>
    <row r="1716" spans="39:43" ht="32.25" customHeight="1" x14ac:dyDescent="0.25">
      <c r="AM1716" s="93"/>
      <c r="AN1716" s="93"/>
      <c r="AO1716" s="129"/>
      <c r="AP1716" s="93"/>
      <c r="AQ1716" s="93"/>
    </row>
    <row r="1717" spans="39:43" ht="32.25" customHeight="1" x14ac:dyDescent="0.25">
      <c r="AM1717" s="93"/>
      <c r="AN1717" s="93"/>
      <c r="AO1717" s="129"/>
      <c r="AP1717" s="93"/>
      <c r="AQ1717" s="93"/>
    </row>
    <row r="1718" spans="39:43" ht="32.25" customHeight="1" x14ac:dyDescent="0.25">
      <c r="AM1718" s="93"/>
      <c r="AN1718" s="93"/>
      <c r="AO1718" s="129"/>
      <c r="AP1718" s="93"/>
      <c r="AQ1718" s="93"/>
    </row>
    <row r="1719" spans="39:43" ht="32.25" customHeight="1" x14ac:dyDescent="0.25">
      <c r="AM1719" s="93"/>
      <c r="AN1719" s="93"/>
      <c r="AO1719" s="129"/>
      <c r="AP1719" s="93"/>
      <c r="AQ1719" s="93"/>
    </row>
    <row r="1720" spans="39:43" ht="32.25" customHeight="1" x14ac:dyDescent="0.25">
      <c r="AM1720" s="93"/>
      <c r="AN1720" s="93"/>
      <c r="AO1720" s="129"/>
      <c r="AP1720" s="93"/>
      <c r="AQ1720" s="93"/>
    </row>
    <row r="1721" spans="39:43" ht="32.25" customHeight="1" x14ac:dyDescent="0.25">
      <c r="AM1721" s="93"/>
      <c r="AN1721" s="93"/>
      <c r="AO1721" s="129"/>
      <c r="AP1721" s="93"/>
      <c r="AQ1721" s="93"/>
    </row>
    <row r="1722" spans="39:43" ht="32.25" customHeight="1" x14ac:dyDescent="0.25">
      <c r="AM1722" s="93"/>
      <c r="AN1722" s="93"/>
      <c r="AO1722" s="129"/>
      <c r="AP1722" s="93"/>
      <c r="AQ1722" s="93"/>
    </row>
    <row r="1723" spans="39:43" ht="32.25" customHeight="1" x14ac:dyDescent="0.25">
      <c r="AM1723" s="93"/>
      <c r="AN1723" s="93"/>
      <c r="AO1723" s="129"/>
      <c r="AP1723" s="93"/>
      <c r="AQ1723" s="93"/>
    </row>
    <row r="1724" spans="39:43" ht="32.25" customHeight="1" x14ac:dyDescent="0.25">
      <c r="AM1724" s="93"/>
      <c r="AN1724" s="93"/>
      <c r="AO1724" s="129"/>
      <c r="AP1724" s="93"/>
      <c r="AQ1724" s="93"/>
    </row>
    <row r="1725" spans="39:43" ht="32.25" customHeight="1" x14ac:dyDescent="0.25">
      <c r="AM1725" s="93"/>
      <c r="AN1725" s="93"/>
      <c r="AO1725" s="129"/>
      <c r="AP1725" s="93"/>
      <c r="AQ1725" s="93"/>
    </row>
    <row r="1726" spans="39:43" ht="32.25" customHeight="1" x14ac:dyDescent="0.25">
      <c r="AM1726" s="93"/>
      <c r="AN1726" s="93"/>
      <c r="AO1726" s="129"/>
      <c r="AP1726" s="93"/>
      <c r="AQ1726" s="93"/>
    </row>
    <row r="1727" spans="39:43" ht="32.25" customHeight="1" x14ac:dyDescent="0.25">
      <c r="AM1727" s="93"/>
      <c r="AN1727" s="93"/>
      <c r="AO1727" s="129"/>
      <c r="AP1727" s="93"/>
      <c r="AQ1727" s="93"/>
    </row>
    <row r="1728" spans="39:43" ht="32.25" customHeight="1" x14ac:dyDescent="0.25">
      <c r="AM1728" s="93"/>
      <c r="AN1728" s="93"/>
      <c r="AO1728" s="129"/>
      <c r="AP1728" s="93"/>
      <c r="AQ1728" s="93"/>
    </row>
    <row r="1729" spans="39:43" ht="32.25" customHeight="1" x14ac:dyDescent="0.25">
      <c r="AM1729" s="93"/>
      <c r="AN1729" s="93"/>
      <c r="AO1729" s="129"/>
      <c r="AP1729" s="93"/>
      <c r="AQ1729" s="93"/>
    </row>
    <row r="1730" spans="39:43" ht="32.25" customHeight="1" x14ac:dyDescent="0.25">
      <c r="AM1730" s="93"/>
      <c r="AN1730" s="93"/>
      <c r="AO1730" s="129"/>
      <c r="AP1730" s="93"/>
      <c r="AQ1730" s="93"/>
    </row>
    <row r="1731" spans="39:43" ht="32.25" customHeight="1" x14ac:dyDescent="0.25">
      <c r="AM1731" s="93"/>
      <c r="AN1731" s="93"/>
      <c r="AO1731" s="129"/>
      <c r="AP1731" s="93"/>
      <c r="AQ1731" s="93"/>
    </row>
    <row r="1732" spans="39:43" ht="32.25" customHeight="1" x14ac:dyDescent="0.25">
      <c r="AM1732" s="93"/>
      <c r="AN1732" s="93"/>
      <c r="AO1732" s="129"/>
      <c r="AP1732" s="93"/>
      <c r="AQ1732" s="93"/>
    </row>
    <row r="1733" spans="39:43" ht="32.25" customHeight="1" x14ac:dyDescent="0.25">
      <c r="AM1733" s="93"/>
      <c r="AN1733" s="93"/>
      <c r="AO1733" s="129"/>
      <c r="AP1733" s="93"/>
      <c r="AQ1733" s="93"/>
    </row>
    <row r="1734" spans="39:43" ht="32.25" customHeight="1" x14ac:dyDescent="0.25">
      <c r="AM1734" s="93"/>
      <c r="AN1734" s="93"/>
      <c r="AO1734" s="129"/>
      <c r="AP1734" s="93"/>
      <c r="AQ1734" s="93"/>
    </row>
    <row r="1735" spans="39:43" ht="32.25" customHeight="1" x14ac:dyDescent="0.25">
      <c r="AM1735" s="93"/>
      <c r="AN1735" s="93"/>
      <c r="AO1735" s="129"/>
      <c r="AP1735" s="93"/>
      <c r="AQ1735" s="93"/>
    </row>
  </sheetData>
  <mergeCells count="1033">
    <mergeCell ref="CC113:CC115"/>
    <mergeCell ref="AS113:AS115"/>
    <mergeCell ref="AT113:AT115"/>
    <mergeCell ref="AU113:AU115"/>
    <mergeCell ref="BV113:BV114"/>
    <mergeCell ref="AV115:BD115"/>
    <mergeCell ref="BE115:BK115"/>
    <mergeCell ref="BT115:CA115"/>
    <mergeCell ref="CB113:CB115"/>
    <mergeCell ref="AL113:AL115"/>
    <mergeCell ref="AM113:AM115"/>
    <mergeCell ref="AN113:AN115"/>
    <mergeCell ref="AO113:AO115"/>
    <mergeCell ref="CB110:CB112"/>
    <mergeCell ref="CC110:CC112"/>
    <mergeCell ref="AL110:AL112"/>
    <mergeCell ref="AM110:AM112"/>
    <mergeCell ref="AN110:AN112"/>
    <mergeCell ref="AO110:AO112"/>
    <mergeCell ref="BV110:BV111"/>
    <mergeCell ref="AV112:BD112"/>
    <mergeCell ref="BE112:BK112"/>
    <mergeCell ref="BT112:CA112"/>
    <mergeCell ref="AL104:AL106"/>
    <mergeCell ref="CC107:CC109"/>
    <mergeCell ref="AT107:AT109"/>
    <mergeCell ref="AU107:AU109"/>
    <mergeCell ref="BV107:BV108"/>
    <mergeCell ref="AV109:BD109"/>
    <mergeCell ref="BE109:BK109"/>
    <mergeCell ref="BT109:CA109"/>
    <mergeCell ref="CB107:CB109"/>
    <mergeCell ref="AP107:AP109"/>
    <mergeCell ref="AQ107:AQ109"/>
    <mergeCell ref="AR107:AR109"/>
    <mergeCell ref="AS107:AS109"/>
    <mergeCell ref="AL107:AL109"/>
    <mergeCell ref="AM107:AM109"/>
    <mergeCell ref="AN107:AN109"/>
    <mergeCell ref="AO107:AO109"/>
    <mergeCell ref="AL101:AL103"/>
    <mergeCell ref="AM101:AM103"/>
    <mergeCell ref="AM104:AM106"/>
    <mergeCell ref="AN104:AN106"/>
    <mergeCell ref="AO104:AO106"/>
    <mergeCell ref="CC104:CC106"/>
    <mergeCell ref="AS104:AS106"/>
    <mergeCell ref="AT104:AT106"/>
    <mergeCell ref="AU104:AU106"/>
    <mergeCell ref="BV104:BV105"/>
    <mergeCell ref="AV106:BD106"/>
    <mergeCell ref="BE106:BK106"/>
    <mergeCell ref="BT106:CA106"/>
    <mergeCell ref="CB101:CB103"/>
    <mergeCell ref="AN101:AN103"/>
    <mergeCell ref="AO101:AO103"/>
    <mergeCell ref="AP101:AP103"/>
    <mergeCell ref="CB104:CB106"/>
    <mergeCell ref="CC101:CC103"/>
    <mergeCell ref="AR101:AR103"/>
    <mergeCell ref="AS101:AS103"/>
    <mergeCell ref="AT101:AT103"/>
    <mergeCell ref="AU101:AU103"/>
    <mergeCell ref="CC98:CC100"/>
    <mergeCell ref="AS98:AS100"/>
    <mergeCell ref="AT98:AT100"/>
    <mergeCell ref="AU98:AU100"/>
    <mergeCell ref="BV98:BV99"/>
    <mergeCell ref="AV100:BD100"/>
    <mergeCell ref="CC96:CC97"/>
    <mergeCell ref="AJ98:AJ115"/>
    <mergeCell ref="AK98:AK115"/>
    <mergeCell ref="AL98:AL100"/>
    <mergeCell ref="AM98:AM100"/>
    <mergeCell ref="AN98:AN100"/>
    <mergeCell ref="BV101:BV102"/>
    <mergeCell ref="AV103:BD103"/>
    <mergeCell ref="BE103:BK103"/>
    <mergeCell ref="BT103:CA103"/>
    <mergeCell ref="BE96:BK96"/>
    <mergeCell ref="BE100:BK100"/>
    <mergeCell ref="BT100:CA100"/>
    <mergeCell ref="CB98:CB100"/>
    <mergeCell ref="CB96:CB97"/>
    <mergeCell ref="BL96:BS96"/>
    <mergeCell ref="AJ96:AJ97"/>
    <mergeCell ref="AK96:AK97"/>
    <mergeCell ref="AL96:AL97"/>
    <mergeCell ref="AM96:AM97"/>
    <mergeCell ref="CC90:CC92"/>
    <mergeCell ref="BV90:BV91"/>
    <mergeCell ref="AV92:BD92"/>
    <mergeCell ref="BE92:BK92"/>
    <mergeCell ref="AU96:AU97"/>
    <mergeCell ref="AV96:BD96"/>
    <mergeCell ref="CC84:CC86"/>
    <mergeCell ref="CB87:CB89"/>
    <mergeCell ref="CC87:CC89"/>
    <mergeCell ref="BV87:BV88"/>
    <mergeCell ref="BV84:BV85"/>
    <mergeCell ref="CC81:CC83"/>
    <mergeCell ref="BV81:BV82"/>
    <mergeCell ref="BT83:CA83"/>
    <mergeCell ref="BV78:BV79"/>
    <mergeCell ref="CC73:CC74"/>
    <mergeCell ref="CB75:CB77"/>
    <mergeCell ref="CC75:CC77"/>
    <mergeCell ref="BT80:CA80"/>
    <mergeCell ref="CB78:CB80"/>
    <mergeCell ref="CC78:CC80"/>
    <mergeCell ref="AV119:BD119"/>
    <mergeCell ref="BE119:BK119"/>
    <mergeCell ref="BT73:CA73"/>
    <mergeCell ref="CB73:CB74"/>
    <mergeCell ref="CB81:CB83"/>
    <mergeCell ref="BT86:CA86"/>
    <mergeCell ref="CB84:CB86"/>
    <mergeCell ref="BT92:CA92"/>
    <mergeCell ref="CB90:CB92"/>
    <mergeCell ref="BT96:CA96"/>
    <mergeCell ref="CC119:CC120"/>
    <mergeCell ref="AP90:AP92"/>
    <mergeCell ref="AQ90:AQ92"/>
    <mergeCell ref="AR90:AR92"/>
    <mergeCell ref="AS90:AS92"/>
    <mergeCell ref="AP104:AP106"/>
    <mergeCell ref="BL119:BS119"/>
    <mergeCell ref="BT119:CA119"/>
    <mergeCell ref="AT90:AT92"/>
    <mergeCell ref="AU90:AU92"/>
    <mergeCell ref="AT87:AT89"/>
    <mergeCell ref="AU87:AU89"/>
    <mergeCell ref="CB119:CB120"/>
    <mergeCell ref="AJ119:AJ120"/>
    <mergeCell ref="AK119:AK120"/>
    <mergeCell ref="AL119:AL120"/>
    <mergeCell ref="AM119:AM120"/>
    <mergeCell ref="AS119:AS120"/>
    <mergeCell ref="AT119:AT120"/>
    <mergeCell ref="AU119:AU120"/>
    <mergeCell ref="BE89:BK89"/>
    <mergeCell ref="BT89:CA89"/>
    <mergeCell ref="AJ121:AJ138"/>
    <mergeCell ref="AK121:AK138"/>
    <mergeCell ref="AL121:AL123"/>
    <mergeCell ref="AM121:AM123"/>
    <mergeCell ref="AL124:AL126"/>
    <mergeCell ref="AM124:AM126"/>
    <mergeCell ref="AL127:AL129"/>
    <mergeCell ref="AS87:AS89"/>
    <mergeCell ref="AM127:AM129"/>
    <mergeCell ref="AN121:AN123"/>
    <mergeCell ref="AO121:AO123"/>
    <mergeCell ref="AP121:AP123"/>
    <mergeCell ref="AN124:AN126"/>
    <mergeCell ref="AO124:AO126"/>
    <mergeCell ref="AP124:AP126"/>
    <mergeCell ref="AN127:AN129"/>
    <mergeCell ref="AO127:AO129"/>
    <mergeCell ref="AP127:AP129"/>
    <mergeCell ref="AV86:BD86"/>
    <mergeCell ref="BE86:BK86"/>
    <mergeCell ref="AP87:AP89"/>
    <mergeCell ref="AQ87:AQ89"/>
    <mergeCell ref="AR87:AR89"/>
    <mergeCell ref="AT84:AT86"/>
    <mergeCell ref="AR84:AR86"/>
    <mergeCell ref="AS84:AS86"/>
    <mergeCell ref="AU84:AU86"/>
    <mergeCell ref="AV89:BD89"/>
    <mergeCell ref="AL87:AL89"/>
    <mergeCell ref="AM87:AM89"/>
    <mergeCell ref="AN87:AN89"/>
    <mergeCell ref="AO87:AO89"/>
    <mergeCell ref="AL90:AL92"/>
    <mergeCell ref="AM90:AM92"/>
    <mergeCell ref="AN90:AN92"/>
    <mergeCell ref="AR121:AR123"/>
    <mergeCell ref="AN96:AN97"/>
    <mergeCell ref="AQ96:AQ97"/>
    <mergeCell ref="AR96:AR97"/>
    <mergeCell ref="AN119:AN120"/>
    <mergeCell ref="AP119:AP120"/>
    <mergeCell ref="AQ119:AQ120"/>
    <mergeCell ref="AO98:AO100"/>
    <mergeCell ref="AP98:AP100"/>
    <mergeCell ref="AQ98:AQ100"/>
    <mergeCell ref="AS121:AS123"/>
    <mergeCell ref="AT121:AT123"/>
    <mergeCell ref="AO90:AO92"/>
    <mergeCell ref="AS96:AS97"/>
    <mergeCell ref="AT96:AT97"/>
    <mergeCell ref="AR98:AR100"/>
    <mergeCell ref="AQ101:AQ103"/>
    <mergeCell ref="AQ104:AQ106"/>
    <mergeCell ref="AR104:AR106"/>
    <mergeCell ref="AP96:AP97"/>
    <mergeCell ref="AU121:AU123"/>
    <mergeCell ref="AR110:AR112"/>
    <mergeCell ref="AS110:AS112"/>
    <mergeCell ref="AN84:AN86"/>
    <mergeCell ref="AO84:AO86"/>
    <mergeCell ref="AP84:AP86"/>
    <mergeCell ref="AQ84:AQ86"/>
    <mergeCell ref="AT110:AT112"/>
    <mergeCell ref="AU110:AU112"/>
    <mergeCell ref="AQ121:AQ123"/>
    <mergeCell ref="CC121:CC123"/>
    <mergeCell ref="AV123:BD123"/>
    <mergeCell ref="BE123:BK123"/>
    <mergeCell ref="BT123:CA123"/>
    <mergeCell ref="CB121:CB123"/>
    <mergeCell ref="BV121:BV122"/>
    <mergeCell ref="AR78:AR80"/>
    <mergeCell ref="AS78:AS80"/>
    <mergeCell ref="BE80:BK80"/>
    <mergeCell ref="AV83:BD83"/>
    <mergeCell ref="BE83:BK83"/>
    <mergeCell ref="AS81:AS83"/>
    <mergeCell ref="AT81:AT83"/>
    <mergeCell ref="AU81:AU83"/>
    <mergeCell ref="AV80:BD80"/>
    <mergeCell ref="AU78:AU80"/>
    <mergeCell ref="AR81:AR83"/>
    <mergeCell ref="AT78:AT80"/>
    <mergeCell ref="AN81:AN83"/>
    <mergeCell ref="AO81:AO83"/>
    <mergeCell ref="AP81:AP83"/>
    <mergeCell ref="AQ81:AQ83"/>
    <mergeCell ref="AN78:AN80"/>
    <mergeCell ref="AO78:AO80"/>
    <mergeCell ref="AP78:AP80"/>
    <mergeCell ref="AQ78:AQ80"/>
    <mergeCell ref="AU75:AU77"/>
    <mergeCell ref="BV75:BV76"/>
    <mergeCell ref="AV77:BD77"/>
    <mergeCell ref="BE77:BK77"/>
    <mergeCell ref="BT77:CA77"/>
    <mergeCell ref="AQ75:AQ77"/>
    <mergeCell ref="AR75:AR77"/>
    <mergeCell ref="AS75:AS77"/>
    <mergeCell ref="AT75:AT77"/>
    <mergeCell ref="BX67:BX68"/>
    <mergeCell ref="AV69:BD69"/>
    <mergeCell ref="BE69:BK69"/>
    <mergeCell ref="AT67:AT69"/>
    <mergeCell ref="AU67:AU69"/>
    <mergeCell ref="BT67:BT69"/>
    <mergeCell ref="BU67:BU69"/>
    <mergeCell ref="AR67:AR69"/>
    <mergeCell ref="AS67:AS69"/>
    <mergeCell ref="AL67:AL69"/>
    <mergeCell ref="AM67:AM69"/>
    <mergeCell ref="AN67:AN69"/>
    <mergeCell ref="AO67:AO69"/>
    <mergeCell ref="AP67:AP69"/>
    <mergeCell ref="AQ67:AQ69"/>
    <mergeCell ref="BU64:BU66"/>
    <mergeCell ref="BX64:BX65"/>
    <mergeCell ref="AV66:BD66"/>
    <mergeCell ref="BE66:BK66"/>
    <mergeCell ref="AS64:AS66"/>
    <mergeCell ref="AT64:AT66"/>
    <mergeCell ref="AU64:AU66"/>
    <mergeCell ref="BT64:BT66"/>
    <mergeCell ref="BX61:BX62"/>
    <mergeCell ref="AV63:BD63"/>
    <mergeCell ref="BE63:BK63"/>
    <mergeCell ref="AL64:AL66"/>
    <mergeCell ref="AM64:AM66"/>
    <mergeCell ref="AN64:AN66"/>
    <mergeCell ref="AO64:AO66"/>
    <mergeCell ref="AP64:AP66"/>
    <mergeCell ref="AQ64:AQ66"/>
    <mergeCell ref="AR64:AR66"/>
    <mergeCell ref="AT61:AT63"/>
    <mergeCell ref="AU61:AU63"/>
    <mergeCell ref="BT61:BT63"/>
    <mergeCell ref="BU61:BU63"/>
    <mergeCell ref="AP61:AP63"/>
    <mergeCell ref="AQ61:AQ63"/>
    <mergeCell ref="AR61:AR63"/>
    <mergeCell ref="AS61:AS63"/>
    <mergeCell ref="AP58:AP60"/>
    <mergeCell ref="AL61:AL63"/>
    <mergeCell ref="AM61:AM63"/>
    <mergeCell ref="AN61:AN63"/>
    <mergeCell ref="AO61:AO63"/>
    <mergeCell ref="BU58:BU60"/>
    <mergeCell ref="AV60:BD60"/>
    <mergeCell ref="BE60:BK60"/>
    <mergeCell ref="AS58:AS60"/>
    <mergeCell ref="AT58:AT60"/>
    <mergeCell ref="BT55:BT57"/>
    <mergeCell ref="BU55:BU57"/>
    <mergeCell ref="AU58:AU60"/>
    <mergeCell ref="BT58:BT60"/>
    <mergeCell ref="BX55:BX56"/>
    <mergeCell ref="AV57:BD57"/>
    <mergeCell ref="BE57:BK57"/>
    <mergeCell ref="BX58:BX59"/>
    <mergeCell ref="AL55:AL57"/>
    <mergeCell ref="AM55:AM57"/>
    <mergeCell ref="AN55:AN57"/>
    <mergeCell ref="AO55:AO57"/>
    <mergeCell ref="AQ58:AQ60"/>
    <mergeCell ref="AR58:AR60"/>
    <mergeCell ref="AL58:AL60"/>
    <mergeCell ref="AM58:AM60"/>
    <mergeCell ref="AN58:AN60"/>
    <mergeCell ref="AO58:AO60"/>
    <mergeCell ref="BU52:BU54"/>
    <mergeCell ref="BX52:BX53"/>
    <mergeCell ref="AV54:BD54"/>
    <mergeCell ref="BE54:BK54"/>
    <mergeCell ref="AP55:AP57"/>
    <mergeCell ref="AQ55:AQ57"/>
    <mergeCell ref="AR55:AR57"/>
    <mergeCell ref="AS55:AS57"/>
    <mergeCell ref="AT55:AT57"/>
    <mergeCell ref="AU55:AU57"/>
    <mergeCell ref="AS52:AS54"/>
    <mergeCell ref="AT52:AT54"/>
    <mergeCell ref="BL50:BS50"/>
    <mergeCell ref="BT50:BT51"/>
    <mergeCell ref="AU52:AU54"/>
    <mergeCell ref="BT52:BT54"/>
    <mergeCell ref="BU50:BU51"/>
    <mergeCell ref="AJ52:AJ69"/>
    <mergeCell ref="AK52:AK69"/>
    <mergeCell ref="AL52:AL54"/>
    <mergeCell ref="AM52:AM54"/>
    <mergeCell ref="AN52:AN54"/>
    <mergeCell ref="AO52:AO54"/>
    <mergeCell ref="AP52:AP54"/>
    <mergeCell ref="AQ52:AQ54"/>
    <mergeCell ref="AR52:AR54"/>
    <mergeCell ref="AM50:AM51"/>
    <mergeCell ref="AS50:AS51"/>
    <mergeCell ref="AT50:AT51"/>
    <mergeCell ref="AU50:AU51"/>
    <mergeCell ref="AV50:BD50"/>
    <mergeCell ref="BE50:BK50"/>
    <mergeCell ref="AT44:AT46"/>
    <mergeCell ref="AU44:AU46"/>
    <mergeCell ref="BT44:BT46"/>
    <mergeCell ref="BU44:BU46"/>
    <mergeCell ref="AV46:BD46"/>
    <mergeCell ref="BE46:BK46"/>
    <mergeCell ref="AP44:AP46"/>
    <mergeCell ref="AQ44:AQ46"/>
    <mergeCell ref="AR44:AR46"/>
    <mergeCell ref="AS44:AS46"/>
    <mergeCell ref="AL44:AL46"/>
    <mergeCell ref="AM44:AM46"/>
    <mergeCell ref="AN44:AN46"/>
    <mergeCell ref="AO44:AO46"/>
    <mergeCell ref="AT41:AT43"/>
    <mergeCell ref="AU41:AU43"/>
    <mergeCell ref="BT41:BT43"/>
    <mergeCell ref="BU41:BU43"/>
    <mergeCell ref="AV43:BD43"/>
    <mergeCell ref="BE43:BK43"/>
    <mergeCell ref="AP41:AP43"/>
    <mergeCell ref="AQ41:AQ43"/>
    <mergeCell ref="AR41:AR43"/>
    <mergeCell ref="AS41:AS43"/>
    <mergeCell ref="AL41:AL43"/>
    <mergeCell ref="AM41:AM43"/>
    <mergeCell ref="AN41:AN43"/>
    <mergeCell ref="AO41:AO43"/>
    <mergeCell ref="BT38:BT40"/>
    <mergeCell ref="BU38:BU40"/>
    <mergeCell ref="AV40:BD40"/>
    <mergeCell ref="BE40:BK40"/>
    <mergeCell ref="AR38:AR40"/>
    <mergeCell ref="AS38:AS40"/>
    <mergeCell ref="AT38:AT40"/>
    <mergeCell ref="AU38:AU40"/>
    <mergeCell ref="AN38:AN40"/>
    <mergeCell ref="AO38:AO40"/>
    <mergeCell ref="AP38:AP40"/>
    <mergeCell ref="AQ38:AQ40"/>
    <mergeCell ref="AT35:AT37"/>
    <mergeCell ref="AU35:AU37"/>
    <mergeCell ref="AR35:AR37"/>
    <mergeCell ref="AQ35:AQ37"/>
    <mergeCell ref="AS35:AS37"/>
    <mergeCell ref="BT35:BT37"/>
    <mergeCell ref="BU35:BU37"/>
    <mergeCell ref="AV37:BD37"/>
    <mergeCell ref="BE37:BK37"/>
    <mergeCell ref="BU32:BU34"/>
    <mergeCell ref="AV34:BD34"/>
    <mergeCell ref="BE34:BK34"/>
    <mergeCell ref="AO32:AO34"/>
    <mergeCell ref="AP32:AP34"/>
    <mergeCell ref="AL35:AL37"/>
    <mergeCell ref="AM35:AM37"/>
    <mergeCell ref="AN35:AN37"/>
    <mergeCell ref="AO35:AO37"/>
    <mergeCell ref="AP35:AP37"/>
    <mergeCell ref="AJ73:AJ74"/>
    <mergeCell ref="AK73:AK74"/>
    <mergeCell ref="AL73:AL74"/>
    <mergeCell ref="AM73:AM74"/>
    <mergeCell ref="AL32:AL34"/>
    <mergeCell ref="AM32:AM34"/>
    <mergeCell ref="AJ48:BU48"/>
    <mergeCell ref="AJ50:AJ51"/>
    <mergeCell ref="AK50:AK51"/>
    <mergeCell ref="AL50:AL51"/>
    <mergeCell ref="AV23:BD23"/>
    <mergeCell ref="BE23:BK23"/>
    <mergeCell ref="AM27:AM28"/>
    <mergeCell ref="AS27:AS28"/>
    <mergeCell ref="AT27:AT28"/>
    <mergeCell ref="AU27:AU28"/>
    <mergeCell ref="AV27:BD27"/>
    <mergeCell ref="BE27:BK27"/>
    <mergeCell ref="AM21:AM23"/>
    <mergeCell ref="AO21:AO23"/>
    <mergeCell ref="BT15:BT17"/>
    <mergeCell ref="AV17:BD17"/>
    <mergeCell ref="BE17:BK17"/>
    <mergeCell ref="BT18:BT20"/>
    <mergeCell ref="BU18:BU20"/>
    <mergeCell ref="AV20:BD20"/>
    <mergeCell ref="BE20:BK20"/>
    <mergeCell ref="BT9:BT11"/>
    <mergeCell ref="AV11:BD11"/>
    <mergeCell ref="BE11:BK11"/>
    <mergeCell ref="BT12:BT14"/>
    <mergeCell ref="AV14:BD14"/>
    <mergeCell ref="BE14:BK14"/>
    <mergeCell ref="AU18:AU20"/>
    <mergeCell ref="AS15:AS17"/>
    <mergeCell ref="AS18:AS20"/>
    <mergeCell ref="AT9:AT11"/>
    <mergeCell ref="AU9:AU11"/>
    <mergeCell ref="AU21:AU23"/>
    <mergeCell ref="AS21:AS23"/>
    <mergeCell ref="AP9:AP11"/>
    <mergeCell ref="AP12:AP14"/>
    <mergeCell ref="AP15:AP17"/>
    <mergeCell ref="AP18:AP20"/>
    <mergeCell ref="AQ9:AQ11"/>
    <mergeCell ref="AR9:AR11"/>
    <mergeCell ref="AR12:AR14"/>
    <mergeCell ref="AR15:AR17"/>
    <mergeCell ref="AM9:AM11"/>
    <mergeCell ref="AM18:AM20"/>
    <mergeCell ref="AO9:AO11"/>
    <mergeCell ref="AO12:AO14"/>
    <mergeCell ref="AO15:AO17"/>
    <mergeCell ref="AO18:AO20"/>
    <mergeCell ref="AN9:AN11"/>
    <mergeCell ref="AN15:AN17"/>
    <mergeCell ref="AN18:AN20"/>
    <mergeCell ref="AM12:AM14"/>
    <mergeCell ref="BU9:BU11"/>
    <mergeCell ref="BU12:BU14"/>
    <mergeCell ref="BU15:BU17"/>
    <mergeCell ref="AQ12:AQ14"/>
    <mergeCell ref="AQ15:AQ17"/>
    <mergeCell ref="AQ18:AQ20"/>
    <mergeCell ref="AT18:AT20"/>
    <mergeCell ref="AR18:AR20"/>
    <mergeCell ref="AT15:AT17"/>
    <mergeCell ref="AU15:AU17"/>
    <mergeCell ref="AV8:BD8"/>
    <mergeCell ref="BE8:BK8"/>
    <mergeCell ref="BT6:BT8"/>
    <mergeCell ref="BU6:BU8"/>
    <mergeCell ref="AS9:AS11"/>
    <mergeCell ref="AN12:AN14"/>
    <mergeCell ref="AS12:AS14"/>
    <mergeCell ref="AT12:AT14"/>
    <mergeCell ref="AU12:AU14"/>
    <mergeCell ref="AR6:AR8"/>
    <mergeCell ref="AT4:AT5"/>
    <mergeCell ref="AU4:AU5"/>
    <mergeCell ref="AT6:AT8"/>
    <mergeCell ref="AU6:AU8"/>
    <mergeCell ref="AS6:AS8"/>
    <mergeCell ref="AQ6:AQ8"/>
    <mergeCell ref="AS127:AS129"/>
    <mergeCell ref="AT127:AT129"/>
    <mergeCell ref="AU124:AU126"/>
    <mergeCell ref="BV124:BV125"/>
    <mergeCell ref="AV126:BD126"/>
    <mergeCell ref="BE126:BK126"/>
    <mergeCell ref="BT126:CA126"/>
    <mergeCell ref="AS124:AS126"/>
    <mergeCell ref="AT124:AT126"/>
    <mergeCell ref="AU127:AU129"/>
    <mergeCell ref="BV127:BV128"/>
    <mergeCell ref="AV129:BD129"/>
    <mergeCell ref="BE129:BK129"/>
    <mergeCell ref="BT129:CA129"/>
    <mergeCell ref="CB127:CB129"/>
    <mergeCell ref="AL130:AL132"/>
    <mergeCell ref="AM130:AM132"/>
    <mergeCell ref="AN130:AN132"/>
    <mergeCell ref="AO130:AO132"/>
    <mergeCell ref="AP130:AP132"/>
    <mergeCell ref="AS130:AS132"/>
    <mergeCell ref="AT130:AT132"/>
    <mergeCell ref="AU130:AU132"/>
    <mergeCell ref="BV130:BV131"/>
    <mergeCell ref="AV132:BD132"/>
    <mergeCell ref="BE132:BK132"/>
    <mergeCell ref="BT132:CA132"/>
    <mergeCell ref="CB130:CB132"/>
    <mergeCell ref="CC130:CC132"/>
    <mergeCell ref="AL133:AL135"/>
    <mergeCell ref="AM133:AM135"/>
    <mergeCell ref="AN133:AN135"/>
    <mergeCell ref="AO133:AO135"/>
    <mergeCell ref="AP133:AP135"/>
    <mergeCell ref="AQ133:AQ135"/>
    <mergeCell ref="AR133:AR135"/>
    <mergeCell ref="AS133:AS135"/>
    <mergeCell ref="AS136:AS138"/>
    <mergeCell ref="AT136:AT138"/>
    <mergeCell ref="AT133:AT135"/>
    <mergeCell ref="AU133:AU135"/>
    <mergeCell ref="BV133:BV134"/>
    <mergeCell ref="AV135:BD135"/>
    <mergeCell ref="BE135:BK135"/>
    <mergeCell ref="BT135:CA135"/>
    <mergeCell ref="CB136:CB138"/>
    <mergeCell ref="CC136:CC138"/>
    <mergeCell ref="CB133:CB135"/>
    <mergeCell ref="AL136:AL138"/>
    <mergeCell ref="AM136:AM138"/>
    <mergeCell ref="AN136:AN138"/>
    <mergeCell ref="AO136:AO138"/>
    <mergeCell ref="AP136:AP138"/>
    <mergeCell ref="AQ136:AQ138"/>
    <mergeCell ref="AR136:AR138"/>
    <mergeCell ref="AJ142:AJ143"/>
    <mergeCell ref="AK142:AK143"/>
    <mergeCell ref="AL142:AL143"/>
    <mergeCell ref="AM142:AM143"/>
    <mergeCell ref="AS142:AS143"/>
    <mergeCell ref="AT142:AT143"/>
    <mergeCell ref="AU142:AU143"/>
    <mergeCell ref="AU136:AU138"/>
    <mergeCell ref="AV142:BD142"/>
    <mergeCell ref="BE142:BK142"/>
    <mergeCell ref="BL142:BS142"/>
    <mergeCell ref="BT142:CA142"/>
    <mergeCell ref="BV136:BV137"/>
    <mergeCell ref="AV138:BD138"/>
    <mergeCell ref="BE138:BK138"/>
    <mergeCell ref="BT138:CA138"/>
    <mergeCell ref="CB142:CB143"/>
    <mergeCell ref="CC142:CC143"/>
    <mergeCell ref="AJ144:AJ161"/>
    <mergeCell ref="AK144:AK161"/>
    <mergeCell ref="AL144:AL146"/>
    <mergeCell ref="AM144:AM146"/>
    <mergeCell ref="AL147:AL149"/>
    <mergeCell ref="AM147:AM149"/>
    <mergeCell ref="AL150:AL152"/>
    <mergeCell ref="AM150:AM152"/>
    <mergeCell ref="AS144:AS146"/>
    <mergeCell ref="AL153:AL155"/>
    <mergeCell ref="AM153:AM155"/>
    <mergeCell ref="AN144:AN146"/>
    <mergeCell ref="AO144:AO146"/>
    <mergeCell ref="AS150:AS152"/>
    <mergeCell ref="AU144:AU146"/>
    <mergeCell ref="BV144:BV145"/>
    <mergeCell ref="AV146:BD146"/>
    <mergeCell ref="BE146:BK146"/>
    <mergeCell ref="BT146:CA146"/>
    <mergeCell ref="CB144:CB146"/>
    <mergeCell ref="CC144:CC146"/>
    <mergeCell ref="AN147:AN149"/>
    <mergeCell ref="AO147:AO149"/>
    <mergeCell ref="AP147:AP149"/>
    <mergeCell ref="AQ147:AQ149"/>
    <mergeCell ref="AR147:AR149"/>
    <mergeCell ref="AS147:AS149"/>
    <mergeCell ref="AT147:AT149"/>
    <mergeCell ref="AU147:AU149"/>
    <mergeCell ref="BV147:BV148"/>
    <mergeCell ref="AV149:BD149"/>
    <mergeCell ref="BE149:BK149"/>
    <mergeCell ref="BT149:CA149"/>
    <mergeCell ref="CB147:CB149"/>
    <mergeCell ref="CC147:CC149"/>
    <mergeCell ref="AN150:AN152"/>
    <mergeCell ref="AO150:AO152"/>
    <mergeCell ref="AP150:AP152"/>
    <mergeCell ref="AQ150:AQ152"/>
    <mergeCell ref="AR150:AR152"/>
    <mergeCell ref="AT150:AT152"/>
    <mergeCell ref="AU150:AU152"/>
    <mergeCell ref="BV150:BV151"/>
    <mergeCell ref="AV152:BD152"/>
    <mergeCell ref="BE152:BK152"/>
    <mergeCell ref="BT152:CA152"/>
    <mergeCell ref="CB150:CB152"/>
    <mergeCell ref="CC150:CC152"/>
    <mergeCell ref="AN153:AN155"/>
    <mergeCell ref="AO153:AO155"/>
    <mergeCell ref="AP153:AP155"/>
    <mergeCell ref="AQ153:AQ155"/>
    <mergeCell ref="AR153:AR155"/>
    <mergeCell ref="AS153:AS155"/>
    <mergeCell ref="AT153:AT155"/>
    <mergeCell ref="AU153:AU155"/>
    <mergeCell ref="BV153:BV154"/>
    <mergeCell ref="AV155:BD155"/>
    <mergeCell ref="BE155:BK155"/>
    <mergeCell ref="BT155:CA155"/>
    <mergeCell ref="CB153:CB155"/>
    <mergeCell ref="CC153:CC155"/>
    <mergeCell ref="AL156:AL158"/>
    <mergeCell ref="AM156:AM158"/>
    <mergeCell ref="AN156:AN158"/>
    <mergeCell ref="AO156:AO158"/>
    <mergeCell ref="AP156:AP158"/>
    <mergeCell ref="AQ156:AQ158"/>
    <mergeCell ref="AS159:AS161"/>
    <mergeCell ref="AT159:AT161"/>
    <mergeCell ref="AR156:AR158"/>
    <mergeCell ref="AS156:AS158"/>
    <mergeCell ref="AU156:AU158"/>
    <mergeCell ref="BV156:BV157"/>
    <mergeCell ref="AV158:BD158"/>
    <mergeCell ref="BE158:BK158"/>
    <mergeCell ref="BT158:CA158"/>
    <mergeCell ref="AT156:AT158"/>
    <mergeCell ref="AL159:AL161"/>
    <mergeCell ref="AM159:AM161"/>
    <mergeCell ref="AN159:AN161"/>
    <mergeCell ref="AO159:AO161"/>
    <mergeCell ref="AP159:AP161"/>
    <mergeCell ref="AQ159:AQ161"/>
    <mergeCell ref="BV159:BV160"/>
    <mergeCell ref="AV161:BD161"/>
    <mergeCell ref="BE161:BK161"/>
    <mergeCell ref="BT161:CA161"/>
    <mergeCell ref="BT165:CA165"/>
    <mergeCell ref="CB156:CB158"/>
    <mergeCell ref="CB159:CB161"/>
    <mergeCell ref="CC159:CC161"/>
    <mergeCell ref="AJ165:AJ166"/>
    <mergeCell ref="AK165:AK166"/>
    <mergeCell ref="AL165:AL166"/>
    <mergeCell ref="AM165:AM166"/>
    <mergeCell ref="AS165:AS166"/>
    <mergeCell ref="AT165:AT166"/>
    <mergeCell ref="AU165:AU166"/>
    <mergeCell ref="CB165:CB166"/>
    <mergeCell ref="CC165:CC166"/>
    <mergeCell ref="AJ167:AJ184"/>
    <mergeCell ref="AK167:AK184"/>
    <mergeCell ref="AL167:AL169"/>
    <mergeCell ref="AM167:AM169"/>
    <mergeCell ref="AL170:AL172"/>
    <mergeCell ref="AM170:AM172"/>
    <mergeCell ref="AL173:AL175"/>
    <mergeCell ref="AM173:AM175"/>
    <mergeCell ref="AL176:AL178"/>
    <mergeCell ref="AM176:AM178"/>
    <mergeCell ref="AP110:AP112"/>
    <mergeCell ref="AQ110:AQ112"/>
    <mergeCell ref="AP113:AP115"/>
    <mergeCell ref="AQ113:AQ115"/>
    <mergeCell ref="AN167:AN169"/>
    <mergeCell ref="AO167:AO169"/>
    <mergeCell ref="AP167:AP169"/>
    <mergeCell ref="AP144:AP146"/>
    <mergeCell ref="AQ144:AQ146"/>
    <mergeCell ref="AQ130:AQ132"/>
    <mergeCell ref="AN173:AN175"/>
    <mergeCell ref="AL6:AL8"/>
    <mergeCell ref="AM6:AM8"/>
    <mergeCell ref="AG4:AG5"/>
    <mergeCell ref="AK4:AK5"/>
    <mergeCell ref="AL4:AL5"/>
    <mergeCell ref="AJ6:AJ23"/>
    <mergeCell ref="AK6:AK23"/>
    <mergeCell ref="AL15:AL17"/>
    <mergeCell ref="AL18:AL20"/>
    <mergeCell ref="AL9:AL11"/>
    <mergeCell ref="AL12:AL14"/>
    <mergeCell ref="BT4:BT5"/>
    <mergeCell ref="BU4:BU5"/>
    <mergeCell ref="AM4:AM5"/>
    <mergeCell ref="AS4:AS5"/>
    <mergeCell ref="BE4:BK4"/>
    <mergeCell ref="AN6:AN8"/>
    <mergeCell ref="AP6:AP8"/>
    <mergeCell ref="AO6:AO8"/>
    <mergeCell ref="BL27:BS27"/>
    <mergeCell ref="BT27:BT28"/>
    <mergeCell ref="BU27:BU28"/>
    <mergeCell ref="BT21:BT23"/>
    <mergeCell ref="BU21:BU23"/>
    <mergeCell ref="AJ25:BU25"/>
    <mergeCell ref="AJ27:AJ28"/>
    <mergeCell ref="AK27:AK28"/>
    <mergeCell ref="AL27:AL28"/>
    <mergeCell ref="AT21:AT23"/>
    <mergeCell ref="AM15:AM17"/>
    <mergeCell ref="AS167:AS169"/>
    <mergeCell ref="AT167:AT169"/>
    <mergeCell ref="AR113:AR115"/>
    <mergeCell ref="AN75:AN77"/>
    <mergeCell ref="AO75:AO77"/>
    <mergeCell ref="AP75:AP77"/>
    <mergeCell ref="AR167:AR169"/>
    <mergeCell ref="AQ167:AQ169"/>
    <mergeCell ref="AT144:AT146"/>
    <mergeCell ref="BV167:BV168"/>
    <mergeCell ref="AV169:BD169"/>
    <mergeCell ref="BE169:BK169"/>
    <mergeCell ref="BT169:CA169"/>
    <mergeCell ref="AU167:AU169"/>
    <mergeCell ref="AV165:BD165"/>
    <mergeCell ref="BE165:BK165"/>
    <mergeCell ref="BL165:BS165"/>
    <mergeCell ref="AU159:AU161"/>
    <mergeCell ref="CB167:CB169"/>
    <mergeCell ref="CB124:CB126"/>
    <mergeCell ref="AN170:AN172"/>
    <mergeCell ref="AO170:AO172"/>
    <mergeCell ref="AP170:AP172"/>
    <mergeCell ref="AQ170:AQ172"/>
    <mergeCell ref="AR170:AR172"/>
    <mergeCell ref="AS170:AS172"/>
    <mergeCell ref="AT170:AT172"/>
    <mergeCell ref="AU170:AU172"/>
    <mergeCell ref="BV170:BV171"/>
    <mergeCell ref="AV172:BD172"/>
    <mergeCell ref="BE172:BK172"/>
    <mergeCell ref="BT172:CA172"/>
    <mergeCell ref="AR173:AR175"/>
    <mergeCell ref="AS173:AS175"/>
    <mergeCell ref="AT173:AT175"/>
    <mergeCell ref="AU173:AU175"/>
    <mergeCell ref="AV178:BD178"/>
    <mergeCell ref="AO173:AO175"/>
    <mergeCell ref="AP173:AP175"/>
    <mergeCell ref="AQ173:AQ175"/>
    <mergeCell ref="AR176:AR178"/>
    <mergeCell ref="AS176:AS178"/>
    <mergeCell ref="AT176:AT178"/>
    <mergeCell ref="AQ176:AQ178"/>
    <mergeCell ref="CB173:CB175"/>
    <mergeCell ref="BV173:BV174"/>
    <mergeCell ref="AV175:BD175"/>
    <mergeCell ref="BE175:BK175"/>
    <mergeCell ref="BT175:CA175"/>
    <mergeCell ref="BV176:BV177"/>
    <mergeCell ref="AL179:AL181"/>
    <mergeCell ref="AM179:AM181"/>
    <mergeCell ref="AN179:AN181"/>
    <mergeCell ref="AO179:AO181"/>
    <mergeCell ref="BE178:BK178"/>
    <mergeCell ref="BT178:CA178"/>
    <mergeCell ref="AU176:AU178"/>
    <mergeCell ref="AN176:AN178"/>
    <mergeCell ref="AO176:AO178"/>
    <mergeCell ref="AP176:AP178"/>
    <mergeCell ref="BV179:BV180"/>
    <mergeCell ref="AV181:BD181"/>
    <mergeCell ref="BE181:BK181"/>
    <mergeCell ref="BT181:CA181"/>
    <mergeCell ref="AU182:AU184"/>
    <mergeCell ref="BV182:BV183"/>
    <mergeCell ref="AV184:BD184"/>
    <mergeCell ref="AT179:AT181"/>
    <mergeCell ref="AP179:AP181"/>
    <mergeCell ref="AQ179:AQ181"/>
    <mergeCell ref="AR179:AR181"/>
    <mergeCell ref="AS179:AS181"/>
    <mergeCell ref="AU179:AU181"/>
    <mergeCell ref="BT188:CA188"/>
    <mergeCell ref="AP182:AP184"/>
    <mergeCell ref="AQ182:AQ184"/>
    <mergeCell ref="AR182:AR184"/>
    <mergeCell ref="AS182:AS184"/>
    <mergeCell ref="AL182:AL184"/>
    <mergeCell ref="AM182:AM184"/>
    <mergeCell ref="AN182:AN184"/>
    <mergeCell ref="AO182:AO184"/>
    <mergeCell ref="AT182:AT184"/>
    <mergeCell ref="AM188:AM189"/>
    <mergeCell ref="AS188:AS189"/>
    <mergeCell ref="AT188:AT189"/>
    <mergeCell ref="AU188:AU189"/>
    <mergeCell ref="AV188:BD188"/>
    <mergeCell ref="BE188:BK188"/>
    <mergeCell ref="AR188:AR189"/>
    <mergeCell ref="AL196:AL198"/>
    <mergeCell ref="AM196:AM198"/>
    <mergeCell ref="AL199:AL201"/>
    <mergeCell ref="AM199:AM201"/>
    <mergeCell ref="AL190:AL192"/>
    <mergeCell ref="AM190:AM192"/>
    <mergeCell ref="AL193:AL195"/>
    <mergeCell ref="AM193:AM195"/>
    <mergeCell ref="AN196:AN198"/>
    <mergeCell ref="AO196:AO198"/>
    <mergeCell ref="AP190:AP192"/>
    <mergeCell ref="AQ190:AQ192"/>
    <mergeCell ref="AP196:AP198"/>
    <mergeCell ref="AQ196:AQ198"/>
    <mergeCell ref="AN190:AN192"/>
    <mergeCell ref="AO190:AO192"/>
    <mergeCell ref="AN193:AN195"/>
    <mergeCell ref="AO193:AO195"/>
    <mergeCell ref="B2:AG2"/>
    <mergeCell ref="AJ2:BU2"/>
    <mergeCell ref="G4:Q4"/>
    <mergeCell ref="R4:W4"/>
    <mergeCell ref="X4:AE4"/>
    <mergeCell ref="AF4:AF5"/>
    <mergeCell ref="AJ4:AJ5"/>
    <mergeCell ref="AV4:BD4"/>
    <mergeCell ref="E4:E5"/>
    <mergeCell ref="C4:C5"/>
    <mergeCell ref="D4:D5"/>
    <mergeCell ref="B4:B5"/>
    <mergeCell ref="BL4:BS4"/>
    <mergeCell ref="AJ29:AJ46"/>
    <mergeCell ref="AL29:AL31"/>
    <mergeCell ref="AV31:BD31"/>
    <mergeCell ref="BE31:BK31"/>
    <mergeCell ref="AU29:AU31"/>
    <mergeCell ref="AS29:AS31"/>
    <mergeCell ref="AT29:AT31"/>
    <mergeCell ref="AR29:AR31"/>
    <mergeCell ref="AP21:AP23"/>
    <mergeCell ref="AQ21:AQ23"/>
    <mergeCell ref="AP27:AP28"/>
    <mergeCell ref="AQ27:AQ28"/>
    <mergeCell ref="AR27:AR28"/>
    <mergeCell ref="AR21:AR23"/>
    <mergeCell ref="AK29:AK46"/>
    <mergeCell ref="AM29:AM31"/>
    <mergeCell ref="AN29:AN31"/>
    <mergeCell ref="AN21:AN23"/>
    <mergeCell ref="AN27:AN28"/>
    <mergeCell ref="AO29:AO31"/>
    <mergeCell ref="AL38:AL40"/>
    <mergeCell ref="AM38:AM40"/>
    <mergeCell ref="AL21:AL23"/>
    <mergeCell ref="AN32:AN34"/>
    <mergeCell ref="BU29:BU31"/>
    <mergeCell ref="BX29:BX30"/>
    <mergeCell ref="AS73:AS74"/>
    <mergeCell ref="AT73:AT74"/>
    <mergeCell ref="AU73:AU74"/>
    <mergeCell ref="AV73:BD73"/>
    <mergeCell ref="BE73:BK73"/>
    <mergeCell ref="BL73:BS73"/>
    <mergeCell ref="BX35:BX36"/>
    <mergeCell ref="AS32:AS34"/>
    <mergeCell ref="AL81:AL83"/>
    <mergeCell ref="AM81:AM83"/>
    <mergeCell ref="AL84:AL86"/>
    <mergeCell ref="BT29:BT31"/>
    <mergeCell ref="AQ32:AQ34"/>
    <mergeCell ref="AR32:AR34"/>
    <mergeCell ref="AT32:AT34"/>
    <mergeCell ref="AU32:AU34"/>
    <mergeCell ref="BT32:BT34"/>
    <mergeCell ref="AL75:AL77"/>
    <mergeCell ref="AM75:AM77"/>
    <mergeCell ref="AL78:AL80"/>
    <mergeCell ref="AM78:AM80"/>
    <mergeCell ref="CC190:CC192"/>
    <mergeCell ref="CC167:CC169"/>
    <mergeCell ref="CC179:CC181"/>
    <mergeCell ref="BV190:BV191"/>
    <mergeCell ref="CB176:CB178"/>
    <mergeCell ref="CC176:CC178"/>
    <mergeCell ref="CC173:CC175"/>
    <mergeCell ref="CB170:CB172"/>
    <mergeCell ref="CC170:CC172"/>
    <mergeCell ref="AV192:BD192"/>
    <mergeCell ref="BE192:BK192"/>
    <mergeCell ref="BT192:CA192"/>
    <mergeCell ref="CB190:CB192"/>
    <mergeCell ref="CB188:CB189"/>
    <mergeCell ref="BE184:BK184"/>
    <mergeCell ref="BT184:CA184"/>
    <mergeCell ref="BL188:BS188"/>
    <mergeCell ref="AP193:AP195"/>
    <mergeCell ref="AQ193:AQ195"/>
    <mergeCell ref="AR193:AR195"/>
    <mergeCell ref="AS193:AS195"/>
    <mergeCell ref="BV193:BV194"/>
    <mergeCell ref="AV195:BD195"/>
    <mergeCell ref="BE195:BK195"/>
    <mergeCell ref="BT195:CA195"/>
    <mergeCell ref="AT193:AT195"/>
    <mergeCell ref="AU193:AU195"/>
    <mergeCell ref="AT190:AT192"/>
    <mergeCell ref="AU190:AU192"/>
    <mergeCell ref="AJ188:AJ189"/>
    <mergeCell ref="AK188:AK189"/>
    <mergeCell ref="AL188:AL189"/>
    <mergeCell ref="AR190:AR192"/>
    <mergeCell ref="AS190:AS192"/>
    <mergeCell ref="AJ190:AJ207"/>
    <mergeCell ref="AK190:AK207"/>
    <mergeCell ref="AR196:AR198"/>
    <mergeCell ref="AT199:AT201"/>
    <mergeCell ref="AU199:AU201"/>
    <mergeCell ref="AS196:AS198"/>
    <mergeCell ref="AT196:AT198"/>
    <mergeCell ref="AU196:AU198"/>
    <mergeCell ref="BV196:BV197"/>
    <mergeCell ref="AV198:BD198"/>
    <mergeCell ref="BE198:BK198"/>
    <mergeCell ref="BT198:CA198"/>
    <mergeCell ref="AV201:BD201"/>
    <mergeCell ref="AN199:AN201"/>
    <mergeCell ref="AO199:AO201"/>
    <mergeCell ref="AP199:AP201"/>
    <mergeCell ref="AQ199:AQ201"/>
    <mergeCell ref="AR199:AR201"/>
    <mergeCell ref="AS199:AS201"/>
    <mergeCell ref="AP202:AP204"/>
    <mergeCell ref="AQ202:AQ204"/>
    <mergeCell ref="AR202:AR204"/>
    <mergeCell ref="AS202:AS204"/>
    <mergeCell ref="AL202:AL204"/>
    <mergeCell ref="AM202:AM204"/>
    <mergeCell ref="AN202:AN204"/>
    <mergeCell ref="AO202:AO204"/>
    <mergeCell ref="AT205:AT207"/>
    <mergeCell ref="AT202:AT204"/>
    <mergeCell ref="AU202:AU204"/>
    <mergeCell ref="BV202:BV203"/>
    <mergeCell ref="AV204:BD204"/>
    <mergeCell ref="BE204:BK204"/>
    <mergeCell ref="BT204:CA204"/>
    <mergeCell ref="AU205:AU207"/>
    <mergeCell ref="BV205:BV206"/>
    <mergeCell ref="AV207:BD207"/>
    <mergeCell ref="AP205:AP207"/>
    <mergeCell ref="AQ205:AQ207"/>
    <mergeCell ref="AR205:AR207"/>
    <mergeCell ref="AS205:AS207"/>
    <mergeCell ref="AL205:AL207"/>
    <mergeCell ref="AM205:AM207"/>
    <mergeCell ref="AN205:AN207"/>
    <mergeCell ref="AO205:AO207"/>
    <mergeCell ref="BE207:BK207"/>
    <mergeCell ref="BT207:CA207"/>
    <mergeCell ref="CC205:CC207"/>
    <mergeCell ref="CC202:CC204"/>
    <mergeCell ref="CC199:CC201"/>
    <mergeCell ref="CC196:CC198"/>
    <mergeCell ref="BV199:BV200"/>
    <mergeCell ref="BE201:BK201"/>
    <mergeCell ref="BT201:CA201"/>
    <mergeCell ref="CC193:CC195"/>
    <mergeCell ref="CC156:CC158"/>
    <mergeCell ref="CC188:CC189"/>
    <mergeCell ref="CC182:CC184"/>
    <mergeCell ref="AJ163:CC163"/>
    <mergeCell ref="AJ186:CC186"/>
    <mergeCell ref="CB179:CB181"/>
    <mergeCell ref="AN188:AN189"/>
    <mergeCell ref="AP188:AP189"/>
    <mergeCell ref="AQ188:AQ189"/>
    <mergeCell ref="BX6:BX7"/>
    <mergeCell ref="BX9:BX10"/>
    <mergeCell ref="BX12:BX13"/>
    <mergeCell ref="CB205:CB207"/>
    <mergeCell ref="CB202:CB204"/>
    <mergeCell ref="CB199:CB201"/>
    <mergeCell ref="CB196:CB198"/>
    <mergeCell ref="CB193:CB195"/>
    <mergeCell ref="CB182:CB184"/>
    <mergeCell ref="BX41:BX42"/>
    <mergeCell ref="BX44:BX45"/>
    <mergeCell ref="BX15:BX16"/>
    <mergeCell ref="BX18:BX19"/>
    <mergeCell ref="BX21:BX22"/>
    <mergeCell ref="BX32:BX33"/>
    <mergeCell ref="BX38:BX39"/>
    <mergeCell ref="AJ71:CC71"/>
    <mergeCell ref="AJ94:CC94"/>
    <mergeCell ref="AJ117:CC117"/>
    <mergeCell ref="AJ140:CC140"/>
    <mergeCell ref="CC127:CC129"/>
    <mergeCell ref="CC133:CC135"/>
    <mergeCell ref="AM84:AM86"/>
    <mergeCell ref="CC124:CC126"/>
    <mergeCell ref="AJ75:AJ92"/>
    <mergeCell ref="AK75:AK92"/>
    <mergeCell ref="AN4:AN5"/>
    <mergeCell ref="AP4:AP5"/>
    <mergeCell ref="AQ4:AQ5"/>
    <mergeCell ref="AR4:AR5"/>
    <mergeCell ref="AN50:AN51"/>
    <mergeCell ref="AP50:AP51"/>
    <mergeCell ref="AQ50:AQ51"/>
    <mergeCell ref="AR50:AR51"/>
    <mergeCell ref="AP29:AP31"/>
    <mergeCell ref="AQ29:AQ31"/>
    <mergeCell ref="AN73:AN74"/>
    <mergeCell ref="AP73:AP74"/>
    <mergeCell ref="AQ73:AQ74"/>
    <mergeCell ref="AR73:AR74"/>
    <mergeCell ref="AR119:AR120"/>
    <mergeCell ref="AN142:AN143"/>
    <mergeCell ref="AP142:AP143"/>
    <mergeCell ref="AQ142:AQ143"/>
    <mergeCell ref="AR142:AR143"/>
    <mergeCell ref="AQ127:AQ129"/>
    <mergeCell ref="AR127:AR129"/>
    <mergeCell ref="AQ124:AQ126"/>
    <mergeCell ref="AR124:AR126"/>
    <mergeCell ref="AN165:AN166"/>
    <mergeCell ref="AP165:AP166"/>
    <mergeCell ref="AQ165:AQ166"/>
    <mergeCell ref="AR165:AR166"/>
    <mergeCell ref="AR159:AR161"/>
    <mergeCell ref="AR144:AR146"/>
    <mergeCell ref="AR130:AR13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CE1929"/>
  <sheetViews>
    <sheetView showGridLines="0" topLeftCell="X1" zoomScale="55" workbookViewId="0">
      <selection activeCell="AX15" sqref="AX15"/>
    </sheetView>
  </sheetViews>
  <sheetFormatPr defaultColWidth="8.75" defaultRowHeight="15.75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8" width="7.875" style="42" customWidth="1"/>
    <col min="39" max="39" width="22" style="71" customWidth="1"/>
    <col min="40" max="40" width="7" style="71" customWidth="1"/>
    <col min="41" max="41" width="10.25" style="127" customWidth="1"/>
    <col min="42" max="42" width="9.375" style="71" customWidth="1"/>
    <col min="43" max="43" width="10.125" style="71" customWidth="1"/>
    <col min="44" max="44" width="9" style="42" customWidth="1"/>
    <col min="45" max="45" width="9.5" style="132" customWidth="1"/>
    <col min="46" max="47" width="6.875" style="42" customWidth="1"/>
    <col min="48" max="48" width="10" style="42" customWidth="1"/>
    <col min="49" max="49" width="9.75" style="42" customWidth="1"/>
    <col min="50" max="50" width="11.125" style="42" customWidth="1"/>
    <col min="51" max="51" width="9.5" style="42" customWidth="1"/>
    <col min="52" max="52" width="7.875" style="42" hidden="1" customWidth="1"/>
    <col min="53" max="53" width="7.875" style="42" customWidth="1"/>
    <col min="54" max="54" width="10.125" style="42" customWidth="1"/>
    <col min="55" max="55" width="7.875" style="42" hidden="1" customWidth="1"/>
    <col min="56" max="56" width="6.875" style="42" customWidth="1"/>
    <col min="57" max="57" width="9.375" style="42" customWidth="1"/>
    <col min="58" max="58" width="9.625" style="42" customWidth="1"/>
    <col min="59" max="60" width="7.875" style="42" customWidth="1"/>
    <col min="61" max="61" width="7.5" style="42" customWidth="1"/>
    <col min="62" max="62" width="7.875" style="42" customWidth="1"/>
    <col min="63" max="63" width="5.75" style="42" customWidth="1"/>
    <col min="64" max="64" width="8.875" style="42" customWidth="1"/>
    <col min="65" max="65" width="8.625" style="42" customWidth="1"/>
    <col min="66" max="66" width="7.875" style="42" customWidth="1"/>
    <col min="67" max="67" width="7.875" style="42" hidden="1" customWidth="1"/>
    <col min="68" max="68" width="10.375" style="42" customWidth="1"/>
    <col min="69" max="69" width="6.25" style="42" customWidth="1"/>
    <col min="70" max="70" width="9.25" style="42" customWidth="1"/>
    <col min="71" max="71" width="7.875" style="42" customWidth="1"/>
    <col min="72" max="72" width="11" style="42" customWidth="1"/>
    <col min="73" max="73" width="11.625" style="42" customWidth="1"/>
    <col min="74" max="74" width="6" style="42" customWidth="1"/>
    <col min="75" max="75" width="10.875" style="42" customWidth="1"/>
    <col min="76" max="76" width="7.25" style="42" customWidth="1"/>
    <col min="77" max="77" width="9" style="42" customWidth="1"/>
    <col min="78" max="78" width="8.5" style="42" customWidth="1"/>
    <col min="79" max="79" width="10.375" style="42" customWidth="1"/>
    <col min="80" max="80" width="6.5" style="42" customWidth="1"/>
    <col min="81" max="81" width="8.62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11.25" customHeight="1" x14ac:dyDescent="0.25">
      <c r="A1" s="42" t="e">
        <f>#REF!</f>
        <v>#REF!</v>
      </c>
    </row>
    <row r="2" spans="1:80" ht="39.950000000000003" customHeight="1" x14ac:dyDescent="0.25">
      <c r="B2" s="271" t="s">
        <v>334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335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9.9499999999999993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43"/>
      <c r="AS3" s="13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</row>
    <row r="4" spans="1:80" ht="39.950000000000003" customHeight="1" x14ac:dyDescent="0.25">
      <c r="A4" s="43"/>
      <c r="B4" s="299" t="s">
        <v>336</v>
      </c>
      <c r="C4" s="299" t="s">
        <v>337</v>
      </c>
      <c r="D4" s="299" t="s">
        <v>338</v>
      </c>
      <c r="E4" s="299" t="s">
        <v>339</v>
      </c>
      <c r="F4" s="78" t="s">
        <v>340</v>
      </c>
      <c r="G4" s="300" t="s">
        <v>341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342</v>
      </c>
      <c r="S4" s="301"/>
      <c r="T4" s="301"/>
      <c r="U4" s="301"/>
      <c r="V4" s="301"/>
      <c r="W4" s="302"/>
      <c r="X4" s="300" t="s">
        <v>343</v>
      </c>
      <c r="Y4" s="301"/>
      <c r="Z4" s="301"/>
      <c r="AA4" s="301"/>
      <c r="AB4" s="301"/>
      <c r="AC4" s="301"/>
      <c r="AD4" s="301"/>
      <c r="AE4" s="302"/>
      <c r="AF4" s="297" t="s">
        <v>344</v>
      </c>
      <c r="AG4" s="297" t="s">
        <v>345</v>
      </c>
      <c r="AH4" s="79"/>
      <c r="AI4" s="43"/>
      <c r="AJ4" s="348" t="s">
        <v>346</v>
      </c>
      <c r="AK4" s="274" t="s">
        <v>347</v>
      </c>
      <c r="AL4" s="274" t="s">
        <v>348</v>
      </c>
      <c r="AM4" s="274" t="s">
        <v>349</v>
      </c>
      <c r="AN4" s="125" t="s">
        <v>208</v>
      </c>
      <c r="AO4" s="76" t="s">
        <v>350</v>
      </c>
      <c r="AP4" s="125" t="s">
        <v>350</v>
      </c>
      <c r="AQ4" s="125" t="s">
        <v>351</v>
      </c>
      <c r="AR4" s="124" t="s">
        <v>340</v>
      </c>
      <c r="AS4" s="264" t="s">
        <v>352</v>
      </c>
      <c r="AT4" s="257" t="s">
        <v>353</v>
      </c>
      <c r="AU4" s="257"/>
      <c r="AV4" s="257"/>
      <c r="AW4" s="257"/>
      <c r="AX4" s="257"/>
      <c r="AY4" s="257"/>
      <c r="AZ4" s="257"/>
      <c r="BA4" s="257"/>
      <c r="BB4" s="257"/>
      <c r="BC4" s="257"/>
      <c r="BD4" s="257" t="s">
        <v>354</v>
      </c>
      <c r="BE4" s="257"/>
      <c r="BF4" s="257"/>
      <c r="BG4" s="257"/>
      <c r="BH4" s="257"/>
      <c r="BI4" s="257"/>
      <c r="BJ4" s="257"/>
      <c r="BK4" s="257" t="s">
        <v>355</v>
      </c>
      <c r="BL4" s="257"/>
      <c r="BM4" s="257"/>
      <c r="BN4" s="257"/>
      <c r="BO4" s="257"/>
      <c r="BP4" s="257"/>
      <c r="BQ4" s="257"/>
      <c r="BR4" s="257"/>
      <c r="BS4" s="257"/>
      <c r="BT4" s="258" t="s">
        <v>356</v>
      </c>
      <c r="BU4" s="260" t="s">
        <v>357</v>
      </c>
      <c r="BV4" s="43"/>
      <c r="BW4" s="43"/>
    </row>
    <row r="5" spans="1:80" ht="60.75" customHeight="1" x14ac:dyDescent="0.25">
      <c r="A5" s="43"/>
      <c r="B5" s="298"/>
      <c r="C5" s="298"/>
      <c r="D5" s="298"/>
      <c r="E5" s="298"/>
      <c r="F5" s="2" t="s">
        <v>358</v>
      </c>
      <c r="G5" s="2" t="s">
        <v>359</v>
      </c>
      <c r="H5" s="2" t="s">
        <v>360</v>
      </c>
      <c r="I5" s="80" t="s">
        <v>361</v>
      </c>
      <c r="J5" s="80" t="s">
        <v>362</v>
      </c>
      <c r="K5" s="80" t="s">
        <v>363</v>
      </c>
      <c r="L5" s="80" t="s">
        <v>364</v>
      </c>
      <c r="M5" s="80" t="s">
        <v>365</v>
      </c>
      <c r="N5" s="80" t="s">
        <v>366</v>
      </c>
      <c r="O5" s="80" t="s">
        <v>367</v>
      </c>
      <c r="P5" s="80" t="s">
        <v>368</v>
      </c>
      <c r="Q5" s="80" t="s">
        <v>369</v>
      </c>
      <c r="R5" s="2" t="s">
        <v>359</v>
      </c>
      <c r="S5" s="2" t="s">
        <v>360</v>
      </c>
      <c r="T5" s="80" t="s">
        <v>362</v>
      </c>
      <c r="U5" s="80" t="s">
        <v>364</v>
      </c>
      <c r="V5" s="80" t="s">
        <v>370</v>
      </c>
      <c r="W5" s="80" t="s">
        <v>368</v>
      </c>
      <c r="X5" s="2" t="s">
        <v>359</v>
      </c>
      <c r="Y5" s="2" t="s">
        <v>360</v>
      </c>
      <c r="Z5" s="80" t="s">
        <v>362</v>
      </c>
      <c r="AA5" s="80" t="s">
        <v>363</v>
      </c>
      <c r="AB5" s="80" t="s">
        <v>364</v>
      </c>
      <c r="AC5" s="80" t="s">
        <v>370</v>
      </c>
      <c r="AD5" s="80" t="s">
        <v>368</v>
      </c>
      <c r="AE5" s="80" t="s">
        <v>369</v>
      </c>
      <c r="AF5" s="298"/>
      <c r="AG5" s="298"/>
      <c r="AH5" s="79"/>
      <c r="AI5" s="43"/>
      <c r="AJ5" s="273"/>
      <c r="AK5" s="259"/>
      <c r="AL5" s="259"/>
      <c r="AM5" s="259"/>
      <c r="AN5" s="126" t="s">
        <v>371</v>
      </c>
      <c r="AO5" s="82" t="s">
        <v>372</v>
      </c>
      <c r="AP5" s="126" t="s">
        <v>373</v>
      </c>
      <c r="AQ5" s="126" t="s">
        <v>374</v>
      </c>
      <c r="AR5" s="126" t="s">
        <v>189</v>
      </c>
      <c r="AS5" s="265"/>
      <c r="AT5" s="25" t="s">
        <v>375</v>
      </c>
      <c r="AU5" s="25" t="s">
        <v>376</v>
      </c>
      <c r="AV5" s="81" t="s">
        <v>359</v>
      </c>
      <c r="AW5" s="81" t="s">
        <v>360</v>
      </c>
      <c r="AX5" s="25" t="s">
        <v>188</v>
      </c>
      <c r="AY5" s="25" t="s">
        <v>211</v>
      </c>
      <c r="AZ5" s="25" t="s">
        <v>363</v>
      </c>
      <c r="BA5" s="25" t="s">
        <v>377</v>
      </c>
      <c r="BB5" s="25" t="s">
        <v>378</v>
      </c>
      <c r="BC5" s="25" t="s">
        <v>369</v>
      </c>
      <c r="BD5" s="25" t="s">
        <v>375</v>
      </c>
      <c r="BE5" s="81" t="s">
        <v>359</v>
      </c>
      <c r="BF5" s="81" t="s">
        <v>360</v>
      </c>
      <c r="BG5" s="25" t="s">
        <v>376</v>
      </c>
      <c r="BH5" s="25" t="s">
        <v>377</v>
      </c>
      <c r="BI5" s="25" t="s">
        <v>379</v>
      </c>
      <c r="BJ5" s="25" t="s">
        <v>378</v>
      </c>
      <c r="BK5" s="25" t="s">
        <v>375</v>
      </c>
      <c r="BL5" s="81" t="s">
        <v>359</v>
      </c>
      <c r="BM5" s="81" t="s">
        <v>360</v>
      </c>
      <c r="BN5" s="25" t="s">
        <v>376</v>
      </c>
      <c r="BO5" s="25" t="s">
        <v>363</v>
      </c>
      <c r="BP5" s="25" t="s">
        <v>377</v>
      </c>
      <c r="BQ5" s="25" t="s">
        <v>370</v>
      </c>
      <c r="BR5" s="25" t="s">
        <v>378</v>
      </c>
      <c r="BS5" s="25" t="s">
        <v>369</v>
      </c>
      <c r="BT5" s="259"/>
      <c r="BU5" s="261"/>
      <c r="BV5" s="43"/>
      <c r="BW5" s="43"/>
      <c r="CB5" s="71"/>
    </row>
    <row r="6" spans="1:80" ht="24" customHeight="1" x14ac:dyDescent="0.25">
      <c r="A6" s="43"/>
      <c r="B6" s="293">
        <v>6.6</v>
      </c>
      <c r="C6" s="295">
        <v>6</v>
      </c>
      <c r="D6" s="46">
        <v>456</v>
      </c>
      <c r="E6" s="17" t="s">
        <v>56</v>
      </c>
      <c r="F6" s="61">
        <v>25</v>
      </c>
      <c r="G6" s="46"/>
      <c r="H6" s="83"/>
      <c r="I6" s="17"/>
      <c r="J6" s="99">
        <v>20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>
        <v>10</v>
      </c>
      <c r="AA6" s="102"/>
      <c r="AB6" s="17"/>
      <c r="AC6" s="46"/>
      <c r="AD6" s="17"/>
      <c r="AE6" s="100" t="s">
        <v>57</v>
      </c>
      <c r="AF6" s="17"/>
      <c r="AG6" s="85"/>
      <c r="AH6" s="86"/>
      <c r="AI6" s="43"/>
      <c r="AJ6" s="278">
        <v>2.4</v>
      </c>
      <c r="AK6" s="242">
        <v>2</v>
      </c>
      <c r="AL6" s="238">
        <f>AJ6*100-2*2</f>
        <v>236</v>
      </c>
      <c r="AM6" s="242" t="s">
        <v>380</v>
      </c>
      <c r="AN6" s="238">
        <v>5</v>
      </c>
      <c r="AO6" s="250">
        <f>INT(AL6*TAN(RADIANS(AN6)))</f>
        <v>20</v>
      </c>
      <c r="AP6" s="242">
        <f>INT((AO6-13)/AS6+1)*AS6+13</f>
        <v>25</v>
      </c>
      <c r="AQ6" s="242">
        <f>AP6+INT(AL6*(TAN(AN6/180*PI())))</f>
        <v>45</v>
      </c>
      <c r="AR6" s="238">
        <f>F$6</f>
        <v>25</v>
      </c>
      <c r="AS6" s="239">
        <v>12</v>
      </c>
      <c r="AT6" s="88">
        <v>1</v>
      </c>
      <c r="AU6" s="104">
        <f>J$6</f>
        <v>20</v>
      </c>
      <c r="AV6" s="87">
        <f>AL6-11</f>
        <v>225</v>
      </c>
      <c r="AW6" s="88">
        <f>AR6-9</f>
        <v>16</v>
      </c>
      <c r="AX6" s="130">
        <f>INT((AP6-13)/AS6)+1</f>
        <v>2</v>
      </c>
      <c r="AY6" s="103" t="s">
        <v>381</v>
      </c>
      <c r="AZ6" s="105">
        <f t="shared" ref="AZ6:AZ25" si="0">IF(AU6=16,1.84,IF(AU6=20,2.27,IF(AU6=22,2.51,IF(AU6=25,2.84,IF(AU6=28,3.16)))))</f>
        <v>2.27</v>
      </c>
      <c r="BA6" s="88">
        <f t="shared" ref="BA6:BA25" si="1">AV6+2*AW6</f>
        <v>257</v>
      </c>
      <c r="BB6" s="87">
        <f>BA6*AX6/100*((AU6/100)^2/4*PI()*7850/100)</f>
        <v>12.676012197969456</v>
      </c>
      <c r="BC6" s="87">
        <f>Q$6</f>
        <v>0</v>
      </c>
      <c r="BD6" s="88">
        <v>2</v>
      </c>
      <c r="BE6" s="87">
        <f>AL6-11</f>
        <v>225</v>
      </c>
      <c r="BF6" s="87">
        <f>AR6-9</f>
        <v>16</v>
      </c>
      <c r="BG6" s="104">
        <v>12</v>
      </c>
      <c r="BH6" s="88">
        <f t="shared" ref="BH6:BH25" si="2">BE6+2*BF6</f>
        <v>257</v>
      </c>
      <c r="BI6" s="88">
        <f>INT((AP6-13)/20)+1</f>
        <v>1</v>
      </c>
      <c r="BJ6" s="87">
        <f t="shared" ref="BJ6:BJ25" si="3">BH6*BI6/100*((BG6/100)^2/4*PI()*7850/100)</f>
        <v>2.2816821956345019</v>
      </c>
      <c r="BK6" s="88">
        <v>3</v>
      </c>
      <c r="BL6" s="87">
        <f>IF(BS6="双肢",(AP6+AQ6)/2-8.5,((INT((AX6-1)/2)+1)*AS6+AZ6+BO6+(AQ6-6.5*2)/2+INT(AQ6/8/10)*10+AZ6+BO6)/2)</f>
        <v>26.5</v>
      </c>
      <c r="BM6" s="87">
        <f>AR6-8.2</f>
        <v>16.8</v>
      </c>
      <c r="BN6" s="104">
        <f>Z$6</f>
        <v>10</v>
      </c>
      <c r="BO6" s="105">
        <f t="shared" ref="BO6:BO25" si="4">IF(BN6=10,1.16,IF(BN6=12,1.39,IF(BN6=25,2.7,IF(BN6=28,3.1))))</f>
        <v>1.1599999999999999</v>
      </c>
      <c r="BP6" s="87">
        <f>(BL6+BM6+12)*2</f>
        <v>110.6</v>
      </c>
      <c r="BQ6" s="88">
        <f>IF(BS6="双肢",INT((AL6-8)/12.5)+1,(INT((AL6-8)/12.5)+1)*2)</f>
        <v>19</v>
      </c>
      <c r="BR6" s="87">
        <f t="shared" ref="BR6:BR25" si="5">BP6*BQ6/100*((BN6/100)^2/4*PI()*7850/100)</f>
        <v>12.955920249422674</v>
      </c>
      <c r="BS6" s="87" t="str">
        <f>AE$6</f>
        <v>双肢</v>
      </c>
      <c r="BT6" s="242">
        <f>BB6+BJ6+BR6+BB7+BJ7+BR7</f>
        <v>44.884069799164671</v>
      </c>
      <c r="BU6" s="284">
        <f>(AP6+AQ6)*AL6/2*AR6/1000000</f>
        <v>0.20649999999999999</v>
      </c>
      <c r="BV6" s="43"/>
      <c r="BW6" s="43"/>
    </row>
    <row r="7" spans="1:80" ht="24" customHeight="1" x14ac:dyDescent="0.25">
      <c r="A7" s="43"/>
      <c r="B7" s="293"/>
      <c r="C7" s="295"/>
      <c r="D7" s="46">
        <v>456</v>
      </c>
      <c r="E7" s="17" t="s">
        <v>58</v>
      </c>
      <c r="F7" s="61">
        <v>25</v>
      </c>
      <c r="G7" s="46"/>
      <c r="H7" s="83"/>
      <c r="I7" s="17"/>
      <c r="J7" s="99">
        <v>20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>
        <v>10</v>
      </c>
      <c r="AA7" s="102"/>
      <c r="AB7" s="17"/>
      <c r="AC7" s="46"/>
      <c r="AD7" s="17"/>
      <c r="AE7" s="100" t="s">
        <v>57</v>
      </c>
      <c r="AF7" s="17"/>
      <c r="AG7" s="85"/>
      <c r="AH7" s="86"/>
      <c r="AI7" s="43"/>
      <c r="AJ7" s="278"/>
      <c r="AK7" s="242"/>
      <c r="AL7" s="238"/>
      <c r="AM7" s="242"/>
      <c r="AN7" s="238"/>
      <c r="AO7" s="250"/>
      <c r="AP7" s="242"/>
      <c r="AQ7" s="242"/>
      <c r="AR7" s="238"/>
      <c r="AS7" s="239"/>
      <c r="AT7" s="88" t="s">
        <v>382</v>
      </c>
      <c r="AU7" s="104">
        <f>AU6</f>
        <v>20</v>
      </c>
      <c r="AV7" s="87">
        <f>AL6/COS(AN6/180*PI())-11</f>
        <v>225.90148166022999</v>
      </c>
      <c r="AW7" s="88">
        <f>AR6-9</f>
        <v>16</v>
      </c>
      <c r="AX7" s="103" t="s">
        <v>381</v>
      </c>
      <c r="AY7" s="131">
        <f>INT((AQ6-AP6-3.5/COS(AN6*PI()/180))/AS6)+1</f>
        <v>2</v>
      </c>
      <c r="AZ7" s="105">
        <f t="shared" si="0"/>
        <v>2.27</v>
      </c>
      <c r="BA7" s="88">
        <f t="shared" si="1"/>
        <v>257.90148166022999</v>
      </c>
      <c r="BB7" s="87">
        <f>BA7*AY7/100*((AU7/100)^2/4*PI()*7850/100)</f>
        <v>12.720475982099112</v>
      </c>
      <c r="BC7" s="87">
        <f>BC6</f>
        <v>0</v>
      </c>
      <c r="BD7" s="88" t="s">
        <v>383</v>
      </c>
      <c r="BE7" s="87">
        <f>AL6/COS(AN6/180*PI())-11</f>
        <v>225.90148166022999</v>
      </c>
      <c r="BF7" s="87">
        <f>AR6-9</f>
        <v>16</v>
      </c>
      <c r="BG7" s="104">
        <v>12</v>
      </c>
      <c r="BH7" s="88">
        <f t="shared" si="2"/>
        <v>257.90148166022999</v>
      </c>
      <c r="BI7" s="88">
        <f>INT((AQ6-AP6-3.5/COS(AN6*PI()/180))/20)+1</f>
        <v>1</v>
      </c>
      <c r="BJ7" s="87">
        <f t="shared" si="3"/>
        <v>2.2896856767778395</v>
      </c>
      <c r="BK7" s="88">
        <v>4</v>
      </c>
      <c r="BL7" s="103" t="s">
        <v>381</v>
      </c>
      <c r="BM7" s="87">
        <f>AR6-8.2</f>
        <v>16.8</v>
      </c>
      <c r="BN7" s="104">
        <v>12</v>
      </c>
      <c r="BO7" s="105">
        <f t="shared" si="4"/>
        <v>1.39</v>
      </c>
      <c r="BP7" s="87">
        <f>20+BM7</f>
        <v>36.799999999999997</v>
      </c>
      <c r="BQ7" s="88">
        <f>IF(BS6="双肢",INT(BQ6/3)*INT((AX6+AY7/2)/3),INT(BQ6/3/2)*INT((AX6+AY7/2)/3))</f>
        <v>6</v>
      </c>
      <c r="BR7" s="87">
        <f t="shared" si="5"/>
        <v>1.9602934972610817</v>
      </c>
      <c r="BS7" s="103" t="s">
        <v>381</v>
      </c>
      <c r="BT7" s="242"/>
      <c r="BU7" s="284"/>
      <c r="BV7" s="43"/>
      <c r="BW7" s="43"/>
    </row>
    <row r="8" spans="1:80" ht="24" customHeight="1" x14ac:dyDescent="0.25">
      <c r="A8" s="43"/>
      <c r="B8" s="293"/>
      <c r="C8" s="295"/>
      <c r="D8" s="46">
        <v>456</v>
      </c>
      <c r="E8" s="17" t="s">
        <v>59</v>
      </c>
      <c r="F8" s="61">
        <v>35</v>
      </c>
      <c r="G8" s="46"/>
      <c r="H8" s="83"/>
      <c r="I8" s="17"/>
      <c r="J8" s="99">
        <v>20</v>
      </c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>
        <v>10</v>
      </c>
      <c r="AA8" s="102"/>
      <c r="AB8" s="17"/>
      <c r="AC8" s="46"/>
      <c r="AD8" s="17"/>
      <c r="AE8" s="100" t="s">
        <v>57</v>
      </c>
      <c r="AF8" s="17"/>
      <c r="AG8" s="85"/>
      <c r="AH8" s="86"/>
      <c r="AI8" s="43"/>
      <c r="AJ8" s="278"/>
      <c r="AK8" s="242"/>
      <c r="AL8" s="238">
        <f>AJ6*100-2*2</f>
        <v>236</v>
      </c>
      <c r="AM8" s="242" t="s">
        <v>384</v>
      </c>
      <c r="AN8" s="238">
        <v>5</v>
      </c>
      <c r="AO8" s="250">
        <f>INT(AL8*TAN(RADIANS(AN8)))</f>
        <v>20</v>
      </c>
      <c r="AP8" s="242">
        <f>INT((AO8-13)/AS8+1)*AS8+13</f>
        <v>25</v>
      </c>
      <c r="AQ8" s="242">
        <f>AP8+INT(AL8*(TAN(AN8/180*PI())))</f>
        <v>45</v>
      </c>
      <c r="AR8" s="238">
        <f>F$7</f>
        <v>25</v>
      </c>
      <c r="AS8" s="239">
        <v>12</v>
      </c>
      <c r="AT8" s="88">
        <v>1</v>
      </c>
      <c r="AU8" s="104">
        <f>J$7</f>
        <v>20</v>
      </c>
      <c r="AV8" s="87">
        <f>AL8-11</f>
        <v>225</v>
      </c>
      <c r="AW8" s="88">
        <f>AR8-9</f>
        <v>16</v>
      </c>
      <c r="AX8" s="130">
        <f>INT((AP8-13)/AS8)+1</f>
        <v>2</v>
      </c>
      <c r="AY8" s="103" t="s">
        <v>381</v>
      </c>
      <c r="AZ8" s="105">
        <f t="shared" si="0"/>
        <v>2.27</v>
      </c>
      <c r="BA8" s="88">
        <f t="shared" si="1"/>
        <v>257</v>
      </c>
      <c r="BB8" s="87">
        <f>BA8*AX8/100*((AU8/100)^2/4*PI()*7850/100)</f>
        <v>12.676012197969456</v>
      </c>
      <c r="BC8" s="87">
        <f>Q$7</f>
        <v>0</v>
      </c>
      <c r="BD8" s="88">
        <v>2</v>
      </c>
      <c r="BE8" s="87">
        <f>AL8-11</f>
        <v>225</v>
      </c>
      <c r="BF8" s="87">
        <f>AR8-9</f>
        <v>16</v>
      </c>
      <c r="BG8" s="104">
        <v>12</v>
      </c>
      <c r="BH8" s="88">
        <f t="shared" si="2"/>
        <v>257</v>
      </c>
      <c r="BI8" s="88">
        <f>INT((AP8-13)/20)+1</f>
        <v>1</v>
      </c>
      <c r="BJ8" s="87">
        <f t="shared" si="3"/>
        <v>2.2816821956345019</v>
      </c>
      <c r="BK8" s="88">
        <v>3</v>
      </c>
      <c r="BL8" s="87">
        <f>IF(BS8="双肢",(AP8+AQ8)/2-8.5,((INT((AX8-1)/2)+1)*AS8+AZ8+BO8+(AQ8-6.5*2)/2+INT(AQ8/8/10)*10+AZ8+BO8)/2)</f>
        <v>26.5</v>
      </c>
      <c r="BM8" s="87">
        <f>AR8-8.2</f>
        <v>16.8</v>
      </c>
      <c r="BN8" s="104">
        <f>Z$7</f>
        <v>10</v>
      </c>
      <c r="BO8" s="105">
        <f t="shared" si="4"/>
        <v>1.1599999999999999</v>
      </c>
      <c r="BP8" s="87">
        <f>(BL8+BM8+12)*2</f>
        <v>110.6</v>
      </c>
      <c r="BQ8" s="88">
        <f>IF(BS8="双肢",INT((AL8-8)/12.5)+1,(INT((AL8-8)/12.5)+1)*2)</f>
        <v>19</v>
      </c>
      <c r="BR8" s="87">
        <f t="shared" si="5"/>
        <v>12.955920249422674</v>
      </c>
      <c r="BS8" s="87" t="str">
        <f>AE$7</f>
        <v>双肢</v>
      </c>
      <c r="BT8" s="242">
        <f>BB8+BJ8+BR8+BB9+BJ9+BR9</f>
        <v>44.884069799164671</v>
      </c>
      <c r="BU8" s="284">
        <f>(AP8+AQ8)*AL8/2*AR8/1000000</f>
        <v>0.20649999999999999</v>
      </c>
      <c r="BV8" s="43"/>
      <c r="BW8" s="43"/>
    </row>
    <row r="9" spans="1:80" ht="24" customHeight="1" x14ac:dyDescent="0.25">
      <c r="A9" s="43"/>
      <c r="B9" s="293"/>
      <c r="C9" s="295"/>
      <c r="D9" s="46">
        <v>456</v>
      </c>
      <c r="E9" s="17" t="s">
        <v>60</v>
      </c>
      <c r="F9" s="61">
        <v>35</v>
      </c>
      <c r="G9" s="46"/>
      <c r="H9" s="83"/>
      <c r="I9" s="17"/>
      <c r="J9" s="99">
        <v>20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>
        <v>12</v>
      </c>
      <c r="AA9" s="102"/>
      <c r="AB9" s="17"/>
      <c r="AC9" s="46"/>
      <c r="AD9" s="17"/>
      <c r="AE9" s="100" t="s">
        <v>57</v>
      </c>
      <c r="AF9" s="17"/>
      <c r="AG9" s="85"/>
      <c r="AH9" s="86"/>
      <c r="AI9" s="43"/>
      <c r="AJ9" s="278"/>
      <c r="AK9" s="242"/>
      <c r="AL9" s="238"/>
      <c r="AM9" s="242"/>
      <c r="AN9" s="238"/>
      <c r="AO9" s="250"/>
      <c r="AP9" s="242"/>
      <c r="AQ9" s="242"/>
      <c r="AR9" s="238"/>
      <c r="AS9" s="239"/>
      <c r="AT9" s="88" t="s">
        <v>382</v>
      </c>
      <c r="AU9" s="104">
        <f>AU8</f>
        <v>20</v>
      </c>
      <c r="AV9" s="87">
        <f>AL8/COS(AN8/180*PI())-11</f>
        <v>225.90148166022999</v>
      </c>
      <c r="AW9" s="88">
        <f>AR8-9</f>
        <v>16</v>
      </c>
      <c r="AX9" s="103" t="s">
        <v>381</v>
      </c>
      <c r="AY9" s="131">
        <f>INT((AQ8-AP8-3.5/COS(AN8*PI()/180))/AS8)+1</f>
        <v>2</v>
      </c>
      <c r="AZ9" s="105">
        <f t="shared" si="0"/>
        <v>2.27</v>
      </c>
      <c r="BA9" s="88">
        <f t="shared" si="1"/>
        <v>257.90148166022999</v>
      </c>
      <c r="BB9" s="87">
        <f>BA9*AY9/100*((AU9/100)^2/4*PI()*7850/100)</f>
        <v>12.720475982099112</v>
      </c>
      <c r="BC9" s="87">
        <f>BC8</f>
        <v>0</v>
      </c>
      <c r="BD9" s="88" t="s">
        <v>383</v>
      </c>
      <c r="BE9" s="87">
        <f>AL8/COS(AN8/180*PI())-11</f>
        <v>225.90148166022999</v>
      </c>
      <c r="BF9" s="87">
        <f>AR8-9</f>
        <v>16</v>
      </c>
      <c r="BG9" s="104">
        <v>12</v>
      </c>
      <c r="BH9" s="88">
        <f t="shared" si="2"/>
        <v>257.90148166022999</v>
      </c>
      <c r="BI9" s="88">
        <f>INT((AQ8-AP8-3.5/COS(AN8*PI()/180))/20)+1</f>
        <v>1</v>
      </c>
      <c r="BJ9" s="87">
        <f t="shared" si="3"/>
        <v>2.2896856767778395</v>
      </c>
      <c r="BK9" s="88">
        <v>4</v>
      </c>
      <c r="BL9" s="103" t="s">
        <v>381</v>
      </c>
      <c r="BM9" s="87">
        <f>AR8-8.2</f>
        <v>16.8</v>
      </c>
      <c r="BN9" s="104">
        <v>12</v>
      </c>
      <c r="BO9" s="105">
        <f t="shared" si="4"/>
        <v>1.39</v>
      </c>
      <c r="BP9" s="87">
        <f>20+BM9</f>
        <v>36.799999999999997</v>
      </c>
      <c r="BQ9" s="88">
        <f>IF(BS8="双肢",INT(BQ8/3)*INT((AX8+AY9/2)/3),INT(BQ8/3/2)*INT((AX8+AY9/2)/3))</f>
        <v>6</v>
      </c>
      <c r="BR9" s="87">
        <f t="shared" si="5"/>
        <v>1.9602934972610817</v>
      </c>
      <c r="BS9" s="103" t="s">
        <v>381</v>
      </c>
      <c r="BT9" s="242"/>
      <c r="BU9" s="284"/>
      <c r="BV9" s="43"/>
      <c r="BW9" s="43"/>
    </row>
    <row r="10" spans="1:80" ht="24" customHeight="1" x14ac:dyDescent="0.25">
      <c r="A10" s="43"/>
      <c r="B10" s="293"/>
      <c r="C10" s="295"/>
      <c r="D10" s="46">
        <v>456</v>
      </c>
      <c r="E10" s="17" t="s">
        <v>61</v>
      </c>
      <c r="F10" s="61">
        <v>40</v>
      </c>
      <c r="G10" s="46"/>
      <c r="H10" s="83"/>
      <c r="I10" s="17"/>
      <c r="J10" s="99">
        <v>20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>
        <v>12</v>
      </c>
      <c r="AA10" s="102"/>
      <c r="AB10" s="17"/>
      <c r="AC10" s="46"/>
      <c r="AD10" s="17"/>
      <c r="AE10" s="100" t="s">
        <v>57</v>
      </c>
      <c r="AF10" s="17"/>
      <c r="AG10" s="85"/>
      <c r="AH10" s="86"/>
      <c r="AI10" s="43"/>
      <c r="AJ10" s="278"/>
      <c r="AK10" s="242"/>
      <c r="AL10" s="238">
        <f>AJ6*100-2*2</f>
        <v>236</v>
      </c>
      <c r="AM10" s="242" t="s">
        <v>385</v>
      </c>
      <c r="AN10" s="238">
        <v>5</v>
      </c>
      <c r="AO10" s="250">
        <f>INT(AL10*TAN(RADIANS(AN10)))</f>
        <v>20</v>
      </c>
      <c r="AP10" s="242">
        <f>INT((AO10-13)/AS10+1)*AS10+13</f>
        <v>25</v>
      </c>
      <c r="AQ10" s="242">
        <f>AP10+INT(AL10*(TAN(AN10/180*PI())))</f>
        <v>45</v>
      </c>
      <c r="AR10" s="238">
        <f>F$8</f>
        <v>35</v>
      </c>
      <c r="AS10" s="239">
        <v>12</v>
      </c>
      <c r="AT10" s="88">
        <v>1</v>
      </c>
      <c r="AU10" s="104">
        <f>J$8</f>
        <v>20</v>
      </c>
      <c r="AV10" s="87">
        <f>AL10-11</f>
        <v>225</v>
      </c>
      <c r="AW10" s="88">
        <f>AR10-9</f>
        <v>26</v>
      </c>
      <c r="AX10" s="130">
        <f>INT((AP10-13)/AS10)+1</f>
        <v>2</v>
      </c>
      <c r="AY10" s="103" t="s">
        <v>381</v>
      </c>
      <c r="AZ10" s="105">
        <f t="shared" si="0"/>
        <v>2.27</v>
      </c>
      <c r="BA10" s="88">
        <f t="shared" si="1"/>
        <v>277</v>
      </c>
      <c r="BB10" s="87">
        <f>BA10*AX10/100*((AU10/100)^2/4*PI()*7850/100)</f>
        <v>13.662472291196654</v>
      </c>
      <c r="BC10" s="87">
        <f>Q$8</f>
        <v>0</v>
      </c>
      <c r="BD10" s="88">
        <v>2</v>
      </c>
      <c r="BE10" s="87">
        <f>AL10-11</f>
        <v>225</v>
      </c>
      <c r="BF10" s="87">
        <f>AR10-9</f>
        <v>26</v>
      </c>
      <c r="BG10" s="104">
        <v>12</v>
      </c>
      <c r="BH10" s="88">
        <f t="shared" si="2"/>
        <v>277</v>
      </c>
      <c r="BI10" s="88">
        <f>INT((AP10-13)/20)+1</f>
        <v>1</v>
      </c>
      <c r="BJ10" s="87">
        <f t="shared" si="3"/>
        <v>2.4592450124153973</v>
      </c>
      <c r="BK10" s="88">
        <v>3</v>
      </c>
      <c r="BL10" s="87">
        <f>IF(BS10="双肢",(AP10+AQ10)/2-8.5,((INT((AX10-1)/2)+1)*AS10+AZ10+BO10+(AQ10-6.5*2)/2+INT(AQ10/8/10)*10+AZ10+BO10)/2)</f>
        <v>26.5</v>
      </c>
      <c r="BM10" s="87">
        <f>AR10-8.2</f>
        <v>26.8</v>
      </c>
      <c r="BN10" s="104">
        <f>Z$8</f>
        <v>10</v>
      </c>
      <c r="BO10" s="105">
        <f t="shared" si="4"/>
        <v>1.1599999999999999</v>
      </c>
      <c r="BP10" s="87">
        <f>(BL10+BM10+12)*2</f>
        <v>130.6</v>
      </c>
      <c r="BQ10" s="88">
        <f>IF(BS10="双肢",INT((AL10-8)/12.5)+1,(INT((AL10-8)/12.5)+1)*2)</f>
        <v>19</v>
      </c>
      <c r="BR10" s="87">
        <f t="shared" si="5"/>
        <v>15.298762970837263</v>
      </c>
      <c r="BS10" s="87" t="str">
        <f>AE$8</f>
        <v>双肢</v>
      </c>
      <c r="BT10" s="242">
        <f>BB10+BJ10+BR10+BB11+BJ11+BR11</f>
        <v>50.087646790938123</v>
      </c>
      <c r="BU10" s="284">
        <f>(AP10+AQ10)*AL10/2*AR10/1000000</f>
        <v>0.28910000000000002</v>
      </c>
      <c r="BV10" s="43"/>
      <c r="BW10" s="43"/>
    </row>
    <row r="11" spans="1:80" ht="24" customHeight="1" x14ac:dyDescent="0.25">
      <c r="A11" s="43"/>
      <c r="B11" s="293"/>
      <c r="C11" s="295"/>
      <c r="D11" s="46">
        <v>456</v>
      </c>
      <c r="E11" s="17" t="s">
        <v>62</v>
      </c>
      <c r="F11" s="61">
        <v>40</v>
      </c>
      <c r="G11" s="46"/>
      <c r="H11" s="83"/>
      <c r="I11" s="17"/>
      <c r="J11" s="99">
        <v>20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>
        <v>12</v>
      </c>
      <c r="AA11" s="102"/>
      <c r="AB11" s="17"/>
      <c r="AC11" s="46"/>
      <c r="AD11" s="17"/>
      <c r="AE11" s="100" t="s">
        <v>57</v>
      </c>
      <c r="AF11" s="17"/>
      <c r="AG11" s="85"/>
      <c r="AH11" s="86"/>
      <c r="AI11" s="43"/>
      <c r="AJ11" s="278"/>
      <c r="AK11" s="242"/>
      <c r="AL11" s="238"/>
      <c r="AM11" s="242"/>
      <c r="AN11" s="238"/>
      <c r="AO11" s="250"/>
      <c r="AP11" s="242"/>
      <c r="AQ11" s="242"/>
      <c r="AR11" s="238"/>
      <c r="AS11" s="239"/>
      <c r="AT11" s="88" t="s">
        <v>382</v>
      </c>
      <c r="AU11" s="104">
        <f>AU10</f>
        <v>20</v>
      </c>
      <c r="AV11" s="87">
        <f>AL10/COS(AN10/180*PI())-11</f>
        <v>225.90148166022999</v>
      </c>
      <c r="AW11" s="88">
        <f>AR10-9</f>
        <v>26</v>
      </c>
      <c r="AX11" s="103" t="s">
        <v>381</v>
      </c>
      <c r="AY11" s="131">
        <f>INT((AQ10-AP10-3.5/COS(AN10*PI()/180))/AS10)+1</f>
        <v>2</v>
      </c>
      <c r="AZ11" s="105">
        <f t="shared" si="0"/>
        <v>2.27</v>
      </c>
      <c r="BA11" s="88">
        <f t="shared" si="1"/>
        <v>277.90148166022999</v>
      </c>
      <c r="BB11" s="87">
        <f>BA11*AY11/100*((AU11/100)^2/4*PI()*7850/100)</f>
        <v>13.706936075326308</v>
      </c>
      <c r="BC11" s="87">
        <f>BC10</f>
        <v>0</v>
      </c>
      <c r="BD11" s="88" t="s">
        <v>383</v>
      </c>
      <c r="BE11" s="87">
        <f>AL10/COS(AN10/180*PI())-11</f>
        <v>225.90148166022999</v>
      </c>
      <c r="BF11" s="87">
        <f>AR10-9</f>
        <v>26</v>
      </c>
      <c r="BG11" s="104">
        <v>12</v>
      </c>
      <c r="BH11" s="88">
        <f t="shared" si="2"/>
        <v>277.90148166022999</v>
      </c>
      <c r="BI11" s="88">
        <f>INT((AQ10-AP10-3.5/COS(AN10*PI()/180))/20)+1</f>
        <v>1</v>
      </c>
      <c r="BJ11" s="87">
        <f t="shared" si="3"/>
        <v>2.4672484935587349</v>
      </c>
      <c r="BK11" s="88">
        <v>4</v>
      </c>
      <c r="BL11" s="103" t="s">
        <v>381</v>
      </c>
      <c r="BM11" s="87">
        <f>AR10-8.2</f>
        <v>26.8</v>
      </c>
      <c r="BN11" s="104">
        <v>12</v>
      </c>
      <c r="BO11" s="105">
        <f t="shared" si="4"/>
        <v>1.39</v>
      </c>
      <c r="BP11" s="87">
        <f>20+BM11</f>
        <v>46.8</v>
      </c>
      <c r="BQ11" s="88">
        <f>IF(BS10="双肢",INT(BQ10/3)*INT((AX10+AY11/2)/3),INT(BQ10/3/2)*INT((AX10+AY11/2)/3))</f>
        <v>6</v>
      </c>
      <c r="BR11" s="87">
        <f t="shared" si="5"/>
        <v>2.4929819476037665</v>
      </c>
      <c r="BS11" s="103" t="s">
        <v>381</v>
      </c>
      <c r="BT11" s="242"/>
      <c r="BU11" s="284"/>
      <c r="BV11" s="43"/>
      <c r="BW11" s="43"/>
    </row>
    <row r="12" spans="1:80" ht="24" customHeight="1" x14ac:dyDescent="0.25">
      <c r="A12" s="43"/>
      <c r="B12" s="293"/>
      <c r="C12" s="295"/>
      <c r="D12" s="46">
        <v>456</v>
      </c>
      <c r="E12" s="17" t="s">
        <v>63</v>
      </c>
      <c r="F12" s="61">
        <v>45</v>
      </c>
      <c r="G12" s="46"/>
      <c r="H12" s="83"/>
      <c r="I12" s="17"/>
      <c r="J12" s="99">
        <v>22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>
        <v>10</v>
      </c>
      <c r="AA12" s="102"/>
      <c r="AB12" s="17"/>
      <c r="AC12" s="46"/>
      <c r="AD12" s="17"/>
      <c r="AE12" s="100" t="s">
        <v>64</v>
      </c>
      <c r="AF12" s="17"/>
      <c r="AG12" s="85"/>
      <c r="AH12" s="86"/>
      <c r="AI12" s="43"/>
      <c r="AJ12" s="278"/>
      <c r="AK12" s="242"/>
      <c r="AL12" s="238">
        <f>AJ6*100-2*2</f>
        <v>236</v>
      </c>
      <c r="AM12" s="242" t="s">
        <v>386</v>
      </c>
      <c r="AN12" s="238">
        <v>5</v>
      </c>
      <c r="AO12" s="250">
        <f>INT(AL12*TAN(RADIANS(AN12)))</f>
        <v>20</v>
      </c>
      <c r="AP12" s="242">
        <f>INT((AO12-13)/AS12+1)*AS12+13</f>
        <v>25</v>
      </c>
      <c r="AQ12" s="242">
        <f>AP12+INT(AL12*(TAN(AN12/180*PI())))</f>
        <v>45</v>
      </c>
      <c r="AR12" s="238">
        <f>F$9</f>
        <v>35</v>
      </c>
      <c r="AS12" s="239">
        <v>12</v>
      </c>
      <c r="AT12" s="88">
        <v>1</v>
      </c>
      <c r="AU12" s="104">
        <f>J$9</f>
        <v>20</v>
      </c>
      <c r="AV12" s="87">
        <f>AL12-11</f>
        <v>225</v>
      </c>
      <c r="AW12" s="88">
        <f>AR12-9</f>
        <v>26</v>
      </c>
      <c r="AX12" s="130">
        <f>INT((AP12-13)/AS12)+1</f>
        <v>2</v>
      </c>
      <c r="AY12" s="103" t="s">
        <v>381</v>
      </c>
      <c r="AZ12" s="105">
        <f t="shared" si="0"/>
        <v>2.27</v>
      </c>
      <c r="BA12" s="88">
        <f t="shared" si="1"/>
        <v>277</v>
      </c>
      <c r="BB12" s="87">
        <f>BA12*AX12/100*((AU12/100)^2/4*PI()*7850/100)</f>
        <v>13.662472291196654</v>
      </c>
      <c r="BC12" s="87">
        <f>Q$9</f>
        <v>0</v>
      </c>
      <c r="BD12" s="88">
        <v>2</v>
      </c>
      <c r="BE12" s="87">
        <f>AL12-11</f>
        <v>225</v>
      </c>
      <c r="BF12" s="87">
        <f>AR12-9</f>
        <v>26</v>
      </c>
      <c r="BG12" s="104">
        <v>12</v>
      </c>
      <c r="BH12" s="88">
        <f t="shared" si="2"/>
        <v>277</v>
      </c>
      <c r="BI12" s="88">
        <f>INT((AP12-13)/20)+1</f>
        <v>1</v>
      </c>
      <c r="BJ12" s="87">
        <f t="shared" si="3"/>
        <v>2.4592450124153973</v>
      </c>
      <c r="BK12" s="88">
        <v>3</v>
      </c>
      <c r="BL12" s="87">
        <f>IF(BS12="双肢",(AP12+AQ12)/2-8.5,((INT((AX12-1)/2)+1)*AS12+AZ12+BO12+(AQ12-6.5*2)/2+INT(AQ12/8/10)*10+AZ12+BO12)/2)</f>
        <v>26.5</v>
      </c>
      <c r="BM12" s="87">
        <f>AR12-8.2</f>
        <v>26.8</v>
      </c>
      <c r="BN12" s="104">
        <f>Z$9</f>
        <v>12</v>
      </c>
      <c r="BO12" s="105">
        <f t="shared" si="4"/>
        <v>1.39</v>
      </c>
      <c r="BP12" s="87">
        <f>(BL12+BM12+12)*2</f>
        <v>130.6</v>
      </c>
      <c r="BQ12" s="88">
        <f>IF(BS12="双肢",INT((AL12-8)/12.5)+1,(INT((AL12-8)/12.5)+1)*2)</f>
        <v>19</v>
      </c>
      <c r="BR12" s="87">
        <f t="shared" si="5"/>
        <v>22.030218678005653</v>
      </c>
      <c r="BS12" s="87" t="str">
        <f>AE$9</f>
        <v>双肢</v>
      </c>
      <c r="BT12" s="242">
        <f>BB12+BJ12+BR12+BB13+BJ13+BR13</f>
        <v>56.81910249810651</v>
      </c>
      <c r="BU12" s="284">
        <f>(AP12+AQ12)*AL12/2*AR12/1000000</f>
        <v>0.28910000000000002</v>
      </c>
      <c r="BV12" s="43"/>
      <c r="BW12" s="43"/>
    </row>
    <row r="13" spans="1:80" ht="24" customHeight="1" x14ac:dyDescent="0.25">
      <c r="A13" s="43"/>
      <c r="B13" s="293"/>
      <c r="C13" s="295"/>
      <c r="D13" s="46">
        <v>456</v>
      </c>
      <c r="E13" s="17" t="s">
        <v>65</v>
      </c>
      <c r="F13" s="61">
        <v>45</v>
      </c>
      <c r="G13" s="46"/>
      <c r="H13" s="83"/>
      <c r="I13" s="17"/>
      <c r="J13" s="99">
        <v>22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>
        <v>10</v>
      </c>
      <c r="AA13" s="102"/>
      <c r="AB13" s="17"/>
      <c r="AC13" s="46"/>
      <c r="AD13" s="17"/>
      <c r="AE13" s="100" t="s">
        <v>64</v>
      </c>
      <c r="AF13" s="17"/>
      <c r="AG13" s="85"/>
      <c r="AH13" s="86"/>
      <c r="AI13" s="43"/>
      <c r="AJ13" s="278"/>
      <c r="AK13" s="242"/>
      <c r="AL13" s="345"/>
      <c r="AM13" s="242"/>
      <c r="AN13" s="345"/>
      <c r="AO13" s="250"/>
      <c r="AP13" s="242"/>
      <c r="AQ13" s="242"/>
      <c r="AR13" s="238"/>
      <c r="AS13" s="239"/>
      <c r="AT13" s="88" t="s">
        <v>382</v>
      </c>
      <c r="AU13" s="104">
        <f>AU12</f>
        <v>20</v>
      </c>
      <c r="AV13" s="87">
        <f>AL12/COS(AN12/180*PI())-11</f>
        <v>225.90148166022999</v>
      </c>
      <c r="AW13" s="88">
        <f>AR12-9</f>
        <v>26</v>
      </c>
      <c r="AX13" s="103" t="s">
        <v>381</v>
      </c>
      <c r="AY13" s="131">
        <f>INT((AQ12-AP12-3.5/COS(AN12*PI()/180))/AS12)+1</f>
        <v>2</v>
      </c>
      <c r="AZ13" s="105">
        <f t="shared" si="0"/>
        <v>2.27</v>
      </c>
      <c r="BA13" s="88">
        <f t="shared" si="1"/>
        <v>277.90148166022999</v>
      </c>
      <c r="BB13" s="87">
        <f>BA13*AY13/100*((AU13/100)^2/4*PI()*7850/100)</f>
        <v>13.706936075326308</v>
      </c>
      <c r="BC13" s="87">
        <f>BC12</f>
        <v>0</v>
      </c>
      <c r="BD13" s="88" t="s">
        <v>383</v>
      </c>
      <c r="BE13" s="87">
        <f>AL12/COS(AN12/180*PI())-11</f>
        <v>225.90148166022999</v>
      </c>
      <c r="BF13" s="87">
        <f>AR12-9</f>
        <v>26</v>
      </c>
      <c r="BG13" s="104">
        <v>12</v>
      </c>
      <c r="BH13" s="88">
        <f t="shared" si="2"/>
        <v>277.90148166022999</v>
      </c>
      <c r="BI13" s="88">
        <f>INT((AQ12-AP12-3.5/COS(AN12*PI()/180))/20)+1</f>
        <v>1</v>
      </c>
      <c r="BJ13" s="87">
        <f t="shared" si="3"/>
        <v>2.4672484935587349</v>
      </c>
      <c r="BK13" s="88">
        <v>4</v>
      </c>
      <c r="BL13" s="103" t="s">
        <v>381</v>
      </c>
      <c r="BM13" s="87">
        <f>AR12-8.2</f>
        <v>26.8</v>
      </c>
      <c r="BN13" s="104">
        <v>12</v>
      </c>
      <c r="BO13" s="105">
        <f t="shared" si="4"/>
        <v>1.39</v>
      </c>
      <c r="BP13" s="87">
        <f>20+BM13</f>
        <v>46.8</v>
      </c>
      <c r="BQ13" s="88">
        <f>IF(BS12="双肢",INT(BQ12/3)*INT((AX12+AY13/2)/3),INT(BQ12/3/2)*INT((AX12+AY13/2)/3))</f>
        <v>6</v>
      </c>
      <c r="BR13" s="87">
        <f t="shared" si="5"/>
        <v>2.4929819476037665</v>
      </c>
      <c r="BS13" s="103" t="s">
        <v>381</v>
      </c>
      <c r="BT13" s="242"/>
      <c r="BU13" s="284"/>
      <c r="BV13" s="43"/>
      <c r="BW13" s="43"/>
    </row>
    <row r="14" spans="1:80" ht="24" customHeight="1" thickBot="1" x14ac:dyDescent="0.3">
      <c r="A14" s="43"/>
      <c r="B14" s="293"/>
      <c r="C14" s="295"/>
      <c r="D14" s="46">
        <v>456</v>
      </c>
      <c r="E14" s="17" t="s">
        <v>66</v>
      </c>
      <c r="F14" s="61">
        <v>50</v>
      </c>
      <c r="G14" s="46"/>
      <c r="H14" s="83"/>
      <c r="I14" s="17"/>
      <c r="J14" s="99">
        <v>22</v>
      </c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8">
        <v>12</v>
      </c>
      <c r="AA14" s="102"/>
      <c r="AB14" s="17"/>
      <c r="AC14" s="46"/>
      <c r="AD14" s="17"/>
      <c r="AE14" s="100" t="s">
        <v>64</v>
      </c>
      <c r="AF14" s="17"/>
      <c r="AG14" s="85"/>
      <c r="AH14" s="86"/>
      <c r="AI14" s="43"/>
      <c r="AJ14" s="278"/>
      <c r="AK14" s="242"/>
      <c r="AL14" s="238">
        <f>AJ6*100-2*2</f>
        <v>236</v>
      </c>
      <c r="AM14" s="242" t="s">
        <v>387</v>
      </c>
      <c r="AN14" s="238">
        <v>5</v>
      </c>
      <c r="AO14" s="250">
        <f>INT(AL14*TAN(RADIANS(AN14)))</f>
        <v>20</v>
      </c>
      <c r="AP14" s="242">
        <f>INT((AO14-13)/AS14+1)*AS14+13</f>
        <v>25</v>
      </c>
      <c r="AQ14" s="242">
        <f>AP14+INT(AL14*(TAN(AN14/180*PI())))</f>
        <v>45</v>
      </c>
      <c r="AR14" s="238">
        <f>F$10</f>
        <v>40</v>
      </c>
      <c r="AS14" s="239">
        <v>12</v>
      </c>
      <c r="AT14" s="88">
        <v>1</v>
      </c>
      <c r="AU14" s="104">
        <f>J$10</f>
        <v>20</v>
      </c>
      <c r="AV14" s="87">
        <f>AL14-11</f>
        <v>225</v>
      </c>
      <c r="AW14" s="88">
        <f>AR14-9</f>
        <v>31</v>
      </c>
      <c r="AX14" s="130">
        <f>INT((AP14-13)/AS14)+1</f>
        <v>2</v>
      </c>
      <c r="AY14" s="103" t="s">
        <v>381</v>
      </c>
      <c r="AZ14" s="105">
        <f t="shared" si="0"/>
        <v>2.27</v>
      </c>
      <c r="BA14" s="88">
        <f t="shared" si="1"/>
        <v>287</v>
      </c>
      <c r="BB14" s="87">
        <f>BA14*AX14/100*((AU14/100)^2/4*PI()*7850/100)</f>
        <v>14.155702337810251</v>
      </c>
      <c r="BC14" s="87">
        <f>Q$10</f>
        <v>0</v>
      </c>
      <c r="BD14" s="88">
        <v>2</v>
      </c>
      <c r="BE14" s="87">
        <f>AL14-11</f>
        <v>225</v>
      </c>
      <c r="BF14" s="87">
        <f>AR14-9</f>
        <v>31</v>
      </c>
      <c r="BG14" s="104">
        <v>12</v>
      </c>
      <c r="BH14" s="88">
        <f t="shared" si="2"/>
        <v>287</v>
      </c>
      <c r="BI14" s="88">
        <f>INT((AP14-13)/20)+1</f>
        <v>1</v>
      </c>
      <c r="BJ14" s="87">
        <f t="shared" si="3"/>
        <v>2.5480264208058445</v>
      </c>
      <c r="BK14" s="88">
        <v>3</v>
      </c>
      <c r="BL14" s="87">
        <f>IF(BS14="双肢",(AP14+AQ14)/2-8.5,((INT((AX14-1)/2)+1)*AS14+AZ14+BO14+(AQ14-6.5*2)/2+INT(AQ14/8/10)*10+AZ14+BO14)/2)</f>
        <v>26.5</v>
      </c>
      <c r="BM14" s="87">
        <f>AR14-8.2</f>
        <v>31.8</v>
      </c>
      <c r="BN14" s="104">
        <f>Z$10</f>
        <v>12</v>
      </c>
      <c r="BO14" s="105">
        <f t="shared" si="4"/>
        <v>1.39</v>
      </c>
      <c r="BP14" s="87">
        <f>(BL14+BM14+12)*2</f>
        <v>140.6</v>
      </c>
      <c r="BQ14" s="88">
        <f>IF(BS14="双肢",INT((AL14-8)/12.5)+1,(INT((AL14-8)/12.5)+1)*2)</f>
        <v>19</v>
      </c>
      <c r="BR14" s="87">
        <f t="shared" si="5"/>
        <v>23.717065437424161</v>
      </c>
      <c r="BS14" s="87" t="str">
        <f>AE$10</f>
        <v>双肢</v>
      </c>
      <c r="BT14" s="242">
        <f>BB14+BJ14+BR14+BB15+BJ15+BR15</f>
        <v>59.936316392704448</v>
      </c>
      <c r="BU14" s="284">
        <f>(AP14+AQ14)*AL14/2*AR14/1000000</f>
        <v>0.33040000000000003</v>
      </c>
      <c r="BV14" s="43"/>
      <c r="BW14" s="43"/>
    </row>
    <row r="15" spans="1:80" ht="24" customHeight="1" thickBot="1" x14ac:dyDescent="0.3">
      <c r="A15" s="43"/>
      <c r="B15" s="294"/>
      <c r="C15" s="296"/>
      <c r="D15" s="51">
        <v>456</v>
      </c>
      <c r="E15" s="18" t="s">
        <v>67</v>
      </c>
      <c r="F15" s="63">
        <v>50</v>
      </c>
      <c r="G15" s="51"/>
      <c r="H15" s="89"/>
      <c r="I15" s="18"/>
      <c r="J15" s="98">
        <v>22</v>
      </c>
      <c r="K15" s="106"/>
      <c r="L15" s="51"/>
      <c r="M15" s="51"/>
      <c r="N15" s="51"/>
      <c r="O15" s="51"/>
      <c r="P15" s="18"/>
      <c r="Q15" s="90"/>
      <c r="R15" s="18"/>
      <c r="S15" s="18"/>
      <c r="T15" s="54"/>
      <c r="U15" s="51"/>
      <c r="V15" s="51"/>
      <c r="W15" s="18"/>
      <c r="X15" s="18"/>
      <c r="Y15" s="18"/>
      <c r="Z15" s="98">
        <v>12</v>
      </c>
      <c r="AA15" s="106"/>
      <c r="AB15" s="18"/>
      <c r="AC15" s="51"/>
      <c r="AD15" s="18"/>
      <c r="AE15" s="101" t="s">
        <v>64</v>
      </c>
      <c r="AF15" s="18"/>
      <c r="AG15" s="91"/>
      <c r="AH15" s="86"/>
      <c r="AI15" s="43"/>
      <c r="AJ15" s="278"/>
      <c r="AK15" s="242"/>
      <c r="AL15" s="345"/>
      <c r="AM15" s="242"/>
      <c r="AN15" s="345"/>
      <c r="AO15" s="250"/>
      <c r="AP15" s="242"/>
      <c r="AQ15" s="242"/>
      <c r="AR15" s="238"/>
      <c r="AS15" s="239"/>
      <c r="AT15" s="88" t="s">
        <v>382</v>
      </c>
      <c r="AU15" s="104">
        <f>AU14</f>
        <v>20</v>
      </c>
      <c r="AV15" s="87">
        <f>AL14/COS(AN14/180*PI())-11</f>
        <v>225.90148166022999</v>
      </c>
      <c r="AW15" s="88">
        <f>AR14-9</f>
        <v>31</v>
      </c>
      <c r="AX15" s="103" t="s">
        <v>381</v>
      </c>
      <c r="AY15" s="131">
        <f>INT((AQ14-AP14-3.5/COS(AN14*PI()/180))/AS14)+1</f>
        <v>2</v>
      </c>
      <c r="AZ15" s="105">
        <f t="shared" si="0"/>
        <v>2.27</v>
      </c>
      <c r="BA15" s="88">
        <f t="shared" si="1"/>
        <v>287.90148166022999</v>
      </c>
      <c r="BB15" s="87">
        <f>BA15*AY15/100*((AU15/100)^2/4*PI()*7850/100)</f>
        <v>14.200166121939903</v>
      </c>
      <c r="BC15" s="87">
        <f>BC14</f>
        <v>0</v>
      </c>
      <c r="BD15" s="88" t="s">
        <v>383</v>
      </c>
      <c r="BE15" s="87">
        <f>AL14/COS(AN14/180*PI())-11</f>
        <v>225.90148166022999</v>
      </c>
      <c r="BF15" s="87">
        <f>AR14-9</f>
        <v>31</v>
      </c>
      <c r="BG15" s="104">
        <v>12</v>
      </c>
      <c r="BH15" s="88">
        <f t="shared" si="2"/>
        <v>287.90148166022999</v>
      </c>
      <c r="BI15" s="88">
        <f>INT((AQ14-AP14-3.5/COS(AN14*PI()/180))/20)+1</f>
        <v>1</v>
      </c>
      <c r="BJ15" s="87">
        <f t="shared" si="3"/>
        <v>2.5560299019491821</v>
      </c>
      <c r="BK15" s="88">
        <v>4</v>
      </c>
      <c r="BL15" s="103" t="s">
        <v>381</v>
      </c>
      <c r="BM15" s="87">
        <f>AR14-8.2</f>
        <v>31.8</v>
      </c>
      <c r="BN15" s="104">
        <v>12</v>
      </c>
      <c r="BO15" s="105">
        <f t="shared" si="4"/>
        <v>1.39</v>
      </c>
      <c r="BP15" s="87">
        <f>20+BM15</f>
        <v>51.8</v>
      </c>
      <c r="BQ15" s="88">
        <f>IF(BS14="双肢",INT(BQ14/3)*INT((AX14+AY15/2)/3),INT(BQ14/3/2)*INT((AX14+AY15/2)/3))</f>
        <v>6</v>
      </c>
      <c r="BR15" s="87">
        <f t="shared" si="5"/>
        <v>2.7593261727751095</v>
      </c>
      <c r="BS15" s="103" t="s">
        <v>381</v>
      </c>
      <c r="BT15" s="242"/>
      <c r="BU15" s="284"/>
      <c r="BV15" s="43"/>
      <c r="BW15" s="43"/>
    </row>
    <row r="16" spans="1:80" ht="24" customHeight="1" x14ac:dyDescent="0.25">
      <c r="A16" s="43"/>
      <c r="B16" s="14"/>
      <c r="C16" s="14"/>
      <c r="D16" s="66"/>
      <c r="E16" s="14"/>
      <c r="F16" s="66"/>
      <c r="G16" s="66"/>
      <c r="H16" s="66"/>
      <c r="I16" s="14"/>
      <c r="J16" s="70"/>
      <c r="K16" s="70"/>
      <c r="L16" s="66"/>
      <c r="M16" s="66"/>
      <c r="N16" s="66"/>
      <c r="O16" s="66"/>
      <c r="P16" s="14"/>
      <c r="Q16" s="14"/>
      <c r="R16" s="14"/>
      <c r="S16" s="14"/>
      <c r="T16" s="70"/>
      <c r="U16" s="66"/>
      <c r="V16" s="66"/>
      <c r="W16" s="14"/>
      <c r="X16" s="14"/>
      <c r="Y16" s="14"/>
      <c r="Z16" s="70"/>
      <c r="AA16" s="70"/>
      <c r="AB16" s="14"/>
      <c r="AC16" s="66"/>
      <c r="AD16" s="14"/>
      <c r="AE16" s="14"/>
      <c r="AF16" s="14"/>
      <c r="AG16" s="86"/>
      <c r="AH16" s="86"/>
      <c r="AI16" s="43"/>
      <c r="AJ16" s="278"/>
      <c r="AK16" s="242"/>
      <c r="AL16" s="238">
        <f>AJ6*100-2*2</f>
        <v>236</v>
      </c>
      <c r="AM16" s="242" t="s">
        <v>388</v>
      </c>
      <c r="AN16" s="238">
        <v>5</v>
      </c>
      <c r="AO16" s="250">
        <f>INT(AL16*TAN(RADIANS(AN16)))</f>
        <v>20</v>
      </c>
      <c r="AP16" s="242">
        <f>INT((AO16-13)/AS16+1)*AS16+13</f>
        <v>25</v>
      </c>
      <c r="AQ16" s="242">
        <f>AP16+INT(AL16*(TAN(AN16/180*PI())))</f>
        <v>45</v>
      </c>
      <c r="AR16" s="238">
        <f>F$11</f>
        <v>40</v>
      </c>
      <c r="AS16" s="239">
        <v>12</v>
      </c>
      <c r="AT16" s="88">
        <v>1</v>
      </c>
      <c r="AU16" s="104">
        <f>J$11</f>
        <v>20</v>
      </c>
      <c r="AV16" s="87">
        <f>AL16-11</f>
        <v>225</v>
      </c>
      <c r="AW16" s="88">
        <f>AR16-9</f>
        <v>31</v>
      </c>
      <c r="AX16" s="130">
        <f>INT((AP16-13)/AS16)+1</f>
        <v>2</v>
      </c>
      <c r="AY16" s="103" t="s">
        <v>381</v>
      </c>
      <c r="AZ16" s="105">
        <f t="shared" si="0"/>
        <v>2.27</v>
      </c>
      <c r="BA16" s="88">
        <f t="shared" si="1"/>
        <v>287</v>
      </c>
      <c r="BB16" s="87">
        <f>BA16*AX16/100*((AU16/100)^2/4*PI()*7850/100)</f>
        <v>14.155702337810251</v>
      </c>
      <c r="BC16" s="87">
        <f>Q$11</f>
        <v>0</v>
      </c>
      <c r="BD16" s="88">
        <v>2</v>
      </c>
      <c r="BE16" s="87">
        <f>AL16-11</f>
        <v>225</v>
      </c>
      <c r="BF16" s="87">
        <f>AR16-9</f>
        <v>31</v>
      </c>
      <c r="BG16" s="104">
        <v>12</v>
      </c>
      <c r="BH16" s="88">
        <f t="shared" si="2"/>
        <v>287</v>
      </c>
      <c r="BI16" s="88">
        <f>INT((AP16-13)/20)+1</f>
        <v>1</v>
      </c>
      <c r="BJ16" s="87">
        <f t="shared" si="3"/>
        <v>2.5480264208058445</v>
      </c>
      <c r="BK16" s="88">
        <v>3</v>
      </c>
      <c r="BL16" s="87">
        <f>IF(BS16="双肢",(AP16+AQ16)/2-8.5,((INT((AX16-1)/2)+1)*AS16+AZ16+BO16+(AQ16-6.5*2)/2+INT(AQ16/8/10)*10+AZ16+BO16)/2)</f>
        <v>26.5</v>
      </c>
      <c r="BM16" s="87">
        <f>AR16-8.2</f>
        <v>31.8</v>
      </c>
      <c r="BN16" s="104">
        <f>Z$11</f>
        <v>12</v>
      </c>
      <c r="BO16" s="105">
        <f t="shared" si="4"/>
        <v>1.39</v>
      </c>
      <c r="BP16" s="87">
        <f>(BL16+BM16+12)*2</f>
        <v>140.6</v>
      </c>
      <c r="BQ16" s="88">
        <f>IF(BS16="双肢",INT((AL16-8)/12.5)+1,(INT((AL16-8)/12.5)+1)*2)</f>
        <v>19</v>
      </c>
      <c r="BR16" s="87">
        <f t="shared" si="5"/>
        <v>23.717065437424161</v>
      </c>
      <c r="BS16" s="87" t="str">
        <f>AE$11</f>
        <v>双肢</v>
      </c>
      <c r="BT16" s="242">
        <f>BB16+BJ16+BR16+BB17+BJ17+BR17</f>
        <v>59.936316392704448</v>
      </c>
      <c r="BU16" s="284">
        <f>(AP16+AQ16)*AL16/2*AR16/1000000</f>
        <v>0.33040000000000003</v>
      </c>
      <c r="BV16" s="43"/>
      <c r="BW16" s="43"/>
    </row>
    <row r="17" spans="1:75" ht="24" customHeight="1" x14ac:dyDescent="0.25">
      <c r="A17" s="43"/>
      <c r="D17" s="73"/>
      <c r="E17" s="93"/>
      <c r="F17" s="73"/>
      <c r="G17" s="73"/>
      <c r="H17" s="73"/>
      <c r="I17" s="72"/>
      <c r="J17" s="73"/>
      <c r="K17" s="73"/>
      <c r="L17" s="73"/>
      <c r="M17" s="73"/>
      <c r="N17" s="73"/>
      <c r="O17" s="73"/>
      <c r="P17" s="72"/>
      <c r="Q17" s="72"/>
      <c r="R17" s="72"/>
      <c r="S17" s="72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43"/>
      <c r="AJ17" s="278"/>
      <c r="AK17" s="242"/>
      <c r="AL17" s="345"/>
      <c r="AM17" s="242"/>
      <c r="AN17" s="345"/>
      <c r="AO17" s="250"/>
      <c r="AP17" s="242"/>
      <c r="AQ17" s="242"/>
      <c r="AR17" s="238"/>
      <c r="AS17" s="239"/>
      <c r="AT17" s="88" t="s">
        <v>382</v>
      </c>
      <c r="AU17" s="104">
        <f>AU16</f>
        <v>20</v>
      </c>
      <c r="AV17" s="87">
        <f>AL16/COS(AN16/180*PI())-11</f>
        <v>225.90148166022999</v>
      </c>
      <c r="AW17" s="88">
        <f>AR16-9</f>
        <v>31</v>
      </c>
      <c r="AX17" s="103" t="s">
        <v>381</v>
      </c>
      <c r="AY17" s="131">
        <f>INT((AQ16-AP16-3.5/COS(AN16*PI()/180))/AS16)+1</f>
        <v>2</v>
      </c>
      <c r="AZ17" s="105">
        <f t="shared" si="0"/>
        <v>2.27</v>
      </c>
      <c r="BA17" s="88">
        <f t="shared" si="1"/>
        <v>287.90148166022999</v>
      </c>
      <c r="BB17" s="87">
        <f>BA17*AY17/100*((AU17/100)^2/4*PI()*7850/100)</f>
        <v>14.200166121939903</v>
      </c>
      <c r="BC17" s="87">
        <f>BC16</f>
        <v>0</v>
      </c>
      <c r="BD17" s="88" t="s">
        <v>383</v>
      </c>
      <c r="BE17" s="87">
        <f>AL16/COS(AN16/180*PI())-11</f>
        <v>225.90148166022999</v>
      </c>
      <c r="BF17" s="87">
        <f>AR16-9</f>
        <v>31</v>
      </c>
      <c r="BG17" s="104">
        <v>12</v>
      </c>
      <c r="BH17" s="88">
        <f t="shared" si="2"/>
        <v>287.90148166022999</v>
      </c>
      <c r="BI17" s="88">
        <f>INT((AQ16-AP16-3.5/COS(AN16*PI()/180))/20)+1</f>
        <v>1</v>
      </c>
      <c r="BJ17" s="87">
        <f t="shared" si="3"/>
        <v>2.5560299019491821</v>
      </c>
      <c r="BK17" s="88">
        <v>4</v>
      </c>
      <c r="BL17" s="103" t="s">
        <v>381</v>
      </c>
      <c r="BM17" s="87">
        <f>AR16-8.2</f>
        <v>31.8</v>
      </c>
      <c r="BN17" s="104">
        <v>12</v>
      </c>
      <c r="BO17" s="105">
        <f t="shared" si="4"/>
        <v>1.39</v>
      </c>
      <c r="BP17" s="87">
        <f>20+BM17</f>
        <v>51.8</v>
      </c>
      <c r="BQ17" s="88">
        <f>IF(BS16="双肢",INT(BQ16/3)*INT((AX16+AY17/2)/3),INT(BQ16/3/2)*INT((AX16+AY17/2)/3))</f>
        <v>6</v>
      </c>
      <c r="BR17" s="87">
        <f t="shared" si="5"/>
        <v>2.7593261727751095</v>
      </c>
      <c r="BS17" s="103" t="s">
        <v>381</v>
      </c>
      <c r="BT17" s="242"/>
      <c r="BU17" s="284"/>
      <c r="BV17" s="43"/>
      <c r="BW17" s="43"/>
    </row>
    <row r="18" spans="1:75" ht="24" customHeight="1" x14ac:dyDescent="0.25">
      <c r="D18" s="73"/>
      <c r="E18" s="93"/>
      <c r="F18" s="73"/>
      <c r="G18" s="73"/>
      <c r="H18" s="73"/>
      <c r="I18" s="72"/>
      <c r="J18" s="73"/>
      <c r="K18" s="73"/>
      <c r="L18" s="73"/>
      <c r="M18" s="73"/>
      <c r="N18" s="73"/>
      <c r="O18" s="73"/>
      <c r="P18" s="72"/>
      <c r="Q18" s="72"/>
      <c r="R18" s="72"/>
      <c r="S18" s="72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J18" s="278"/>
      <c r="AK18" s="242"/>
      <c r="AL18" s="238">
        <f>AJ6*100-2*2</f>
        <v>236</v>
      </c>
      <c r="AM18" s="242" t="s">
        <v>389</v>
      </c>
      <c r="AN18" s="238">
        <v>5</v>
      </c>
      <c r="AO18" s="250">
        <f>INT(AL18*TAN(RADIANS(AN18)))</f>
        <v>20</v>
      </c>
      <c r="AP18" s="242">
        <f>INT((AO18-13)/AS18+1)*AS18+13</f>
        <v>25</v>
      </c>
      <c r="AQ18" s="242">
        <f>AP18+INT(AL18*(TAN(AN18/180*PI())))</f>
        <v>45</v>
      </c>
      <c r="AR18" s="238">
        <f>F$12</f>
        <v>45</v>
      </c>
      <c r="AS18" s="239">
        <v>12</v>
      </c>
      <c r="AT18" s="88">
        <v>1</v>
      </c>
      <c r="AU18" s="104">
        <f>J$12</f>
        <v>22</v>
      </c>
      <c r="AV18" s="87">
        <f>AL18-11</f>
        <v>225</v>
      </c>
      <c r="AW18" s="88">
        <f>AR18-9</f>
        <v>36</v>
      </c>
      <c r="AX18" s="130">
        <f>INT((AP18-13)/AS18)+1</f>
        <v>2</v>
      </c>
      <c r="AY18" s="103" t="s">
        <v>381</v>
      </c>
      <c r="AZ18" s="105">
        <f t="shared" si="0"/>
        <v>2.5099999999999998</v>
      </c>
      <c r="BA18" s="88">
        <f t="shared" si="1"/>
        <v>297</v>
      </c>
      <c r="BB18" s="87">
        <f>BA18*AX18/100*((AU18/100)^2/4*PI()*7850/100)</f>
        <v>17.725208185152855</v>
      </c>
      <c r="BC18" s="87">
        <f>Q$12</f>
        <v>0</v>
      </c>
      <c r="BD18" s="88">
        <v>2</v>
      </c>
      <c r="BE18" s="87">
        <f>AL18-11</f>
        <v>225</v>
      </c>
      <c r="BF18" s="87">
        <f>AR18-9</f>
        <v>36</v>
      </c>
      <c r="BG18" s="104">
        <v>12</v>
      </c>
      <c r="BH18" s="88">
        <f t="shared" si="2"/>
        <v>297</v>
      </c>
      <c r="BI18" s="88">
        <f>INT((AP18-13)/20)+1</f>
        <v>1</v>
      </c>
      <c r="BJ18" s="87">
        <f t="shared" si="3"/>
        <v>2.6368078291962922</v>
      </c>
      <c r="BK18" s="88" t="s">
        <v>390</v>
      </c>
      <c r="BL18" s="87">
        <f>IF(BS18="双肢",(AP18+AQ18)/2-8.5,((INT((AX18-1)/2)+1)*AS18+AZ18+BO18+(AQ18-6.5*2)/2+INT(AQ18/8/10)*10+AZ18+BO18)/2)</f>
        <v>17.669999999999998</v>
      </c>
      <c r="BM18" s="87">
        <f>AR18-8.2</f>
        <v>36.799999999999997</v>
      </c>
      <c r="BN18" s="104">
        <f>Z$12</f>
        <v>10</v>
      </c>
      <c r="BO18" s="105">
        <f t="shared" si="4"/>
        <v>1.1599999999999999</v>
      </c>
      <c r="BP18" s="87">
        <f>(BL18+BM18+12)*2</f>
        <v>132.94</v>
      </c>
      <c r="BQ18" s="88">
        <f>IF(BS18="双肢",INT((AL18-8)/12.5)+1,(INT((AL18-8)/12.5)+1)*2)</f>
        <v>38</v>
      </c>
      <c r="BR18" s="87">
        <f t="shared" si="5"/>
        <v>31.14575113848554</v>
      </c>
      <c r="BS18" s="87" t="str">
        <f>AE$12</f>
        <v>四肢</v>
      </c>
      <c r="BT18" s="242">
        <f>BB18+BJ18+BR18+BB19+BJ19+BR19</f>
        <v>74.957258225070518</v>
      </c>
      <c r="BU18" s="284">
        <f>(AP18+AQ18)*AL18/2*AR18/1000000</f>
        <v>0.37169999999999997</v>
      </c>
    </row>
    <row r="19" spans="1:75" ht="24" customHeight="1" x14ac:dyDescent="0.25">
      <c r="D19" s="73"/>
      <c r="E19" s="93"/>
      <c r="F19" s="73"/>
      <c r="G19" s="73"/>
      <c r="H19" s="73"/>
      <c r="I19" s="72"/>
      <c r="J19" s="73"/>
      <c r="K19" s="73"/>
      <c r="L19" s="73"/>
      <c r="M19" s="73"/>
      <c r="N19" s="73"/>
      <c r="O19" s="73"/>
      <c r="P19" s="72"/>
      <c r="Q19" s="72"/>
      <c r="R19" s="72"/>
      <c r="S19" s="72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J19" s="278"/>
      <c r="AK19" s="242"/>
      <c r="AL19" s="345"/>
      <c r="AM19" s="242"/>
      <c r="AN19" s="345"/>
      <c r="AO19" s="250"/>
      <c r="AP19" s="242"/>
      <c r="AQ19" s="242"/>
      <c r="AR19" s="238"/>
      <c r="AS19" s="239"/>
      <c r="AT19" s="88" t="s">
        <v>382</v>
      </c>
      <c r="AU19" s="104">
        <f>AU18</f>
        <v>22</v>
      </c>
      <c r="AV19" s="87">
        <f>AL18/COS(AN18/180*PI())-11</f>
        <v>225.90148166022999</v>
      </c>
      <c r="AW19" s="88">
        <f>AR18-9</f>
        <v>36</v>
      </c>
      <c r="AX19" s="103" t="s">
        <v>381</v>
      </c>
      <c r="AY19" s="131">
        <f>INT((AQ18-AP18-3.5/COS(AN18*PI()/180))/AS18)+1</f>
        <v>2</v>
      </c>
      <c r="AZ19" s="105">
        <f t="shared" si="0"/>
        <v>2.5099999999999998</v>
      </c>
      <c r="BA19" s="88">
        <f t="shared" si="1"/>
        <v>297.90148166022999</v>
      </c>
      <c r="BB19" s="87">
        <f>BA19*AY19/100*((AU19/100)^2/4*PI()*7850/100)</f>
        <v>17.779009363949736</v>
      </c>
      <c r="BC19" s="87">
        <f>BC18</f>
        <v>0</v>
      </c>
      <c r="BD19" s="88" t="s">
        <v>383</v>
      </c>
      <c r="BE19" s="87">
        <f>AL18/COS(AN18/180*PI())-11</f>
        <v>225.90148166022999</v>
      </c>
      <c r="BF19" s="87">
        <f>AR18-9</f>
        <v>36</v>
      </c>
      <c r="BG19" s="104">
        <v>12</v>
      </c>
      <c r="BH19" s="88">
        <f t="shared" si="2"/>
        <v>297.90148166022999</v>
      </c>
      <c r="BI19" s="88">
        <f>INT((AQ18-AP18-3.5/COS(AN18*PI()/180))/20)+1</f>
        <v>1</v>
      </c>
      <c r="BJ19" s="87">
        <f t="shared" si="3"/>
        <v>2.6448113103396298</v>
      </c>
      <c r="BK19" s="88">
        <v>4</v>
      </c>
      <c r="BL19" s="103" t="s">
        <v>381</v>
      </c>
      <c r="BM19" s="87">
        <f>AR18-8.2</f>
        <v>36.799999999999997</v>
      </c>
      <c r="BN19" s="104">
        <v>12</v>
      </c>
      <c r="BO19" s="105">
        <f t="shared" si="4"/>
        <v>1.39</v>
      </c>
      <c r="BP19" s="87">
        <f>20+BM19</f>
        <v>56.8</v>
      </c>
      <c r="BQ19" s="88">
        <f>IF(BS18="双肢",INT(BQ18/3)*INT((AX18+AY19/2)/3),INT(BQ18/3/2)*INT((AX18+AY19/2)/3))</f>
        <v>6</v>
      </c>
      <c r="BR19" s="87">
        <f t="shared" si="5"/>
        <v>3.0256703979464521</v>
      </c>
      <c r="BS19" s="103" t="s">
        <v>381</v>
      </c>
      <c r="BT19" s="242"/>
      <c r="BU19" s="284"/>
    </row>
    <row r="20" spans="1:75" ht="24" customHeight="1" x14ac:dyDescent="0.25">
      <c r="D20" s="73"/>
      <c r="E20" s="93"/>
      <c r="F20" s="73"/>
      <c r="G20" s="73"/>
      <c r="H20" s="73"/>
      <c r="I20" s="72"/>
      <c r="J20" s="73"/>
      <c r="K20" s="73"/>
      <c r="L20" s="73"/>
      <c r="M20" s="73"/>
      <c r="N20" s="73"/>
      <c r="O20" s="73"/>
      <c r="P20" s="72"/>
      <c r="Q20" s="72"/>
      <c r="R20" s="72"/>
      <c r="S20" s="72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J20" s="278"/>
      <c r="AK20" s="242"/>
      <c r="AL20" s="238">
        <f>AJ6*100-2*2</f>
        <v>236</v>
      </c>
      <c r="AM20" s="242" t="s">
        <v>391</v>
      </c>
      <c r="AN20" s="238">
        <v>5</v>
      </c>
      <c r="AO20" s="250">
        <f>INT(AL20*TAN(RADIANS(AN20)))</f>
        <v>20</v>
      </c>
      <c r="AP20" s="242">
        <f>INT((AO20-13)/AS20+1)*AS20+13</f>
        <v>25</v>
      </c>
      <c r="AQ20" s="242">
        <f>AP20+INT(AL20*(TAN(AN20/180*PI())))</f>
        <v>45</v>
      </c>
      <c r="AR20" s="238">
        <f>F$13</f>
        <v>45</v>
      </c>
      <c r="AS20" s="239">
        <v>12</v>
      </c>
      <c r="AT20" s="88">
        <v>1</v>
      </c>
      <c r="AU20" s="104">
        <f>J$13</f>
        <v>22</v>
      </c>
      <c r="AV20" s="87">
        <f>AL20-11</f>
        <v>225</v>
      </c>
      <c r="AW20" s="88">
        <f>AR20-9</f>
        <v>36</v>
      </c>
      <c r="AX20" s="130">
        <f>INT((AP20-13)/AS20)+1</f>
        <v>2</v>
      </c>
      <c r="AY20" s="103" t="s">
        <v>381</v>
      </c>
      <c r="AZ20" s="105">
        <f t="shared" si="0"/>
        <v>2.5099999999999998</v>
      </c>
      <c r="BA20" s="88">
        <f t="shared" si="1"/>
        <v>297</v>
      </c>
      <c r="BB20" s="87">
        <f>BA20*AX20/100*((AU20/100)^2/4*PI()*7850/100)</f>
        <v>17.725208185152855</v>
      </c>
      <c r="BC20" s="87">
        <f>Q$13</f>
        <v>0</v>
      </c>
      <c r="BD20" s="88">
        <v>2</v>
      </c>
      <c r="BE20" s="87">
        <f>AL20-11</f>
        <v>225</v>
      </c>
      <c r="BF20" s="87">
        <f>AR20-9</f>
        <v>36</v>
      </c>
      <c r="BG20" s="104">
        <v>12</v>
      </c>
      <c r="BH20" s="88">
        <f t="shared" si="2"/>
        <v>297</v>
      </c>
      <c r="BI20" s="88">
        <f>INT((AP20-13)/20)+1</f>
        <v>1</v>
      </c>
      <c r="BJ20" s="87">
        <f t="shared" si="3"/>
        <v>2.6368078291962922</v>
      </c>
      <c r="BK20" s="88" t="s">
        <v>390</v>
      </c>
      <c r="BL20" s="87">
        <f>IF(BS20="双肢",(AP20+AQ20)/2-8.5,((INT((AX20-1)/2)+1)*AS20+AZ20+BO20+(AQ20-6.5*2)/2+INT(AQ20/8/10)*10+AZ20+BO20)/2)</f>
        <v>17.669999999999998</v>
      </c>
      <c r="BM20" s="87">
        <f>AR20-8.2</f>
        <v>36.799999999999997</v>
      </c>
      <c r="BN20" s="104">
        <f>Z$13</f>
        <v>10</v>
      </c>
      <c r="BO20" s="105">
        <f t="shared" si="4"/>
        <v>1.1599999999999999</v>
      </c>
      <c r="BP20" s="87">
        <f>(BL20+BM20+12)*2</f>
        <v>132.94</v>
      </c>
      <c r="BQ20" s="88">
        <f>IF(BS20="双肢",INT((AL20-8)/12.5)+1,(INT((AL20-8)/12.5)+1)*2)</f>
        <v>38</v>
      </c>
      <c r="BR20" s="87">
        <f t="shared" si="5"/>
        <v>31.14575113848554</v>
      </c>
      <c r="BS20" s="87" t="str">
        <f>AE$13</f>
        <v>四肢</v>
      </c>
      <c r="BT20" s="242">
        <f>BB20+BJ20+BR20+BB21+BJ21+BR21</f>
        <v>74.957258225070518</v>
      </c>
      <c r="BU20" s="284">
        <f>(AP20+AQ20)*AL20/2*AR20/1000000</f>
        <v>0.37169999999999997</v>
      </c>
    </row>
    <row r="21" spans="1:75" ht="24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345"/>
      <c r="AM21" s="242"/>
      <c r="AN21" s="345"/>
      <c r="AO21" s="250"/>
      <c r="AP21" s="242"/>
      <c r="AQ21" s="242"/>
      <c r="AR21" s="238"/>
      <c r="AS21" s="239"/>
      <c r="AT21" s="88" t="s">
        <v>382</v>
      </c>
      <c r="AU21" s="104">
        <f>AU20</f>
        <v>22</v>
      </c>
      <c r="AV21" s="87">
        <f>AL20/COS(AN20/180*PI())-11</f>
        <v>225.90148166022999</v>
      </c>
      <c r="AW21" s="88">
        <f>AR20-9</f>
        <v>36</v>
      </c>
      <c r="AX21" s="103" t="s">
        <v>381</v>
      </c>
      <c r="AY21" s="131">
        <f>INT((AQ20-AP20-3.5/COS(AN20*PI()/180))/AS20)+1</f>
        <v>2</v>
      </c>
      <c r="AZ21" s="105">
        <f t="shared" si="0"/>
        <v>2.5099999999999998</v>
      </c>
      <c r="BA21" s="88">
        <f t="shared" si="1"/>
        <v>297.90148166022999</v>
      </c>
      <c r="BB21" s="87">
        <f>BA21*AY21/100*((AU21/100)^2/4*PI()*7850/100)</f>
        <v>17.779009363949736</v>
      </c>
      <c r="BC21" s="87">
        <f>BC20</f>
        <v>0</v>
      </c>
      <c r="BD21" s="88" t="s">
        <v>383</v>
      </c>
      <c r="BE21" s="87">
        <f>AL20/COS(AN20/180*PI())-11</f>
        <v>225.90148166022999</v>
      </c>
      <c r="BF21" s="87">
        <f>AR20-9</f>
        <v>36</v>
      </c>
      <c r="BG21" s="104">
        <v>12</v>
      </c>
      <c r="BH21" s="88">
        <f t="shared" si="2"/>
        <v>297.90148166022999</v>
      </c>
      <c r="BI21" s="88">
        <f>INT((AQ20-AP20-3.5/COS(AN20*PI()/180))/20)+1</f>
        <v>1</v>
      </c>
      <c r="BJ21" s="87">
        <f t="shared" si="3"/>
        <v>2.6448113103396298</v>
      </c>
      <c r="BK21" s="88">
        <v>4</v>
      </c>
      <c r="BL21" s="103" t="s">
        <v>381</v>
      </c>
      <c r="BM21" s="87">
        <f>AR20-8.2</f>
        <v>36.799999999999997</v>
      </c>
      <c r="BN21" s="104">
        <v>12</v>
      </c>
      <c r="BO21" s="105">
        <f t="shared" si="4"/>
        <v>1.39</v>
      </c>
      <c r="BP21" s="87">
        <f>20+BM21</f>
        <v>56.8</v>
      </c>
      <c r="BQ21" s="88">
        <f>IF(BS20="双肢",INT(BQ20/3)*INT((AX20+AY21/2)/3),INT(BQ20/3/2)*INT((AX20+AY21/2)/3))</f>
        <v>6</v>
      </c>
      <c r="BR21" s="87">
        <f t="shared" si="5"/>
        <v>3.0256703979464521</v>
      </c>
      <c r="BS21" s="103" t="s">
        <v>381</v>
      </c>
      <c r="BT21" s="242"/>
      <c r="BU21" s="284"/>
    </row>
    <row r="22" spans="1:75" ht="24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>
        <f>AJ6*100-2*2</f>
        <v>236</v>
      </c>
      <c r="AM22" s="242" t="s">
        <v>392</v>
      </c>
      <c r="AN22" s="238">
        <v>5</v>
      </c>
      <c r="AO22" s="250">
        <f>INT(AL22*TAN(RADIANS(AN22)))</f>
        <v>20</v>
      </c>
      <c r="AP22" s="242">
        <f>INT((AO22-13)/AS22+1)*AS22+13</f>
        <v>25</v>
      </c>
      <c r="AQ22" s="242">
        <f>AP22+INT(AL22*(TAN(AN22/180*PI())))</f>
        <v>45</v>
      </c>
      <c r="AR22" s="238">
        <f>F$14</f>
        <v>50</v>
      </c>
      <c r="AS22" s="239">
        <v>12</v>
      </c>
      <c r="AT22" s="88">
        <v>1</v>
      </c>
      <c r="AU22" s="104">
        <f>J$14</f>
        <v>22</v>
      </c>
      <c r="AV22" s="87">
        <f>AL22-11</f>
        <v>225</v>
      </c>
      <c r="AW22" s="88">
        <f>AR22-9</f>
        <v>41</v>
      </c>
      <c r="AX22" s="130">
        <f>INT((AP22-13)/AS22)+1</f>
        <v>2</v>
      </c>
      <c r="AY22" s="103" t="s">
        <v>381</v>
      </c>
      <c r="AZ22" s="105">
        <f t="shared" si="0"/>
        <v>2.5099999999999998</v>
      </c>
      <c r="BA22" s="88">
        <f t="shared" si="1"/>
        <v>307</v>
      </c>
      <c r="BB22" s="87">
        <f>BA22*AX22/100*((AU22/100)^2/4*PI()*7850/100)</f>
        <v>18.322016541555307</v>
      </c>
      <c r="BC22" s="87">
        <f>Q$14</f>
        <v>0</v>
      </c>
      <c r="BD22" s="88">
        <v>2</v>
      </c>
      <c r="BE22" s="87">
        <f>AL22-11</f>
        <v>225</v>
      </c>
      <c r="BF22" s="87">
        <f>AR22-9</f>
        <v>41</v>
      </c>
      <c r="BG22" s="104">
        <v>12</v>
      </c>
      <c r="BH22" s="88">
        <f t="shared" si="2"/>
        <v>307</v>
      </c>
      <c r="BI22" s="88">
        <f>INT((AP22-13)/20)+1</f>
        <v>1</v>
      </c>
      <c r="BJ22" s="87">
        <f t="shared" si="3"/>
        <v>2.7255892375867394</v>
      </c>
      <c r="BK22" s="88" t="s">
        <v>390</v>
      </c>
      <c r="BL22" s="87">
        <f>IF(BS22="双肢",(AP22+AQ22)/2-8.5,((INT((AX22-1)/2)+1)*AS22+AZ22+BO22+(AQ22-6.5*2)/2+INT(AQ22/8/10)*10+AZ22+BO22)/2)</f>
        <v>17.899999999999999</v>
      </c>
      <c r="BM22" s="87">
        <f>AR22-8.2</f>
        <v>41.8</v>
      </c>
      <c r="BN22" s="104">
        <f>Z$14</f>
        <v>12</v>
      </c>
      <c r="BO22" s="105">
        <f t="shared" si="4"/>
        <v>1.39</v>
      </c>
      <c r="BP22" s="87">
        <f>(BL22+BM22+12)*2</f>
        <v>143.39999999999998</v>
      </c>
      <c r="BQ22" s="88">
        <f>IF(BS22="双肢",INT((AL22-8)/12.5)+1,(INT((AL22-8)/12.5)+1)*2)</f>
        <v>38</v>
      </c>
      <c r="BR22" s="87">
        <f t="shared" si="5"/>
        <v>48.378765060122667</v>
      </c>
      <c r="BS22" s="87" t="str">
        <f>AE$14</f>
        <v>四肢</v>
      </c>
      <c r="BT22" s="242">
        <f>BB22+BJ22+BR22+BB23+BJ23+BR23</f>
        <v>93.827795901464768</v>
      </c>
      <c r="BU22" s="284">
        <f>(AP22+AQ22)*AL22/2*AR22/1000000</f>
        <v>0.41299999999999998</v>
      </c>
    </row>
    <row r="23" spans="1:75" ht="24" customHeight="1" x14ac:dyDescent="0.25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8"/>
      <c r="AK23" s="242"/>
      <c r="AL23" s="345"/>
      <c r="AM23" s="242"/>
      <c r="AN23" s="345"/>
      <c r="AO23" s="250"/>
      <c r="AP23" s="242"/>
      <c r="AQ23" s="242"/>
      <c r="AR23" s="238"/>
      <c r="AS23" s="239"/>
      <c r="AT23" s="88" t="s">
        <v>382</v>
      </c>
      <c r="AU23" s="104">
        <f>AU22</f>
        <v>22</v>
      </c>
      <c r="AV23" s="87">
        <f>AL22/COS(AN22/180*PI())-11</f>
        <v>225.90148166022999</v>
      </c>
      <c r="AW23" s="88">
        <f>AR22-9</f>
        <v>41</v>
      </c>
      <c r="AX23" s="103" t="s">
        <v>381</v>
      </c>
      <c r="AY23" s="131">
        <f>INT((AQ22-AP22-3.5/COS(AN22*PI()/180))/AS22)+1</f>
        <v>2</v>
      </c>
      <c r="AZ23" s="105">
        <f t="shared" si="0"/>
        <v>2.5099999999999998</v>
      </c>
      <c r="BA23" s="88">
        <f t="shared" si="1"/>
        <v>307.90148166022999</v>
      </c>
      <c r="BB23" s="87">
        <f>BA23*AY23/100*((AU23/100)^2/4*PI()*7850/100)</f>
        <v>18.375817720352188</v>
      </c>
      <c r="BC23" s="87">
        <f>BC22</f>
        <v>0</v>
      </c>
      <c r="BD23" s="88" t="s">
        <v>383</v>
      </c>
      <c r="BE23" s="87">
        <f>AL22/COS(AN22/180*PI())-11</f>
        <v>225.90148166022999</v>
      </c>
      <c r="BF23" s="87">
        <f>AR22-9</f>
        <v>41</v>
      </c>
      <c r="BG23" s="104">
        <v>12</v>
      </c>
      <c r="BH23" s="88">
        <f t="shared" si="2"/>
        <v>307.90148166022999</v>
      </c>
      <c r="BI23" s="88">
        <f>INT((AQ22-AP22-3.5/COS(AN22*PI()/180))/20)+1</f>
        <v>1</v>
      </c>
      <c r="BJ23" s="87">
        <f t="shared" si="3"/>
        <v>2.7335927187300775</v>
      </c>
      <c r="BK23" s="88">
        <v>4</v>
      </c>
      <c r="BL23" s="103" t="s">
        <v>381</v>
      </c>
      <c r="BM23" s="87">
        <f>AR22-8.2</f>
        <v>41.8</v>
      </c>
      <c r="BN23" s="104">
        <v>12</v>
      </c>
      <c r="BO23" s="105">
        <f t="shared" si="4"/>
        <v>1.39</v>
      </c>
      <c r="BP23" s="87">
        <f>20+BM23</f>
        <v>61.8</v>
      </c>
      <c r="BQ23" s="88">
        <f>IF(BS22="双肢",INT(BQ22/3)*INT((AX22+AY23/2)/3),INT(BQ22/3/2)*INT((AX22+AY23/2)/3))</f>
        <v>6</v>
      </c>
      <c r="BR23" s="87">
        <f t="shared" si="5"/>
        <v>3.2920146231177947</v>
      </c>
      <c r="BS23" s="103" t="s">
        <v>381</v>
      </c>
      <c r="BT23" s="242"/>
      <c r="BU23" s="284"/>
    </row>
    <row r="24" spans="1:75" ht="24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J24" s="278"/>
      <c r="AK24" s="242"/>
      <c r="AL24" s="238">
        <f>AJ6*100-2*2</f>
        <v>236</v>
      </c>
      <c r="AM24" s="242" t="s">
        <v>393</v>
      </c>
      <c r="AN24" s="238">
        <v>5</v>
      </c>
      <c r="AO24" s="250">
        <f>INT(AL24*TAN(RADIANS(AN24)))</f>
        <v>20</v>
      </c>
      <c r="AP24" s="242">
        <f>INT((AO24-13)/AS24+1)*AS24+13</f>
        <v>25</v>
      </c>
      <c r="AQ24" s="242">
        <f>AP24+INT(AL24*(TAN(AN24/180*PI())))</f>
        <v>45</v>
      </c>
      <c r="AR24" s="238">
        <f>F$15</f>
        <v>50</v>
      </c>
      <c r="AS24" s="239">
        <v>12</v>
      </c>
      <c r="AT24" s="88">
        <v>1</v>
      </c>
      <c r="AU24" s="104">
        <f>J$15</f>
        <v>22</v>
      </c>
      <c r="AV24" s="87">
        <f>AL24-11</f>
        <v>225</v>
      </c>
      <c r="AW24" s="88">
        <f>AR24-9</f>
        <v>41</v>
      </c>
      <c r="AX24" s="130">
        <f>INT((AP24-13)/AS24)+1</f>
        <v>2</v>
      </c>
      <c r="AY24" s="103" t="s">
        <v>381</v>
      </c>
      <c r="AZ24" s="105">
        <f t="shared" si="0"/>
        <v>2.5099999999999998</v>
      </c>
      <c r="BA24" s="88">
        <f t="shared" si="1"/>
        <v>307</v>
      </c>
      <c r="BB24" s="87">
        <f>BA24*AX24/100*((AU24/100)^2/4*PI()*7850/100)</f>
        <v>18.322016541555307</v>
      </c>
      <c r="BC24" s="87">
        <f>Q$15</f>
        <v>0</v>
      </c>
      <c r="BD24" s="88">
        <v>2</v>
      </c>
      <c r="BE24" s="87">
        <f>AL24-11</f>
        <v>225</v>
      </c>
      <c r="BF24" s="87">
        <f>AR24-9</f>
        <v>41</v>
      </c>
      <c r="BG24" s="104">
        <v>12</v>
      </c>
      <c r="BH24" s="88">
        <f t="shared" si="2"/>
        <v>307</v>
      </c>
      <c r="BI24" s="88">
        <f>INT((AP24-13)/20)+1</f>
        <v>1</v>
      </c>
      <c r="BJ24" s="87">
        <f t="shared" si="3"/>
        <v>2.7255892375867394</v>
      </c>
      <c r="BK24" s="88" t="s">
        <v>390</v>
      </c>
      <c r="BL24" s="87">
        <f>IF(BS24="双肢",(AP24+AQ24)/2-8.5,((INT((AX24-1)/2)+1)*AS24+AZ24+BO24+(AQ24-6.5*2)/2+INT(AQ24/8/10)*10+AZ24+BO24)/2)</f>
        <v>17.899999999999999</v>
      </c>
      <c r="BM24" s="87">
        <f>AR24-8.2</f>
        <v>41.8</v>
      </c>
      <c r="BN24" s="104">
        <f>Z$15</f>
        <v>12</v>
      </c>
      <c r="BO24" s="105">
        <f t="shared" si="4"/>
        <v>1.39</v>
      </c>
      <c r="BP24" s="87">
        <f>(BL24+BM24+12)*2</f>
        <v>143.39999999999998</v>
      </c>
      <c r="BQ24" s="88">
        <f>IF(BS24="双肢",INT((AL24-8)/12.5)+1,(INT((AL24-8)/12.5)+1)*2)</f>
        <v>38</v>
      </c>
      <c r="BR24" s="87">
        <f t="shared" si="5"/>
        <v>48.378765060122667</v>
      </c>
      <c r="BS24" s="87" t="str">
        <f>AE$15</f>
        <v>四肢</v>
      </c>
      <c r="BT24" s="242">
        <f>BB24+BJ24+BR24+BB25+BJ25+BR25</f>
        <v>93.827795901464768</v>
      </c>
      <c r="BU24" s="284">
        <f>(AP24+AQ24)*AL24/2*AR24/1000000</f>
        <v>0.41299999999999998</v>
      </c>
    </row>
    <row r="25" spans="1:75" ht="24" customHeight="1" thickBot="1" x14ac:dyDescent="0.3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9"/>
      <c r="AK25" s="252"/>
      <c r="AL25" s="344"/>
      <c r="AM25" s="252"/>
      <c r="AN25" s="344"/>
      <c r="AO25" s="250"/>
      <c r="AP25" s="252"/>
      <c r="AQ25" s="252"/>
      <c r="AR25" s="236"/>
      <c r="AS25" s="240"/>
      <c r="AT25" s="95" t="s">
        <v>382</v>
      </c>
      <c r="AU25" s="108">
        <f>AU24</f>
        <v>22</v>
      </c>
      <c r="AV25" s="94">
        <f>AL24/COS(AN24/180*PI())-11</f>
        <v>225.90148166022999</v>
      </c>
      <c r="AW25" s="95">
        <f>AR24-9</f>
        <v>41</v>
      </c>
      <c r="AX25" s="107" t="s">
        <v>381</v>
      </c>
      <c r="AY25" s="139">
        <f>INT((AQ24-AP24-3.5/COS(AN24*PI()/180))/AS24)+1</f>
        <v>2</v>
      </c>
      <c r="AZ25" s="109">
        <f t="shared" si="0"/>
        <v>2.5099999999999998</v>
      </c>
      <c r="BA25" s="95">
        <f t="shared" si="1"/>
        <v>307.90148166022999</v>
      </c>
      <c r="BB25" s="94">
        <f>BA25*AY25/100*((AU25/100)^2/4*PI()*7850/100)</f>
        <v>18.375817720352188</v>
      </c>
      <c r="BC25" s="94">
        <f>BC24</f>
        <v>0</v>
      </c>
      <c r="BD25" s="95" t="s">
        <v>383</v>
      </c>
      <c r="BE25" s="94">
        <f>AL24/COS(AN24/180*PI())-11</f>
        <v>225.90148166022999</v>
      </c>
      <c r="BF25" s="94">
        <f>AR24-9</f>
        <v>41</v>
      </c>
      <c r="BG25" s="108">
        <v>12</v>
      </c>
      <c r="BH25" s="95">
        <f t="shared" si="2"/>
        <v>307.90148166022999</v>
      </c>
      <c r="BI25" s="95">
        <f>INT((AQ24-AP24-3.5/COS(AN24*PI()/180))/20)+1</f>
        <v>1</v>
      </c>
      <c r="BJ25" s="94">
        <f t="shared" si="3"/>
        <v>2.7335927187300775</v>
      </c>
      <c r="BK25" s="95">
        <v>4</v>
      </c>
      <c r="BL25" s="107" t="s">
        <v>381</v>
      </c>
      <c r="BM25" s="94">
        <f>AR24-8.2</f>
        <v>41.8</v>
      </c>
      <c r="BN25" s="108">
        <v>12</v>
      </c>
      <c r="BO25" s="109">
        <f t="shared" si="4"/>
        <v>1.39</v>
      </c>
      <c r="BP25" s="94">
        <f>20+BM25</f>
        <v>61.8</v>
      </c>
      <c r="BQ25" s="95">
        <f>IF(BS24="双肢",INT(BQ24/3)*INT((AX24+AY25/2)/3),INT(BQ24/3/2)*INT((AX24+AY25/2)/3))</f>
        <v>6</v>
      </c>
      <c r="BR25" s="94">
        <f t="shared" si="5"/>
        <v>3.2920146231177947</v>
      </c>
      <c r="BS25" s="107" t="s">
        <v>381</v>
      </c>
      <c r="BT25" s="252"/>
      <c r="BU25" s="285"/>
    </row>
    <row r="26" spans="1:75" ht="19.899999999999999" customHeight="1" x14ac:dyDescent="0.25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L26" s="73"/>
      <c r="AM26" s="93"/>
      <c r="AN26" s="93"/>
      <c r="AO26" s="129"/>
      <c r="AP26" s="93"/>
      <c r="AQ26" s="93"/>
      <c r="AR26" s="73"/>
      <c r="AT26" s="73"/>
      <c r="AU26" s="73"/>
      <c r="AV26" s="73"/>
      <c r="AW26" s="73"/>
      <c r="AX26" s="73"/>
      <c r="AY26" s="73"/>
      <c r="AZ26" s="73"/>
      <c r="BA26" s="73"/>
      <c r="BB26" s="72"/>
      <c r="BC26" s="72"/>
      <c r="BD26" s="72"/>
      <c r="BE26" s="72"/>
      <c r="BF26" s="72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</row>
    <row r="27" spans="1:75" ht="39.950000000000003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J27" s="271" t="s">
        <v>394</v>
      </c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7"/>
      <c r="AX27" s="287"/>
      <c r="AY27" s="287"/>
      <c r="AZ27" s="287"/>
      <c r="BA27" s="287"/>
      <c r="BB27" s="287"/>
      <c r="BC27" s="287"/>
      <c r="BD27" s="287"/>
      <c r="BE27" s="287"/>
      <c r="BF27" s="287"/>
      <c r="BG27" s="287"/>
      <c r="BH27" s="287"/>
      <c r="BI27" s="287"/>
      <c r="BJ27" s="287"/>
      <c r="BK27" s="287"/>
      <c r="BL27" s="287"/>
      <c r="BM27" s="287"/>
      <c r="BN27" s="287"/>
      <c r="BO27" s="287"/>
      <c r="BP27" s="287"/>
      <c r="BQ27" s="287"/>
      <c r="BR27" s="287"/>
      <c r="BS27" s="287"/>
      <c r="BT27" s="287"/>
      <c r="BU27" s="287"/>
    </row>
    <row r="28" spans="1:75" ht="9.9499999999999993" customHeight="1" thickBot="1" x14ac:dyDescent="0.3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43"/>
      <c r="AK28" s="43"/>
      <c r="AL28" s="43"/>
      <c r="AM28" s="43"/>
      <c r="AN28" s="43"/>
      <c r="AO28" s="128"/>
      <c r="AP28" s="43"/>
      <c r="AQ28" s="43"/>
      <c r="AR28" s="43"/>
      <c r="AS28" s="13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</row>
    <row r="29" spans="1:75" ht="39.950000000000003" customHeight="1" x14ac:dyDescent="0.25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348" t="s">
        <v>346</v>
      </c>
      <c r="AK29" s="274" t="s">
        <v>347</v>
      </c>
      <c r="AL29" s="274" t="s">
        <v>348</v>
      </c>
      <c r="AM29" s="274" t="s">
        <v>349</v>
      </c>
      <c r="AN29" s="125" t="s">
        <v>208</v>
      </c>
      <c r="AO29" s="76" t="s">
        <v>350</v>
      </c>
      <c r="AP29" s="125" t="s">
        <v>350</v>
      </c>
      <c r="AQ29" s="125" t="s">
        <v>351</v>
      </c>
      <c r="AR29" s="124" t="s">
        <v>340</v>
      </c>
      <c r="AS29" s="264" t="s">
        <v>352</v>
      </c>
      <c r="AT29" s="257" t="s">
        <v>353</v>
      </c>
      <c r="AU29" s="257"/>
      <c r="AV29" s="257"/>
      <c r="AW29" s="257"/>
      <c r="AX29" s="257"/>
      <c r="AY29" s="257"/>
      <c r="AZ29" s="257"/>
      <c r="BA29" s="257"/>
      <c r="BB29" s="257"/>
      <c r="BC29" s="257"/>
      <c r="BD29" s="257" t="s">
        <v>354</v>
      </c>
      <c r="BE29" s="257"/>
      <c r="BF29" s="257"/>
      <c r="BG29" s="257"/>
      <c r="BH29" s="257"/>
      <c r="BI29" s="257"/>
      <c r="BJ29" s="257"/>
      <c r="BK29" s="257" t="s">
        <v>355</v>
      </c>
      <c r="BL29" s="257"/>
      <c r="BM29" s="257"/>
      <c r="BN29" s="257"/>
      <c r="BO29" s="257"/>
      <c r="BP29" s="257"/>
      <c r="BQ29" s="257"/>
      <c r="BR29" s="257"/>
      <c r="BS29" s="257"/>
      <c r="BT29" s="258" t="s">
        <v>356</v>
      </c>
      <c r="BU29" s="260" t="s">
        <v>357</v>
      </c>
    </row>
    <row r="30" spans="1:75" ht="60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3"/>
      <c r="AK30" s="259"/>
      <c r="AL30" s="259"/>
      <c r="AM30" s="259"/>
      <c r="AN30" s="126" t="s">
        <v>371</v>
      </c>
      <c r="AO30" s="82" t="s">
        <v>372</v>
      </c>
      <c r="AP30" s="126" t="s">
        <v>373</v>
      </c>
      <c r="AQ30" s="126" t="s">
        <v>374</v>
      </c>
      <c r="AR30" s="126" t="s">
        <v>189</v>
      </c>
      <c r="AS30" s="265"/>
      <c r="AT30" s="25" t="s">
        <v>375</v>
      </c>
      <c r="AU30" s="25" t="s">
        <v>376</v>
      </c>
      <c r="AV30" s="81" t="s">
        <v>359</v>
      </c>
      <c r="AW30" s="81" t="s">
        <v>360</v>
      </c>
      <c r="AX30" s="25" t="s">
        <v>188</v>
      </c>
      <c r="AY30" s="25" t="s">
        <v>211</v>
      </c>
      <c r="AZ30" s="25" t="s">
        <v>363</v>
      </c>
      <c r="BA30" s="25" t="s">
        <v>377</v>
      </c>
      <c r="BB30" s="25" t="s">
        <v>378</v>
      </c>
      <c r="BC30" s="25" t="s">
        <v>369</v>
      </c>
      <c r="BD30" s="25" t="s">
        <v>375</v>
      </c>
      <c r="BE30" s="81" t="s">
        <v>359</v>
      </c>
      <c r="BF30" s="81" t="s">
        <v>360</v>
      </c>
      <c r="BG30" s="25" t="s">
        <v>376</v>
      </c>
      <c r="BH30" s="25" t="s">
        <v>377</v>
      </c>
      <c r="BI30" s="25" t="s">
        <v>379</v>
      </c>
      <c r="BJ30" s="25" t="s">
        <v>378</v>
      </c>
      <c r="BK30" s="25" t="s">
        <v>375</v>
      </c>
      <c r="BL30" s="81" t="s">
        <v>359</v>
      </c>
      <c r="BM30" s="81" t="s">
        <v>360</v>
      </c>
      <c r="BN30" s="25" t="s">
        <v>376</v>
      </c>
      <c r="BO30" s="25" t="s">
        <v>363</v>
      </c>
      <c r="BP30" s="25" t="s">
        <v>377</v>
      </c>
      <c r="BQ30" s="25" t="s">
        <v>370</v>
      </c>
      <c r="BR30" s="25" t="s">
        <v>378</v>
      </c>
      <c r="BS30" s="25" t="s">
        <v>369</v>
      </c>
      <c r="BT30" s="259"/>
      <c r="BU30" s="261"/>
    </row>
    <row r="31" spans="1:75" ht="24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8">
        <v>2.4</v>
      </c>
      <c r="AK31" s="242">
        <v>2</v>
      </c>
      <c r="AL31" s="238">
        <f>AJ31*100-2*2</f>
        <v>236</v>
      </c>
      <c r="AM31" s="242" t="s">
        <v>380</v>
      </c>
      <c r="AN31" s="238">
        <v>10</v>
      </c>
      <c r="AO31" s="250">
        <f>INT(AL31*TAN(RADIANS(AN31)))</f>
        <v>41</v>
      </c>
      <c r="AP31" s="242">
        <f>INT((AO31-13)/AS31+1)*AS31+13</f>
        <v>49</v>
      </c>
      <c r="AQ31" s="242">
        <f>AP31+INT(AL31*(TAN(AN31/180*PI())))</f>
        <v>90</v>
      </c>
      <c r="AR31" s="238">
        <f>F$6</f>
        <v>25</v>
      </c>
      <c r="AS31" s="239">
        <v>12</v>
      </c>
      <c r="AT31" s="88">
        <v>1</v>
      </c>
      <c r="AU31" s="104">
        <f>J$6</f>
        <v>20</v>
      </c>
      <c r="AV31" s="87">
        <f>AL31-11</f>
        <v>225</v>
      </c>
      <c r="AW31" s="88">
        <f>AR31-9</f>
        <v>16</v>
      </c>
      <c r="AX31" s="130">
        <f>INT((AP31-13)/AS31)+1</f>
        <v>4</v>
      </c>
      <c r="AY31" s="103" t="s">
        <v>381</v>
      </c>
      <c r="AZ31" s="105">
        <f t="shared" ref="AZ31:AZ50" si="6">IF(AU31=16,1.84,IF(AU31=20,2.27,IF(AU31=22,2.51,IF(AU31=25,2.84,IF(AU31=28,3.16)))))</f>
        <v>2.27</v>
      </c>
      <c r="BA31" s="88">
        <f t="shared" ref="BA31:BA50" si="7">AV31+2*AW31</f>
        <v>257</v>
      </c>
      <c r="BB31" s="87">
        <f>BA31*AX31/100*((AU31/100)^2/4*PI()*7850/100)</f>
        <v>25.352024395938912</v>
      </c>
      <c r="BC31" s="87">
        <f>Q$6</f>
        <v>0</v>
      </c>
      <c r="BD31" s="88">
        <v>2</v>
      </c>
      <c r="BE31" s="87">
        <f>AL31-11</f>
        <v>225</v>
      </c>
      <c r="BF31" s="87">
        <f>AR31-9</f>
        <v>16</v>
      </c>
      <c r="BG31" s="104">
        <v>12</v>
      </c>
      <c r="BH31" s="88">
        <f t="shared" ref="BH31:BH50" si="8">BE31+2*BF31</f>
        <v>257</v>
      </c>
      <c r="BI31" s="88">
        <f>INT((AP31-13)/20)+1</f>
        <v>2</v>
      </c>
      <c r="BJ31" s="87">
        <f t="shared" ref="BJ31:BJ50" si="9">BH31*BI31/100*((BG31/100)^2/4*PI()*7850/100)</f>
        <v>4.5633643912690038</v>
      </c>
      <c r="BK31" s="88">
        <v>3</v>
      </c>
      <c r="BL31" s="87">
        <f>IF(BS31="双肢",(AP31+AQ31)/2-8.5,((INT((AX31-1)/2)+1)*AS31+AZ31+BO31+(AQ31-6.5*2)/2+INT(AQ31/8/10)*10+AZ31+BO31)/2)</f>
        <v>61</v>
      </c>
      <c r="BM31" s="87">
        <f>AR31-8.2</f>
        <v>16.8</v>
      </c>
      <c r="BN31" s="104">
        <f>Z$6</f>
        <v>10</v>
      </c>
      <c r="BO31" s="105">
        <f t="shared" ref="BO31:BO50" si="10">IF(BN31=10,1.16,IF(BN31=12,1.39,IF(BN31=25,2.7,IF(BN31=28,3.1))))</f>
        <v>1.1599999999999999</v>
      </c>
      <c r="BP31" s="87">
        <f>(BL31+BM31+12)*2</f>
        <v>179.6</v>
      </c>
      <c r="BQ31" s="88">
        <f>IF(BS31="双肢",INT((AL31-8)/12.5)+1,(INT((AL31-8)/12.5)+1)*2)</f>
        <v>19</v>
      </c>
      <c r="BR31" s="87">
        <f t="shared" ref="BR31:BR50" si="11">BP31*BQ31/100*((BN31/100)^2/4*PI()*7850/100)</f>
        <v>21.038727638303005</v>
      </c>
      <c r="BS31" s="87" t="str">
        <f>AE$6</f>
        <v>双肢</v>
      </c>
      <c r="BT31" s="242">
        <f>BB31+BJ31+BR31+BB32+BJ32+BR32</f>
        <v>85.213875747188936</v>
      </c>
      <c r="BU31" s="284">
        <f>(AP31+AQ31)*AL31/2*AR31/1000000</f>
        <v>0.41005000000000003</v>
      </c>
    </row>
    <row r="32" spans="1:75" ht="24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/>
      <c r="AK32" s="242"/>
      <c r="AL32" s="238"/>
      <c r="AM32" s="242"/>
      <c r="AN32" s="238"/>
      <c r="AO32" s="250"/>
      <c r="AP32" s="242"/>
      <c r="AQ32" s="242"/>
      <c r="AR32" s="238"/>
      <c r="AS32" s="239"/>
      <c r="AT32" s="88" t="s">
        <v>382</v>
      </c>
      <c r="AU32" s="104">
        <f>AU31</f>
        <v>20</v>
      </c>
      <c r="AV32" s="87">
        <f>AL31/COS(AN31/180*PI())-11</f>
        <v>228.64068040503582</v>
      </c>
      <c r="AW32" s="88">
        <f>AR31-9</f>
        <v>16</v>
      </c>
      <c r="AX32" s="103" t="s">
        <v>381</v>
      </c>
      <c r="AY32" s="131">
        <f>INT((AQ31-AP31-3.5/COS(AN31*PI()/180))/AS31)+1</f>
        <v>4</v>
      </c>
      <c r="AZ32" s="105">
        <f t="shared" si="6"/>
        <v>2.27</v>
      </c>
      <c r="BA32" s="88">
        <f t="shared" si="7"/>
        <v>260.64068040503582</v>
      </c>
      <c r="BB32" s="87">
        <f>BA32*AY32/100*((AU32/100)^2/4*PI()*7850/100)</f>
        <v>25.71116298911512</v>
      </c>
      <c r="BC32" s="87">
        <f>BC31</f>
        <v>0</v>
      </c>
      <c r="BD32" s="88" t="s">
        <v>383</v>
      </c>
      <c r="BE32" s="87">
        <f>AL31/COS(AN31/180*PI())-11</f>
        <v>228.64068040503582</v>
      </c>
      <c r="BF32" s="87">
        <f>AR31-9</f>
        <v>16</v>
      </c>
      <c r="BG32" s="104">
        <v>12</v>
      </c>
      <c r="BH32" s="88">
        <f t="shared" si="8"/>
        <v>260.64068040503582</v>
      </c>
      <c r="BI32" s="88">
        <f>INT((AQ31-AP31-3.5/COS(AN31*PI()/180))/20)+1</f>
        <v>2</v>
      </c>
      <c r="BJ32" s="87">
        <f t="shared" si="9"/>
        <v>4.6280093380407203</v>
      </c>
      <c r="BK32" s="88">
        <v>4</v>
      </c>
      <c r="BL32" s="103" t="s">
        <v>381</v>
      </c>
      <c r="BM32" s="87">
        <f>AR31-8.2</f>
        <v>16.8</v>
      </c>
      <c r="BN32" s="104">
        <v>12</v>
      </c>
      <c r="BO32" s="105">
        <f t="shared" si="10"/>
        <v>1.39</v>
      </c>
      <c r="BP32" s="87">
        <f>20+BM32</f>
        <v>36.799999999999997</v>
      </c>
      <c r="BQ32" s="88">
        <f>IF(BS31="双肢",INT(BQ31/3)*INT((AX31+AY32/2)/3),INT(BQ31/3/2)*INT((AX31+AY32/2)/3))</f>
        <v>12</v>
      </c>
      <c r="BR32" s="87">
        <f t="shared" si="11"/>
        <v>3.9205869945221634</v>
      </c>
      <c r="BS32" s="103" t="s">
        <v>381</v>
      </c>
      <c r="BT32" s="242"/>
      <c r="BU32" s="284"/>
    </row>
    <row r="33" spans="4:73" ht="24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>
        <f>AJ31*100-2*2</f>
        <v>236</v>
      </c>
      <c r="AM33" s="242" t="s">
        <v>384</v>
      </c>
      <c r="AN33" s="238">
        <v>10</v>
      </c>
      <c r="AO33" s="250">
        <f>INT(AL33*TAN(RADIANS(AN33)))</f>
        <v>41</v>
      </c>
      <c r="AP33" s="242">
        <f>INT((AO33-13)/AS33+1)*AS33+13</f>
        <v>49</v>
      </c>
      <c r="AQ33" s="242">
        <f>AP33+INT(AL33*(TAN(AN33/180*PI())))</f>
        <v>90</v>
      </c>
      <c r="AR33" s="238">
        <f>F$7</f>
        <v>25</v>
      </c>
      <c r="AS33" s="239">
        <v>12</v>
      </c>
      <c r="AT33" s="88">
        <v>1</v>
      </c>
      <c r="AU33" s="104">
        <f>J$7</f>
        <v>20</v>
      </c>
      <c r="AV33" s="87">
        <f>AL33-11</f>
        <v>225</v>
      </c>
      <c r="AW33" s="88">
        <f>AR33-9</f>
        <v>16</v>
      </c>
      <c r="AX33" s="130">
        <f>INT((AP33-13)/AS33)+1</f>
        <v>4</v>
      </c>
      <c r="AY33" s="103" t="s">
        <v>381</v>
      </c>
      <c r="AZ33" s="105">
        <f t="shared" si="6"/>
        <v>2.27</v>
      </c>
      <c r="BA33" s="88">
        <f t="shared" si="7"/>
        <v>257</v>
      </c>
      <c r="BB33" s="87">
        <f>BA33*AX33/100*((AU33/100)^2/4*PI()*7850/100)</f>
        <v>25.352024395938912</v>
      </c>
      <c r="BC33" s="87">
        <f>Q$7</f>
        <v>0</v>
      </c>
      <c r="BD33" s="88">
        <v>2</v>
      </c>
      <c r="BE33" s="87">
        <f>AL33-11</f>
        <v>225</v>
      </c>
      <c r="BF33" s="87">
        <f>AR33-9</f>
        <v>16</v>
      </c>
      <c r="BG33" s="104">
        <v>12</v>
      </c>
      <c r="BH33" s="88">
        <f t="shared" si="8"/>
        <v>257</v>
      </c>
      <c r="BI33" s="88">
        <f>INT((AP33-13)/20)+1</f>
        <v>2</v>
      </c>
      <c r="BJ33" s="87">
        <f t="shared" si="9"/>
        <v>4.5633643912690038</v>
      </c>
      <c r="BK33" s="88">
        <v>3</v>
      </c>
      <c r="BL33" s="87">
        <f>IF(BS33="双肢",(AP33+AQ33)/2-8.5,((INT((AX33-1)/2)+1)*AS33+AZ33+BO33+(AQ33-6.5*2)/2+INT(AQ33/8/10)*10+AZ33+BO33)/2)</f>
        <v>61</v>
      </c>
      <c r="BM33" s="87">
        <f>AR33-8.2</f>
        <v>16.8</v>
      </c>
      <c r="BN33" s="104">
        <f>Z$7</f>
        <v>10</v>
      </c>
      <c r="BO33" s="105">
        <f t="shared" si="10"/>
        <v>1.1599999999999999</v>
      </c>
      <c r="BP33" s="87">
        <f>(BL33+BM33+12)*2</f>
        <v>179.6</v>
      </c>
      <c r="BQ33" s="88">
        <f>IF(BS33="双肢",INT((AL33-8)/12.5)+1,(INT((AL33-8)/12.5)+1)*2)</f>
        <v>19</v>
      </c>
      <c r="BR33" s="87">
        <f t="shared" si="11"/>
        <v>21.038727638303005</v>
      </c>
      <c r="BS33" s="87" t="str">
        <f>AE$7</f>
        <v>双肢</v>
      </c>
      <c r="BT33" s="242">
        <f>BB33+BJ33+BR33+BB34+BJ34+BR34</f>
        <v>85.213875747188936</v>
      </c>
      <c r="BU33" s="284">
        <f>(AP33+AQ33)*AL33/2*AR33/1000000</f>
        <v>0.41005000000000003</v>
      </c>
    </row>
    <row r="34" spans="4:73" ht="24" customHeight="1" x14ac:dyDescent="0.25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2"/>
      <c r="AN34" s="238"/>
      <c r="AO34" s="250"/>
      <c r="AP34" s="242"/>
      <c r="AQ34" s="242"/>
      <c r="AR34" s="238"/>
      <c r="AS34" s="239"/>
      <c r="AT34" s="88" t="s">
        <v>382</v>
      </c>
      <c r="AU34" s="104">
        <f>AU33</f>
        <v>20</v>
      </c>
      <c r="AV34" s="87">
        <f>AL33/COS(AN33/180*PI())-11</f>
        <v>228.64068040503582</v>
      </c>
      <c r="AW34" s="88">
        <f>AR33-9</f>
        <v>16</v>
      </c>
      <c r="AX34" s="103" t="s">
        <v>381</v>
      </c>
      <c r="AY34" s="131">
        <f>INT((AQ33-AP33-3.5/COS(AN33*PI()/180))/AS33)+1</f>
        <v>4</v>
      </c>
      <c r="AZ34" s="105">
        <f t="shared" si="6"/>
        <v>2.27</v>
      </c>
      <c r="BA34" s="88">
        <f t="shared" si="7"/>
        <v>260.64068040503582</v>
      </c>
      <c r="BB34" s="87">
        <f>BA34*AY34/100*((AU34/100)^2/4*PI()*7850/100)</f>
        <v>25.71116298911512</v>
      </c>
      <c r="BC34" s="87">
        <f>BC33</f>
        <v>0</v>
      </c>
      <c r="BD34" s="88" t="s">
        <v>383</v>
      </c>
      <c r="BE34" s="87">
        <f>AL33/COS(AN33/180*PI())-11</f>
        <v>228.64068040503582</v>
      </c>
      <c r="BF34" s="87">
        <f>AR33-9</f>
        <v>16</v>
      </c>
      <c r="BG34" s="104">
        <v>12</v>
      </c>
      <c r="BH34" s="88">
        <f t="shared" si="8"/>
        <v>260.64068040503582</v>
      </c>
      <c r="BI34" s="88">
        <f>INT((AQ33-AP33-3.5/COS(AN33*PI()/180))/20)+1</f>
        <v>2</v>
      </c>
      <c r="BJ34" s="87">
        <f t="shared" si="9"/>
        <v>4.6280093380407203</v>
      </c>
      <c r="BK34" s="88">
        <v>4</v>
      </c>
      <c r="BL34" s="103" t="s">
        <v>381</v>
      </c>
      <c r="BM34" s="87">
        <f>AR33-8.2</f>
        <v>16.8</v>
      </c>
      <c r="BN34" s="104">
        <v>12</v>
      </c>
      <c r="BO34" s="105">
        <f t="shared" si="10"/>
        <v>1.39</v>
      </c>
      <c r="BP34" s="87">
        <f>20+BM34</f>
        <v>36.799999999999997</v>
      </c>
      <c r="BQ34" s="88">
        <f>IF(BS33="双肢",INT(BQ33/3)*INT((AX33+AY34/2)/3),INT(BQ33/3/2)*INT((AX33+AY34/2)/3))</f>
        <v>12</v>
      </c>
      <c r="BR34" s="87">
        <f t="shared" si="11"/>
        <v>3.9205869945221634</v>
      </c>
      <c r="BS34" s="103" t="s">
        <v>381</v>
      </c>
      <c r="BT34" s="242"/>
      <c r="BU34" s="284"/>
    </row>
    <row r="35" spans="4:73" ht="24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f>AJ31*100-2*2</f>
        <v>236</v>
      </c>
      <c r="AM35" s="242" t="s">
        <v>385</v>
      </c>
      <c r="AN35" s="238">
        <v>10</v>
      </c>
      <c r="AO35" s="250">
        <f>INT(AL35*TAN(RADIANS(AN35)))</f>
        <v>41</v>
      </c>
      <c r="AP35" s="242">
        <f>INT((AO35-13)/AS35+1)*AS35+13</f>
        <v>49</v>
      </c>
      <c r="AQ35" s="242">
        <f>AP35+INT(AL35*(TAN(AN35/180*PI())))</f>
        <v>90</v>
      </c>
      <c r="AR35" s="238">
        <f>F$8</f>
        <v>35</v>
      </c>
      <c r="AS35" s="239">
        <v>12</v>
      </c>
      <c r="AT35" s="88">
        <v>1</v>
      </c>
      <c r="AU35" s="104">
        <f>J$8</f>
        <v>20</v>
      </c>
      <c r="AV35" s="87">
        <f>AL35-11</f>
        <v>225</v>
      </c>
      <c r="AW35" s="88">
        <f>AR35-9</f>
        <v>26</v>
      </c>
      <c r="AX35" s="130">
        <f>INT((AP35-13)/AS35)+1</f>
        <v>4</v>
      </c>
      <c r="AY35" s="103" t="s">
        <v>381</v>
      </c>
      <c r="AZ35" s="105">
        <f t="shared" si="6"/>
        <v>2.27</v>
      </c>
      <c r="BA35" s="88">
        <f t="shared" si="7"/>
        <v>277</v>
      </c>
      <c r="BB35" s="87">
        <f>BA35*AX35/100*((AU35/100)^2/4*PI()*7850/100)</f>
        <v>27.324944582393307</v>
      </c>
      <c r="BC35" s="87">
        <f>Q$8</f>
        <v>0</v>
      </c>
      <c r="BD35" s="88">
        <v>2</v>
      </c>
      <c r="BE35" s="87">
        <f>AL35-11</f>
        <v>225</v>
      </c>
      <c r="BF35" s="87">
        <f>AR35-9</f>
        <v>26</v>
      </c>
      <c r="BG35" s="104">
        <v>12</v>
      </c>
      <c r="BH35" s="88">
        <f t="shared" si="8"/>
        <v>277</v>
      </c>
      <c r="BI35" s="88">
        <f>INT((AP35-13)/20)+1</f>
        <v>2</v>
      </c>
      <c r="BJ35" s="87">
        <f t="shared" si="9"/>
        <v>4.9184900248307946</v>
      </c>
      <c r="BK35" s="88">
        <v>3</v>
      </c>
      <c r="BL35" s="87">
        <f>IF(BS35="双肢",(AP35+AQ35)/2-8.5,((INT((AX35-1)/2)+1)*AS35+AZ35+BO35+(AQ35-6.5*2)/2+INT(AQ35/8/10)*10+AZ35+BO35)/2)</f>
        <v>61</v>
      </c>
      <c r="BM35" s="87">
        <f>AR35-8.2</f>
        <v>26.8</v>
      </c>
      <c r="BN35" s="104">
        <f>Z$8</f>
        <v>10</v>
      </c>
      <c r="BO35" s="105">
        <f t="shared" si="10"/>
        <v>1.1599999999999999</v>
      </c>
      <c r="BP35" s="87">
        <f>(BL35+BM35+12)*2</f>
        <v>199.6</v>
      </c>
      <c r="BQ35" s="88">
        <f>IF(BS35="双肢",INT((AL35-8)/12.5)+1,(INT((AL35-8)/12.5)+1)*2)</f>
        <v>19</v>
      </c>
      <c r="BR35" s="87">
        <f t="shared" si="11"/>
        <v>23.381570359717593</v>
      </c>
      <c r="BS35" s="87" t="str">
        <f>AE$8</f>
        <v>双肢</v>
      </c>
      <c r="BT35" s="242">
        <f>BB35+BJ35+BR35+BB36+BJ36+BR36</f>
        <v>93.278187009321243</v>
      </c>
      <c r="BU35" s="284">
        <f>(AP35+AQ35)*AL35/2*AR35/1000000</f>
        <v>0.57406999999999997</v>
      </c>
    </row>
    <row r="36" spans="4:73" ht="24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2"/>
      <c r="AN36" s="238"/>
      <c r="AO36" s="250"/>
      <c r="AP36" s="242"/>
      <c r="AQ36" s="242"/>
      <c r="AR36" s="238"/>
      <c r="AS36" s="239"/>
      <c r="AT36" s="88" t="s">
        <v>382</v>
      </c>
      <c r="AU36" s="104">
        <f>AU35</f>
        <v>20</v>
      </c>
      <c r="AV36" s="87">
        <f>AL35/COS(AN35/180*PI())-11</f>
        <v>228.64068040503582</v>
      </c>
      <c r="AW36" s="88">
        <f>AR35-9</f>
        <v>26</v>
      </c>
      <c r="AX36" s="103" t="s">
        <v>381</v>
      </c>
      <c r="AY36" s="131">
        <f>INT((AQ35-AP35-3.5/COS(AN35*PI()/180))/AS35)+1</f>
        <v>4</v>
      </c>
      <c r="AZ36" s="105">
        <f t="shared" si="6"/>
        <v>2.27</v>
      </c>
      <c r="BA36" s="88">
        <f t="shared" si="7"/>
        <v>280.64068040503582</v>
      </c>
      <c r="BB36" s="87">
        <f>BA36*AY36/100*((AU36/100)^2/4*PI()*7850/100)</f>
        <v>27.684083175569512</v>
      </c>
      <c r="BC36" s="87">
        <f>BC35</f>
        <v>0</v>
      </c>
      <c r="BD36" s="88" t="s">
        <v>383</v>
      </c>
      <c r="BE36" s="87">
        <f>AL35/COS(AN35/180*PI())-11</f>
        <v>228.64068040503582</v>
      </c>
      <c r="BF36" s="87">
        <f>AR35-9</f>
        <v>26</v>
      </c>
      <c r="BG36" s="104">
        <v>12</v>
      </c>
      <c r="BH36" s="88">
        <f t="shared" si="8"/>
        <v>280.64068040503582</v>
      </c>
      <c r="BI36" s="88">
        <f>INT((AQ35-AP35-3.5/COS(AN35*PI()/180))/20)+1</f>
        <v>2</v>
      </c>
      <c r="BJ36" s="87">
        <f t="shared" si="9"/>
        <v>4.9831349716025111</v>
      </c>
      <c r="BK36" s="88">
        <v>4</v>
      </c>
      <c r="BL36" s="103" t="s">
        <v>381</v>
      </c>
      <c r="BM36" s="87">
        <f>AR35-8.2</f>
        <v>26.8</v>
      </c>
      <c r="BN36" s="104">
        <v>12</v>
      </c>
      <c r="BO36" s="105">
        <f t="shared" si="10"/>
        <v>1.39</v>
      </c>
      <c r="BP36" s="87">
        <f>20+BM36</f>
        <v>46.8</v>
      </c>
      <c r="BQ36" s="88">
        <f>IF(BS35="双肢",INT(BQ35/3)*INT((AX35+AY36/2)/3),INT(BQ35/3/2)*INT((AX35+AY36/2)/3))</f>
        <v>12</v>
      </c>
      <c r="BR36" s="87">
        <f t="shared" si="11"/>
        <v>4.9859638952075329</v>
      </c>
      <c r="BS36" s="103" t="s">
        <v>381</v>
      </c>
      <c r="BT36" s="242"/>
      <c r="BU36" s="284"/>
    </row>
    <row r="37" spans="4:73" ht="24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>
        <f>AJ31*100-2*2</f>
        <v>236</v>
      </c>
      <c r="AM37" s="242" t="s">
        <v>386</v>
      </c>
      <c r="AN37" s="238">
        <v>10</v>
      </c>
      <c r="AO37" s="250">
        <f>INT(AL37*TAN(RADIANS(AN37)))</f>
        <v>41</v>
      </c>
      <c r="AP37" s="242">
        <f>INT((AO37-13)/AS37+1)*AS37+13</f>
        <v>49</v>
      </c>
      <c r="AQ37" s="242">
        <f>AP37+INT(AL37*(TAN(AN37/180*PI())))</f>
        <v>90</v>
      </c>
      <c r="AR37" s="238">
        <f>F$9</f>
        <v>35</v>
      </c>
      <c r="AS37" s="239">
        <v>12</v>
      </c>
      <c r="AT37" s="88">
        <v>1</v>
      </c>
      <c r="AU37" s="104">
        <f>J$9</f>
        <v>20</v>
      </c>
      <c r="AV37" s="87">
        <f>AL37-11</f>
        <v>225</v>
      </c>
      <c r="AW37" s="88">
        <f>AR37-9</f>
        <v>26</v>
      </c>
      <c r="AX37" s="130">
        <f>INT((AP37-13)/AS37)+1</f>
        <v>4</v>
      </c>
      <c r="AY37" s="103" t="s">
        <v>381</v>
      </c>
      <c r="AZ37" s="105">
        <f t="shared" si="6"/>
        <v>2.27</v>
      </c>
      <c r="BA37" s="88">
        <f t="shared" si="7"/>
        <v>277</v>
      </c>
      <c r="BB37" s="87">
        <f>BA37*AX37/100*((AU37/100)^2/4*PI()*7850/100)</f>
        <v>27.324944582393307</v>
      </c>
      <c r="BC37" s="87">
        <f>Q$9</f>
        <v>0</v>
      </c>
      <c r="BD37" s="88">
        <v>2</v>
      </c>
      <c r="BE37" s="87">
        <f>AL37-11</f>
        <v>225</v>
      </c>
      <c r="BF37" s="87">
        <f>AR37-9</f>
        <v>26</v>
      </c>
      <c r="BG37" s="104">
        <v>12</v>
      </c>
      <c r="BH37" s="88">
        <f t="shared" si="8"/>
        <v>277</v>
      </c>
      <c r="BI37" s="88">
        <f>INT((AP37-13)/20)+1</f>
        <v>2</v>
      </c>
      <c r="BJ37" s="87">
        <f t="shared" si="9"/>
        <v>4.9184900248307946</v>
      </c>
      <c r="BK37" s="88">
        <v>3</v>
      </c>
      <c r="BL37" s="87">
        <f>IF(BS37="双肢",(AP37+AQ37)/2-8.5,((INT((AX37-1)/2)+1)*AS37+AZ37+BO37+(AQ37-6.5*2)/2+INT(AQ37/8/10)*10+AZ37+BO37)/2)</f>
        <v>61</v>
      </c>
      <c r="BM37" s="87">
        <f>AR37-8.2</f>
        <v>26.8</v>
      </c>
      <c r="BN37" s="104">
        <f>Z$9</f>
        <v>12</v>
      </c>
      <c r="BO37" s="105">
        <f t="shared" si="10"/>
        <v>1.39</v>
      </c>
      <c r="BP37" s="87">
        <f>(BL37+BM37+12)*2</f>
        <v>199.6</v>
      </c>
      <c r="BQ37" s="88">
        <f>IF(BS37="双肢",INT((AL37-8)/12.5)+1,(INT((AL37-8)/12.5)+1)*2)</f>
        <v>19</v>
      </c>
      <c r="BR37" s="87">
        <f t="shared" si="11"/>
        <v>33.669461317993324</v>
      </c>
      <c r="BS37" s="87" t="str">
        <f>AE$9</f>
        <v>双肢</v>
      </c>
      <c r="BT37" s="242">
        <f>BB37+BJ37+BR37+BB38+BJ38+BR38</f>
        <v>103.56607796759698</v>
      </c>
      <c r="BU37" s="284">
        <f>(AP37+AQ37)*AL37/2*AR37/1000000</f>
        <v>0.57406999999999997</v>
      </c>
    </row>
    <row r="38" spans="4:73" ht="24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345"/>
      <c r="AM38" s="242"/>
      <c r="AN38" s="238"/>
      <c r="AO38" s="250"/>
      <c r="AP38" s="242"/>
      <c r="AQ38" s="242"/>
      <c r="AR38" s="238"/>
      <c r="AS38" s="239"/>
      <c r="AT38" s="88" t="s">
        <v>382</v>
      </c>
      <c r="AU38" s="104">
        <f>AU37</f>
        <v>20</v>
      </c>
      <c r="AV38" s="87">
        <f>AL37/COS(AN37/180*PI())-11</f>
        <v>228.64068040503582</v>
      </c>
      <c r="AW38" s="88">
        <f>AR37-9</f>
        <v>26</v>
      </c>
      <c r="AX38" s="103" t="s">
        <v>381</v>
      </c>
      <c r="AY38" s="131">
        <f>INT((AQ37-AP37-3.5/COS(AN37*PI()/180))/AS37)+1</f>
        <v>4</v>
      </c>
      <c r="AZ38" s="105">
        <f t="shared" si="6"/>
        <v>2.27</v>
      </c>
      <c r="BA38" s="88">
        <f t="shared" si="7"/>
        <v>280.64068040503582</v>
      </c>
      <c r="BB38" s="87">
        <f>BA38*AY38/100*((AU38/100)^2/4*PI()*7850/100)</f>
        <v>27.684083175569512</v>
      </c>
      <c r="BC38" s="87">
        <f>BC37</f>
        <v>0</v>
      </c>
      <c r="BD38" s="88" t="s">
        <v>383</v>
      </c>
      <c r="BE38" s="87">
        <f>AL37/COS(AN37/180*PI())-11</f>
        <v>228.64068040503582</v>
      </c>
      <c r="BF38" s="87">
        <f>AR37-9</f>
        <v>26</v>
      </c>
      <c r="BG38" s="104">
        <v>12</v>
      </c>
      <c r="BH38" s="88">
        <f t="shared" si="8"/>
        <v>280.64068040503582</v>
      </c>
      <c r="BI38" s="88">
        <f>INT((AQ37-AP37-3.5/COS(AN37*PI()/180))/20)+1</f>
        <v>2</v>
      </c>
      <c r="BJ38" s="87">
        <f t="shared" si="9"/>
        <v>4.9831349716025111</v>
      </c>
      <c r="BK38" s="88">
        <v>4</v>
      </c>
      <c r="BL38" s="103" t="s">
        <v>381</v>
      </c>
      <c r="BM38" s="87">
        <f>AR37-8.2</f>
        <v>26.8</v>
      </c>
      <c r="BN38" s="104">
        <v>12</v>
      </c>
      <c r="BO38" s="105">
        <f t="shared" si="10"/>
        <v>1.39</v>
      </c>
      <c r="BP38" s="87">
        <f>20+BM38</f>
        <v>46.8</v>
      </c>
      <c r="BQ38" s="88">
        <f>IF(BS37="双肢",INT(BQ37/3)*INT((AX37+AY38/2)/3),INT(BQ37/3/2)*INT((AX37+AY38/2)/3))</f>
        <v>12</v>
      </c>
      <c r="BR38" s="87">
        <f t="shared" si="11"/>
        <v>4.9859638952075329</v>
      </c>
      <c r="BS38" s="103" t="s">
        <v>381</v>
      </c>
      <c r="BT38" s="242"/>
      <c r="BU38" s="284"/>
    </row>
    <row r="39" spans="4:73" ht="24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>
        <f>AJ31*100-2*2</f>
        <v>236</v>
      </c>
      <c r="AM39" s="242" t="s">
        <v>387</v>
      </c>
      <c r="AN39" s="238">
        <v>10</v>
      </c>
      <c r="AO39" s="250">
        <f>INT(AL39*TAN(RADIANS(AN39)))</f>
        <v>41</v>
      </c>
      <c r="AP39" s="242">
        <f>INT((AO39-13)/AS39+1)*AS39+13</f>
        <v>49</v>
      </c>
      <c r="AQ39" s="242">
        <f>AP39+INT(AL39*(TAN(AN39/180*PI())))</f>
        <v>90</v>
      </c>
      <c r="AR39" s="238">
        <f>F$10</f>
        <v>40</v>
      </c>
      <c r="AS39" s="239">
        <v>12</v>
      </c>
      <c r="AT39" s="88">
        <v>1</v>
      </c>
      <c r="AU39" s="104">
        <f>J$10</f>
        <v>20</v>
      </c>
      <c r="AV39" s="87">
        <f>AL39-11</f>
        <v>225</v>
      </c>
      <c r="AW39" s="88">
        <f>AR39-9</f>
        <v>31</v>
      </c>
      <c r="AX39" s="130">
        <f>INT((AP39-13)/AS39)+1</f>
        <v>4</v>
      </c>
      <c r="AY39" s="103" t="s">
        <v>381</v>
      </c>
      <c r="AZ39" s="105">
        <f t="shared" si="6"/>
        <v>2.27</v>
      </c>
      <c r="BA39" s="88">
        <f t="shared" si="7"/>
        <v>287</v>
      </c>
      <c r="BB39" s="87">
        <f>BA39*AX39/100*((AU39/100)^2/4*PI()*7850/100)</f>
        <v>28.311404675620501</v>
      </c>
      <c r="BC39" s="87">
        <f>Q$10</f>
        <v>0</v>
      </c>
      <c r="BD39" s="88">
        <v>2</v>
      </c>
      <c r="BE39" s="87">
        <f>AL39-11</f>
        <v>225</v>
      </c>
      <c r="BF39" s="87">
        <f>AR39-9</f>
        <v>31</v>
      </c>
      <c r="BG39" s="104">
        <v>12</v>
      </c>
      <c r="BH39" s="88">
        <f t="shared" si="8"/>
        <v>287</v>
      </c>
      <c r="BI39" s="88">
        <f>INT((AP39-13)/20)+1</f>
        <v>2</v>
      </c>
      <c r="BJ39" s="87">
        <f t="shared" si="9"/>
        <v>5.096052841611689</v>
      </c>
      <c r="BK39" s="88">
        <v>3</v>
      </c>
      <c r="BL39" s="87">
        <f>IF(BS39="双肢",(AP39+AQ39)/2-8.5,((INT((AX39-1)/2)+1)*AS39+AZ39+BO39+(AQ39-6.5*2)/2+INT(AQ39/8/10)*10+AZ39+BO39)/2)</f>
        <v>61</v>
      </c>
      <c r="BM39" s="87">
        <f>AR39-8.2</f>
        <v>31.8</v>
      </c>
      <c r="BN39" s="104">
        <f>Z$10</f>
        <v>12</v>
      </c>
      <c r="BO39" s="105">
        <f t="shared" si="10"/>
        <v>1.39</v>
      </c>
      <c r="BP39" s="87">
        <f>(BL39+BM39+12)*2</f>
        <v>209.6</v>
      </c>
      <c r="BQ39" s="88">
        <f>IF(BS39="双肢",INT((AL39-8)/12.5)+1,(INT((AL39-8)/12.5)+1)*2)</f>
        <v>19</v>
      </c>
      <c r="BR39" s="87">
        <f t="shared" si="11"/>
        <v>35.356308077411832</v>
      </c>
      <c r="BS39" s="87" t="str">
        <f>AE$10</f>
        <v>双肢</v>
      </c>
      <c r="BT39" s="242">
        <f>BB39+BJ39+BR39+BB40+BJ40+BR40</f>
        <v>108.11365899737434</v>
      </c>
      <c r="BU39" s="284">
        <f>(AP39+AQ39)*AL39/2*AR39/1000000</f>
        <v>0.65608</v>
      </c>
    </row>
    <row r="40" spans="4:73" ht="24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345"/>
      <c r="AM40" s="242"/>
      <c r="AN40" s="238"/>
      <c r="AO40" s="250"/>
      <c r="AP40" s="242"/>
      <c r="AQ40" s="242"/>
      <c r="AR40" s="238"/>
      <c r="AS40" s="239"/>
      <c r="AT40" s="88" t="s">
        <v>382</v>
      </c>
      <c r="AU40" s="104">
        <f>AU39</f>
        <v>20</v>
      </c>
      <c r="AV40" s="87">
        <f>AL39/COS(AN39/180*PI())-11</f>
        <v>228.64068040503582</v>
      </c>
      <c r="AW40" s="88">
        <f>AR39-9</f>
        <v>31</v>
      </c>
      <c r="AX40" s="103" t="s">
        <v>381</v>
      </c>
      <c r="AY40" s="131">
        <f>INT((AQ39-AP39-3.5/COS(AN39*PI()/180))/AS39)+1</f>
        <v>4</v>
      </c>
      <c r="AZ40" s="105">
        <f t="shared" si="6"/>
        <v>2.27</v>
      </c>
      <c r="BA40" s="88">
        <f t="shared" si="7"/>
        <v>290.64068040503582</v>
      </c>
      <c r="BB40" s="87">
        <f>BA40*AY40/100*((AU40/100)^2/4*PI()*7850/100)</f>
        <v>28.670543268796706</v>
      </c>
      <c r="BC40" s="87">
        <f>BC39</f>
        <v>0</v>
      </c>
      <c r="BD40" s="88" t="s">
        <v>383</v>
      </c>
      <c r="BE40" s="87">
        <f>AL39/COS(AN39/180*PI())-11</f>
        <v>228.64068040503582</v>
      </c>
      <c r="BF40" s="87">
        <f>AR39-9</f>
        <v>31</v>
      </c>
      <c r="BG40" s="104">
        <v>12</v>
      </c>
      <c r="BH40" s="88">
        <f t="shared" si="8"/>
        <v>290.64068040503582</v>
      </c>
      <c r="BI40" s="88">
        <f>INT((AQ39-AP39-3.5/COS(AN39*PI()/180))/20)+1</f>
        <v>2</v>
      </c>
      <c r="BJ40" s="87">
        <f t="shared" si="9"/>
        <v>5.1606977883834064</v>
      </c>
      <c r="BK40" s="88">
        <v>4</v>
      </c>
      <c r="BL40" s="103" t="s">
        <v>381</v>
      </c>
      <c r="BM40" s="87">
        <f>AR39-8.2</f>
        <v>31.8</v>
      </c>
      <c r="BN40" s="104">
        <v>12</v>
      </c>
      <c r="BO40" s="105">
        <f t="shared" si="10"/>
        <v>1.39</v>
      </c>
      <c r="BP40" s="87">
        <f>20+BM40</f>
        <v>51.8</v>
      </c>
      <c r="BQ40" s="88">
        <f>IF(BS39="双肢",INT(BQ39/3)*INT((AX39+AY40/2)/3),INT(BQ39/3/2)*INT((AX39+AY40/2)/3))</f>
        <v>12</v>
      </c>
      <c r="BR40" s="87">
        <f t="shared" si="11"/>
        <v>5.518652345550219</v>
      </c>
      <c r="BS40" s="103" t="s">
        <v>381</v>
      </c>
      <c r="BT40" s="242"/>
      <c r="BU40" s="284"/>
    </row>
    <row r="41" spans="4:73" ht="24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f>AJ31*100-2*2</f>
        <v>236</v>
      </c>
      <c r="AM41" s="242" t="s">
        <v>388</v>
      </c>
      <c r="AN41" s="238">
        <v>10</v>
      </c>
      <c r="AO41" s="250">
        <f>INT(AL41*TAN(RADIANS(AN41)))</f>
        <v>41</v>
      </c>
      <c r="AP41" s="242">
        <f>INT((AO41-13)/AS41+1)*AS41+13</f>
        <v>49</v>
      </c>
      <c r="AQ41" s="242">
        <f>AP41+INT(AL41*(TAN(AN41/180*PI())))</f>
        <v>90</v>
      </c>
      <c r="AR41" s="238">
        <f>F$11</f>
        <v>40</v>
      </c>
      <c r="AS41" s="239">
        <v>12</v>
      </c>
      <c r="AT41" s="88">
        <v>1</v>
      </c>
      <c r="AU41" s="104">
        <f>J$11</f>
        <v>20</v>
      </c>
      <c r="AV41" s="87">
        <f>AL41-11</f>
        <v>225</v>
      </c>
      <c r="AW41" s="88">
        <f>AR41-9</f>
        <v>31</v>
      </c>
      <c r="AX41" s="130">
        <f>INT((AP41-13)/AS41)+1</f>
        <v>4</v>
      </c>
      <c r="AY41" s="103" t="s">
        <v>381</v>
      </c>
      <c r="AZ41" s="105">
        <f t="shared" si="6"/>
        <v>2.27</v>
      </c>
      <c r="BA41" s="88">
        <f t="shared" si="7"/>
        <v>287</v>
      </c>
      <c r="BB41" s="87">
        <f>BA41*AX41/100*((AU41/100)^2/4*PI()*7850/100)</f>
        <v>28.311404675620501</v>
      </c>
      <c r="BC41" s="87">
        <f>Q$11</f>
        <v>0</v>
      </c>
      <c r="BD41" s="88">
        <v>2</v>
      </c>
      <c r="BE41" s="87">
        <f>AL41-11</f>
        <v>225</v>
      </c>
      <c r="BF41" s="87">
        <f>AR41-9</f>
        <v>31</v>
      </c>
      <c r="BG41" s="104">
        <v>12</v>
      </c>
      <c r="BH41" s="88">
        <f t="shared" si="8"/>
        <v>287</v>
      </c>
      <c r="BI41" s="88">
        <f>INT((AP41-13)/20)+1</f>
        <v>2</v>
      </c>
      <c r="BJ41" s="87">
        <f t="shared" si="9"/>
        <v>5.096052841611689</v>
      </c>
      <c r="BK41" s="88">
        <v>3</v>
      </c>
      <c r="BL41" s="87">
        <f>IF(BS41="双肢",(AP41+AQ41)/2-8.5,((INT((AX41-1)/2)+1)*AS41+AZ41+BO41+(AQ41-6.5*2)/2+INT(AQ41/8/10)*10+AZ41+BO41)/2)</f>
        <v>61</v>
      </c>
      <c r="BM41" s="87">
        <f>AR41-8.2</f>
        <v>31.8</v>
      </c>
      <c r="BN41" s="104">
        <f>Z$11</f>
        <v>12</v>
      </c>
      <c r="BO41" s="105">
        <f t="shared" si="10"/>
        <v>1.39</v>
      </c>
      <c r="BP41" s="87">
        <f>(BL41+BM41+12)*2</f>
        <v>209.6</v>
      </c>
      <c r="BQ41" s="88">
        <f>IF(BS41="双肢",INT((AL41-8)/12.5)+1,(INT((AL41-8)/12.5)+1)*2)</f>
        <v>19</v>
      </c>
      <c r="BR41" s="87">
        <f t="shared" si="11"/>
        <v>35.356308077411832</v>
      </c>
      <c r="BS41" s="87" t="str">
        <f>AE$11</f>
        <v>双肢</v>
      </c>
      <c r="BT41" s="242">
        <f>BB41+BJ41+BR41+BB42+BJ42+BR42</f>
        <v>108.11365899737434</v>
      </c>
      <c r="BU41" s="284">
        <f>(AP41+AQ41)*AL41/2*AR41/1000000</f>
        <v>0.65608</v>
      </c>
    </row>
    <row r="42" spans="4:73" ht="24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345"/>
      <c r="AM42" s="242"/>
      <c r="AN42" s="238"/>
      <c r="AO42" s="250"/>
      <c r="AP42" s="242"/>
      <c r="AQ42" s="242"/>
      <c r="AR42" s="238"/>
      <c r="AS42" s="239"/>
      <c r="AT42" s="88" t="s">
        <v>382</v>
      </c>
      <c r="AU42" s="104">
        <f>AU41</f>
        <v>20</v>
      </c>
      <c r="AV42" s="87">
        <f>AL41/COS(AN41/180*PI())-11</f>
        <v>228.64068040503582</v>
      </c>
      <c r="AW42" s="88">
        <f>AR41-9</f>
        <v>31</v>
      </c>
      <c r="AX42" s="103" t="s">
        <v>381</v>
      </c>
      <c r="AY42" s="131">
        <f>INT((AQ41-AP41-3.5/COS(AN41*PI()/180))/AS41)+1</f>
        <v>4</v>
      </c>
      <c r="AZ42" s="105">
        <f t="shared" si="6"/>
        <v>2.27</v>
      </c>
      <c r="BA42" s="88">
        <f t="shared" si="7"/>
        <v>290.64068040503582</v>
      </c>
      <c r="BB42" s="87">
        <f>BA42*AY42/100*((AU42/100)^2/4*PI()*7850/100)</f>
        <v>28.670543268796706</v>
      </c>
      <c r="BC42" s="87">
        <f>BC41</f>
        <v>0</v>
      </c>
      <c r="BD42" s="88" t="s">
        <v>383</v>
      </c>
      <c r="BE42" s="87">
        <f>AL41/COS(AN41/180*PI())-11</f>
        <v>228.64068040503582</v>
      </c>
      <c r="BF42" s="87">
        <f>AR41-9</f>
        <v>31</v>
      </c>
      <c r="BG42" s="104">
        <v>12</v>
      </c>
      <c r="BH42" s="88">
        <f t="shared" si="8"/>
        <v>290.64068040503582</v>
      </c>
      <c r="BI42" s="88">
        <f>INT((AQ41-AP41-3.5/COS(AN41*PI()/180))/20)+1</f>
        <v>2</v>
      </c>
      <c r="BJ42" s="87">
        <f t="shared" si="9"/>
        <v>5.1606977883834064</v>
      </c>
      <c r="BK42" s="88">
        <v>4</v>
      </c>
      <c r="BL42" s="103" t="s">
        <v>381</v>
      </c>
      <c r="BM42" s="87">
        <f>AR41-8.2</f>
        <v>31.8</v>
      </c>
      <c r="BN42" s="104">
        <v>12</v>
      </c>
      <c r="BO42" s="105">
        <f t="shared" si="10"/>
        <v>1.39</v>
      </c>
      <c r="BP42" s="87">
        <f>20+BM42</f>
        <v>51.8</v>
      </c>
      <c r="BQ42" s="88">
        <f>IF(BS41="双肢",INT(BQ41/3)*INT((AX41+AY42/2)/3),INT(BQ41/3/2)*INT((AX41+AY42/2)/3))</f>
        <v>12</v>
      </c>
      <c r="BR42" s="87">
        <f t="shared" si="11"/>
        <v>5.518652345550219</v>
      </c>
      <c r="BS42" s="103" t="s">
        <v>381</v>
      </c>
      <c r="BT42" s="242"/>
      <c r="BU42" s="284"/>
    </row>
    <row r="43" spans="4:73" ht="24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>
        <f>AJ31*100-2*2</f>
        <v>236</v>
      </c>
      <c r="AM43" s="242" t="s">
        <v>389</v>
      </c>
      <c r="AN43" s="238">
        <v>10</v>
      </c>
      <c r="AO43" s="250">
        <f>INT(AL43*TAN(RADIANS(AN43)))</f>
        <v>41</v>
      </c>
      <c r="AP43" s="242">
        <f>INT((AO43-13)/AS43+1)*AS43+13</f>
        <v>49</v>
      </c>
      <c r="AQ43" s="242">
        <f>AP43+INT(AL43*(TAN(AN43/180*PI())))</f>
        <v>90</v>
      </c>
      <c r="AR43" s="238">
        <f>F$12</f>
        <v>45</v>
      </c>
      <c r="AS43" s="239">
        <v>12</v>
      </c>
      <c r="AT43" s="88">
        <v>1</v>
      </c>
      <c r="AU43" s="104">
        <f>J$12</f>
        <v>22</v>
      </c>
      <c r="AV43" s="87">
        <f>AL43-11</f>
        <v>225</v>
      </c>
      <c r="AW43" s="88">
        <f>AR43-9</f>
        <v>36</v>
      </c>
      <c r="AX43" s="130">
        <f>INT((AP43-13)/AS43)+1</f>
        <v>4</v>
      </c>
      <c r="AY43" s="103" t="s">
        <v>381</v>
      </c>
      <c r="AZ43" s="105">
        <f t="shared" si="6"/>
        <v>2.5099999999999998</v>
      </c>
      <c r="BA43" s="88">
        <f t="shared" si="7"/>
        <v>297</v>
      </c>
      <c r="BB43" s="87">
        <f>BA43*AX43/100*((AU43/100)^2/4*PI()*7850/100)</f>
        <v>35.45041637030571</v>
      </c>
      <c r="BC43" s="87">
        <f>Q$12</f>
        <v>0</v>
      </c>
      <c r="BD43" s="88">
        <v>2</v>
      </c>
      <c r="BE43" s="87">
        <f>AL43-11</f>
        <v>225</v>
      </c>
      <c r="BF43" s="87">
        <f>AR43-9</f>
        <v>36</v>
      </c>
      <c r="BG43" s="104">
        <v>12</v>
      </c>
      <c r="BH43" s="88">
        <f t="shared" si="8"/>
        <v>297</v>
      </c>
      <c r="BI43" s="88">
        <f>INT((AP43-13)/20)+1</f>
        <v>2</v>
      </c>
      <c r="BJ43" s="87">
        <f t="shared" si="9"/>
        <v>5.2736156583925844</v>
      </c>
      <c r="BK43" s="88" t="s">
        <v>390</v>
      </c>
      <c r="BL43" s="87">
        <f>IF(BS43="双肢",(AP43+AQ43)/2-8.5,((INT((AX43-1)/2)+1)*AS43+AZ43+BO43+(AQ43-6.5*2)/2+INT(AQ43/8/10)*10+AZ43+BO43)/2)</f>
        <v>39.92</v>
      </c>
      <c r="BM43" s="87">
        <f>AR43-8.2</f>
        <v>36.799999999999997</v>
      </c>
      <c r="BN43" s="104">
        <f>Z$12</f>
        <v>10</v>
      </c>
      <c r="BO43" s="105">
        <f t="shared" si="10"/>
        <v>1.1599999999999999</v>
      </c>
      <c r="BP43" s="87">
        <f>(BL43+BM43+12)*2</f>
        <v>177.44</v>
      </c>
      <c r="BQ43" s="88">
        <f>IF(BS43="双肢",INT((AL43-8)/12.5)+1,(INT((AL43-8)/12.5)+1)*2)</f>
        <v>38</v>
      </c>
      <c r="BR43" s="87">
        <f t="shared" si="11"/>
        <v>41.571401248780454</v>
      </c>
      <c r="BS43" s="87" t="str">
        <f>AE$12</f>
        <v>四肢</v>
      </c>
      <c r="BT43" s="242">
        <f>BB43+BJ43+BR43+BB44+BJ44+BR44</f>
        <v>129.57000874658488</v>
      </c>
      <c r="BU43" s="284">
        <f>(AP43+AQ43)*AL43/2*AR43/1000000</f>
        <v>0.73809000000000002</v>
      </c>
    </row>
    <row r="44" spans="4:73" ht="24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345"/>
      <c r="AM44" s="242"/>
      <c r="AN44" s="238"/>
      <c r="AO44" s="250"/>
      <c r="AP44" s="242"/>
      <c r="AQ44" s="242"/>
      <c r="AR44" s="238"/>
      <c r="AS44" s="239"/>
      <c r="AT44" s="88" t="s">
        <v>382</v>
      </c>
      <c r="AU44" s="104">
        <f>AU43</f>
        <v>22</v>
      </c>
      <c r="AV44" s="87">
        <f>AL43/COS(AN43/180*PI())-11</f>
        <v>228.64068040503582</v>
      </c>
      <c r="AW44" s="88">
        <f>AR43-9</f>
        <v>36</v>
      </c>
      <c r="AX44" s="103" t="s">
        <v>381</v>
      </c>
      <c r="AY44" s="131">
        <f>INT((AQ43-AP43-3.5/COS(AN43*PI()/180))/AS43)+1</f>
        <v>4</v>
      </c>
      <c r="AZ44" s="105">
        <f t="shared" si="6"/>
        <v>2.5099999999999998</v>
      </c>
      <c r="BA44" s="88">
        <f t="shared" si="7"/>
        <v>300.64068040503582</v>
      </c>
      <c r="BB44" s="87">
        <f>BA44*AY44/100*((AU44/100)^2/4*PI()*7850/100)</f>
        <v>35.884974068048919</v>
      </c>
      <c r="BC44" s="87">
        <f>BC43</f>
        <v>0</v>
      </c>
      <c r="BD44" s="88" t="s">
        <v>383</v>
      </c>
      <c r="BE44" s="87">
        <f>AL43/COS(AN43/180*PI())-11</f>
        <v>228.64068040503582</v>
      </c>
      <c r="BF44" s="87">
        <f>AR43-9</f>
        <v>36</v>
      </c>
      <c r="BG44" s="104">
        <v>12</v>
      </c>
      <c r="BH44" s="88">
        <f t="shared" si="8"/>
        <v>300.64068040503582</v>
      </c>
      <c r="BI44" s="88">
        <f>INT((AQ43-AP43-3.5/COS(AN43*PI()/180))/20)+1</f>
        <v>2</v>
      </c>
      <c r="BJ44" s="87">
        <f t="shared" si="9"/>
        <v>5.3382606051643018</v>
      </c>
      <c r="BK44" s="88">
        <v>4</v>
      </c>
      <c r="BL44" s="103" t="s">
        <v>381</v>
      </c>
      <c r="BM44" s="87">
        <f>AR43-8.2</f>
        <v>36.799999999999997</v>
      </c>
      <c r="BN44" s="104">
        <v>12</v>
      </c>
      <c r="BO44" s="105">
        <f t="shared" si="10"/>
        <v>1.39</v>
      </c>
      <c r="BP44" s="87">
        <f>20+BM44</f>
        <v>56.8</v>
      </c>
      <c r="BQ44" s="88">
        <f>IF(BS43="双肢",INT(BQ43/3)*INT((AX43+AY44/2)/3),INT(BQ43/3/2)*INT((AX43+AY44/2)/3))</f>
        <v>12</v>
      </c>
      <c r="BR44" s="87">
        <f t="shared" si="11"/>
        <v>6.0513407958929042</v>
      </c>
      <c r="BS44" s="103" t="s">
        <v>381</v>
      </c>
      <c r="BT44" s="242"/>
      <c r="BU44" s="284"/>
    </row>
    <row r="45" spans="4:73" ht="24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>
        <f>AJ31*100-2*2</f>
        <v>236</v>
      </c>
      <c r="AM45" s="242" t="s">
        <v>391</v>
      </c>
      <c r="AN45" s="238">
        <v>10</v>
      </c>
      <c r="AO45" s="250">
        <f>INT(AL45*TAN(RADIANS(AN45)))</f>
        <v>41</v>
      </c>
      <c r="AP45" s="242">
        <f>INT((AO45-13)/AS45+1)*AS45+13</f>
        <v>49</v>
      </c>
      <c r="AQ45" s="242">
        <f>AP45+INT(AL45*(TAN(AN45/180*PI())))</f>
        <v>90</v>
      </c>
      <c r="AR45" s="238">
        <f>F$13</f>
        <v>45</v>
      </c>
      <c r="AS45" s="239">
        <v>12</v>
      </c>
      <c r="AT45" s="88">
        <v>1</v>
      </c>
      <c r="AU45" s="104">
        <f>J$13</f>
        <v>22</v>
      </c>
      <c r="AV45" s="87">
        <f>AL45-11</f>
        <v>225</v>
      </c>
      <c r="AW45" s="88">
        <f>AR45-9</f>
        <v>36</v>
      </c>
      <c r="AX45" s="130">
        <f>INT((AP45-13)/AS45)+1</f>
        <v>4</v>
      </c>
      <c r="AY45" s="103" t="s">
        <v>381</v>
      </c>
      <c r="AZ45" s="105">
        <f t="shared" si="6"/>
        <v>2.5099999999999998</v>
      </c>
      <c r="BA45" s="88">
        <f t="shared" si="7"/>
        <v>297</v>
      </c>
      <c r="BB45" s="87">
        <f>BA45*AX45/100*((AU45/100)^2/4*PI()*7850/100)</f>
        <v>35.45041637030571</v>
      </c>
      <c r="BC45" s="87">
        <f>Q$13</f>
        <v>0</v>
      </c>
      <c r="BD45" s="88">
        <v>2</v>
      </c>
      <c r="BE45" s="87">
        <f>AL45-11</f>
        <v>225</v>
      </c>
      <c r="BF45" s="87">
        <f>AR45-9</f>
        <v>36</v>
      </c>
      <c r="BG45" s="104">
        <v>12</v>
      </c>
      <c r="BH45" s="88">
        <f t="shared" si="8"/>
        <v>297</v>
      </c>
      <c r="BI45" s="88">
        <f>INT((AP45-13)/20)+1</f>
        <v>2</v>
      </c>
      <c r="BJ45" s="87">
        <f t="shared" si="9"/>
        <v>5.2736156583925844</v>
      </c>
      <c r="BK45" s="88" t="s">
        <v>390</v>
      </c>
      <c r="BL45" s="87">
        <f>IF(BS45="双肢",(AP45+AQ45)/2-8.5,((INT((AX45-1)/2)+1)*AS45+AZ45+BO45+(AQ45-6.5*2)/2+INT(AQ45/8/10)*10+AZ45+BO45)/2)</f>
        <v>39.92</v>
      </c>
      <c r="BM45" s="87">
        <f>AR45-8.2</f>
        <v>36.799999999999997</v>
      </c>
      <c r="BN45" s="104">
        <f>Z$13</f>
        <v>10</v>
      </c>
      <c r="BO45" s="105">
        <f t="shared" si="10"/>
        <v>1.1599999999999999</v>
      </c>
      <c r="BP45" s="87">
        <f>(BL45+BM45+12)*2</f>
        <v>177.44</v>
      </c>
      <c r="BQ45" s="88">
        <f>IF(BS45="双肢",INT((AL45-8)/12.5)+1,(INT((AL45-8)/12.5)+1)*2)</f>
        <v>38</v>
      </c>
      <c r="BR45" s="87">
        <f t="shared" si="11"/>
        <v>41.571401248780454</v>
      </c>
      <c r="BS45" s="87" t="str">
        <f>AE$13</f>
        <v>四肢</v>
      </c>
      <c r="BT45" s="242">
        <f>BB45+BJ45+BR45+BB46+BJ46+BR46</f>
        <v>129.57000874658488</v>
      </c>
      <c r="BU45" s="284">
        <f>(AP45+AQ45)*AL45/2*AR45/1000000</f>
        <v>0.73809000000000002</v>
      </c>
    </row>
    <row r="46" spans="4:73" ht="24" customHeight="1" x14ac:dyDescent="0.25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8"/>
      <c r="AK46" s="242"/>
      <c r="AL46" s="345"/>
      <c r="AM46" s="242"/>
      <c r="AN46" s="238"/>
      <c r="AO46" s="250"/>
      <c r="AP46" s="242"/>
      <c r="AQ46" s="242"/>
      <c r="AR46" s="238"/>
      <c r="AS46" s="239"/>
      <c r="AT46" s="88" t="s">
        <v>382</v>
      </c>
      <c r="AU46" s="104">
        <f>AU45</f>
        <v>22</v>
      </c>
      <c r="AV46" s="87">
        <f>AL45/COS(AN45/180*PI())-11</f>
        <v>228.64068040503582</v>
      </c>
      <c r="AW46" s="88">
        <f>AR45-9</f>
        <v>36</v>
      </c>
      <c r="AX46" s="103" t="s">
        <v>381</v>
      </c>
      <c r="AY46" s="131">
        <f>INT((AQ45-AP45-3.5/COS(AN45*PI()/180))/AS45)+1</f>
        <v>4</v>
      </c>
      <c r="AZ46" s="105">
        <f t="shared" si="6"/>
        <v>2.5099999999999998</v>
      </c>
      <c r="BA46" s="88">
        <f t="shared" si="7"/>
        <v>300.64068040503582</v>
      </c>
      <c r="BB46" s="87">
        <f>BA46*AY46/100*((AU46/100)^2/4*PI()*7850/100)</f>
        <v>35.884974068048919</v>
      </c>
      <c r="BC46" s="87">
        <f>BC45</f>
        <v>0</v>
      </c>
      <c r="BD46" s="88" t="s">
        <v>383</v>
      </c>
      <c r="BE46" s="87">
        <f>AL45/COS(AN45/180*PI())-11</f>
        <v>228.64068040503582</v>
      </c>
      <c r="BF46" s="87">
        <f>AR45-9</f>
        <v>36</v>
      </c>
      <c r="BG46" s="104">
        <v>12</v>
      </c>
      <c r="BH46" s="88">
        <f t="shared" si="8"/>
        <v>300.64068040503582</v>
      </c>
      <c r="BI46" s="88">
        <f>INT((AQ45-AP45-3.5/COS(AN45*PI()/180))/20)+1</f>
        <v>2</v>
      </c>
      <c r="BJ46" s="87">
        <f t="shared" si="9"/>
        <v>5.3382606051643018</v>
      </c>
      <c r="BK46" s="88">
        <v>4</v>
      </c>
      <c r="BL46" s="103" t="s">
        <v>381</v>
      </c>
      <c r="BM46" s="87">
        <f>AR45-8.2</f>
        <v>36.799999999999997</v>
      </c>
      <c r="BN46" s="104">
        <v>12</v>
      </c>
      <c r="BO46" s="105">
        <f t="shared" si="10"/>
        <v>1.39</v>
      </c>
      <c r="BP46" s="87">
        <f>20+BM46</f>
        <v>56.8</v>
      </c>
      <c r="BQ46" s="88">
        <f>IF(BS45="双肢",INT(BQ45/3)*INT((AX45+AY46/2)/3),INT(BQ45/3/2)*INT((AX45+AY46/2)/3))</f>
        <v>12</v>
      </c>
      <c r="BR46" s="87">
        <f t="shared" si="11"/>
        <v>6.0513407958929042</v>
      </c>
      <c r="BS46" s="103" t="s">
        <v>381</v>
      </c>
      <c r="BT46" s="242"/>
      <c r="BU46" s="284"/>
    </row>
    <row r="47" spans="4:73" ht="24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J47" s="278"/>
      <c r="AK47" s="242"/>
      <c r="AL47" s="238">
        <f>AJ31*100-2*2</f>
        <v>236</v>
      </c>
      <c r="AM47" s="242" t="s">
        <v>392</v>
      </c>
      <c r="AN47" s="238">
        <v>10</v>
      </c>
      <c r="AO47" s="250">
        <f>INT(AL47*TAN(RADIANS(AN47)))</f>
        <v>41</v>
      </c>
      <c r="AP47" s="242">
        <f>INT((AO47-13)/AS47+1)*AS47+13</f>
        <v>49</v>
      </c>
      <c r="AQ47" s="242">
        <f>AP47+INT(AL47*(TAN(AN47/180*PI())))</f>
        <v>90</v>
      </c>
      <c r="AR47" s="238">
        <f>F$14</f>
        <v>50</v>
      </c>
      <c r="AS47" s="239">
        <v>12</v>
      </c>
      <c r="AT47" s="88">
        <v>1</v>
      </c>
      <c r="AU47" s="104">
        <f>J$14</f>
        <v>22</v>
      </c>
      <c r="AV47" s="87">
        <f>AL47-11</f>
        <v>225</v>
      </c>
      <c r="AW47" s="88">
        <f>AR47-9</f>
        <v>41</v>
      </c>
      <c r="AX47" s="130">
        <f>INT((AP47-13)/AS47)+1</f>
        <v>4</v>
      </c>
      <c r="AY47" s="103" t="s">
        <v>381</v>
      </c>
      <c r="AZ47" s="105">
        <f t="shared" si="6"/>
        <v>2.5099999999999998</v>
      </c>
      <c r="BA47" s="88">
        <f t="shared" si="7"/>
        <v>307</v>
      </c>
      <c r="BB47" s="87">
        <f>BA47*AX47/100*((AU47/100)^2/4*PI()*7850/100)</f>
        <v>36.644033083110614</v>
      </c>
      <c r="BC47" s="87">
        <f>Q$14</f>
        <v>0</v>
      </c>
      <c r="BD47" s="88">
        <v>2</v>
      </c>
      <c r="BE47" s="87">
        <f>AL47-11</f>
        <v>225</v>
      </c>
      <c r="BF47" s="87">
        <f>AR47-9</f>
        <v>41</v>
      </c>
      <c r="BG47" s="104">
        <v>12</v>
      </c>
      <c r="BH47" s="88">
        <f t="shared" si="8"/>
        <v>307</v>
      </c>
      <c r="BI47" s="88">
        <f>INT((AP47-13)/20)+1</f>
        <v>2</v>
      </c>
      <c r="BJ47" s="87">
        <f t="shared" si="9"/>
        <v>5.4511784751734789</v>
      </c>
      <c r="BK47" s="88" t="s">
        <v>390</v>
      </c>
      <c r="BL47" s="87">
        <f>IF(BS47="双肢",(AP47+AQ47)/2-8.5,((INT((AX47-1)/2)+1)*AS47+AZ47+BO47+(AQ47-6.5*2)/2+INT(AQ47/8/10)*10+AZ47+BO47)/2)</f>
        <v>40.150000000000006</v>
      </c>
      <c r="BM47" s="87">
        <f>AR47-8.2</f>
        <v>41.8</v>
      </c>
      <c r="BN47" s="104">
        <f>Z$14</f>
        <v>12</v>
      </c>
      <c r="BO47" s="105">
        <f t="shared" si="10"/>
        <v>1.39</v>
      </c>
      <c r="BP47" s="87">
        <f>(BL47+BM47+12)*2</f>
        <v>187.9</v>
      </c>
      <c r="BQ47" s="88">
        <f>IF(BS47="双肢",INT((AL47-8)/12.5)+1,(INT((AL47-8)/12.5)+1)*2)</f>
        <v>38</v>
      </c>
      <c r="BR47" s="87">
        <f t="shared" si="11"/>
        <v>63.391701218947361</v>
      </c>
      <c r="BS47" s="87" t="str">
        <f>AE$14</f>
        <v>四肢</v>
      </c>
      <c r="BT47" s="242">
        <f>BB47+BJ47+BR47+BB48+BJ48+BR48</f>
        <v>154.66535622626606</v>
      </c>
      <c r="BU47" s="284">
        <f>(AP47+AQ47)*AL47/2*AR47/1000000</f>
        <v>0.82010000000000005</v>
      </c>
    </row>
    <row r="48" spans="4:73" ht="24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8"/>
      <c r="AK48" s="242"/>
      <c r="AL48" s="345"/>
      <c r="AM48" s="242"/>
      <c r="AN48" s="238"/>
      <c r="AO48" s="250"/>
      <c r="AP48" s="242"/>
      <c r="AQ48" s="242"/>
      <c r="AR48" s="238"/>
      <c r="AS48" s="239"/>
      <c r="AT48" s="88" t="s">
        <v>382</v>
      </c>
      <c r="AU48" s="104">
        <f>AU47</f>
        <v>22</v>
      </c>
      <c r="AV48" s="87">
        <f>AL47/COS(AN47/180*PI())-11</f>
        <v>228.64068040503582</v>
      </c>
      <c r="AW48" s="88">
        <f>AR47-9</f>
        <v>41</v>
      </c>
      <c r="AX48" s="103" t="s">
        <v>381</v>
      </c>
      <c r="AY48" s="131">
        <f>INT((AQ47-AP47-3.5/COS(AN47*PI()/180))/AS47)+1</f>
        <v>4</v>
      </c>
      <c r="AZ48" s="105">
        <f t="shared" si="6"/>
        <v>2.5099999999999998</v>
      </c>
      <c r="BA48" s="88">
        <f t="shared" si="7"/>
        <v>310.64068040503582</v>
      </c>
      <c r="BB48" s="87">
        <f>BA48*AY48/100*((AU48/100)^2/4*PI()*7850/100)</f>
        <v>37.078590780853823</v>
      </c>
      <c r="BC48" s="87">
        <f>BC47</f>
        <v>0</v>
      </c>
      <c r="BD48" s="88" t="s">
        <v>383</v>
      </c>
      <c r="BE48" s="87">
        <f>AL47/COS(AN47/180*PI())-11</f>
        <v>228.64068040503582</v>
      </c>
      <c r="BF48" s="87">
        <f>AR47-9</f>
        <v>41</v>
      </c>
      <c r="BG48" s="104">
        <v>12</v>
      </c>
      <c r="BH48" s="88">
        <f t="shared" si="8"/>
        <v>310.64068040503582</v>
      </c>
      <c r="BI48" s="88">
        <f>INT((AQ47-AP47-3.5/COS(AN47*PI()/180))/20)+1</f>
        <v>2</v>
      </c>
      <c r="BJ48" s="87">
        <f t="shared" si="9"/>
        <v>5.5158234219451963</v>
      </c>
      <c r="BK48" s="88">
        <v>4</v>
      </c>
      <c r="BL48" s="103" t="s">
        <v>381</v>
      </c>
      <c r="BM48" s="87">
        <f>AR47-8.2</f>
        <v>41.8</v>
      </c>
      <c r="BN48" s="104">
        <v>12</v>
      </c>
      <c r="BO48" s="105">
        <f t="shared" si="10"/>
        <v>1.39</v>
      </c>
      <c r="BP48" s="87">
        <f>20+BM48</f>
        <v>61.8</v>
      </c>
      <c r="BQ48" s="88">
        <f>IF(BS47="双肢",INT(BQ47/3)*INT((AX47+AY48/2)/3),INT(BQ47/3/2)*INT((AX47+AY48/2)/3))</f>
        <v>12</v>
      </c>
      <c r="BR48" s="87">
        <f t="shared" si="11"/>
        <v>6.5840292462355894</v>
      </c>
      <c r="BS48" s="103" t="s">
        <v>381</v>
      </c>
      <c r="BT48" s="242"/>
      <c r="BU48" s="284"/>
    </row>
    <row r="49" spans="2:83" ht="24" customHeight="1" x14ac:dyDescent="0.25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278"/>
      <c r="AK49" s="242"/>
      <c r="AL49" s="238">
        <f>AJ31*100-2*2</f>
        <v>236</v>
      </c>
      <c r="AM49" s="242" t="s">
        <v>393</v>
      </c>
      <c r="AN49" s="238">
        <v>10</v>
      </c>
      <c r="AO49" s="250">
        <f>INT(AL49*TAN(RADIANS(AN49)))</f>
        <v>41</v>
      </c>
      <c r="AP49" s="242">
        <f>INT((AO49-13)/AS49+1)*AS49+13</f>
        <v>49</v>
      </c>
      <c r="AQ49" s="242">
        <f>AP49+INT(AL49*(TAN(AN49/180*PI())))</f>
        <v>90</v>
      </c>
      <c r="AR49" s="238">
        <f>F$15</f>
        <v>50</v>
      </c>
      <c r="AS49" s="239">
        <v>12</v>
      </c>
      <c r="AT49" s="88">
        <v>1</v>
      </c>
      <c r="AU49" s="104">
        <f>J$15</f>
        <v>22</v>
      </c>
      <c r="AV49" s="87">
        <f>AL49-11</f>
        <v>225</v>
      </c>
      <c r="AW49" s="88">
        <f>AR49-9</f>
        <v>41</v>
      </c>
      <c r="AX49" s="130">
        <f>INT((AP49-13)/AS49)+1</f>
        <v>4</v>
      </c>
      <c r="AY49" s="103" t="s">
        <v>381</v>
      </c>
      <c r="AZ49" s="105">
        <f t="shared" si="6"/>
        <v>2.5099999999999998</v>
      </c>
      <c r="BA49" s="88">
        <f t="shared" si="7"/>
        <v>307</v>
      </c>
      <c r="BB49" s="87">
        <f>BA49*AX49/100*((AU49/100)^2/4*PI()*7850/100)</f>
        <v>36.644033083110614</v>
      </c>
      <c r="BC49" s="87">
        <f>Q$15</f>
        <v>0</v>
      </c>
      <c r="BD49" s="88">
        <v>2</v>
      </c>
      <c r="BE49" s="87">
        <f>AL49-11</f>
        <v>225</v>
      </c>
      <c r="BF49" s="87">
        <f>AR49-9</f>
        <v>41</v>
      </c>
      <c r="BG49" s="104">
        <v>12</v>
      </c>
      <c r="BH49" s="88">
        <f t="shared" si="8"/>
        <v>307</v>
      </c>
      <c r="BI49" s="88">
        <f>INT((AP49-13)/20)+1</f>
        <v>2</v>
      </c>
      <c r="BJ49" s="87">
        <f t="shared" si="9"/>
        <v>5.4511784751734789</v>
      </c>
      <c r="BK49" s="88" t="s">
        <v>390</v>
      </c>
      <c r="BL49" s="87">
        <f>IF(BS49="双肢",(AP49+AQ49)/2-8.5,((INT((AX49-1)/2)+1)*AS49+AZ49+BO49+(AQ49-6.5*2)/2+INT(AQ49/8/10)*10+AZ49+BO49)/2)</f>
        <v>40.150000000000006</v>
      </c>
      <c r="BM49" s="87">
        <f>AR49-8.2</f>
        <v>41.8</v>
      </c>
      <c r="BN49" s="104">
        <f>Z$15</f>
        <v>12</v>
      </c>
      <c r="BO49" s="105">
        <f t="shared" si="10"/>
        <v>1.39</v>
      </c>
      <c r="BP49" s="87">
        <f>(BL49+BM49+12)*2</f>
        <v>187.9</v>
      </c>
      <c r="BQ49" s="88">
        <f>IF(BS49="双肢",INT((AL49-8)/12.5)+1,(INT((AL49-8)/12.5)+1)*2)</f>
        <v>38</v>
      </c>
      <c r="BR49" s="87">
        <f t="shared" si="11"/>
        <v>63.391701218947361</v>
      </c>
      <c r="BS49" s="87" t="str">
        <f>AE$15</f>
        <v>四肢</v>
      </c>
      <c r="BT49" s="242">
        <f>BB49+BJ49+BR49+BB50+BJ50+BR50</f>
        <v>154.66535622626606</v>
      </c>
      <c r="BU49" s="284">
        <f>(AP49+AQ49)*AL49/2*AR49/1000000</f>
        <v>0.82010000000000005</v>
      </c>
    </row>
    <row r="50" spans="2:83" ht="24" customHeight="1" thickBot="1" x14ac:dyDescent="0.3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J50" s="279"/>
      <c r="AK50" s="252"/>
      <c r="AL50" s="344"/>
      <c r="AM50" s="252"/>
      <c r="AN50" s="236"/>
      <c r="AO50" s="250"/>
      <c r="AP50" s="252"/>
      <c r="AQ50" s="252"/>
      <c r="AR50" s="236"/>
      <c r="AS50" s="240"/>
      <c r="AT50" s="95" t="s">
        <v>382</v>
      </c>
      <c r="AU50" s="108">
        <f>AU49</f>
        <v>22</v>
      </c>
      <c r="AV50" s="94">
        <f>AL49/COS(AN49/180*PI())-11</f>
        <v>228.64068040503582</v>
      </c>
      <c r="AW50" s="95">
        <f>AR49-9</f>
        <v>41</v>
      </c>
      <c r="AX50" s="107" t="s">
        <v>381</v>
      </c>
      <c r="AY50" s="139">
        <f>INT((AQ49-AP49-3.5/COS(AN49*PI()/180))/AS49)+1</f>
        <v>4</v>
      </c>
      <c r="AZ50" s="109">
        <f t="shared" si="6"/>
        <v>2.5099999999999998</v>
      </c>
      <c r="BA50" s="95">
        <f t="shared" si="7"/>
        <v>310.64068040503582</v>
      </c>
      <c r="BB50" s="94">
        <f>BA50*AY50/100*((AU50/100)^2/4*PI()*7850/100)</f>
        <v>37.078590780853823</v>
      </c>
      <c r="BC50" s="94">
        <f>BC49</f>
        <v>0</v>
      </c>
      <c r="BD50" s="95" t="s">
        <v>383</v>
      </c>
      <c r="BE50" s="94">
        <f>AL49/COS(AN49/180*PI())-11</f>
        <v>228.64068040503582</v>
      </c>
      <c r="BF50" s="94">
        <f>AR49-9</f>
        <v>41</v>
      </c>
      <c r="BG50" s="108">
        <v>12</v>
      </c>
      <c r="BH50" s="95">
        <f t="shared" si="8"/>
        <v>310.64068040503582</v>
      </c>
      <c r="BI50" s="95">
        <f>INT((AQ49-AP49-3.5/COS(AN49*PI()/180))/20)+1</f>
        <v>2</v>
      </c>
      <c r="BJ50" s="94">
        <f t="shared" si="9"/>
        <v>5.5158234219451963</v>
      </c>
      <c r="BK50" s="95">
        <v>4</v>
      </c>
      <c r="BL50" s="107" t="s">
        <v>381</v>
      </c>
      <c r="BM50" s="94">
        <f>AR49-8.2</f>
        <v>41.8</v>
      </c>
      <c r="BN50" s="108">
        <v>12</v>
      </c>
      <c r="BO50" s="109">
        <f t="shared" si="10"/>
        <v>1.39</v>
      </c>
      <c r="BP50" s="94">
        <f>20+BM50</f>
        <v>61.8</v>
      </c>
      <c r="BQ50" s="95">
        <f>IF(BS49="双肢",INT(BQ49/3)*INT((AX49+AY50/2)/3),INT(BQ49/3/2)*INT((AX49+AY50/2)/3))</f>
        <v>12</v>
      </c>
      <c r="BR50" s="94">
        <f t="shared" si="11"/>
        <v>6.5840292462355894</v>
      </c>
      <c r="BS50" s="107" t="s">
        <v>381</v>
      </c>
      <c r="BT50" s="252"/>
      <c r="BU50" s="285"/>
    </row>
    <row r="51" spans="2:83" ht="19.899999999999999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L51" s="73"/>
      <c r="AM51" s="93"/>
      <c r="AN51" s="93"/>
      <c r="AO51" s="129"/>
      <c r="AP51" s="93"/>
      <c r="AQ51" s="93"/>
      <c r="AR51" s="73"/>
      <c r="AT51" s="73"/>
      <c r="AU51" s="73"/>
      <c r="AV51" s="73"/>
      <c r="AW51" s="73"/>
      <c r="AX51" s="73"/>
      <c r="AY51" s="73"/>
      <c r="AZ51" s="73"/>
      <c r="BA51" s="73"/>
      <c r="BB51" s="72"/>
      <c r="BC51" s="72"/>
      <c r="BD51" s="72"/>
      <c r="BE51" s="72"/>
      <c r="BF51" s="72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</row>
    <row r="52" spans="2:83" ht="39.950000000000003" customHeight="1" x14ac:dyDescent="0.25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271" t="s">
        <v>395</v>
      </c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  <c r="AX52" s="287"/>
      <c r="AY52" s="287"/>
      <c r="AZ52" s="287"/>
      <c r="BA52" s="287"/>
      <c r="BB52" s="287"/>
      <c r="BC52" s="287"/>
      <c r="BD52" s="287"/>
      <c r="BE52" s="287"/>
      <c r="BF52" s="287"/>
      <c r="BG52" s="287"/>
      <c r="BH52" s="287"/>
      <c r="BI52" s="287"/>
      <c r="BJ52" s="287"/>
      <c r="BK52" s="287"/>
      <c r="BL52" s="287"/>
      <c r="BM52" s="287"/>
      <c r="BN52" s="287"/>
      <c r="BO52" s="287"/>
      <c r="BP52" s="287"/>
      <c r="BQ52" s="287"/>
      <c r="BR52" s="287"/>
      <c r="BS52" s="287"/>
      <c r="BT52" s="287"/>
      <c r="BU52" s="287"/>
    </row>
    <row r="53" spans="2:83" ht="9.9499999999999993" customHeight="1" thickBot="1" x14ac:dyDescent="0.3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43"/>
      <c r="AK53" s="43"/>
      <c r="AL53" s="43"/>
      <c r="AM53" s="43"/>
      <c r="AN53" s="43"/>
      <c r="AO53" s="128"/>
      <c r="AP53" s="43"/>
      <c r="AQ53" s="43"/>
      <c r="AR53" s="43"/>
      <c r="AS53" s="13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</row>
    <row r="54" spans="2:83" s="97" customFormat="1" ht="39.950000000000003" customHeight="1" x14ac:dyDescent="0.3">
      <c r="B54" s="42"/>
      <c r="C54" s="42"/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96"/>
      <c r="AJ54" s="348" t="s">
        <v>346</v>
      </c>
      <c r="AK54" s="274" t="s">
        <v>347</v>
      </c>
      <c r="AL54" s="274" t="s">
        <v>348</v>
      </c>
      <c r="AM54" s="274" t="s">
        <v>349</v>
      </c>
      <c r="AN54" s="125" t="s">
        <v>208</v>
      </c>
      <c r="AO54" s="76" t="s">
        <v>350</v>
      </c>
      <c r="AP54" s="125" t="s">
        <v>350</v>
      </c>
      <c r="AQ54" s="125" t="s">
        <v>351</v>
      </c>
      <c r="AR54" s="124" t="s">
        <v>340</v>
      </c>
      <c r="AS54" s="264" t="s">
        <v>352</v>
      </c>
      <c r="AT54" s="257" t="s">
        <v>353</v>
      </c>
      <c r="AU54" s="257"/>
      <c r="AV54" s="257"/>
      <c r="AW54" s="257"/>
      <c r="AX54" s="257"/>
      <c r="AY54" s="257"/>
      <c r="AZ54" s="257"/>
      <c r="BA54" s="257"/>
      <c r="BB54" s="257"/>
      <c r="BC54" s="257"/>
      <c r="BD54" s="257" t="s">
        <v>354</v>
      </c>
      <c r="BE54" s="257"/>
      <c r="BF54" s="257"/>
      <c r="BG54" s="257"/>
      <c r="BH54" s="257"/>
      <c r="BI54" s="257"/>
      <c r="BJ54" s="257"/>
      <c r="BK54" s="257" t="s">
        <v>355</v>
      </c>
      <c r="BL54" s="257"/>
      <c r="BM54" s="257"/>
      <c r="BN54" s="257"/>
      <c r="BO54" s="257"/>
      <c r="BP54" s="257"/>
      <c r="BQ54" s="257"/>
      <c r="BR54" s="257"/>
      <c r="BS54" s="257"/>
      <c r="BT54" s="258" t="s">
        <v>356</v>
      </c>
      <c r="BU54" s="260" t="s">
        <v>357</v>
      </c>
      <c r="CE54" s="143"/>
    </row>
    <row r="55" spans="2:83" s="97" customFormat="1" ht="60" customHeight="1" x14ac:dyDescent="0.3">
      <c r="B55" s="42"/>
      <c r="C55" s="42"/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96"/>
      <c r="AJ55" s="273"/>
      <c r="AK55" s="259"/>
      <c r="AL55" s="259"/>
      <c r="AM55" s="259"/>
      <c r="AN55" s="126" t="s">
        <v>371</v>
      </c>
      <c r="AO55" s="82" t="s">
        <v>372</v>
      </c>
      <c r="AP55" s="126" t="s">
        <v>373</v>
      </c>
      <c r="AQ55" s="126" t="s">
        <v>374</v>
      </c>
      <c r="AR55" s="126" t="s">
        <v>189</v>
      </c>
      <c r="AS55" s="265"/>
      <c r="AT55" s="25" t="s">
        <v>375</v>
      </c>
      <c r="AU55" s="25" t="s">
        <v>376</v>
      </c>
      <c r="AV55" s="81" t="s">
        <v>359</v>
      </c>
      <c r="AW55" s="81" t="s">
        <v>360</v>
      </c>
      <c r="AX55" s="25" t="s">
        <v>188</v>
      </c>
      <c r="AY55" s="25" t="s">
        <v>211</v>
      </c>
      <c r="AZ55" s="25" t="s">
        <v>363</v>
      </c>
      <c r="BA55" s="25" t="s">
        <v>377</v>
      </c>
      <c r="BB55" s="25" t="s">
        <v>378</v>
      </c>
      <c r="BC55" s="25" t="s">
        <v>369</v>
      </c>
      <c r="BD55" s="25" t="s">
        <v>375</v>
      </c>
      <c r="BE55" s="81" t="s">
        <v>359</v>
      </c>
      <c r="BF55" s="81" t="s">
        <v>360</v>
      </c>
      <c r="BG55" s="25" t="s">
        <v>376</v>
      </c>
      <c r="BH55" s="25" t="s">
        <v>377</v>
      </c>
      <c r="BI55" s="25" t="s">
        <v>379</v>
      </c>
      <c r="BJ55" s="25" t="s">
        <v>378</v>
      </c>
      <c r="BK55" s="25" t="s">
        <v>375</v>
      </c>
      <c r="BL55" s="81" t="s">
        <v>359</v>
      </c>
      <c r="BM55" s="81" t="s">
        <v>360</v>
      </c>
      <c r="BN55" s="25" t="s">
        <v>376</v>
      </c>
      <c r="BO55" s="25" t="s">
        <v>363</v>
      </c>
      <c r="BP55" s="25" t="s">
        <v>377</v>
      </c>
      <c r="BQ55" s="25" t="s">
        <v>370</v>
      </c>
      <c r="BR55" s="25" t="s">
        <v>378</v>
      </c>
      <c r="BS55" s="25" t="s">
        <v>369</v>
      </c>
      <c r="BT55" s="259"/>
      <c r="BU55" s="261"/>
      <c r="CE55" s="143"/>
    </row>
    <row r="56" spans="2:83" s="97" customFormat="1" ht="24" customHeight="1" x14ac:dyDescent="0.3">
      <c r="B56" s="42"/>
      <c r="C56" s="42"/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96"/>
      <c r="AJ56" s="278">
        <v>2.4</v>
      </c>
      <c r="AK56" s="242">
        <v>2</v>
      </c>
      <c r="AL56" s="238">
        <f>AJ56*100-2*2</f>
        <v>236</v>
      </c>
      <c r="AM56" s="242" t="s">
        <v>380</v>
      </c>
      <c r="AN56" s="238">
        <v>15</v>
      </c>
      <c r="AO56" s="250">
        <f>INT(AL56*TAN(RADIANS(AN56)))</f>
        <v>63</v>
      </c>
      <c r="AP56" s="242">
        <f>INT((AO56-13)/AS56+1)*AS56+13</f>
        <v>73</v>
      </c>
      <c r="AQ56" s="242">
        <f>AP56+INT(AL56*(TAN(AN56/180*PI())))</f>
        <v>136</v>
      </c>
      <c r="AR56" s="238">
        <f>F$6</f>
        <v>25</v>
      </c>
      <c r="AS56" s="239">
        <v>12</v>
      </c>
      <c r="AT56" s="88">
        <v>1</v>
      </c>
      <c r="AU56" s="104">
        <f>J$6</f>
        <v>20</v>
      </c>
      <c r="AV56" s="87">
        <f>AL56-11</f>
        <v>225</v>
      </c>
      <c r="AW56" s="88">
        <f>AR56-9</f>
        <v>16</v>
      </c>
      <c r="AX56" s="130">
        <f>INT((AP56-13)/AS56)+1</f>
        <v>6</v>
      </c>
      <c r="AY56" s="103" t="s">
        <v>381</v>
      </c>
      <c r="AZ56" s="105">
        <f t="shared" ref="AZ56:AZ75" si="12">IF(AU56=16,1.84,IF(AU56=20,2.27,IF(AU56=22,2.51,IF(AU56=25,2.84,IF(AU56=28,3.16)))))</f>
        <v>2.27</v>
      </c>
      <c r="BA56" s="88">
        <f t="shared" ref="BA56:BA75" si="13">AV56+2*AW56</f>
        <v>257</v>
      </c>
      <c r="BB56" s="87">
        <f>BA56*AX56/100*((AU56/100)^2/4*PI()*7850/100)</f>
        <v>38.028036593908375</v>
      </c>
      <c r="BC56" s="87">
        <f>Q$6</f>
        <v>0</v>
      </c>
      <c r="BD56" s="88">
        <v>2</v>
      </c>
      <c r="BE56" s="87">
        <f>AL56-11</f>
        <v>225</v>
      </c>
      <c r="BF56" s="87">
        <f>AR56-9</f>
        <v>16</v>
      </c>
      <c r="BG56" s="104">
        <v>12</v>
      </c>
      <c r="BH56" s="88">
        <f t="shared" ref="BH56:BH75" si="14">BE56+2*BF56</f>
        <v>257</v>
      </c>
      <c r="BI56" s="88">
        <f>INT((AP56-13)/20)+1</f>
        <v>4</v>
      </c>
      <c r="BJ56" s="87">
        <f t="shared" ref="BJ56:BJ75" si="15">BH56*BI56/100*((BG56/100)^2/4*PI()*7850/100)</f>
        <v>9.1267287825380077</v>
      </c>
      <c r="BK56" s="88">
        <v>3</v>
      </c>
      <c r="BL56" s="87">
        <f>IF(BS56="双肢",(AP56+AQ56)/2-8.5,((INT((AX56-1)/2)+1)*AS56+AZ56+BO56+(AQ56-6.5*2)/2+INT(AQ56/8/10)*10+AZ56+BO56)/2)</f>
        <v>96</v>
      </c>
      <c r="BM56" s="87">
        <f>AR56-8.2</f>
        <v>16.8</v>
      </c>
      <c r="BN56" s="104">
        <f>Z$6</f>
        <v>10</v>
      </c>
      <c r="BO56" s="105">
        <f t="shared" ref="BO56:BO75" si="16">IF(BN56=10,1.16,IF(BN56=12,1.39,IF(BN56=25,2.7,IF(BN56=28,3.1))))</f>
        <v>1.1599999999999999</v>
      </c>
      <c r="BP56" s="87">
        <f>(BL56+BM56+12)*2</f>
        <v>249.6</v>
      </c>
      <c r="BQ56" s="88">
        <f>IF(BS56="双肢",INT((AL56-8)/12.5)+1,(INT((AL56-8)/12.5)+1)*2)</f>
        <v>19</v>
      </c>
      <c r="BR56" s="87">
        <f t="shared" ref="BR56:BR75" si="17">BP56*BQ56/100*((BN56/100)^2/4*PI()*7850/100)</f>
        <v>29.238677163254064</v>
      </c>
      <c r="BS56" s="87" t="str">
        <f>AE$6</f>
        <v>双肢</v>
      </c>
      <c r="BT56" s="242">
        <f>BB56+BJ56+BR56+BB57+BJ57+BR57</f>
        <v>120.09739999416719</v>
      </c>
      <c r="BU56" s="284">
        <f>(AP56+AQ56)*AL56/2*AR56/1000000</f>
        <v>0.61655000000000004</v>
      </c>
      <c r="CE56" s="143"/>
    </row>
    <row r="57" spans="2:83" s="97" customFormat="1" ht="24" customHeight="1" x14ac:dyDescent="0.3">
      <c r="B57" s="42"/>
      <c r="C57" s="42"/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96"/>
      <c r="AJ57" s="278"/>
      <c r="AK57" s="242"/>
      <c r="AL57" s="238"/>
      <c r="AM57" s="242"/>
      <c r="AN57" s="238"/>
      <c r="AO57" s="250"/>
      <c r="AP57" s="242"/>
      <c r="AQ57" s="242"/>
      <c r="AR57" s="238"/>
      <c r="AS57" s="239"/>
      <c r="AT57" s="88" t="s">
        <v>382</v>
      </c>
      <c r="AU57" s="104">
        <f>AU56</f>
        <v>20</v>
      </c>
      <c r="AV57" s="87">
        <f>AL56/COS(AN56/180*PI())-11</f>
        <v>233.32517857677959</v>
      </c>
      <c r="AW57" s="88">
        <f>AR56-9</f>
        <v>16</v>
      </c>
      <c r="AX57" s="103" t="s">
        <v>381</v>
      </c>
      <c r="AY57" s="131">
        <f>INT((AQ56-AP56-3.5/COS(AN56*PI()/180))/AS56)+1</f>
        <v>5</v>
      </c>
      <c r="AZ57" s="105">
        <f t="shared" si="12"/>
        <v>2.27</v>
      </c>
      <c r="BA57" s="88">
        <f t="shared" si="13"/>
        <v>265.32517857677959</v>
      </c>
      <c r="BB57" s="87">
        <f>BA57*AY57/100*((AU57/100)^2/4*PI()*7850/100)</f>
        <v>32.716587549296527</v>
      </c>
      <c r="BC57" s="87">
        <f>BC56</f>
        <v>0</v>
      </c>
      <c r="BD57" s="88" t="s">
        <v>383</v>
      </c>
      <c r="BE57" s="87">
        <f>AL56/COS(AN56/180*PI())-11</f>
        <v>233.32517857677959</v>
      </c>
      <c r="BF57" s="87">
        <f>AR56-9</f>
        <v>16</v>
      </c>
      <c r="BG57" s="104">
        <v>12</v>
      </c>
      <c r="BH57" s="88">
        <f t="shared" si="14"/>
        <v>265.32517857677959</v>
      </c>
      <c r="BI57" s="88">
        <f>INT((AQ56-AP56-3.5/COS(AN56*PI()/180))/20)+1</f>
        <v>3</v>
      </c>
      <c r="BJ57" s="87">
        <f t="shared" si="15"/>
        <v>7.0667829106480484</v>
      </c>
      <c r="BK57" s="88">
        <v>4</v>
      </c>
      <c r="BL57" s="103" t="s">
        <v>381</v>
      </c>
      <c r="BM57" s="87">
        <f>AR56-8.2</f>
        <v>16.8</v>
      </c>
      <c r="BN57" s="104">
        <v>12</v>
      </c>
      <c r="BO57" s="105">
        <f t="shared" si="16"/>
        <v>1.39</v>
      </c>
      <c r="BP57" s="87">
        <f>20+BM57</f>
        <v>36.799999999999997</v>
      </c>
      <c r="BQ57" s="88">
        <f>IF(BS56="双肢",INT(BQ56/3)*INT((AX56+AY57/2)/3),INT(BQ56/3/2)*INT((AX56+AY57/2)/3))</f>
        <v>12</v>
      </c>
      <c r="BR57" s="87">
        <f t="shared" si="17"/>
        <v>3.9205869945221634</v>
      </c>
      <c r="BS57" s="103" t="s">
        <v>381</v>
      </c>
      <c r="BT57" s="242"/>
      <c r="BU57" s="284"/>
      <c r="CE57" s="143"/>
    </row>
    <row r="58" spans="2:83" s="97" customFormat="1" ht="24" customHeight="1" x14ac:dyDescent="0.3">
      <c r="B58" s="42"/>
      <c r="C58" s="42"/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96"/>
      <c r="AJ58" s="278"/>
      <c r="AK58" s="242"/>
      <c r="AL58" s="238">
        <f>AJ56*100-2*2</f>
        <v>236</v>
      </c>
      <c r="AM58" s="242" t="s">
        <v>384</v>
      </c>
      <c r="AN58" s="238">
        <v>15</v>
      </c>
      <c r="AO58" s="250">
        <f>INT(AL58*TAN(RADIANS(AN58)))</f>
        <v>63</v>
      </c>
      <c r="AP58" s="242">
        <f>INT((AO58-13)/AS58+1)*AS58+13</f>
        <v>73</v>
      </c>
      <c r="AQ58" s="242">
        <f>AP58+INT(AL58*(TAN(AN58/180*PI())))</f>
        <v>136</v>
      </c>
      <c r="AR58" s="238">
        <f>F$7</f>
        <v>25</v>
      </c>
      <c r="AS58" s="239">
        <v>12</v>
      </c>
      <c r="AT58" s="88">
        <v>1</v>
      </c>
      <c r="AU58" s="104">
        <f>J$7</f>
        <v>20</v>
      </c>
      <c r="AV58" s="87">
        <f>AL58-11</f>
        <v>225</v>
      </c>
      <c r="AW58" s="88">
        <f>AR58-9</f>
        <v>16</v>
      </c>
      <c r="AX58" s="130">
        <f>INT((AP58-13)/AS58)+1</f>
        <v>6</v>
      </c>
      <c r="AY58" s="103" t="s">
        <v>381</v>
      </c>
      <c r="AZ58" s="105">
        <f t="shared" si="12"/>
        <v>2.27</v>
      </c>
      <c r="BA58" s="88">
        <f t="shared" si="13"/>
        <v>257</v>
      </c>
      <c r="BB58" s="87">
        <f>BA58*AX58/100*((AU58/100)^2/4*PI()*7850/100)</f>
        <v>38.028036593908375</v>
      </c>
      <c r="BC58" s="87">
        <f>Q$7</f>
        <v>0</v>
      </c>
      <c r="BD58" s="88">
        <v>2</v>
      </c>
      <c r="BE58" s="87">
        <f>AL58-11</f>
        <v>225</v>
      </c>
      <c r="BF58" s="87">
        <f>AR58-9</f>
        <v>16</v>
      </c>
      <c r="BG58" s="104">
        <v>12</v>
      </c>
      <c r="BH58" s="88">
        <f t="shared" si="14"/>
        <v>257</v>
      </c>
      <c r="BI58" s="88">
        <f>INT((AP58-13)/20)+1</f>
        <v>4</v>
      </c>
      <c r="BJ58" s="87">
        <f t="shared" si="15"/>
        <v>9.1267287825380077</v>
      </c>
      <c r="BK58" s="88">
        <v>3</v>
      </c>
      <c r="BL58" s="87">
        <f>IF(BS58="双肢",(AP58+AQ58)/2-8.5,((INT((AX58-1)/2)+1)*AS58+AZ58+BO58+(AQ58-6.5*2)/2+INT(AQ58/8/10)*10+AZ58+BO58)/2)</f>
        <v>96</v>
      </c>
      <c r="BM58" s="87">
        <f>AR58-8.2</f>
        <v>16.8</v>
      </c>
      <c r="BN58" s="104">
        <f>Z$7</f>
        <v>10</v>
      </c>
      <c r="BO58" s="105">
        <f t="shared" si="16"/>
        <v>1.1599999999999999</v>
      </c>
      <c r="BP58" s="87">
        <f>(BL58+BM58+12)*2</f>
        <v>249.6</v>
      </c>
      <c r="BQ58" s="88">
        <f>IF(BS58="双肢",INT((AL58-8)/12.5)+1,(INT((AL58-8)/12.5)+1)*2)</f>
        <v>19</v>
      </c>
      <c r="BR58" s="87">
        <f t="shared" si="17"/>
        <v>29.238677163254064</v>
      </c>
      <c r="BS58" s="87" t="str">
        <f>AE$7</f>
        <v>双肢</v>
      </c>
      <c r="BT58" s="242">
        <f>BB58+BJ58+BR58+BB59+BJ59+BR59</f>
        <v>120.09739999416719</v>
      </c>
      <c r="BU58" s="284">
        <f>(AP58+AQ58)*AL58/2*AR58/1000000</f>
        <v>0.61655000000000004</v>
      </c>
      <c r="CE58" s="143"/>
    </row>
    <row r="59" spans="2:83" s="97" customFormat="1" ht="24" customHeight="1" x14ac:dyDescent="0.3">
      <c r="B59" s="42"/>
      <c r="C59" s="42"/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96"/>
      <c r="AJ59" s="278"/>
      <c r="AK59" s="242"/>
      <c r="AL59" s="238"/>
      <c r="AM59" s="242"/>
      <c r="AN59" s="238"/>
      <c r="AO59" s="250"/>
      <c r="AP59" s="242"/>
      <c r="AQ59" s="242"/>
      <c r="AR59" s="238"/>
      <c r="AS59" s="239"/>
      <c r="AT59" s="88" t="s">
        <v>382</v>
      </c>
      <c r="AU59" s="104">
        <f>AU58</f>
        <v>20</v>
      </c>
      <c r="AV59" s="87">
        <f>AL58/COS(AN58/180*PI())-11</f>
        <v>233.32517857677959</v>
      </c>
      <c r="AW59" s="88">
        <f>AR58-9</f>
        <v>16</v>
      </c>
      <c r="AX59" s="103" t="s">
        <v>381</v>
      </c>
      <c r="AY59" s="131">
        <f>INT((AQ58-AP58-3.5/COS(AN58*PI()/180))/AS58)+1</f>
        <v>5</v>
      </c>
      <c r="AZ59" s="105">
        <f t="shared" si="12"/>
        <v>2.27</v>
      </c>
      <c r="BA59" s="88">
        <f t="shared" si="13"/>
        <v>265.32517857677959</v>
      </c>
      <c r="BB59" s="87">
        <f>BA59*AY59/100*((AU59/100)^2/4*PI()*7850/100)</f>
        <v>32.716587549296527</v>
      </c>
      <c r="BC59" s="87">
        <f>BC58</f>
        <v>0</v>
      </c>
      <c r="BD59" s="88" t="s">
        <v>383</v>
      </c>
      <c r="BE59" s="87">
        <f>AL58/COS(AN58/180*PI())-11</f>
        <v>233.32517857677959</v>
      </c>
      <c r="BF59" s="87">
        <f>AR58-9</f>
        <v>16</v>
      </c>
      <c r="BG59" s="104">
        <v>12</v>
      </c>
      <c r="BH59" s="88">
        <f t="shared" si="14"/>
        <v>265.32517857677959</v>
      </c>
      <c r="BI59" s="88">
        <f>INT((AQ58-AP58-3.5/COS(AN58*PI()/180))/20)+1</f>
        <v>3</v>
      </c>
      <c r="BJ59" s="87">
        <f t="shared" si="15"/>
        <v>7.0667829106480484</v>
      </c>
      <c r="BK59" s="88">
        <v>4</v>
      </c>
      <c r="BL59" s="103" t="s">
        <v>381</v>
      </c>
      <c r="BM59" s="87">
        <f>AR58-8.2</f>
        <v>16.8</v>
      </c>
      <c r="BN59" s="104">
        <v>12</v>
      </c>
      <c r="BO59" s="105">
        <f t="shared" si="16"/>
        <v>1.39</v>
      </c>
      <c r="BP59" s="87">
        <f>20+BM59</f>
        <v>36.799999999999997</v>
      </c>
      <c r="BQ59" s="88">
        <f>IF(BS58="双肢",INT(BQ58/3)*INT((AX58+AY59/2)/3),INT(BQ58/3/2)*INT((AX58+AY59/2)/3))</f>
        <v>12</v>
      </c>
      <c r="BR59" s="87">
        <f t="shared" si="17"/>
        <v>3.9205869945221634</v>
      </c>
      <c r="BS59" s="103" t="s">
        <v>381</v>
      </c>
      <c r="BT59" s="242"/>
      <c r="BU59" s="284"/>
      <c r="CE59" s="143"/>
    </row>
    <row r="60" spans="2:83" s="97" customFormat="1" ht="24" customHeight="1" x14ac:dyDescent="0.3">
      <c r="B60" s="42"/>
      <c r="C60" s="42"/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96"/>
      <c r="AJ60" s="278"/>
      <c r="AK60" s="242"/>
      <c r="AL60" s="238">
        <f>AJ56*100-2*2</f>
        <v>236</v>
      </c>
      <c r="AM60" s="242" t="s">
        <v>385</v>
      </c>
      <c r="AN60" s="238">
        <v>15</v>
      </c>
      <c r="AO60" s="250">
        <f>INT(AL60*TAN(RADIANS(AN60)))</f>
        <v>63</v>
      </c>
      <c r="AP60" s="242">
        <f>INT((AO60-13)/AS60+1)*AS60+13</f>
        <v>73</v>
      </c>
      <c r="AQ60" s="242">
        <f>AP60+INT(AL60*(TAN(AN60/180*PI())))</f>
        <v>136</v>
      </c>
      <c r="AR60" s="238">
        <f>F$8</f>
        <v>35</v>
      </c>
      <c r="AS60" s="239">
        <v>12</v>
      </c>
      <c r="AT60" s="88">
        <v>1</v>
      </c>
      <c r="AU60" s="104">
        <f>J$8</f>
        <v>20</v>
      </c>
      <c r="AV60" s="87">
        <f>AL60-11</f>
        <v>225</v>
      </c>
      <c r="AW60" s="88">
        <f>AR60-9</f>
        <v>26</v>
      </c>
      <c r="AX60" s="130">
        <f>INT((AP60-13)/AS60)+1</f>
        <v>6</v>
      </c>
      <c r="AY60" s="103" t="s">
        <v>381</v>
      </c>
      <c r="AZ60" s="105">
        <f t="shared" si="12"/>
        <v>2.27</v>
      </c>
      <c r="BA60" s="88">
        <f t="shared" si="13"/>
        <v>277</v>
      </c>
      <c r="BB60" s="87">
        <f>BA60*AX60/100*((AU60/100)^2/4*PI()*7850/100)</f>
        <v>40.987416873589957</v>
      </c>
      <c r="BC60" s="87">
        <f>Q$8</f>
        <v>0</v>
      </c>
      <c r="BD60" s="88">
        <v>2</v>
      </c>
      <c r="BE60" s="87">
        <f>AL60-11</f>
        <v>225</v>
      </c>
      <c r="BF60" s="87">
        <f>AR60-9</f>
        <v>26</v>
      </c>
      <c r="BG60" s="104">
        <v>12</v>
      </c>
      <c r="BH60" s="88">
        <f t="shared" si="14"/>
        <v>277</v>
      </c>
      <c r="BI60" s="88">
        <f>INT((AP60-13)/20)+1</f>
        <v>4</v>
      </c>
      <c r="BJ60" s="87">
        <f t="shared" si="15"/>
        <v>9.8369800496615891</v>
      </c>
      <c r="BK60" s="88">
        <v>3</v>
      </c>
      <c r="BL60" s="87">
        <f>IF(BS60="双肢",(AP60+AQ60)/2-8.5,((INT((AX60-1)/2)+1)*AS60+AZ60+BO60+(AQ60-6.5*2)/2+INT(AQ60/8/10)*10+AZ60+BO60)/2)</f>
        <v>96</v>
      </c>
      <c r="BM60" s="87">
        <f>AR60-8.2</f>
        <v>26.8</v>
      </c>
      <c r="BN60" s="104">
        <f>Z$8</f>
        <v>10</v>
      </c>
      <c r="BO60" s="105">
        <f t="shared" si="16"/>
        <v>1.1599999999999999</v>
      </c>
      <c r="BP60" s="87">
        <f>(BL60+BM60+12)*2</f>
        <v>269.60000000000002</v>
      </c>
      <c r="BQ60" s="88">
        <f>IF(BS60="双肢",INT((AL60-8)/12.5)+1,(INT((AL60-8)/12.5)+1)*2)</f>
        <v>19</v>
      </c>
      <c r="BR60" s="87">
        <f t="shared" si="17"/>
        <v>31.581519884668655</v>
      </c>
      <c r="BS60" s="87" t="str">
        <f>AE$8</f>
        <v>双肢</v>
      </c>
      <c r="BT60" s="242">
        <f>BB60+BJ60+BR60+BB61+BJ61+BR61</f>
        <v>130.17408984648299</v>
      </c>
      <c r="BU60" s="284">
        <f>(AP60+AQ60)*AL60/2*AR60/1000000</f>
        <v>0.86316999999999999</v>
      </c>
      <c r="CE60" s="143"/>
    </row>
    <row r="61" spans="2:83" s="97" customFormat="1" ht="24" customHeight="1" x14ac:dyDescent="0.3">
      <c r="B61" s="42"/>
      <c r="C61" s="42"/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96"/>
      <c r="AJ61" s="278"/>
      <c r="AK61" s="242"/>
      <c r="AL61" s="238"/>
      <c r="AM61" s="242"/>
      <c r="AN61" s="238"/>
      <c r="AO61" s="250"/>
      <c r="AP61" s="242"/>
      <c r="AQ61" s="242"/>
      <c r="AR61" s="238"/>
      <c r="AS61" s="239"/>
      <c r="AT61" s="88" t="s">
        <v>382</v>
      </c>
      <c r="AU61" s="104">
        <f>AU60</f>
        <v>20</v>
      </c>
      <c r="AV61" s="87">
        <f>AL60/COS(AN60/180*PI())-11</f>
        <v>233.32517857677959</v>
      </c>
      <c r="AW61" s="88">
        <f>AR60-9</f>
        <v>26</v>
      </c>
      <c r="AX61" s="103" t="s">
        <v>381</v>
      </c>
      <c r="AY61" s="131">
        <f>INT((AQ60-AP60-3.5/COS(AN60*PI()/180))/AS60)+1</f>
        <v>5</v>
      </c>
      <c r="AZ61" s="105">
        <f t="shared" si="12"/>
        <v>2.27</v>
      </c>
      <c r="BA61" s="88">
        <f t="shared" si="13"/>
        <v>285.32517857677959</v>
      </c>
      <c r="BB61" s="87">
        <f>BA61*AY61/100*((AU61/100)^2/4*PI()*7850/100)</f>
        <v>35.182737782364512</v>
      </c>
      <c r="BC61" s="87">
        <f>BC60</f>
        <v>0</v>
      </c>
      <c r="BD61" s="88" t="s">
        <v>383</v>
      </c>
      <c r="BE61" s="87">
        <f>AL60/COS(AN60/180*PI())-11</f>
        <v>233.32517857677959</v>
      </c>
      <c r="BF61" s="87">
        <f>AR60-9</f>
        <v>26</v>
      </c>
      <c r="BG61" s="104">
        <v>12</v>
      </c>
      <c r="BH61" s="88">
        <f t="shared" si="14"/>
        <v>285.32517857677959</v>
      </c>
      <c r="BI61" s="88">
        <f>INT((AQ60-AP60-3.5/COS(AN60*PI()/180))/20)+1</f>
        <v>3</v>
      </c>
      <c r="BJ61" s="87">
        <f t="shared" si="15"/>
        <v>7.5994713609907336</v>
      </c>
      <c r="BK61" s="88">
        <v>4</v>
      </c>
      <c r="BL61" s="103" t="s">
        <v>381</v>
      </c>
      <c r="BM61" s="87">
        <f>AR60-8.2</f>
        <v>26.8</v>
      </c>
      <c r="BN61" s="104">
        <v>12</v>
      </c>
      <c r="BO61" s="105">
        <f t="shared" si="16"/>
        <v>1.39</v>
      </c>
      <c r="BP61" s="87">
        <f>20+BM61</f>
        <v>46.8</v>
      </c>
      <c r="BQ61" s="88">
        <f>IF(BS60="双肢",INT(BQ60/3)*INT((AX60+AY61/2)/3),INT(BQ60/3/2)*INT((AX60+AY61/2)/3))</f>
        <v>12</v>
      </c>
      <c r="BR61" s="87">
        <f t="shared" si="17"/>
        <v>4.9859638952075329</v>
      </c>
      <c r="BS61" s="103" t="s">
        <v>381</v>
      </c>
      <c r="BT61" s="242"/>
      <c r="BU61" s="284"/>
      <c r="CE61" s="143"/>
    </row>
    <row r="62" spans="2:83" s="97" customFormat="1" ht="24" customHeight="1" x14ac:dyDescent="0.3">
      <c r="B62" s="42"/>
      <c r="C62" s="42"/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96"/>
      <c r="AJ62" s="278"/>
      <c r="AK62" s="242"/>
      <c r="AL62" s="238">
        <f>AJ56*100-2*2</f>
        <v>236</v>
      </c>
      <c r="AM62" s="242" t="s">
        <v>386</v>
      </c>
      <c r="AN62" s="238">
        <v>15</v>
      </c>
      <c r="AO62" s="250">
        <f>INT(AL62*TAN(RADIANS(AN62)))</f>
        <v>63</v>
      </c>
      <c r="AP62" s="242">
        <f>INT((AO62-13)/AS62+1)*AS62+13</f>
        <v>73</v>
      </c>
      <c r="AQ62" s="242">
        <f>AP62+INT(AL62*(TAN(AN62/180*PI())))</f>
        <v>136</v>
      </c>
      <c r="AR62" s="238">
        <f>F$9</f>
        <v>35</v>
      </c>
      <c r="AS62" s="239">
        <v>12</v>
      </c>
      <c r="AT62" s="88">
        <v>1</v>
      </c>
      <c r="AU62" s="104">
        <f>J$9</f>
        <v>20</v>
      </c>
      <c r="AV62" s="87">
        <f>AL62-11</f>
        <v>225</v>
      </c>
      <c r="AW62" s="88">
        <f>AR62-9</f>
        <v>26</v>
      </c>
      <c r="AX62" s="130">
        <f>INT((AP62-13)/AS62)+1</f>
        <v>6</v>
      </c>
      <c r="AY62" s="103" t="s">
        <v>381</v>
      </c>
      <c r="AZ62" s="105">
        <f t="shared" si="12"/>
        <v>2.27</v>
      </c>
      <c r="BA62" s="88">
        <f t="shared" si="13"/>
        <v>277</v>
      </c>
      <c r="BB62" s="87">
        <f>BA62*AX62/100*((AU62/100)^2/4*PI()*7850/100)</f>
        <v>40.987416873589957</v>
      </c>
      <c r="BC62" s="87">
        <f>Q$9</f>
        <v>0</v>
      </c>
      <c r="BD62" s="88">
        <v>2</v>
      </c>
      <c r="BE62" s="87">
        <f>AL62-11</f>
        <v>225</v>
      </c>
      <c r="BF62" s="87">
        <f>AR62-9</f>
        <v>26</v>
      </c>
      <c r="BG62" s="104">
        <v>12</v>
      </c>
      <c r="BH62" s="88">
        <f t="shared" si="14"/>
        <v>277</v>
      </c>
      <c r="BI62" s="88">
        <f>INT((AP62-13)/20)+1</f>
        <v>4</v>
      </c>
      <c r="BJ62" s="87">
        <f t="shared" si="15"/>
        <v>9.8369800496615891</v>
      </c>
      <c r="BK62" s="88">
        <v>3</v>
      </c>
      <c r="BL62" s="87">
        <f>IF(BS62="双肢",(AP62+AQ62)/2-8.5,((INT((AX62-1)/2)+1)*AS62+AZ62+BO62+(AQ62-6.5*2)/2+INT(AQ62/8/10)*10+AZ62+BO62)/2)</f>
        <v>96</v>
      </c>
      <c r="BM62" s="87">
        <f>AR62-8.2</f>
        <v>26.8</v>
      </c>
      <c r="BN62" s="104">
        <f>Z$9</f>
        <v>12</v>
      </c>
      <c r="BO62" s="105">
        <f t="shared" si="16"/>
        <v>1.39</v>
      </c>
      <c r="BP62" s="87">
        <f>(BL62+BM62+12)*2</f>
        <v>269.60000000000002</v>
      </c>
      <c r="BQ62" s="88">
        <f>IF(BS62="双肢",INT((AL62-8)/12.5)+1,(INT((AL62-8)/12.5)+1)*2)</f>
        <v>19</v>
      </c>
      <c r="BR62" s="87">
        <f t="shared" si="17"/>
        <v>45.477388633922857</v>
      </c>
      <c r="BS62" s="87" t="str">
        <f>AE$9</f>
        <v>双肢</v>
      </c>
      <c r="BT62" s="242">
        <f>BB62+BJ62+BR62+BB63+BJ63+BR63</f>
        <v>144.06995859573721</v>
      </c>
      <c r="BU62" s="284">
        <f>(AP62+AQ62)*AL62/2*AR62/1000000</f>
        <v>0.86316999999999999</v>
      </c>
      <c r="CE62" s="143"/>
    </row>
    <row r="63" spans="2:83" s="97" customFormat="1" ht="24" customHeight="1" x14ac:dyDescent="0.3">
      <c r="B63" s="42"/>
      <c r="C63" s="42"/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96"/>
      <c r="AJ63" s="278"/>
      <c r="AK63" s="242"/>
      <c r="AL63" s="345"/>
      <c r="AM63" s="242"/>
      <c r="AN63" s="238"/>
      <c r="AO63" s="250"/>
      <c r="AP63" s="242"/>
      <c r="AQ63" s="242"/>
      <c r="AR63" s="238"/>
      <c r="AS63" s="239"/>
      <c r="AT63" s="88" t="s">
        <v>382</v>
      </c>
      <c r="AU63" s="104">
        <f>AU62</f>
        <v>20</v>
      </c>
      <c r="AV63" s="87">
        <f>AL62/COS(AN62/180*PI())-11</f>
        <v>233.32517857677959</v>
      </c>
      <c r="AW63" s="88">
        <f>AR62-9</f>
        <v>26</v>
      </c>
      <c r="AX63" s="103" t="s">
        <v>381</v>
      </c>
      <c r="AY63" s="131">
        <f>INT((AQ62-AP62-3.5/COS(AN62*PI()/180))/AS62)+1</f>
        <v>5</v>
      </c>
      <c r="AZ63" s="105">
        <f t="shared" si="12"/>
        <v>2.27</v>
      </c>
      <c r="BA63" s="88">
        <f t="shared" si="13"/>
        <v>285.32517857677959</v>
      </c>
      <c r="BB63" s="87">
        <f>BA63*AY63/100*((AU63/100)^2/4*PI()*7850/100)</f>
        <v>35.182737782364512</v>
      </c>
      <c r="BC63" s="87">
        <f>BC62</f>
        <v>0</v>
      </c>
      <c r="BD63" s="88" t="s">
        <v>383</v>
      </c>
      <c r="BE63" s="87">
        <f>AL62/COS(AN62/180*PI())-11</f>
        <v>233.32517857677959</v>
      </c>
      <c r="BF63" s="87">
        <f>AR62-9</f>
        <v>26</v>
      </c>
      <c r="BG63" s="104">
        <v>12</v>
      </c>
      <c r="BH63" s="88">
        <f t="shared" si="14"/>
        <v>285.32517857677959</v>
      </c>
      <c r="BI63" s="88">
        <f>INT((AQ62-AP62-3.5/COS(AN62*PI()/180))/20)+1</f>
        <v>3</v>
      </c>
      <c r="BJ63" s="87">
        <f t="shared" si="15"/>
        <v>7.5994713609907336</v>
      </c>
      <c r="BK63" s="88">
        <v>4</v>
      </c>
      <c r="BL63" s="103" t="s">
        <v>381</v>
      </c>
      <c r="BM63" s="87">
        <f>AR62-8.2</f>
        <v>26.8</v>
      </c>
      <c r="BN63" s="104">
        <v>12</v>
      </c>
      <c r="BO63" s="105">
        <f t="shared" si="16"/>
        <v>1.39</v>
      </c>
      <c r="BP63" s="87">
        <f>20+BM63</f>
        <v>46.8</v>
      </c>
      <c r="BQ63" s="88">
        <f>IF(BS62="双肢",INT(BQ62/3)*INT((AX62+AY63/2)/3),INT(BQ62/3/2)*INT((AX62+AY63/2)/3))</f>
        <v>12</v>
      </c>
      <c r="BR63" s="87">
        <f t="shared" si="17"/>
        <v>4.9859638952075329</v>
      </c>
      <c r="BS63" s="103" t="s">
        <v>381</v>
      </c>
      <c r="BT63" s="242"/>
      <c r="BU63" s="284"/>
      <c r="CE63" s="143"/>
    </row>
    <row r="64" spans="2:83" s="97" customFormat="1" ht="24" customHeight="1" x14ac:dyDescent="0.3">
      <c r="B64" s="42"/>
      <c r="C64" s="42"/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96"/>
      <c r="AJ64" s="278"/>
      <c r="AK64" s="242"/>
      <c r="AL64" s="238">
        <f>AJ56*100-2*2</f>
        <v>236</v>
      </c>
      <c r="AM64" s="242" t="s">
        <v>387</v>
      </c>
      <c r="AN64" s="238">
        <v>15</v>
      </c>
      <c r="AO64" s="250">
        <f>INT(AL64*TAN(RADIANS(AN64)))</f>
        <v>63</v>
      </c>
      <c r="AP64" s="242">
        <f>INT((AO64-13)/AS64+1)*AS64+13</f>
        <v>73</v>
      </c>
      <c r="AQ64" s="242">
        <f>AP64+INT(AL64*(TAN(AN64/180*PI())))</f>
        <v>136</v>
      </c>
      <c r="AR64" s="238">
        <f>F$10</f>
        <v>40</v>
      </c>
      <c r="AS64" s="239">
        <v>12</v>
      </c>
      <c r="AT64" s="88">
        <v>1</v>
      </c>
      <c r="AU64" s="104">
        <f>J$10</f>
        <v>20</v>
      </c>
      <c r="AV64" s="87">
        <f>AL64-11</f>
        <v>225</v>
      </c>
      <c r="AW64" s="88">
        <f>AR64-9</f>
        <v>31</v>
      </c>
      <c r="AX64" s="130">
        <f>INT((AP64-13)/AS64)+1</f>
        <v>6</v>
      </c>
      <c r="AY64" s="103" t="s">
        <v>381</v>
      </c>
      <c r="AZ64" s="105">
        <f t="shared" si="12"/>
        <v>2.27</v>
      </c>
      <c r="BA64" s="88">
        <f t="shared" si="13"/>
        <v>287</v>
      </c>
      <c r="BB64" s="87">
        <f>BA64*AX64/100*((AU64/100)^2/4*PI()*7850/100)</f>
        <v>42.467107013430748</v>
      </c>
      <c r="BC64" s="87">
        <f>Q$10</f>
        <v>0</v>
      </c>
      <c r="BD64" s="88">
        <v>2</v>
      </c>
      <c r="BE64" s="87">
        <f>AL64-11</f>
        <v>225</v>
      </c>
      <c r="BF64" s="87">
        <f>AR64-9</f>
        <v>31</v>
      </c>
      <c r="BG64" s="104">
        <v>12</v>
      </c>
      <c r="BH64" s="88">
        <f t="shared" si="14"/>
        <v>287</v>
      </c>
      <c r="BI64" s="88">
        <f>INT((AP64-13)/20)+1</f>
        <v>4</v>
      </c>
      <c r="BJ64" s="87">
        <f t="shared" si="15"/>
        <v>10.192105683223378</v>
      </c>
      <c r="BK64" s="88">
        <v>3</v>
      </c>
      <c r="BL64" s="87">
        <f>IF(BS64="双肢",(AP64+AQ64)/2-8.5,((INT((AX64-1)/2)+1)*AS64+AZ64+BO64+(AQ64-6.5*2)/2+INT(AQ64/8/10)*10+AZ64+BO64)/2)</f>
        <v>96</v>
      </c>
      <c r="BM64" s="87">
        <f>AR64-8.2</f>
        <v>31.8</v>
      </c>
      <c r="BN64" s="104">
        <f>Z$10</f>
        <v>12</v>
      </c>
      <c r="BO64" s="105">
        <f t="shared" si="16"/>
        <v>1.39</v>
      </c>
      <c r="BP64" s="87">
        <f>(BL64+BM64+12)*2</f>
        <v>279.60000000000002</v>
      </c>
      <c r="BQ64" s="88">
        <f>IF(BS64="双肢",INT((AL64-8)/12.5)+1,(INT((AL64-8)/12.5)+1)*2)</f>
        <v>19</v>
      </c>
      <c r="BR64" s="87">
        <f t="shared" si="17"/>
        <v>47.164235393341357</v>
      </c>
      <c r="BS64" s="87" t="str">
        <f>AE$10</f>
        <v>双肢</v>
      </c>
      <c r="BT64" s="242">
        <f>BB64+BJ64+BR64+BB65+BJ65+BR65</f>
        <v>149.62372892060628</v>
      </c>
      <c r="BU64" s="284">
        <f>(AP64+AQ64)*AL64/2*AR64/1000000</f>
        <v>0.98648000000000002</v>
      </c>
      <c r="CE64" s="143"/>
    </row>
    <row r="65" spans="2:83" s="97" customFormat="1" ht="24" customHeight="1" x14ac:dyDescent="0.3">
      <c r="B65" s="42"/>
      <c r="C65" s="42"/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96"/>
      <c r="AJ65" s="278"/>
      <c r="AK65" s="242"/>
      <c r="AL65" s="345"/>
      <c r="AM65" s="242"/>
      <c r="AN65" s="238"/>
      <c r="AO65" s="250"/>
      <c r="AP65" s="242"/>
      <c r="AQ65" s="242"/>
      <c r="AR65" s="238"/>
      <c r="AS65" s="239"/>
      <c r="AT65" s="88" t="s">
        <v>382</v>
      </c>
      <c r="AU65" s="104">
        <f>AU64</f>
        <v>20</v>
      </c>
      <c r="AV65" s="87">
        <f>AL64/COS(AN64/180*PI())-11</f>
        <v>233.32517857677959</v>
      </c>
      <c r="AW65" s="88">
        <f>AR64-9</f>
        <v>31</v>
      </c>
      <c r="AX65" s="103" t="s">
        <v>381</v>
      </c>
      <c r="AY65" s="131">
        <f>INT((AQ64-AP64-3.5/COS(AN64*PI()/180))/AS64)+1</f>
        <v>5</v>
      </c>
      <c r="AZ65" s="105">
        <f t="shared" si="12"/>
        <v>2.27</v>
      </c>
      <c r="BA65" s="88">
        <f t="shared" si="13"/>
        <v>295.32517857677959</v>
      </c>
      <c r="BB65" s="87">
        <f>BA65*AY65/100*((AU65/100)^2/4*PI()*7850/100)</f>
        <v>36.415812898898508</v>
      </c>
      <c r="BC65" s="87">
        <f>BC64</f>
        <v>0</v>
      </c>
      <c r="BD65" s="88" t="s">
        <v>383</v>
      </c>
      <c r="BE65" s="87">
        <f>AL64/COS(AN64/180*PI())-11</f>
        <v>233.32517857677959</v>
      </c>
      <c r="BF65" s="87">
        <f>AR64-9</f>
        <v>31</v>
      </c>
      <c r="BG65" s="104">
        <v>12</v>
      </c>
      <c r="BH65" s="88">
        <f t="shared" si="14"/>
        <v>295.32517857677959</v>
      </c>
      <c r="BI65" s="88">
        <f>INT((AQ64-AP64-3.5/COS(AN64*PI()/180))/20)+1</f>
        <v>3</v>
      </c>
      <c r="BJ65" s="87">
        <f t="shared" si="15"/>
        <v>7.8658155861620767</v>
      </c>
      <c r="BK65" s="88">
        <v>4</v>
      </c>
      <c r="BL65" s="103" t="s">
        <v>381</v>
      </c>
      <c r="BM65" s="87">
        <f>AR64-8.2</f>
        <v>31.8</v>
      </c>
      <c r="BN65" s="104">
        <v>12</v>
      </c>
      <c r="BO65" s="105">
        <f t="shared" si="16"/>
        <v>1.39</v>
      </c>
      <c r="BP65" s="87">
        <f>20+BM65</f>
        <v>51.8</v>
      </c>
      <c r="BQ65" s="88">
        <f>IF(BS64="双肢",INT(BQ64/3)*INT((AX64+AY65/2)/3),INT(BQ64/3/2)*INT((AX64+AY65/2)/3))</f>
        <v>12</v>
      </c>
      <c r="BR65" s="87">
        <f t="shared" si="17"/>
        <v>5.518652345550219</v>
      </c>
      <c r="BS65" s="103" t="s">
        <v>381</v>
      </c>
      <c r="BT65" s="242"/>
      <c r="BU65" s="284"/>
      <c r="CE65" s="143"/>
    </row>
    <row r="66" spans="2:83" s="97" customFormat="1" ht="24" customHeight="1" x14ac:dyDescent="0.3">
      <c r="B66" s="42"/>
      <c r="C66" s="42"/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96"/>
      <c r="AJ66" s="278"/>
      <c r="AK66" s="242"/>
      <c r="AL66" s="238">
        <f>AJ56*100-2*2</f>
        <v>236</v>
      </c>
      <c r="AM66" s="242" t="s">
        <v>388</v>
      </c>
      <c r="AN66" s="238">
        <v>15</v>
      </c>
      <c r="AO66" s="250">
        <f>INT(AL66*TAN(RADIANS(AN66)))</f>
        <v>63</v>
      </c>
      <c r="AP66" s="242">
        <f>INT((AO66-13)/AS66+1)*AS66+13</f>
        <v>73</v>
      </c>
      <c r="AQ66" s="242">
        <f>AP66+INT(AL66*(TAN(AN66/180*PI())))</f>
        <v>136</v>
      </c>
      <c r="AR66" s="238">
        <f>F$11</f>
        <v>40</v>
      </c>
      <c r="AS66" s="239">
        <v>12</v>
      </c>
      <c r="AT66" s="88">
        <v>1</v>
      </c>
      <c r="AU66" s="104">
        <f>J$11</f>
        <v>20</v>
      </c>
      <c r="AV66" s="87">
        <f>AL66-11</f>
        <v>225</v>
      </c>
      <c r="AW66" s="88">
        <f>AR66-9</f>
        <v>31</v>
      </c>
      <c r="AX66" s="130">
        <f>INT((AP66-13)/AS66)+1</f>
        <v>6</v>
      </c>
      <c r="AY66" s="103" t="s">
        <v>381</v>
      </c>
      <c r="AZ66" s="105">
        <f t="shared" si="12"/>
        <v>2.27</v>
      </c>
      <c r="BA66" s="88">
        <f t="shared" si="13"/>
        <v>287</v>
      </c>
      <c r="BB66" s="87">
        <f>BA66*AX66/100*((AU66/100)^2/4*PI()*7850/100)</f>
        <v>42.467107013430748</v>
      </c>
      <c r="BC66" s="87">
        <f>Q$11</f>
        <v>0</v>
      </c>
      <c r="BD66" s="88">
        <v>2</v>
      </c>
      <c r="BE66" s="87">
        <f>AL66-11</f>
        <v>225</v>
      </c>
      <c r="BF66" s="87">
        <f>AR66-9</f>
        <v>31</v>
      </c>
      <c r="BG66" s="104">
        <v>12</v>
      </c>
      <c r="BH66" s="88">
        <f t="shared" si="14"/>
        <v>287</v>
      </c>
      <c r="BI66" s="88">
        <f>INT((AP66-13)/20)+1</f>
        <v>4</v>
      </c>
      <c r="BJ66" s="87">
        <f t="shared" si="15"/>
        <v>10.192105683223378</v>
      </c>
      <c r="BK66" s="88">
        <v>3</v>
      </c>
      <c r="BL66" s="87">
        <f>IF(BS66="双肢",(AP66+AQ66)/2-8.5,((INT((AX66-1)/2)+1)*AS66+AZ66+BO66+(AQ66-6.5*2)/2+INT(AQ66/8/10)*10+AZ66+BO66)/2)</f>
        <v>96</v>
      </c>
      <c r="BM66" s="87">
        <f>AR66-8.2</f>
        <v>31.8</v>
      </c>
      <c r="BN66" s="104">
        <f>Z$11</f>
        <v>12</v>
      </c>
      <c r="BO66" s="105">
        <f t="shared" si="16"/>
        <v>1.39</v>
      </c>
      <c r="BP66" s="87">
        <f>(BL66+BM66+12)*2</f>
        <v>279.60000000000002</v>
      </c>
      <c r="BQ66" s="88">
        <f>IF(BS66="双肢",INT((AL66-8)/12.5)+1,(INT((AL66-8)/12.5)+1)*2)</f>
        <v>19</v>
      </c>
      <c r="BR66" s="87">
        <f t="shared" si="17"/>
        <v>47.164235393341357</v>
      </c>
      <c r="BS66" s="87" t="str">
        <f>AE$11</f>
        <v>双肢</v>
      </c>
      <c r="BT66" s="242">
        <f>BB66+BJ66+BR66+BB67+BJ67+BR67</f>
        <v>149.62372892060628</v>
      </c>
      <c r="BU66" s="284">
        <f>(AP66+AQ66)*AL66/2*AR66/1000000</f>
        <v>0.98648000000000002</v>
      </c>
      <c r="CE66" s="143"/>
    </row>
    <row r="67" spans="2:83" s="97" customFormat="1" ht="24" customHeight="1" x14ac:dyDescent="0.3">
      <c r="B67" s="42"/>
      <c r="C67" s="42"/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96"/>
      <c r="AJ67" s="278"/>
      <c r="AK67" s="242"/>
      <c r="AL67" s="345"/>
      <c r="AM67" s="242"/>
      <c r="AN67" s="238"/>
      <c r="AO67" s="250"/>
      <c r="AP67" s="242"/>
      <c r="AQ67" s="242"/>
      <c r="AR67" s="238"/>
      <c r="AS67" s="239"/>
      <c r="AT67" s="88" t="s">
        <v>382</v>
      </c>
      <c r="AU67" s="104">
        <f>AU66</f>
        <v>20</v>
      </c>
      <c r="AV67" s="87">
        <f>AL66/COS(AN66/180*PI())-11</f>
        <v>233.32517857677959</v>
      </c>
      <c r="AW67" s="88">
        <f>AR66-9</f>
        <v>31</v>
      </c>
      <c r="AX67" s="103" t="s">
        <v>381</v>
      </c>
      <c r="AY67" s="131">
        <f>INT((AQ66-AP66-3.5/COS(AN66*PI()/180))/AS66)+1</f>
        <v>5</v>
      </c>
      <c r="AZ67" s="105">
        <f t="shared" si="12"/>
        <v>2.27</v>
      </c>
      <c r="BA67" s="88">
        <f t="shared" si="13"/>
        <v>295.32517857677959</v>
      </c>
      <c r="BB67" s="87">
        <f>BA67*AY67/100*((AU67/100)^2/4*PI()*7850/100)</f>
        <v>36.415812898898508</v>
      </c>
      <c r="BC67" s="87">
        <f>BC66</f>
        <v>0</v>
      </c>
      <c r="BD67" s="88" t="s">
        <v>383</v>
      </c>
      <c r="BE67" s="87">
        <f>AL66/COS(AN66/180*PI())-11</f>
        <v>233.32517857677959</v>
      </c>
      <c r="BF67" s="87">
        <f>AR66-9</f>
        <v>31</v>
      </c>
      <c r="BG67" s="104">
        <v>12</v>
      </c>
      <c r="BH67" s="88">
        <f t="shared" si="14"/>
        <v>295.32517857677959</v>
      </c>
      <c r="BI67" s="88">
        <f>INT((AQ66-AP66-3.5/COS(AN66*PI()/180))/20)+1</f>
        <v>3</v>
      </c>
      <c r="BJ67" s="87">
        <f t="shared" si="15"/>
        <v>7.8658155861620767</v>
      </c>
      <c r="BK67" s="88">
        <v>4</v>
      </c>
      <c r="BL67" s="103" t="s">
        <v>381</v>
      </c>
      <c r="BM67" s="87">
        <f>AR66-8.2</f>
        <v>31.8</v>
      </c>
      <c r="BN67" s="104">
        <v>12</v>
      </c>
      <c r="BO67" s="105">
        <f t="shared" si="16"/>
        <v>1.39</v>
      </c>
      <c r="BP67" s="87">
        <f>20+BM67</f>
        <v>51.8</v>
      </c>
      <c r="BQ67" s="88">
        <f>IF(BS66="双肢",INT(BQ66/3)*INT((AX66+AY67/2)/3),INT(BQ66/3/2)*INT((AX66+AY67/2)/3))</f>
        <v>12</v>
      </c>
      <c r="BR67" s="87">
        <f t="shared" si="17"/>
        <v>5.518652345550219</v>
      </c>
      <c r="BS67" s="103" t="s">
        <v>381</v>
      </c>
      <c r="BT67" s="242"/>
      <c r="BU67" s="284"/>
      <c r="CE67" s="143"/>
    </row>
    <row r="68" spans="2:83" s="97" customFormat="1" ht="24" customHeight="1" x14ac:dyDescent="0.3">
      <c r="B68" s="42"/>
      <c r="C68" s="42"/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96"/>
      <c r="AJ68" s="278"/>
      <c r="AK68" s="242"/>
      <c r="AL68" s="238">
        <f>AJ56*100-2*2</f>
        <v>236</v>
      </c>
      <c r="AM68" s="242" t="s">
        <v>389</v>
      </c>
      <c r="AN68" s="238">
        <v>15</v>
      </c>
      <c r="AO68" s="250">
        <f>INT(AL68*TAN(RADIANS(AN68)))</f>
        <v>63</v>
      </c>
      <c r="AP68" s="242">
        <f>INT((AO68-13)/AS68+1)*AS68+13</f>
        <v>73</v>
      </c>
      <c r="AQ68" s="242">
        <f>AP68+INT(AL68*(TAN(AN68/180*PI())))</f>
        <v>136</v>
      </c>
      <c r="AR68" s="238">
        <f>F$12</f>
        <v>45</v>
      </c>
      <c r="AS68" s="239">
        <v>12</v>
      </c>
      <c r="AT68" s="88">
        <v>1</v>
      </c>
      <c r="AU68" s="104">
        <f>J$12</f>
        <v>22</v>
      </c>
      <c r="AV68" s="87">
        <f>AL68-11</f>
        <v>225</v>
      </c>
      <c r="AW68" s="88">
        <f>AR68-9</f>
        <v>36</v>
      </c>
      <c r="AX68" s="130">
        <f>INT((AP68-13)/AS68)+1</f>
        <v>6</v>
      </c>
      <c r="AY68" s="103" t="s">
        <v>381</v>
      </c>
      <c r="AZ68" s="105">
        <f t="shared" si="12"/>
        <v>2.5099999999999998</v>
      </c>
      <c r="BA68" s="88">
        <f t="shared" si="13"/>
        <v>297</v>
      </c>
      <c r="BB68" s="87">
        <f>BA68*AX68/100*((AU68/100)^2/4*PI()*7850/100)</f>
        <v>53.175624555458562</v>
      </c>
      <c r="BC68" s="87">
        <f>Q$12</f>
        <v>0</v>
      </c>
      <c r="BD68" s="88">
        <v>2</v>
      </c>
      <c r="BE68" s="87">
        <f>AL68-11</f>
        <v>225</v>
      </c>
      <c r="BF68" s="87">
        <f>AR68-9</f>
        <v>36</v>
      </c>
      <c r="BG68" s="104">
        <v>12</v>
      </c>
      <c r="BH68" s="88">
        <f t="shared" si="14"/>
        <v>297</v>
      </c>
      <c r="BI68" s="88">
        <f>INT((AP68-13)/20)+1</f>
        <v>4</v>
      </c>
      <c r="BJ68" s="87">
        <f t="shared" si="15"/>
        <v>10.547231316785169</v>
      </c>
      <c r="BK68" s="88" t="s">
        <v>390</v>
      </c>
      <c r="BL68" s="87">
        <f>IF(BS68="双肢",(AP68+AQ68)/2-8.5,((INT((AX68-1)/2)+1)*AS68+AZ68+BO68+(AQ68-6.5*2)/2+INT(AQ68/8/10)*10+AZ68+BO68)/2)</f>
        <v>57.419999999999995</v>
      </c>
      <c r="BM68" s="87">
        <f>AR68-8.2</f>
        <v>36.799999999999997</v>
      </c>
      <c r="BN68" s="104">
        <f>Z$12</f>
        <v>10</v>
      </c>
      <c r="BO68" s="105">
        <f t="shared" si="16"/>
        <v>1.1599999999999999</v>
      </c>
      <c r="BP68" s="87">
        <f>(BL68+BM68+12)*2</f>
        <v>212.44</v>
      </c>
      <c r="BQ68" s="88">
        <f>IF(BS68="双肢",INT((AL68-8)/12.5)+1,(INT((AL68-8)/12.5)+1)*2)</f>
        <v>38</v>
      </c>
      <c r="BR68" s="87">
        <f t="shared" si="17"/>
        <v>49.771350773731513</v>
      </c>
      <c r="BS68" s="87" t="str">
        <f>AE$12</f>
        <v>四肢</v>
      </c>
      <c r="BT68" s="242">
        <f>BB68+BJ68+BR68+BB69+BJ69+BR69</f>
        <v>173.23286175187491</v>
      </c>
      <c r="BU68" s="284">
        <f>(AP68+AQ68)*AL68/2*AR68/1000000</f>
        <v>1.1097900000000001</v>
      </c>
      <c r="CE68" s="143"/>
    </row>
    <row r="69" spans="2:83" s="97" customFormat="1" ht="24" customHeight="1" x14ac:dyDescent="0.3">
      <c r="B69" s="42"/>
      <c r="C69" s="42"/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96"/>
      <c r="AJ69" s="278"/>
      <c r="AK69" s="242"/>
      <c r="AL69" s="345"/>
      <c r="AM69" s="242"/>
      <c r="AN69" s="238"/>
      <c r="AO69" s="250"/>
      <c r="AP69" s="242"/>
      <c r="AQ69" s="242"/>
      <c r="AR69" s="238"/>
      <c r="AS69" s="239"/>
      <c r="AT69" s="88" t="s">
        <v>382</v>
      </c>
      <c r="AU69" s="104">
        <f>AU68</f>
        <v>22</v>
      </c>
      <c r="AV69" s="87">
        <f>AL68/COS(AN68/180*PI())-11</f>
        <v>233.32517857677959</v>
      </c>
      <c r="AW69" s="88">
        <f>AR68-9</f>
        <v>36</v>
      </c>
      <c r="AX69" s="103" t="s">
        <v>381</v>
      </c>
      <c r="AY69" s="131">
        <f>INT((AQ68-AP68-3.5/COS(AN68*PI()/180))/AS68)+1</f>
        <v>5</v>
      </c>
      <c r="AZ69" s="105">
        <f t="shared" si="12"/>
        <v>2.5099999999999998</v>
      </c>
      <c r="BA69" s="88">
        <f t="shared" si="13"/>
        <v>305.32517857677959</v>
      </c>
      <c r="BB69" s="87">
        <f>BA69*AY69/100*((AU69/100)^2/4*PI()*7850/100)</f>
        <v>45.555154498673325</v>
      </c>
      <c r="BC69" s="87">
        <f>BC68</f>
        <v>0</v>
      </c>
      <c r="BD69" s="88" t="s">
        <v>383</v>
      </c>
      <c r="BE69" s="87">
        <f>AL68/COS(AN68/180*PI())-11</f>
        <v>233.32517857677959</v>
      </c>
      <c r="BF69" s="87">
        <f>AR68-9</f>
        <v>36</v>
      </c>
      <c r="BG69" s="104">
        <v>12</v>
      </c>
      <c r="BH69" s="88">
        <f t="shared" si="14"/>
        <v>305.32517857677959</v>
      </c>
      <c r="BI69" s="88">
        <f>INT((AQ68-AP68-3.5/COS(AN68*PI()/180))/20)+1</f>
        <v>3</v>
      </c>
      <c r="BJ69" s="87">
        <f t="shared" si="15"/>
        <v>8.1321598113334197</v>
      </c>
      <c r="BK69" s="88">
        <v>4</v>
      </c>
      <c r="BL69" s="103" t="s">
        <v>381</v>
      </c>
      <c r="BM69" s="87">
        <f>AR68-8.2</f>
        <v>36.799999999999997</v>
      </c>
      <c r="BN69" s="104">
        <v>12</v>
      </c>
      <c r="BO69" s="105">
        <f t="shared" si="16"/>
        <v>1.39</v>
      </c>
      <c r="BP69" s="87">
        <f>20+BM69</f>
        <v>56.8</v>
      </c>
      <c r="BQ69" s="88">
        <f>IF(BS68="双肢",INT(BQ68/3)*INT((AX68+AY69/2)/3),INT(BQ68/3/2)*INT((AX68+AY69/2)/3))</f>
        <v>12</v>
      </c>
      <c r="BR69" s="87">
        <f t="shared" si="17"/>
        <v>6.0513407958929042</v>
      </c>
      <c r="BS69" s="103" t="s">
        <v>381</v>
      </c>
      <c r="BT69" s="242"/>
      <c r="BU69" s="284"/>
      <c r="CE69" s="143"/>
    </row>
    <row r="70" spans="2:83" s="97" customFormat="1" ht="24" customHeight="1" x14ac:dyDescent="0.3">
      <c r="B70" s="42"/>
      <c r="C70" s="42"/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96"/>
      <c r="AJ70" s="278"/>
      <c r="AK70" s="242"/>
      <c r="AL70" s="238">
        <f>AJ56*100-2*2</f>
        <v>236</v>
      </c>
      <c r="AM70" s="242" t="s">
        <v>391</v>
      </c>
      <c r="AN70" s="238">
        <v>15</v>
      </c>
      <c r="AO70" s="250">
        <f>INT(AL70*TAN(RADIANS(AN70)))</f>
        <v>63</v>
      </c>
      <c r="AP70" s="242">
        <f>INT((AO70-13)/AS70+1)*AS70+13</f>
        <v>73</v>
      </c>
      <c r="AQ70" s="242">
        <f>AP70+INT(AL70*(TAN(AN70/180*PI())))</f>
        <v>136</v>
      </c>
      <c r="AR70" s="238">
        <f>F$13</f>
        <v>45</v>
      </c>
      <c r="AS70" s="239">
        <v>12</v>
      </c>
      <c r="AT70" s="88">
        <v>1</v>
      </c>
      <c r="AU70" s="104">
        <f>J$13</f>
        <v>22</v>
      </c>
      <c r="AV70" s="87">
        <f>AL70-11</f>
        <v>225</v>
      </c>
      <c r="AW70" s="88">
        <f>AR70-9</f>
        <v>36</v>
      </c>
      <c r="AX70" s="130">
        <f>INT((AP70-13)/AS70)+1</f>
        <v>6</v>
      </c>
      <c r="AY70" s="103" t="s">
        <v>381</v>
      </c>
      <c r="AZ70" s="105">
        <f t="shared" si="12"/>
        <v>2.5099999999999998</v>
      </c>
      <c r="BA70" s="88">
        <f t="shared" si="13"/>
        <v>297</v>
      </c>
      <c r="BB70" s="87">
        <f>BA70*AX70/100*((AU70/100)^2/4*PI()*7850/100)</f>
        <v>53.175624555458562</v>
      </c>
      <c r="BC70" s="87">
        <f>Q$13</f>
        <v>0</v>
      </c>
      <c r="BD70" s="88">
        <v>2</v>
      </c>
      <c r="BE70" s="87">
        <f>AL70-11</f>
        <v>225</v>
      </c>
      <c r="BF70" s="87">
        <f>AR70-9</f>
        <v>36</v>
      </c>
      <c r="BG70" s="104">
        <v>12</v>
      </c>
      <c r="BH70" s="88">
        <f t="shared" si="14"/>
        <v>297</v>
      </c>
      <c r="BI70" s="88">
        <f>INT((AP70-13)/20)+1</f>
        <v>4</v>
      </c>
      <c r="BJ70" s="87">
        <f t="shared" si="15"/>
        <v>10.547231316785169</v>
      </c>
      <c r="BK70" s="88" t="s">
        <v>390</v>
      </c>
      <c r="BL70" s="87">
        <f>IF(BS70="双肢",(AP70+AQ70)/2-8.5,((INT((AX70-1)/2)+1)*AS70+AZ70+BO70+(AQ70-6.5*2)/2+INT(AQ70/8/10)*10+AZ70+BO70)/2)</f>
        <v>57.419999999999995</v>
      </c>
      <c r="BM70" s="87">
        <f>AR70-8.2</f>
        <v>36.799999999999997</v>
      </c>
      <c r="BN70" s="104">
        <f>Z$13</f>
        <v>10</v>
      </c>
      <c r="BO70" s="105">
        <f t="shared" si="16"/>
        <v>1.1599999999999999</v>
      </c>
      <c r="BP70" s="87">
        <f>(BL70+BM70+12)*2</f>
        <v>212.44</v>
      </c>
      <c r="BQ70" s="88">
        <f>IF(BS70="双肢",INT((AL70-8)/12.5)+1,(INT((AL70-8)/12.5)+1)*2)</f>
        <v>38</v>
      </c>
      <c r="BR70" s="87">
        <f t="shared" si="17"/>
        <v>49.771350773731513</v>
      </c>
      <c r="BS70" s="87" t="str">
        <f>AE$13</f>
        <v>四肢</v>
      </c>
      <c r="BT70" s="242">
        <f>BB70+BJ70+BR70+BB71+BJ71+BR71</f>
        <v>173.23286175187491</v>
      </c>
      <c r="BU70" s="284">
        <f>(AP70+AQ70)*AL70/2*AR70/1000000</f>
        <v>1.1097900000000001</v>
      </c>
      <c r="CE70" s="143"/>
    </row>
    <row r="71" spans="2:83" s="97" customFormat="1" ht="24" customHeight="1" x14ac:dyDescent="0.3">
      <c r="B71" s="42"/>
      <c r="C71" s="42"/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96"/>
      <c r="AJ71" s="278"/>
      <c r="AK71" s="242"/>
      <c r="AL71" s="345"/>
      <c r="AM71" s="242"/>
      <c r="AN71" s="238"/>
      <c r="AO71" s="250"/>
      <c r="AP71" s="242"/>
      <c r="AQ71" s="242"/>
      <c r="AR71" s="238"/>
      <c r="AS71" s="239"/>
      <c r="AT71" s="88" t="s">
        <v>382</v>
      </c>
      <c r="AU71" s="104">
        <f>AU70</f>
        <v>22</v>
      </c>
      <c r="AV71" s="87">
        <f>AL70/COS(AN70/180*PI())-11</f>
        <v>233.32517857677959</v>
      </c>
      <c r="AW71" s="88">
        <f>AR70-9</f>
        <v>36</v>
      </c>
      <c r="AX71" s="103" t="s">
        <v>381</v>
      </c>
      <c r="AY71" s="131">
        <f>INT((AQ70-AP70-3.5/COS(AN70*PI()/180))/AS70)+1</f>
        <v>5</v>
      </c>
      <c r="AZ71" s="105">
        <f t="shared" si="12"/>
        <v>2.5099999999999998</v>
      </c>
      <c r="BA71" s="88">
        <f t="shared" si="13"/>
        <v>305.32517857677959</v>
      </c>
      <c r="BB71" s="87">
        <f>BA71*AY71/100*((AU71/100)^2/4*PI()*7850/100)</f>
        <v>45.555154498673325</v>
      </c>
      <c r="BC71" s="87">
        <f>BC70</f>
        <v>0</v>
      </c>
      <c r="BD71" s="88" t="s">
        <v>383</v>
      </c>
      <c r="BE71" s="87">
        <f>AL70/COS(AN70/180*PI())-11</f>
        <v>233.32517857677959</v>
      </c>
      <c r="BF71" s="87">
        <f>AR70-9</f>
        <v>36</v>
      </c>
      <c r="BG71" s="104">
        <v>12</v>
      </c>
      <c r="BH71" s="88">
        <f t="shared" si="14"/>
        <v>305.32517857677959</v>
      </c>
      <c r="BI71" s="88">
        <f>INT((AQ70-AP70-3.5/COS(AN70*PI()/180))/20)+1</f>
        <v>3</v>
      </c>
      <c r="BJ71" s="87">
        <f t="shared" si="15"/>
        <v>8.1321598113334197</v>
      </c>
      <c r="BK71" s="88">
        <v>4</v>
      </c>
      <c r="BL71" s="103" t="s">
        <v>381</v>
      </c>
      <c r="BM71" s="87">
        <f>AR70-8.2</f>
        <v>36.799999999999997</v>
      </c>
      <c r="BN71" s="104">
        <v>12</v>
      </c>
      <c r="BO71" s="105">
        <f t="shared" si="16"/>
        <v>1.39</v>
      </c>
      <c r="BP71" s="87">
        <f>20+BM71</f>
        <v>56.8</v>
      </c>
      <c r="BQ71" s="88">
        <f>IF(BS70="双肢",INT(BQ70/3)*INT((AX70+AY71/2)/3),INT(BQ70/3/2)*INT((AX70+AY71/2)/3))</f>
        <v>12</v>
      </c>
      <c r="BR71" s="87">
        <f t="shared" si="17"/>
        <v>6.0513407958929042</v>
      </c>
      <c r="BS71" s="103" t="s">
        <v>381</v>
      </c>
      <c r="BT71" s="242"/>
      <c r="BU71" s="284"/>
      <c r="CE71" s="143"/>
    </row>
    <row r="72" spans="2:83" s="97" customFormat="1" ht="24" customHeight="1" x14ac:dyDescent="0.3">
      <c r="B72" s="42"/>
      <c r="C72" s="42"/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96"/>
      <c r="AJ72" s="278"/>
      <c r="AK72" s="242"/>
      <c r="AL72" s="238">
        <f>AJ56*100-2*2</f>
        <v>236</v>
      </c>
      <c r="AM72" s="242" t="s">
        <v>392</v>
      </c>
      <c r="AN72" s="238">
        <v>15</v>
      </c>
      <c r="AO72" s="250">
        <f>INT(AL72*TAN(RADIANS(AN72)))</f>
        <v>63</v>
      </c>
      <c r="AP72" s="242">
        <f>INT((AO72-13)/AS72+1)*AS72+13</f>
        <v>73</v>
      </c>
      <c r="AQ72" s="242">
        <f>AP72+INT(AL72*(TAN(AN72/180*PI())))</f>
        <v>136</v>
      </c>
      <c r="AR72" s="238">
        <f>F$14</f>
        <v>50</v>
      </c>
      <c r="AS72" s="239">
        <v>12</v>
      </c>
      <c r="AT72" s="88">
        <v>1</v>
      </c>
      <c r="AU72" s="104">
        <f>J$14</f>
        <v>22</v>
      </c>
      <c r="AV72" s="87">
        <f>AL72-11</f>
        <v>225</v>
      </c>
      <c r="AW72" s="88">
        <f>AR72-9</f>
        <v>41</v>
      </c>
      <c r="AX72" s="130">
        <f>INT((AP72-13)/AS72)+1</f>
        <v>6</v>
      </c>
      <c r="AY72" s="103" t="s">
        <v>381</v>
      </c>
      <c r="AZ72" s="105">
        <f t="shared" si="12"/>
        <v>2.5099999999999998</v>
      </c>
      <c r="BA72" s="88">
        <f t="shared" si="13"/>
        <v>307</v>
      </c>
      <c r="BB72" s="87">
        <f>BA72*AX72/100*((AU72/100)^2/4*PI()*7850/100)</f>
        <v>54.966049624665928</v>
      </c>
      <c r="BC72" s="87">
        <f>Q$14</f>
        <v>0</v>
      </c>
      <c r="BD72" s="88">
        <v>2</v>
      </c>
      <c r="BE72" s="87">
        <f>AL72-11</f>
        <v>225</v>
      </c>
      <c r="BF72" s="87">
        <f>AR72-9</f>
        <v>41</v>
      </c>
      <c r="BG72" s="104">
        <v>12</v>
      </c>
      <c r="BH72" s="88">
        <f t="shared" si="14"/>
        <v>307</v>
      </c>
      <c r="BI72" s="88">
        <f>INT((AP72-13)/20)+1</f>
        <v>4</v>
      </c>
      <c r="BJ72" s="87">
        <f t="shared" si="15"/>
        <v>10.902356950346958</v>
      </c>
      <c r="BK72" s="88" t="s">
        <v>390</v>
      </c>
      <c r="BL72" s="87">
        <f>IF(BS72="双肢",(AP72+AQ72)/2-8.5,((INT((AX72-1)/2)+1)*AS72+AZ72+BO72+(AQ72-6.5*2)/2+INT(AQ72/8/10)*10+AZ72+BO72)/2)</f>
        <v>57.650000000000006</v>
      </c>
      <c r="BM72" s="87">
        <f>AR72-8.2</f>
        <v>41.8</v>
      </c>
      <c r="BN72" s="104">
        <f>Z$14</f>
        <v>12</v>
      </c>
      <c r="BO72" s="105">
        <f t="shared" si="16"/>
        <v>1.39</v>
      </c>
      <c r="BP72" s="87">
        <f>(BL72+BM72+12)*2</f>
        <v>222.9</v>
      </c>
      <c r="BQ72" s="88">
        <f>IF(BS72="双肢",INT((AL72-8)/12.5)+1,(INT((AL72-8)/12.5)+1)*2)</f>
        <v>38</v>
      </c>
      <c r="BR72" s="87">
        <f t="shared" si="17"/>
        <v>75.199628534876894</v>
      </c>
      <c r="BS72" s="87" t="str">
        <f>AE$14</f>
        <v>四肢</v>
      </c>
      <c r="BT72" s="242">
        <f>BB72+BJ72+BR72+BB73+BJ73+BR73</f>
        <v>203.09774378230958</v>
      </c>
      <c r="BU72" s="284">
        <f>(AP72+AQ72)*AL72/2*AR72/1000000</f>
        <v>1.2331000000000001</v>
      </c>
      <c r="CE72" s="143"/>
    </row>
    <row r="73" spans="2:83" s="97" customFormat="1" ht="24" customHeight="1" x14ac:dyDescent="0.3">
      <c r="B73" s="42"/>
      <c r="C73" s="42"/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96"/>
      <c r="AJ73" s="278"/>
      <c r="AK73" s="242"/>
      <c r="AL73" s="345"/>
      <c r="AM73" s="242"/>
      <c r="AN73" s="238"/>
      <c r="AO73" s="250"/>
      <c r="AP73" s="242"/>
      <c r="AQ73" s="242"/>
      <c r="AR73" s="238"/>
      <c r="AS73" s="239"/>
      <c r="AT73" s="88" t="s">
        <v>382</v>
      </c>
      <c r="AU73" s="104">
        <f>AU72</f>
        <v>22</v>
      </c>
      <c r="AV73" s="87">
        <f>AL72/COS(AN72/180*PI())-11</f>
        <v>233.32517857677959</v>
      </c>
      <c r="AW73" s="88">
        <f>AR72-9</f>
        <v>41</v>
      </c>
      <c r="AX73" s="103" t="s">
        <v>381</v>
      </c>
      <c r="AY73" s="131">
        <f>INT((AQ72-AP72-3.5/COS(AN72*PI()/180))/AS72)+1</f>
        <v>5</v>
      </c>
      <c r="AZ73" s="105">
        <f t="shared" si="12"/>
        <v>2.5099999999999998</v>
      </c>
      <c r="BA73" s="88">
        <f t="shared" si="13"/>
        <v>315.32517857677959</v>
      </c>
      <c r="BB73" s="87">
        <f>BA73*AY73/100*((AU73/100)^2/4*PI()*7850/100)</f>
        <v>47.047175389679452</v>
      </c>
      <c r="BC73" s="87">
        <f>BC72</f>
        <v>0</v>
      </c>
      <c r="BD73" s="88" t="s">
        <v>383</v>
      </c>
      <c r="BE73" s="87">
        <f>AL72/COS(AN72/180*PI())-11</f>
        <v>233.32517857677959</v>
      </c>
      <c r="BF73" s="87">
        <f>AR72-9</f>
        <v>41</v>
      </c>
      <c r="BG73" s="104">
        <v>12</v>
      </c>
      <c r="BH73" s="88">
        <f t="shared" si="14"/>
        <v>315.32517857677959</v>
      </c>
      <c r="BI73" s="88">
        <f>INT((AQ72-AP72-3.5/COS(AN72*PI()/180))/20)+1</f>
        <v>3</v>
      </c>
      <c r="BJ73" s="87">
        <f t="shared" si="15"/>
        <v>8.398504036504761</v>
      </c>
      <c r="BK73" s="88">
        <v>4</v>
      </c>
      <c r="BL73" s="103" t="s">
        <v>381</v>
      </c>
      <c r="BM73" s="87">
        <f>AR72-8.2</f>
        <v>41.8</v>
      </c>
      <c r="BN73" s="104">
        <v>12</v>
      </c>
      <c r="BO73" s="105">
        <f t="shared" si="16"/>
        <v>1.39</v>
      </c>
      <c r="BP73" s="87">
        <f>20+BM73</f>
        <v>61.8</v>
      </c>
      <c r="BQ73" s="88">
        <f>IF(BS72="双肢",INT(BQ72/3)*INT((AX72+AY73/2)/3),INT(BQ72/3/2)*INT((AX72+AY73/2)/3))</f>
        <v>12</v>
      </c>
      <c r="BR73" s="87">
        <f t="shared" si="17"/>
        <v>6.5840292462355894</v>
      </c>
      <c r="BS73" s="103" t="s">
        <v>381</v>
      </c>
      <c r="BT73" s="242"/>
      <c r="BU73" s="284"/>
      <c r="CE73" s="143"/>
    </row>
    <row r="74" spans="2:83" s="97" customFormat="1" ht="24" customHeight="1" x14ac:dyDescent="0.3">
      <c r="B74" s="42"/>
      <c r="C74" s="42"/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96"/>
      <c r="AJ74" s="278"/>
      <c r="AK74" s="242"/>
      <c r="AL74" s="238">
        <f>AJ56*100-2*2</f>
        <v>236</v>
      </c>
      <c r="AM74" s="242" t="s">
        <v>393</v>
      </c>
      <c r="AN74" s="238">
        <v>15</v>
      </c>
      <c r="AO74" s="250">
        <f>INT(AL74*TAN(RADIANS(AN74)))</f>
        <v>63</v>
      </c>
      <c r="AP74" s="242">
        <f>INT((AO74-13)/AS74+1)*AS74+13</f>
        <v>73</v>
      </c>
      <c r="AQ74" s="242">
        <f>AP74+INT(AL74*(TAN(AN74/180*PI())))</f>
        <v>136</v>
      </c>
      <c r="AR74" s="238">
        <f>F$15</f>
        <v>50</v>
      </c>
      <c r="AS74" s="239">
        <v>12</v>
      </c>
      <c r="AT74" s="88">
        <v>1</v>
      </c>
      <c r="AU74" s="104">
        <f>J$15</f>
        <v>22</v>
      </c>
      <c r="AV74" s="87">
        <f>AL74-11</f>
        <v>225</v>
      </c>
      <c r="AW74" s="88">
        <f>AR74-9</f>
        <v>41</v>
      </c>
      <c r="AX74" s="130">
        <f>INT((AP74-13)/AS74)+1</f>
        <v>6</v>
      </c>
      <c r="AY74" s="103" t="s">
        <v>381</v>
      </c>
      <c r="AZ74" s="105">
        <f t="shared" si="12"/>
        <v>2.5099999999999998</v>
      </c>
      <c r="BA74" s="88">
        <f t="shared" si="13"/>
        <v>307</v>
      </c>
      <c r="BB74" s="87">
        <f>BA74*AX74/100*((AU74/100)^2/4*PI()*7850/100)</f>
        <v>54.966049624665928</v>
      </c>
      <c r="BC74" s="87">
        <f>Q$15</f>
        <v>0</v>
      </c>
      <c r="BD74" s="88">
        <v>2</v>
      </c>
      <c r="BE74" s="87">
        <f>AL74-11</f>
        <v>225</v>
      </c>
      <c r="BF74" s="87">
        <f>AR74-9</f>
        <v>41</v>
      </c>
      <c r="BG74" s="104">
        <v>12</v>
      </c>
      <c r="BH74" s="88">
        <f t="shared" si="14"/>
        <v>307</v>
      </c>
      <c r="BI74" s="88">
        <f>INT((AP74-13)/20)+1</f>
        <v>4</v>
      </c>
      <c r="BJ74" s="87">
        <f t="shared" si="15"/>
        <v>10.902356950346958</v>
      </c>
      <c r="BK74" s="88" t="s">
        <v>390</v>
      </c>
      <c r="BL74" s="87">
        <f>IF(BS74="双肢",(AP74+AQ74)/2-8.5,((INT((AX74-1)/2)+1)*AS74+AZ74+BO74+(AQ74-6.5*2)/2+INT(AQ74/8/10)*10+AZ74+BO74)/2)</f>
        <v>57.650000000000006</v>
      </c>
      <c r="BM74" s="87">
        <f>AR74-8.2</f>
        <v>41.8</v>
      </c>
      <c r="BN74" s="104">
        <f>Z$15</f>
        <v>12</v>
      </c>
      <c r="BO74" s="105">
        <f t="shared" si="16"/>
        <v>1.39</v>
      </c>
      <c r="BP74" s="87">
        <f>(BL74+BM74+12)*2</f>
        <v>222.9</v>
      </c>
      <c r="BQ74" s="88">
        <f>IF(BS74="双肢",INT((AL74-8)/12.5)+1,(INT((AL74-8)/12.5)+1)*2)</f>
        <v>38</v>
      </c>
      <c r="BR74" s="87">
        <f t="shared" si="17"/>
        <v>75.199628534876894</v>
      </c>
      <c r="BS74" s="87" t="str">
        <f>AE$15</f>
        <v>四肢</v>
      </c>
      <c r="BT74" s="242">
        <f>BB74+BJ74+BR74+BB75+BJ75+BR75</f>
        <v>203.09774378230958</v>
      </c>
      <c r="BU74" s="284">
        <f>(AP74+AQ74)*AL74/2*AR74/1000000</f>
        <v>1.2331000000000001</v>
      </c>
      <c r="CE74" s="143"/>
    </row>
    <row r="75" spans="2:83" s="97" customFormat="1" ht="24" customHeight="1" thickBot="1" x14ac:dyDescent="0.35">
      <c r="B75" s="42"/>
      <c r="C75" s="42"/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96"/>
      <c r="AJ75" s="279"/>
      <c r="AK75" s="252"/>
      <c r="AL75" s="344"/>
      <c r="AM75" s="252"/>
      <c r="AN75" s="236"/>
      <c r="AO75" s="250"/>
      <c r="AP75" s="252"/>
      <c r="AQ75" s="252"/>
      <c r="AR75" s="236"/>
      <c r="AS75" s="240"/>
      <c r="AT75" s="95" t="s">
        <v>382</v>
      </c>
      <c r="AU75" s="108">
        <f>AU74</f>
        <v>22</v>
      </c>
      <c r="AV75" s="94">
        <f>AL74/COS(AN74/180*PI())-11</f>
        <v>233.32517857677959</v>
      </c>
      <c r="AW75" s="95">
        <f>AR74-9</f>
        <v>41</v>
      </c>
      <c r="AX75" s="107" t="s">
        <v>381</v>
      </c>
      <c r="AY75" s="139">
        <f>INT((AQ74-AP74-3.5/COS(AN74*PI()/180))/AS74)+1</f>
        <v>5</v>
      </c>
      <c r="AZ75" s="109">
        <f t="shared" si="12"/>
        <v>2.5099999999999998</v>
      </c>
      <c r="BA75" s="95">
        <f t="shared" si="13"/>
        <v>315.32517857677959</v>
      </c>
      <c r="BB75" s="94">
        <f>BA75*AY75/100*((AU75/100)^2/4*PI()*7850/100)</f>
        <v>47.047175389679452</v>
      </c>
      <c r="BC75" s="94">
        <f>BC74</f>
        <v>0</v>
      </c>
      <c r="BD75" s="95" t="s">
        <v>383</v>
      </c>
      <c r="BE75" s="94">
        <f>AL74/COS(AN74/180*PI())-11</f>
        <v>233.32517857677959</v>
      </c>
      <c r="BF75" s="94">
        <f>AR74-9</f>
        <v>41</v>
      </c>
      <c r="BG75" s="108">
        <v>12</v>
      </c>
      <c r="BH75" s="95">
        <f t="shared" si="14"/>
        <v>315.32517857677959</v>
      </c>
      <c r="BI75" s="95">
        <f>INT((AQ74-AP74-3.5/COS(AN74*PI()/180))/20)+1</f>
        <v>3</v>
      </c>
      <c r="BJ75" s="94">
        <f t="shared" si="15"/>
        <v>8.398504036504761</v>
      </c>
      <c r="BK75" s="95">
        <v>4</v>
      </c>
      <c r="BL75" s="107" t="s">
        <v>381</v>
      </c>
      <c r="BM75" s="94">
        <f>AR74-8.2</f>
        <v>41.8</v>
      </c>
      <c r="BN75" s="108">
        <v>12</v>
      </c>
      <c r="BO75" s="109">
        <f t="shared" si="16"/>
        <v>1.39</v>
      </c>
      <c r="BP75" s="94">
        <f>20+BM75</f>
        <v>61.8</v>
      </c>
      <c r="BQ75" s="95">
        <f>IF(BS74="双肢",INT(BQ74/3)*INT((AX74+AY75/2)/3),INT(BQ74/3/2)*INT((AX74+AY75/2)/3))</f>
        <v>12</v>
      </c>
      <c r="BR75" s="94">
        <f t="shared" si="17"/>
        <v>6.5840292462355894</v>
      </c>
      <c r="BS75" s="107" t="s">
        <v>381</v>
      </c>
      <c r="BT75" s="252"/>
      <c r="BU75" s="285"/>
      <c r="CE75" s="143"/>
    </row>
    <row r="76" spans="2:83" ht="19.899999999999999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L76" s="73"/>
      <c r="AM76" s="93"/>
      <c r="AN76" s="93"/>
      <c r="AO76" s="129"/>
      <c r="AP76" s="93"/>
      <c r="AQ76" s="93"/>
      <c r="AR76" s="73"/>
      <c r="AT76" s="73"/>
      <c r="AU76" s="73"/>
      <c r="AV76" s="73"/>
      <c r="AW76" s="73"/>
      <c r="AX76" s="73"/>
      <c r="AY76" s="73"/>
      <c r="AZ76" s="73"/>
      <c r="BA76" s="73"/>
      <c r="BB76" s="72"/>
      <c r="BC76" s="72"/>
      <c r="BD76" s="72"/>
      <c r="BE76" s="72"/>
      <c r="BF76" s="72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</row>
    <row r="77" spans="2:83" ht="39.950000000000003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1" t="s">
        <v>396</v>
      </c>
      <c r="AK77" s="271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271"/>
      <c r="BC77" s="271"/>
      <c r="BD77" s="271"/>
      <c r="BE77" s="271"/>
      <c r="BF77" s="271"/>
      <c r="BG77" s="271"/>
      <c r="BH77" s="271"/>
      <c r="BI77" s="271"/>
      <c r="BJ77" s="271"/>
      <c r="BK77" s="271"/>
      <c r="BL77" s="271"/>
      <c r="BM77" s="271"/>
      <c r="BN77" s="271"/>
      <c r="BO77" s="271"/>
      <c r="BP77" s="271"/>
      <c r="BQ77" s="271"/>
      <c r="BR77" s="271"/>
      <c r="BS77" s="271"/>
      <c r="BT77" s="271"/>
      <c r="BU77" s="271"/>
      <c r="BV77" s="271"/>
      <c r="BW77" s="271"/>
      <c r="BX77" s="271"/>
      <c r="BY77" s="271"/>
      <c r="BZ77" s="271"/>
      <c r="CA77" s="271"/>
      <c r="CB77" s="271"/>
      <c r="CC77" s="271"/>
      <c r="CD77" s="271"/>
      <c r="CE77" s="271"/>
    </row>
    <row r="78" spans="2:83" ht="9.9499999999999993" customHeight="1" thickBot="1" x14ac:dyDescent="0.3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43"/>
      <c r="AK78" s="43"/>
      <c r="AL78" s="43"/>
      <c r="AM78" s="43"/>
      <c r="AN78" s="43"/>
      <c r="AO78" s="128"/>
      <c r="AP78" s="43"/>
      <c r="AQ78" s="43"/>
      <c r="AR78" s="43"/>
      <c r="AS78" s="13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</row>
    <row r="79" spans="2:83" s="97" customFormat="1" ht="39.950000000000003" customHeight="1" x14ac:dyDescent="0.3">
      <c r="B79" s="42"/>
      <c r="C79" s="42"/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96"/>
      <c r="AJ79" s="348" t="s">
        <v>346</v>
      </c>
      <c r="AK79" s="274" t="s">
        <v>347</v>
      </c>
      <c r="AL79" s="274" t="s">
        <v>348</v>
      </c>
      <c r="AM79" s="274" t="s">
        <v>349</v>
      </c>
      <c r="AN79" s="125" t="s">
        <v>208</v>
      </c>
      <c r="AO79" s="76" t="s">
        <v>350</v>
      </c>
      <c r="AP79" s="125" t="s">
        <v>350</v>
      </c>
      <c r="AQ79" s="125" t="s">
        <v>351</v>
      </c>
      <c r="AR79" s="124" t="s">
        <v>340</v>
      </c>
      <c r="AS79" s="264" t="s">
        <v>352</v>
      </c>
      <c r="AT79" s="257" t="s">
        <v>353</v>
      </c>
      <c r="AU79" s="257"/>
      <c r="AV79" s="257"/>
      <c r="AW79" s="257"/>
      <c r="AX79" s="257"/>
      <c r="AY79" s="257"/>
      <c r="AZ79" s="257"/>
      <c r="BA79" s="257"/>
      <c r="BB79" s="257"/>
      <c r="BC79" s="257"/>
      <c r="BD79" s="257" t="s">
        <v>354</v>
      </c>
      <c r="BE79" s="257"/>
      <c r="BF79" s="257"/>
      <c r="BG79" s="257"/>
      <c r="BH79" s="257"/>
      <c r="BI79" s="257"/>
      <c r="BJ79" s="257"/>
      <c r="BK79" s="257" t="s">
        <v>355</v>
      </c>
      <c r="BL79" s="257"/>
      <c r="BM79" s="257"/>
      <c r="BN79" s="257"/>
      <c r="BO79" s="257"/>
      <c r="BP79" s="257"/>
      <c r="BQ79" s="257"/>
      <c r="BR79" s="257"/>
      <c r="BS79" s="257"/>
      <c r="BT79" s="258" t="s">
        <v>356</v>
      </c>
      <c r="BU79" s="258" t="s">
        <v>357</v>
      </c>
      <c r="BV79" s="257" t="s">
        <v>397</v>
      </c>
      <c r="BW79" s="257"/>
      <c r="BX79" s="257"/>
      <c r="BY79" s="257"/>
      <c r="BZ79" s="257"/>
      <c r="CA79" s="257"/>
      <c r="CB79" s="257"/>
      <c r="CC79" s="257"/>
      <c r="CD79" s="258" t="s">
        <v>356</v>
      </c>
      <c r="CE79" s="346" t="s">
        <v>357</v>
      </c>
    </row>
    <row r="80" spans="2:83" s="97" customFormat="1" ht="60" customHeight="1" x14ac:dyDescent="0.3">
      <c r="B80" s="42"/>
      <c r="C80" s="42"/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96"/>
      <c r="AJ80" s="273"/>
      <c r="AK80" s="259"/>
      <c r="AL80" s="259"/>
      <c r="AM80" s="259"/>
      <c r="AN80" s="126" t="s">
        <v>371</v>
      </c>
      <c r="AO80" s="82" t="s">
        <v>372</v>
      </c>
      <c r="AP80" s="126" t="s">
        <v>373</v>
      </c>
      <c r="AQ80" s="126" t="s">
        <v>374</v>
      </c>
      <c r="AR80" s="126" t="s">
        <v>189</v>
      </c>
      <c r="AS80" s="265"/>
      <c r="AT80" s="25" t="s">
        <v>375</v>
      </c>
      <c r="AU80" s="25" t="s">
        <v>376</v>
      </c>
      <c r="AV80" s="81" t="s">
        <v>359</v>
      </c>
      <c r="AW80" s="81" t="s">
        <v>360</v>
      </c>
      <c r="AX80" s="25" t="s">
        <v>188</v>
      </c>
      <c r="AY80" s="25" t="s">
        <v>211</v>
      </c>
      <c r="AZ80" s="25" t="s">
        <v>363</v>
      </c>
      <c r="BA80" s="25" t="s">
        <v>377</v>
      </c>
      <c r="BB80" s="25" t="s">
        <v>378</v>
      </c>
      <c r="BC80" s="25" t="s">
        <v>369</v>
      </c>
      <c r="BD80" s="25" t="s">
        <v>375</v>
      </c>
      <c r="BE80" s="81" t="s">
        <v>359</v>
      </c>
      <c r="BF80" s="81" t="s">
        <v>360</v>
      </c>
      <c r="BG80" s="25" t="s">
        <v>376</v>
      </c>
      <c r="BH80" s="25" t="s">
        <v>377</v>
      </c>
      <c r="BI80" s="25" t="s">
        <v>379</v>
      </c>
      <c r="BJ80" s="25" t="s">
        <v>378</v>
      </c>
      <c r="BK80" s="25" t="s">
        <v>375</v>
      </c>
      <c r="BL80" s="81" t="s">
        <v>359</v>
      </c>
      <c r="BM80" s="81" t="s">
        <v>360</v>
      </c>
      <c r="BN80" s="25" t="s">
        <v>376</v>
      </c>
      <c r="BO80" s="25" t="s">
        <v>363</v>
      </c>
      <c r="BP80" s="25" t="s">
        <v>377</v>
      </c>
      <c r="BQ80" s="25" t="s">
        <v>370</v>
      </c>
      <c r="BR80" s="25" t="s">
        <v>378</v>
      </c>
      <c r="BS80" s="25" t="s">
        <v>369</v>
      </c>
      <c r="BT80" s="259"/>
      <c r="BU80" s="259"/>
      <c r="BV80" s="25" t="s">
        <v>375</v>
      </c>
      <c r="BW80" s="81" t="s">
        <v>359</v>
      </c>
      <c r="BX80" s="81" t="s">
        <v>161</v>
      </c>
      <c r="BY80" s="81" t="s">
        <v>398</v>
      </c>
      <c r="BZ80" s="25" t="s">
        <v>376</v>
      </c>
      <c r="CA80" s="25" t="s">
        <v>377</v>
      </c>
      <c r="CB80" s="25" t="s">
        <v>370</v>
      </c>
      <c r="CC80" s="25" t="s">
        <v>378</v>
      </c>
      <c r="CD80" s="259"/>
      <c r="CE80" s="347"/>
    </row>
    <row r="81" spans="2:83" s="97" customFormat="1" ht="24.95" customHeight="1" x14ac:dyDescent="0.3">
      <c r="B81" s="42"/>
      <c r="C81" s="42"/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96"/>
      <c r="AJ81" s="278">
        <v>2.4</v>
      </c>
      <c r="AK81" s="242">
        <v>2</v>
      </c>
      <c r="AL81" s="238">
        <f>AJ81*100-2*2</f>
        <v>236</v>
      </c>
      <c r="AM81" s="242" t="s">
        <v>380</v>
      </c>
      <c r="AN81" s="238">
        <v>20</v>
      </c>
      <c r="AO81" s="250">
        <f>INT(AL81*TAN(RADIANS(AN81)))</f>
        <v>85</v>
      </c>
      <c r="AP81" s="242">
        <f>INT((AO81-13)/AS81+1)*AS81+13</f>
        <v>97</v>
      </c>
      <c r="AQ81" s="242">
        <f>AP81+INT(AL81*(TAN(AN81/180*PI())))</f>
        <v>182</v>
      </c>
      <c r="AR81" s="238">
        <f>F$6</f>
        <v>25</v>
      </c>
      <c r="AS81" s="239">
        <v>12</v>
      </c>
      <c r="AT81" s="88">
        <v>1</v>
      </c>
      <c r="AU81" s="104">
        <f>J$6</f>
        <v>20</v>
      </c>
      <c r="AV81" s="87">
        <f>AL81-11</f>
        <v>225</v>
      </c>
      <c r="AW81" s="88">
        <f>AR81-9</f>
        <v>16</v>
      </c>
      <c r="AX81" s="130">
        <f>INT((AP81-13)/AS81)+1</f>
        <v>8</v>
      </c>
      <c r="AY81" s="103" t="s">
        <v>381</v>
      </c>
      <c r="AZ81" s="105">
        <f t="shared" ref="AZ81:AZ100" si="18">IF(AU81=16,1.84,IF(AU81=20,2.27,IF(AU81=22,2.51,IF(AU81=25,2.84,IF(AU81=28,3.16)))))</f>
        <v>2.27</v>
      </c>
      <c r="BA81" s="88">
        <f t="shared" ref="BA81:BA100" si="19">AV81+2*AW81</f>
        <v>257</v>
      </c>
      <c r="BB81" s="87">
        <f>BA81*AX81/100*((AU81/100)^2/4*PI()*7850/100)</f>
        <v>50.704048791877824</v>
      </c>
      <c r="BC81" s="87">
        <f>Q$6</f>
        <v>0</v>
      </c>
      <c r="BD81" s="88">
        <v>2</v>
      </c>
      <c r="BE81" s="87">
        <f>AL81-11</f>
        <v>225</v>
      </c>
      <c r="BF81" s="87">
        <f>AR81-9</f>
        <v>16</v>
      </c>
      <c r="BG81" s="104">
        <v>12</v>
      </c>
      <c r="BH81" s="88">
        <f t="shared" ref="BH81:BH100" si="20">BE81+2*BF81</f>
        <v>257</v>
      </c>
      <c r="BI81" s="88">
        <f>INT((AP81-13)/20)+1</f>
        <v>5</v>
      </c>
      <c r="BJ81" s="87">
        <f t="shared" ref="BJ81:BJ100" si="21">BH81*BI81/100*((BG81/100)^2/4*PI()*7850/100)</f>
        <v>11.40841097817251</v>
      </c>
      <c r="BK81" s="88">
        <v>3</v>
      </c>
      <c r="BL81" s="87">
        <f>IF(BS81="双肢",(AP81+AQ81)/2-8.5,((INT((AX81-1)/2)+1)*AS81+AZ81+BO81+(AQ81-6.5*2)/2+INT(AQ81/8/10)*10+AZ81+BO81)/2)</f>
        <v>131</v>
      </c>
      <c r="BM81" s="87">
        <f>AR81-8.2</f>
        <v>16.8</v>
      </c>
      <c r="BN81" s="104">
        <f>Z$6</f>
        <v>10</v>
      </c>
      <c r="BO81" s="105">
        <f t="shared" ref="BO81:BO100" si="22">IF(BN81=10,1.16,IF(BN81=12,1.39,IF(BN81=25,2.7,IF(BN81=28,3.1))))</f>
        <v>1.1599999999999999</v>
      </c>
      <c r="BP81" s="87">
        <f>(BL81+BM81+10)*2</f>
        <v>315.60000000000002</v>
      </c>
      <c r="BQ81" s="88">
        <f>IF(BS81="双肢",INT((AL81-8)/12.5)+1,(INT((AL81-8)/12.5)+1)*2)</f>
        <v>19</v>
      </c>
      <c r="BR81" s="87">
        <f t="shared" ref="BR81:BR100" si="23">BP81*BQ81/100*((BN81/100)^2/4*PI()*7850/100)</f>
        <v>36.970058143922209</v>
      </c>
      <c r="BS81" s="87" t="str">
        <f>AE$6</f>
        <v>双肢</v>
      </c>
      <c r="BT81" s="242">
        <f>BB81+BJ81+BR81+BB82+BJ82+BR82</f>
        <v>164.02484556573233</v>
      </c>
      <c r="BU81" s="342">
        <f>(AP81+AQ81)*AL81/2*AR81/1000000</f>
        <v>0.82304999999999995</v>
      </c>
      <c r="BV81" s="88">
        <v>5</v>
      </c>
      <c r="BW81" s="110">
        <f>(20+10*BY81)*TAN(BX81/180*PI())</f>
        <v>128.53332060679028</v>
      </c>
      <c r="BX81" s="242">
        <f>45+AN81/2</f>
        <v>55</v>
      </c>
      <c r="BY81" s="88">
        <f>INT((150*COS(BX81/180*PI())-10)/10)</f>
        <v>7</v>
      </c>
      <c r="BZ81" s="104">
        <v>12</v>
      </c>
      <c r="CA81" s="110">
        <f>BW81+12</f>
        <v>140.53332060679028</v>
      </c>
      <c r="CB81" s="88">
        <f t="shared" ref="CB81:CB100" si="24">BY81+1</f>
        <v>8</v>
      </c>
      <c r="CC81" s="87">
        <f t="shared" ref="CC81:CC100" si="25">CA81*CB81/100*((BZ81/100)^2/4*PI()*7850/100)</f>
        <v>9.9813969034057166</v>
      </c>
      <c r="CD81" s="242">
        <f>BB81+BJ81+BR81+BB82+BJ82+BR82+CC81+CC82</f>
        <v>182.52674407256225</v>
      </c>
      <c r="CE81" s="284">
        <f>(AP81+AQ81)*AL81/2*AR81/1000000</f>
        <v>0.82304999999999995</v>
      </c>
    </row>
    <row r="82" spans="2:83" s="97" customFormat="1" ht="24.95" customHeight="1" x14ac:dyDescent="0.3">
      <c r="B82" s="42"/>
      <c r="C82" s="42"/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96"/>
      <c r="AJ82" s="278"/>
      <c r="AK82" s="242"/>
      <c r="AL82" s="238"/>
      <c r="AM82" s="242"/>
      <c r="AN82" s="238"/>
      <c r="AO82" s="250"/>
      <c r="AP82" s="242"/>
      <c r="AQ82" s="242"/>
      <c r="AR82" s="238"/>
      <c r="AS82" s="239"/>
      <c r="AT82" s="88" t="s">
        <v>382</v>
      </c>
      <c r="AU82" s="104">
        <f>AU81</f>
        <v>20</v>
      </c>
      <c r="AV82" s="87">
        <f>AL81/COS(AN81/180*PI())-11</f>
        <v>240.14595430431524</v>
      </c>
      <c r="AW82" s="88">
        <f>AR81-9</f>
        <v>16</v>
      </c>
      <c r="AX82" s="103" t="s">
        <v>381</v>
      </c>
      <c r="AY82" s="131">
        <f>INT((AQ81-AP81-3.5/COS(AN81*PI()/180))/AS81)+1</f>
        <v>7</v>
      </c>
      <c r="AZ82" s="105">
        <f t="shared" si="18"/>
        <v>2.27</v>
      </c>
      <c r="BA82" s="88">
        <f t="shared" si="19"/>
        <v>272.14595430431524</v>
      </c>
      <c r="BB82" s="87">
        <f>BA82*AY82/100*((AU82/100)^2/4*PI()*7850/100)</f>
        <v>46.980696604526791</v>
      </c>
      <c r="BC82" s="87">
        <f>BC81</f>
        <v>0</v>
      </c>
      <c r="BD82" s="88" t="s">
        <v>383</v>
      </c>
      <c r="BE82" s="87">
        <f>AL81/COS(AN81/180*PI())-11</f>
        <v>240.14595430431524</v>
      </c>
      <c r="BF82" s="87">
        <f>AR81-9</f>
        <v>16</v>
      </c>
      <c r="BG82" s="104">
        <v>12</v>
      </c>
      <c r="BH82" s="88">
        <f t="shared" si="20"/>
        <v>272.14595430431524</v>
      </c>
      <c r="BI82" s="88">
        <f>INT((AQ81-AP81-3.5/COS(AN81*PI()/180))/20)+1</f>
        <v>5</v>
      </c>
      <c r="BJ82" s="87">
        <f t="shared" si="21"/>
        <v>12.080750555449743</v>
      </c>
      <c r="BK82" s="88">
        <v>4</v>
      </c>
      <c r="BL82" s="103" t="s">
        <v>381</v>
      </c>
      <c r="BM82" s="87">
        <f>AR81-8.2</f>
        <v>16.8</v>
      </c>
      <c r="BN82" s="104">
        <v>12</v>
      </c>
      <c r="BO82" s="105">
        <f t="shared" si="22"/>
        <v>1.39</v>
      </c>
      <c r="BP82" s="87">
        <f>20+BM82</f>
        <v>36.799999999999997</v>
      </c>
      <c r="BQ82" s="88">
        <f>IF(BS81="双肢",INT(BQ81/3)*INT((AX81+AY82/2)/3),INT(BQ81/3/2)*INT((AX81+AY82/2)/3))</f>
        <v>18</v>
      </c>
      <c r="BR82" s="87">
        <f t="shared" si="23"/>
        <v>5.8808804917832456</v>
      </c>
      <c r="BS82" s="103" t="s">
        <v>381</v>
      </c>
      <c r="BT82" s="242"/>
      <c r="BU82" s="342"/>
      <c r="BV82" s="88">
        <v>6</v>
      </c>
      <c r="BW82" s="110">
        <f>(10+2.5*BY82)*1/TAN(BX81/180*PI())</f>
        <v>38.511414601534042</v>
      </c>
      <c r="BX82" s="242"/>
      <c r="BY82" s="88">
        <f>INT((120*SIN(BX81/180*PI()))/10)*2</f>
        <v>18</v>
      </c>
      <c r="BZ82" s="104">
        <v>12</v>
      </c>
      <c r="CA82" s="110">
        <f>BW82+2*6</f>
        <v>50.511414601534042</v>
      </c>
      <c r="CB82" s="88">
        <f t="shared" si="24"/>
        <v>19</v>
      </c>
      <c r="CC82" s="87">
        <f t="shared" si="25"/>
        <v>8.5205016034242167</v>
      </c>
      <c r="CD82" s="242"/>
      <c r="CE82" s="284"/>
    </row>
    <row r="83" spans="2:83" s="97" customFormat="1" ht="24.95" customHeight="1" x14ac:dyDescent="0.3">
      <c r="B83" s="42"/>
      <c r="C83" s="42"/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96"/>
      <c r="AJ83" s="278"/>
      <c r="AK83" s="242"/>
      <c r="AL83" s="238">
        <f>AJ81*100-2*2</f>
        <v>236</v>
      </c>
      <c r="AM83" s="242" t="s">
        <v>384</v>
      </c>
      <c r="AN83" s="238">
        <v>20</v>
      </c>
      <c r="AO83" s="250">
        <f>INT(AL83*TAN(RADIANS(AN83)))</f>
        <v>85</v>
      </c>
      <c r="AP83" s="242">
        <f>INT((AO83-13)/AS83+1)*AS83+13</f>
        <v>97</v>
      </c>
      <c r="AQ83" s="242">
        <f>AP83+INT(AL83*(TAN(AN83/180*PI())))</f>
        <v>182</v>
      </c>
      <c r="AR83" s="238">
        <f>F$7</f>
        <v>25</v>
      </c>
      <c r="AS83" s="239">
        <v>12</v>
      </c>
      <c r="AT83" s="88">
        <v>1</v>
      </c>
      <c r="AU83" s="104">
        <f>J$7</f>
        <v>20</v>
      </c>
      <c r="AV83" s="87">
        <f>AL83-11</f>
        <v>225</v>
      </c>
      <c r="AW83" s="88">
        <f>AR83-9</f>
        <v>16</v>
      </c>
      <c r="AX83" s="130">
        <f>INT((AP83-13)/AS83)+1</f>
        <v>8</v>
      </c>
      <c r="AY83" s="103" t="s">
        <v>381</v>
      </c>
      <c r="AZ83" s="105">
        <f t="shared" si="18"/>
        <v>2.27</v>
      </c>
      <c r="BA83" s="88">
        <f t="shared" si="19"/>
        <v>257</v>
      </c>
      <c r="BB83" s="87">
        <f>BA83*AX83/100*((AU83/100)^2/4*PI()*7850/100)</f>
        <v>50.704048791877824</v>
      </c>
      <c r="BC83" s="87">
        <f>Q$7</f>
        <v>0</v>
      </c>
      <c r="BD83" s="88">
        <v>2</v>
      </c>
      <c r="BE83" s="87">
        <f>AL83-11</f>
        <v>225</v>
      </c>
      <c r="BF83" s="87">
        <f>AR83-9</f>
        <v>16</v>
      </c>
      <c r="BG83" s="104">
        <v>12</v>
      </c>
      <c r="BH83" s="88">
        <f t="shared" si="20"/>
        <v>257</v>
      </c>
      <c r="BI83" s="88">
        <f>INT((AP83-13)/20)+1</f>
        <v>5</v>
      </c>
      <c r="BJ83" s="87">
        <f t="shared" si="21"/>
        <v>11.40841097817251</v>
      </c>
      <c r="BK83" s="88">
        <v>3</v>
      </c>
      <c r="BL83" s="87">
        <f>IF(BS83="双肢",(AP83+AQ83)/2-8.5,((INT((AX83-1)/2)+1)*AS83+AZ83+BO83+(AQ83-6.5*2)/2+INT(AQ83/8/10)*10+AZ83+BO83)/2)</f>
        <v>131</v>
      </c>
      <c r="BM83" s="87">
        <f>AR83-8.2</f>
        <v>16.8</v>
      </c>
      <c r="BN83" s="104">
        <f>Z$7</f>
        <v>10</v>
      </c>
      <c r="BO83" s="105">
        <f t="shared" si="22"/>
        <v>1.1599999999999999</v>
      </c>
      <c r="BP83" s="87">
        <f>(BL83+BM83+12)*2</f>
        <v>319.60000000000002</v>
      </c>
      <c r="BQ83" s="88">
        <f>IF(BS83="双肢",INT((AL83-8)/12.5)+1,(INT((AL83-8)/12.5)+1)*2)</f>
        <v>19</v>
      </c>
      <c r="BR83" s="87">
        <f t="shared" si="23"/>
        <v>37.438626688205126</v>
      </c>
      <c r="BS83" s="87" t="str">
        <f>AE$7</f>
        <v>双肢</v>
      </c>
      <c r="BT83" s="242">
        <f>BB83+BJ83+BR83+BB84+BJ84+BR84</f>
        <v>164.49341411001527</v>
      </c>
      <c r="BU83" s="342">
        <f>(AP83+AQ83)*AL83/2*AR83/1000000</f>
        <v>0.82304999999999995</v>
      </c>
      <c r="BV83" s="88">
        <v>5</v>
      </c>
      <c r="BW83" s="110">
        <f>(20+10*BY83)*TAN(BX83/180*PI())</f>
        <v>85.68888040452687</v>
      </c>
      <c r="BX83" s="242">
        <f>45+AN83/2</f>
        <v>55</v>
      </c>
      <c r="BY83" s="88">
        <f>INT((99*COS(BX83/180*PI())-10)/10)</f>
        <v>4</v>
      </c>
      <c r="BZ83" s="104">
        <v>12</v>
      </c>
      <c r="CA83" s="110">
        <f>BW83+12</f>
        <v>97.68888040452687</v>
      </c>
      <c r="CB83" s="88">
        <f t="shared" si="24"/>
        <v>5</v>
      </c>
      <c r="CC83" s="87">
        <f t="shared" si="25"/>
        <v>4.3364781931999445</v>
      </c>
      <c r="CD83" s="242">
        <f>BB83+BJ83+BR83+BB84+BJ84+BR84+CC83+CC84</f>
        <v>183.18264984570308</v>
      </c>
      <c r="CE83" s="284">
        <f>(AP83+AQ83)*AL83/2*AR83/1000000</f>
        <v>0.82304999999999995</v>
      </c>
    </row>
    <row r="84" spans="2:83" s="97" customFormat="1" ht="24.95" customHeight="1" x14ac:dyDescent="0.3">
      <c r="B84" s="42"/>
      <c r="C84" s="42"/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96"/>
      <c r="AJ84" s="278"/>
      <c r="AK84" s="242"/>
      <c r="AL84" s="238"/>
      <c r="AM84" s="242"/>
      <c r="AN84" s="238"/>
      <c r="AO84" s="250"/>
      <c r="AP84" s="242"/>
      <c r="AQ84" s="242"/>
      <c r="AR84" s="238"/>
      <c r="AS84" s="239"/>
      <c r="AT84" s="88" t="s">
        <v>382</v>
      </c>
      <c r="AU84" s="104">
        <f>AU83</f>
        <v>20</v>
      </c>
      <c r="AV84" s="87">
        <f>AL83/COS(AN83/180*PI())-11</f>
        <v>240.14595430431524</v>
      </c>
      <c r="AW84" s="88">
        <f>AR83-9</f>
        <v>16</v>
      </c>
      <c r="AX84" s="103" t="s">
        <v>381</v>
      </c>
      <c r="AY84" s="131">
        <f>INT((AQ83-AP83-3.5/COS(AN83*PI()/180))/AS83)+1</f>
        <v>7</v>
      </c>
      <c r="AZ84" s="105">
        <f t="shared" si="18"/>
        <v>2.27</v>
      </c>
      <c r="BA84" s="88">
        <f t="shared" si="19"/>
        <v>272.14595430431524</v>
      </c>
      <c r="BB84" s="87">
        <f>BA84*AY84/100*((AU84/100)^2/4*PI()*7850/100)</f>
        <v>46.980696604526791</v>
      </c>
      <c r="BC84" s="87">
        <f>BC83</f>
        <v>0</v>
      </c>
      <c r="BD84" s="88" t="s">
        <v>383</v>
      </c>
      <c r="BE84" s="87">
        <f>AL83/COS(AN83/180*PI())-11</f>
        <v>240.14595430431524</v>
      </c>
      <c r="BF84" s="87">
        <f>AR83-9</f>
        <v>16</v>
      </c>
      <c r="BG84" s="104">
        <v>12</v>
      </c>
      <c r="BH84" s="88">
        <f t="shared" si="20"/>
        <v>272.14595430431524</v>
      </c>
      <c r="BI84" s="88">
        <f>INT((AQ83-AP83-3.5/COS(AN83*PI()/180))/20)+1</f>
        <v>5</v>
      </c>
      <c r="BJ84" s="87">
        <f t="shared" si="21"/>
        <v>12.080750555449743</v>
      </c>
      <c r="BK84" s="88">
        <v>4</v>
      </c>
      <c r="BL84" s="103" t="s">
        <v>381</v>
      </c>
      <c r="BM84" s="87">
        <f>AR83-8.2</f>
        <v>16.8</v>
      </c>
      <c r="BN84" s="104">
        <v>12</v>
      </c>
      <c r="BO84" s="105">
        <f t="shared" si="22"/>
        <v>1.39</v>
      </c>
      <c r="BP84" s="87">
        <f>20+BM84</f>
        <v>36.799999999999997</v>
      </c>
      <c r="BQ84" s="88">
        <f>IF(BS83="双肢",INT(BQ83/3)*INT((AX83+AY84/2)/3),INT(BQ83/3/2)*INT((AX83+AY84/2)/3))</f>
        <v>18</v>
      </c>
      <c r="BR84" s="87">
        <f t="shared" si="23"/>
        <v>5.8808804917832456</v>
      </c>
      <c r="BS84" s="103" t="s">
        <v>381</v>
      </c>
      <c r="BT84" s="242"/>
      <c r="BU84" s="342"/>
      <c r="BV84" s="88">
        <v>6</v>
      </c>
      <c r="BW84" s="110">
        <f>(10+2.5*BY84)*(TAN(BX83/180*PI())+1/TAN(BX83/180*PI()))</f>
        <v>95.77599952283208</v>
      </c>
      <c r="BX84" s="242"/>
      <c r="BY84" s="88">
        <f>INT((99*SIN(BX83/180*PI())-10)/10)*2</f>
        <v>14</v>
      </c>
      <c r="BZ84" s="104">
        <v>12</v>
      </c>
      <c r="CA84" s="110">
        <f>BW84+2*6</f>
        <v>107.77599952283208</v>
      </c>
      <c r="CB84" s="88">
        <f t="shared" si="24"/>
        <v>15</v>
      </c>
      <c r="CC84" s="87">
        <f t="shared" si="25"/>
        <v>14.352757542487852</v>
      </c>
      <c r="CD84" s="242"/>
      <c r="CE84" s="284"/>
    </row>
    <row r="85" spans="2:83" s="97" customFormat="1" ht="24.95" customHeight="1" x14ac:dyDescent="0.3">
      <c r="B85" s="42"/>
      <c r="C85" s="42"/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96"/>
      <c r="AJ85" s="278"/>
      <c r="AK85" s="242"/>
      <c r="AL85" s="238">
        <f>AJ81*100-2*2</f>
        <v>236</v>
      </c>
      <c r="AM85" s="242" t="s">
        <v>385</v>
      </c>
      <c r="AN85" s="238">
        <v>20</v>
      </c>
      <c r="AO85" s="250">
        <f>INT(AL85*TAN(RADIANS(AN85)))</f>
        <v>85</v>
      </c>
      <c r="AP85" s="242">
        <f>INT((AO85-13)/AS85+1)*AS85+13</f>
        <v>97</v>
      </c>
      <c r="AQ85" s="242">
        <f>AP85+INT(AL85*(TAN(AN85/180*PI())))</f>
        <v>182</v>
      </c>
      <c r="AR85" s="238">
        <f>F$8</f>
        <v>35</v>
      </c>
      <c r="AS85" s="239">
        <v>12</v>
      </c>
      <c r="AT85" s="88">
        <v>1</v>
      </c>
      <c r="AU85" s="104">
        <f>J$8</f>
        <v>20</v>
      </c>
      <c r="AV85" s="87">
        <f>AL85-11</f>
        <v>225</v>
      </c>
      <c r="AW85" s="88">
        <f>AR85-9</f>
        <v>26</v>
      </c>
      <c r="AX85" s="130">
        <f>INT((AP85-13)/AS85)+1</f>
        <v>8</v>
      </c>
      <c r="AY85" s="103" t="s">
        <v>381</v>
      </c>
      <c r="AZ85" s="105">
        <f t="shared" si="18"/>
        <v>2.27</v>
      </c>
      <c r="BA85" s="88">
        <f t="shared" si="19"/>
        <v>277</v>
      </c>
      <c r="BB85" s="87">
        <f>BA85*AX85/100*((AU85/100)^2/4*PI()*7850/100)</f>
        <v>54.649889164786615</v>
      </c>
      <c r="BC85" s="87">
        <f>Q$8</f>
        <v>0</v>
      </c>
      <c r="BD85" s="88">
        <v>2</v>
      </c>
      <c r="BE85" s="87">
        <f>AL85-11</f>
        <v>225</v>
      </c>
      <c r="BF85" s="87">
        <f>AR85-9</f>
        <v>26</v>
      </c>
      <c r="BG85" s="104">
        <v>12</v>
      </c>
      <c r="BH85" s="88">
        <f t="shared" si="20"/>
        <v>277</v>
      </c>
      <c r="BI85" s="88">
        <f>INT((AP85-13)/20)+1</f>
        <v>5</v>
      </c>
      <c r="BJ85" s="87">
        <f t="shared" si="21"/>
        <v>12.296225062076985</v>
      </c>
      <c r="BK85" s="88">
        <v>3</v>
      </c>
      <c r="BL85" s="87">
        <f>IF(BS85="双肢",(AP85+AQ85)/2-8.5,((INT((AX85-1)/2)+1)*AS85+AZ85+BO85+(AQ85-6.5*2)/2+INT(AQ85/8/10)*10+AZ85+BO85)/2)</f>
        <v>131</v>
      </c>
      <c r="BM85" s="87">
        <f>AR85-8.2</f>
        <v>26.8</v>
      </c>
      <c r="BN85" s="104">
        <f>Z$8</f>
        <v>10</v>
      </c>
      <c r="BO85" s="105">
        <f t="shared" si="22"/>
        <v>1.1599999999999999</v>
      </c>
      <c r="BP85" s="87">
        <f>(BL85+BM85+10)*2</f>
        <v>335.6</v>
      </c>
      <c r="BQ85" s="88">
        <f>IF(BS85="双肢",INT((AL85-8)/12.5)+1,(INT((AL85-8)/12.5)+1)*2)</f>
        <v>19</v>
      </c>
      <c r="BR85" s="87">
        <f t="shared" si="23"/>
        <v>39.312900865336793</v>
      </c>
      <c r="BS85" s="87" t="str">
        <f>AE$8</f>
        <v>双肢</v>
      </c>
      <c r="BT85" s="242">
        <f>BB85+BJ85+BR85+BB86+BJ86+BR86</f>
        <v>177.13983250518788</v>
      </c>
      <c r="BU85" s="342">
        <f>(AP85+AQ85)*AL85/2*AR85/1000000</f>
        <v>1.1522699999999999</v>
      </c>
      <c r="BV85" s="88">
        <v>5</v>
      </c>
      <c r="BW85" s="110">
        <f>(20+10*BY85)*TAN(BX85/180*PI())</f>
        <v>128.53332060679028</v>
      </c>
      <c r="BX85" s="242">
        <f>45+AN85/2</f>
        <v>55</v>
      </c>
      <c r="BY85" s="88">
        <f>INT((150*COS(BX85/180*PI())-10)/10)</f>
        <v>7</v>
      </c>
      <c r="BZ85" s="104">
        <v>12</v>
      </c>
      <c r="CA85" s="110">
        <f>BW85+12</f>
        <v>140.53332060679028</v>
      </c>
      <c r="CB85" s="88">
        <f t="shared" si="24"/>
        <v>8</v>
      </c>
      <c r="CC85" s="87">
        <f t="shared" si="25"/>
        <v>9.9813969034057166</v>
      </c>
      <c r="CD85" s="242">
        <f>BB85+BJ85+BR85+BB86+BJ86+BR86+CC85+CC86</f>
        <v>195.6417310120178</v>
      </c>
      <c r="CE85" s="284">
        <f>(AP85+AQ85)*AL85/2*AR85/1000000</f>
        <v>1.1522699999999999</v>
      </c>
    </row>
    <row r="86" spans="2:83" s="97" customFormat="1" ht="24.95" customHeight="1" x14ac:dyDescent="0.3">
      <c r="B86" s="42"/>
      <c r="C86" s="42"/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96"/>
      <c r="AJ86" s="278"/>
      <c r="AK86" s="242"/>
      <c r="AL86" s="238"/>
      <c r="AM86" s="242"/>
      <c r="AN86" s="238"/>
      <c r="AO86" s="250"/>
      <c r="AP86" s="242"/>
      <c r="AQ86" s="242"/>
      <c r="AR86" s="238"/>
      <c r="AS86" s="239"/>
      <c r="AT86" s="88" t="s">
        <v>382</v>
      </c>
      <c r="AU86" s="104">
        <f>AU85</f>
        <v>20</v>
      </c>
      <c r="AV86" s="87">
        <f>AL85/COS(AN85/180*PI())-11</f>
        <v>240.14595430431524</v>
      </c>
      <c r="AW86" s="88">
        <f>AR85-9</f>
        <v>26</v>
      </c>
      <c r="AX86" s="103" t="s">
        <v>381</v>
      </c>
      <c r="AY86" s="131">
        <f>INT((AQ85-AP85-3.5/COS(AN85*PI()/180))/AS85)+1</f>
        <v>7</v>
      </c>
      <c r="AZ86" s="105">
        <f t="shared" si="18"/>
        <v>2.27</v>
      </c>
      <c r="BA86" s="88">
        <f t="shared" si="19"/>
        <v>292.14595430431524</v>
      </c>
      <c r="BB86" s="87">
        <f>BA86*AY86/100*((AU86/100)^2/4*PI()*7850/100)</f>
        <v>50.433306930821971</v>
      </c>
      <c r="BC86" s="87">
        <f>BC85</f>
        <v>0</v>
      </c>
      <c r="BD86" s="88" t="s">
        <v>383</v>
      </c>
      <c r="BE86" s="87">
        <f>AL85/COS(AN85/180*PI())-11</f>
        <v>240.14595430431524</v>
      </c>
      <c r="BF86" s="87">
        <f>AR85-9</f>
        <v>26</v>
      </c>
      <c r="BG86" s="104">
        <v>12</v>
      </c>
      <c r="BH86" s="88">
        <f t="shared" si="20"/>
        <v>292.14595430431524</v>
      </c>
      <c r="BI86" s="88">
        <f>INT((AQ85-AP85-3.5/COS(AN85*PI()/180))/20)+1</f>
        <v>5</v>
      </c>
      <c r="BJ86" s="87">
        <f t="shared" si="21"/>
        <v>12.968564639354218</v>
      </c>
      <c r="BK86" s="88">
        <v>4</v>
      </c>
      <c r="BL86" s="103" t="s">
        <v>381</v>
      </c>
      <c r="BM86" s="87">
        <f>AR85-8.2</f>
        <v>26.8</v>
      </c>
      <c r="BN86" s="104">
        <v>12</v>
      </c>
      <c r="BO86" s="105">
        <f t="shared" si="22"/>
        <v>1.39</v>
      </c>
      <c r="BP86" s="87">
        <f>20+BM86</f>
        <v>46.8</v>
      </c>
      <c r="BQ86" s="88">
        <f>IF(BS85="双肢",INT(BQ85/3)*INT((AX85+AY86/2)/3),INT(BQ85/3/2)*INT((AX85+AY86/2)/3))</f>
        <v>18</v>
      </c>
      <c r="BR86" s="87">
        <f t="shared" si="23"/>
        <v>7.4789458428113011</v>
      </c>
      <c r="BS86" s="103" t="s">
        <v>381</v>
      </c>
      <c r="BT86" s="242"/>
      <c r="BU86" s="342"/>
      <c r="BV86" s="88">
        <v>6</v>
      </c>
      <c r="BW86" s="110">
        <f>(10+2.5*BY86)*1/TAN(BX85/180*PI())</f>
        <v>38.511414601534042</v>
      </c>
      <c r="BX86" s="242"/>
      <c r="BY86" s="88">
        <f>INT((120*SIN(BX85/180*PI()))/10)*2</f>
        <v>18</v>
      </c>
      <c r="BZ86" s="104">
        <v>12</v>
      </c>
      <c r="CA86" s="110">
        <f>BW86+2*6</f>
        <v>50.511414601534042</v>
      </c>
      <c r="CB86" s="88">
        <f t="shared" si="24"/>
        <v>19</v>
      </c>
      <c r="CC86" s="87">
        <f t="shared" si="25"/>
        <v>8.5205016034242167</v>
      </c>
      <c r="CD86" s="242"/>
      <c r="CE86" s="284"/>
    </row>
    <row r="87" spans="2:83" s="97" customFormat="1" ht="24.95" customHeight="1" x14ac:dyDescent="0.3">
      <c r="B87" s="42"/>
      <c r="C87" s="42"/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96"/>
      <c r="AJ87" s="278"/>
      <c r="AK87" s="242"/>
      <c r="AL87" s="238">
        <f>AJ81*100-2*2</f>
        <v>236</v>
      </c>
      <c r="AM87" s="242" t="s">
        <v>386</v>
      </c>
      <c r="AN87" s="238">
        <v>20</v>
      </c>
      <c r="AO87" s="250">
        <f>INT(AL87*TAN(RADIANS(AN87)))</f>
        <v>85</v>
      </c>
      <c r="AP87" s="242">
        <f>INT((AO87-13)/AS87+1)*AS87+13</f>
        <v>97</v>
      </c>
      <c r="AQ87" s="242">
        <f>AP87+INT(AL87*(TAN(AN87/180*PI())))</f>
        <v>182</v>
      </c>
      <c r="AR87" s="238">
        <f>F$9</f>
        <v>35</v>
      </c>
      <c r="AS87" s="239">
        <v>12</v>
      </c>
      <c r="AT87" s="88">
        <v>1</v>
      </c>
      <c r="AU87" s="104">
        <f>J$9</f>
        <v>20</v>
      </c>
      <c r="AV87" s="87">
        <f>AL87-11</f>
        <v>225</v>
      </c>
      <c r="AW87" s="88">
        <f>AR87-9</f>
        <v>26</v>
      </c>
      <c r="AX87" s="130">
        <f>INT((AP87-13)/AS87)+1</f>
        <v>8</v>
      </c>
      <c r="AY87" s="103" t="s">
        <v>381</v>
      </c>
      <c r="AZ87" s="105">
        <f t="shared" si="18"/>
        <v>2.27</v>
      </c>
      <c r="BA87" s="88">
        <f t="shared" si="19"/>
        <v>277</v>
      </c>
      <c r="BB87" s="87">
        <f>BA87*AX87/100*((AU87/100)^2/4*PI()*7850/100)</f>
        <v>54.649889164786615</v>
      </c>
      <c r="BC87" s="87">
        <f>Q$9</f>
        <v>0</v>
      </c>
      <c r="BD87" s="88">
        <v>2</v>
      </c>
      <c r="BE87" s="87">
        <f>AL87-11</f>
        <v>225</v>
      </c>
      <c r="BF87" s="87">
        <f>AR87-9</f>
        <v>26</v>
      </c>
      <c r="BG87" s="104">
        <v>12</v>
      </c>
      <c r="BH87" s="88">
        <f t="shared" si="20"/>
        <v>277</v>
      </c>
      <c r="BI87" s="88">
        <f>INT((AP87-13)/20)+1</f>
        <v>5</v>
      </c>
      <c r="BJ87" s="87">
        <f t="shared" si="21"/>
        <v>12.296225062076985</v>
      </c>
      <c r="BK87" s="88">
        <v>3</v>
      </c>
      <c r="BL87" s="87">
        <f>IF(BS87="双肢",(AP87+AQ87)/2-8.5,((INT((AX87-1)/2)+1)*AS87+AZ87+BO87+(AQ87-6.5*2)/2+INT(AQ87/8/10)*10+AZ87+BO87)/2)</f>
        <v>131</v>
      </c>
      <c r="BM87" s="87">
        <f>AR87-8.2</f>
        <v>26.8</v>
      </c>
      <c r="BN87" s="104">
        <f>Z$9</f>
        <v>12</v>
      </c>
      <c r="BO87" s="105">
        <f t="shared" si="22"/>
        <v>1.39</v>
      </c>
      <c r="BP87" s="87">
        <f>(BL87+BM87+10)*2</f>
        <v>335.6</v>
      </c>
      <c r="BQ87" s="88">
        <f>IF(BS87="双肢",INT((AL87-8)/12.5)+1,(INT((AL87-8)/12.5)+1)*2)</f>
        <v>19</v>
      </c>
      <c r="BR87" s="87">
        <f t="shared" si="23"/>
        <v>56.610577246084979</v>
      </c>
      <c r="BS87" s="87" t="str">
        <f>AE$9</f>
        <v>双肢</v>
      </c>
      <c r="BT87" s="242">
        <f>BB87+BJ87+BR87+BB88+BJ88+BR88</f>
        <v>194.43750888593607</v>
      </c>
      <c r="BU87" s="342">
        <f>(AP87+AQ87)*AL87/2*AR87/1000000</f>
        <v>1.1522699999999999</v>
      </c>
      <c r="BV87" s="88">
        <v>5</v>
      </c>
      <c r="BW87" s="110">
        <f>(20+10*BY87)*TAN(BX87/180*PI())</f>
        <v>128.53332060679028</v>
      </c>
      <c r="BX87" s="242">
        <f>45+AN87/2</f>
        <v>55</v>
      </c>
      <c r="BY87" s="88">
        <f>INT((150*COS(BX87/180*PI())-10)/10)</f>
        <v>7</v>
      </c>
      <c r="BZ87" s="104">
        <v>12</v>
      </c>
      <c r="CA87" s="110">
        <f>BW87+12</f>
        <v>140.53332060679028</v>
      </c>
      <c r="CB87" s="88">
        <f t="shared" si="24"/>
        <v>8</v>
      </c>
      <c r="CC87" s="87">
        <f t="shared" si="25"/>
        <v>9.9813969034057166</v>
      </c>
      <c r="CD87" s="242">
        <f>BB87+BJ87+BR87+BB88+BJ88+BR88+CC87+CC88</f>
        <v>212.93940739276599</v>
      </c>
      <c r="CE87" s="284">
        <f>(AP87+AQ87)*AL87/2*AR87/1000000</f>
        <v>1.1522699999999999</v>
      </c>
    </row>
    <row r="88" spans="2:83" s="97" customFormat="1" ht="24.95" customHeight="1" x14ac:dyDescent="0.3">
      <c r="B88" s="42"/>
      <c r="C88" s="42"/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96"/>
      <c r="AJ88" s="278"/>
      <c r="AK88" s="242"/>
      <c r="AL88" s="345"/>
      <c r="AM88" s="242"/>
      <c r="AN88" s="238"/>
      <c r="AO88" s="250"/>
      <c r="AP88" s="242"/>
      <c r="AQ88" s="242"/>
      <c r="AR88" s="238"/>
      <c r="AS88" s="239"/>
      <c r="AT88" s="88" t="s">
        <v>382</v>
      </c>
      <c r="AU88" s="104">
        <f>AU87</f>
        <v>20</v>
      </c>
      <c r="AV88" s="87">
        <f>AL87/COS(AN87/180*PI())-11</f>
        <v>240.14595430431524</v>
      </c>
      <c r="AW88" s="88">
        <f>AR87-9</f>
        <v>26</v>
      </c>
      <c r="AX88" s="103" t="s">
        <v>381</v>
      </c>
      <c r="AY88" s="131">
        <f>INT((AQ87-AP87-3.5/COS(AN87*PI()/180))/AS87)+1</f>
        <v>7</v>
      </c>
      <c r="AZ88" s="105">
        <f t="shared" si="18"/>
        <v>2.27</v>
      </c>
      <c r="BA88" s="88">
        <f t="shared" si="19"/>
        <v>292.14595430431524</v>
      </c>
      <c r="BB88" s="87">
        <f>BA88*AY88/100*((AU88/100)^2/4*PI()*7850/100)</f>
        <v>50.433306930821971</v>
      </c>
      <c r="BC88" s="87">
        <f>BC87</f>
        <v>0</v>
      </c>
      <c r="BD88" s="88" t="s">
        <v>383</v>
      </c>
      <c r="BE88" s="87">
        <f>AL87/COS(AN87/180*PI())-11</f>
        <v>240.14595430431524</v>
      </c>
      <c r="BF88" s="87">
        <f>AR87-9</f>
        <v>26</v>
      </c>
      <c r="BG88" s="104">
        <v>12</v>
      </c>
      <c r="BH88" s="88">
        <f t="shared" si="20"/>
        <v>292.14595430431524</v>
      </c>
      <c r="BI88" s="88">
        <f>INT((AQ87-AP87-3.5/COS(AN87*PI()/180))/20)+1</f>
        <v>5</v>
      </c>
      <c r="BJ88" s="87">
        <f t="shared" si="21"/>
        <v>12.968564639354218</v>
      </c>
      <c r="BK88" s="88">
        <v>4</v>
      </c>
      <c r="BL88" s="103" t="s">
        <v>381</v>
      </c>
      <c r="BM88" s="87">
        <f>AR87-8.2</f>
        <v>26.8</v>
      </c>
      <c r="BN88" s="104">
        <v>12</v>
      </c>
      <c r="BO88" s="105">
        <f t="shared" si="22"/>
        <v>1.39</v>
      </c>
      <c r="BP88" s="87">
        <f>20+BM88</f>
        <v>46.8</v>
      </c>
      <c r="BQ88" s="88">
        <f>IF(BS87="双肢",INT(BQ87/3)*INT((AX87+AY88/2)/3),INT(BQ87/3/2)*INT((AX87+AY88/2)/3))</f>
        <v>18</v>
      </c>
      <c r="BR88" s="87">
        <f t="shared" si="23"/>
        <v>7.4789458428113011</v>
      </c>
      <c r="BS88" s="103" t="s">
        <v>381</v>
      </c>
      <c r="BT88" s="242"/>
      <c r="BU88" s="342"/>
      <c r="BV88" s="88">
        <v>6</v>
      </c>
      <c r="BW88" s="110">
        <f>(10+2.5*BY88)*1/TAN(BX87/180*PI())</f>
        <v>38.511414601534042</v>
      </c>
      <c r="BX88" s="242"/>
      <c r="BY88" s="88">
        <f>INT((120*SIN(BX87/180*PI()))/10)*2</f>
        <v>18</v>
      </c>
      <c r="BZ88" s="104">
        <v>12</v>
      </c>
      <c r="CA88" s="110">
        <f>BW88+2*6</f>
        <v>50.511414601534042</v>
      </c>
      <c r="CB88" s="88">
        <f t="shared" si="24"/>
        <v>19</v>
      </c>
      <c r="CC88" s="87">
        <f t="shared" si="25"/>
        <v>8.5205016034242167</v>
      </c>
      <c r="CD88" s="242"/>
      <c r="CE88" s="284"/>
    </row>
    <row r="89" spans="2:83" s="97" customFormat="1" ht="24.95" customHeight="1" x14ac:dyDescent="0.3">
      <c r="B89" s="42"/>
      <c r="C89" s="42"/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96"/>
      <c r="AJ89" s="278"/>
      <c r="AK89" s="242"/>
      <c r="AL89" s="238">
        <f>AJ81*100-2*2</f>
        <v>236</v>
      </c>
      <c r="AM89" s="242" t="s">
        <v>387</v>
      </c>
      <c r="AN89" s="238">
        <v>20</v>
      </c>
      <c r="AO89" s="250">
        <f>INT(AL89*TAN(RADIANS(AN89)))</f>
        <v>85</v>
      </c>
      <c r="AP89" s="242">
        <f>INT((AO89-13)/AS89+1)*AS89+13</f>
        <v>97</v>
      </c>
      <c r="AQ89" s="242">
        <f>AP89+INT(AL89*(TAN(AN89/180*PI())))</f>
        <v>182</v>
      </c>
      <c r="AR89" s="238">
        <f>F$10</f>
        <v>40</v>
      </c>
      <c r="AS89" s="239">
        <v>12</v>
      </c>
      <c r="AT89" s="88">
        <v>1</v>
      </c>
      <c r="AU89" s="104">
        <f>J$10</f>
        <v>20</v>
      </c>
      <c r="AV89" s="87">
        <f>AL89-11</f>
        <v>225</v>
      </c>
      <c r="AW89" s="88">
        <f>AR89-9</f>
        <v>31</v>
      </c>
      <c r="AX89" s="130">
        <f>INT((AP89-13)/AS89)+1</f>
        <v>8</v>
      </c>
      <c r="AY89" s="103" t="s">
        <v>381</v>
      </c>
      <c r="AZ89" s="105">
        <f t="shared" si="18"/>
        <v>2.27</v>
      </c>
      <c r="BA89" s="88">
        <f t="shared" si="19"/>
        <v>287</v>
      </c>
      <c r="BB89" s="87">
        <f>BA89*AX89/100*((AU89/100)^2/4*PI()*7850/100)</f>
        <v>56.622809351241003</v>
      </c>
      <c r="BC89" s="87">
        <f>Q$10</f>
        <v>0</v>
      </c>
      <c r="BD89" s="88">
        <v>2</v>
      </c>
      <c r="BE89" s="87">
        <f>AL89-11</f>
        <v>225</v>
      </c>
      <c r="BF89" s="87">
        <f>AR89-9</f>
        <v>31</v>
      </c>
      <c r="BG89" s="104">
        <v>12</v>
      </c>
      <c r="BH89" s="88">
        <f t="shared" si="20"/>
        <v>287</v>
      </c>
      <c r="BI89" s="88">
        <f>INT((AP89-13)/20)+1</f>
        <v>5</v>
      </c>
      <c r="BJ89" s="87">
        <f t="shared" si="21"/>
        <v>12.740132104029223</v>
      </c>
      <c r="BK89" s="88">
        <v>3</v>
      </c>
      <c r="BL89" s="87">
        <f>IF(BS89="双肢",(AP89+AQ89)/2-8.5,((INT((AX89-1)/2)+1)*AS89+AZ89+BO89+(AQ89-6.5*2)/2+INT(AQ89/8/10)*10+AZ89+BO89)/2)</f>
        <v>131</v>
      </c>
      <c r="BM89" s="87">
        <f>AR89-8.2</f>
        <v>31.8</v>
      </c>
      <c r="BN89" s="104">
        <f>Z$10</f>
        <v>12</v>
      </c>
      <c r="BO89" s="105">
        <f t="shared" si="22"/>
        <v>1.39</v>
      </c>
      <c r="BP89" s="87">
        <f>(BL89+BM89+10)*2</f>
        <v>345.6</v>
      </c>
      <c r="BQ89" s="88">
        <f>IF(BS89="双肢",INT((AL89-8)/12.5)+1,(INT((AL89-8)/12.5)+1)*2)</f>
        <v>19</v>
      </c>
      <c r="BR89" s="87">
        <f t="shared" si="23"/>
        <v>58.29742400550348</v>
      </c>
      <c r="BS89" s="87" t="str">
        <f>AE$10</f>
        <v>双肢</v>
      </c>
      <c r="BT89" s="242">
        <f>BB89+BJ89+BR89+BB90+BJ90+BR90</f>
        <v>201.51042775437506</v>
      </c>
      <c r="BU89" s="342">
        <f>(AP89+AQ89)*AL89/2*AR89/1000000</f>
        <v>1.3168800000000001</v>
      </c>
      <c r="BV89" s="88">
        <v>5</v>
      </c>
      <c r="BW89" s="110">
        <f>(20+10*BY89)*TAN(BX89/180*PI())</f>
        <v>128.53332060679028</v>
      </c>
      <c r="BX89" s="242">
        <f>45+AN89/2</f>
        <v>55</v>
      </c>
      <c r="BY89" s="88">
        <f>INT((150*COS(BX89/180*PI())-10)/10)</f>
        <v>7</v>
      </c>
      <c r="BZ89" s="104">
        <v>12</v>
      </c>
      <c r="CA89" s="110">
        <f>BW89+12</f>
        <v>140.53332060679028</v>
      </c>
      <c r="CB89" s="88">
        <f t="shared" si="24"/>
        <v>8</v>
      </c>
      <c r="CC89" s="87">
        <f t="shared" si="25"/>
        <v>9.9813969034057166</v>
      </c>
      <c r="CD89" s="242">
        <f>BB89+BJ89+BR89+BB90+BJ90+BR90+CC89+CC90</f>
        <v>220.01232626120498</v>
      </c>
      <c r="CE89" s="284">
        <f>(AP89+AQ89)*AL89/2*AR89/1000000</f>
        <v>1.3168800000000001</v>
      </c>
    </row>
    <row r="90" spans="2:83" s="97" customFormat="1" ht="24.95" customHeight="1" x14ac:dyDescent="0.3">
      <c r="B90" s="42"/>
      <c r="C90" s="42"/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96"/>
      <c r="AJ90" s="278"/>
      <c r="AK90" s="242"/>
      <c r="AL90" s="345"/>
      <c r="AM90" s="242"/>
      <c r="AN90" s="238"/>
      <c r="AO90" s="250"/>
      <c r="AP90" s="242"/>
      <c r="AQ90" s="242"/>
      <c r="AR90" s="238"/>
      <c r="AS90" s="239"/>
      <c r="AT90" s="88" t="s">
        <v>382</v>
      </c>
      <c r="AU90" s="104">
        <f>AU89</f>
        <v>20</v>
      </c>
      <c r="AV90" s="87">
        <f>AL89/COS(AN89/180*PI())-11</f>
        <v>240.14595430431524</v>
      </c>
      <c r="AW90" s="88">
        <f>AR89-9</f>
        <v>31</v>
      </c>
      <c r="AX90" s="103" t="s">
        <v>381</v>
      </c>
      <c r="AY90" s="131">
        <f>INT((AQ89-AP89-3.5/COS(AN89*PI()/180))/AS89)+1</f>
        <v>7</v>
      </c>
      <c r="AZ90" s="105">
        <f t="shared" si="18"/>
        <v>2.27</v>
      </c>
      <c r="BA90" s="88">
        <f t="shared" si="19"/>
        <v>302.14595430431524</v>
      </c>
      <c r="BB90" s="87">
        <f>BA90*AY90/100*((AU90/100)^2/4*PI()*7850/100)</f>
        <v>52.159612093969571</v>
      </c>
      <c r="BC90" s="87">
        <f>BC89</f>
        <v>0</v>
      </c>
      <c r="BD90" s="88" t="s">
        <v>383</v>
      </c>
      <c r="BE90" s="87">
        <f>AL89/COS(AN89/180*PI())-11</f>
        <v>240.14595430431524</v>
      </c>
      <c r="BF90" s="87">
        <f>AR89-9</f>
        <v>31</v>
      </c>
      <c r="BG90" s="104">
        <v>12</v>
      </c>
      <c r="BH90" s="88">
        <f t="shared" si="20"/>
        <v>302.14595430431524</v>
      </c>
      <c r="BI90" s="88">
        <f>INT((AQ89-AP89-3.5/COS(AN89*PI()/180))/20)+1</f>
        <v>5</v>
      </c>
      <c r="BJ90" s="87">
        <f t="shared" si="21"/>
        <v>13.412471681306457</v>
      </c>
      <c r="BK90" s="88">
        <v>4</v>
      </c>
      <c r="BL90" s="103" t="s">
        <v>381</v>
      </c>
      <c r="BM90" s="87">
        <f>AR89-8.2</f>
        <v>31.8</v>
      </c>
      <c r="BN90" s="104">
        <v>12</v>
      </c>
      <c r="BO90" s="105">
        <f t="shared" si="22"/>
        <v>1.39</v>
      </c>
      <c r="BP90" s="87">
        <f>20+BM90</f>
        <v>51.8</v>
      </c>
      <c r="BQ90" s="88">
        <f>IF(BS89="双肢",INT(BQ89/3)*INT((AX89+AY90/2)/3),INT(BQ89/3/2)*INT((AX89+AY90/2)/3))</f>
        <v>18</v>
      </c>
      <c r="BR90" s="87">
        <f t="shared" si="23"/>
        <v>8.2779785183253285</v>
      </c>
      <c r="BS90" s="103" t="s">
        <v>381</v>
      </c>
      <c r="BT90" s="242"/>
      <c r="BU90" s="342"/>
      <c r="BV90" s="88">
        <v>6</v>
      </c>
      <c r="BW90" s="110">
        <f>(10+2.5*BY90)*1/TAN(BX89/180*PI())</f>
        <v>38.511414601534042</v>
      </c>
      <c r="BX90" s="242"/>
      <c r="BY90" s="88">
        <f>INT((120*SIN(BX89/180*PI()))/10)*2</f>
        <v>18</v>
      </c>
      <c r="BZ90" s="104">
        <v>12</v>
      </c>
      <c r="CA90" s="110">
        <f>BW90+2*6</f>
        <v>50.511414601534042</v>
      </c>
      <c r="CB90" s="88">
        <f t="shared" si="24"/>
        <v>19</v>
      </c>
      <c r="CC90" s="87">
        <f t="shared" si="25"/>
        <v>8.5205016034242167</v>
      </c>
      <c r="CD90" s="242"/>
      <c r="CE90" s="284"/>
    </row>
    <row r="91" spans="2:83" s="97" customFormat="1" ht="24.95" customHeight="1" x14ac:dyDescent="0.3">
      <c r="B91" s="42"/>
      <c r="C91" s="42"/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96"/>
      <c r="AJ91" s="278"/>
      <c r="AK91" s="242"/>
      <c r="AL91" s="238">
        <f>AJ81*100-2*2</f>
        <v>236</v>
      </c>
      <c r="AM91" s="242" t="s">
        <v>388</v>
      </c>
      <c r="AN91" s="238">
        <v>20</v>
      </c>
      <c r="AO91" s="250">
        <f>INT(AL91*TAN(RADIANS(AN91)))</f>
        <v>85</v>
      </c>
      <c r="AP91" s="242">
        <f>INT((AO91-13)/AS91+1)*AS91+13</f>
        <v>97</v>
      </c>
      <c r="AQ91" s="242">
        <f>AP91+INT(AL91*(TAN(AN91/180*PI())))</f>
        <v>182</v>
      </c>
      <c r="AR91" s="238">
        <f>F$11</f>
        <v>40</v>
      </c>
      <c r="AS91" s="239">
        <v>12</v>
      </c>
      <c r="AT91" s="88">
        <v>1</v>
      </c>
      <c r="AU91" s="104">
        <f>J$11</f>
        <v>20</v>
      </c>
      <c r="AV91" s="87">
        <f>AL91-11</f>
        <v>225</v>
      </c>
      <c r="AW91" s="88">
        <f>AR91-9</f>
        <v>31</v>
      </c>
      <c r="AX91" s="130">
        <f>INT((AP91-13)/AS91)+1</f>
        <v>8</v>
      </c>
      <c r="AY91" s="103" t="s">
        <v>381</v>
      </c>
      <c r="AZ91" s="105">
        <f t="shared" si="18"/>
        <v>2.27</v>
      </c>
      <c r="BA91" s="88">
        <f t="shared" si="19"/>
        <v>287</v>
      </c>
      <c r="BB91" s="87">
        <f>BA91*AX91/100*((AU91/100)^2/4*PI()*7850/100)</f>
        <v>56.622809351241003</v>
      </c>
      <c r="BC91" s="87">
        <f>Q$11</f>
        <v>0</v>
      </c>
      <c r="BD91" s="88">
        <v>2</v>
      </c>
      <c r="BE91" s="87">
        <f>AL91-11</f>
        <v>225</v>
      </c>
      <c r="BF91" s="87">
        <f>AR91-9</f>
        <v>31</v>
      </c>
      <c r="BG91" s="104">
        <v>12</v>
      </c>
      <c r="BH91" s="88">
        <f t="shared" si="20"/>
        <v>287</v>
      </c>
      <c r="BI91" s="88">
        <f>INT((AP91-13)/20)+1</f>
        <v>5</v>
      </c>
      <c r="BJ91" s="87">
        <f t="shared" si="21"/>
        <v>12.740132104029223</v>
      </c>
      <c r="BK91" s="88">
        <v>3</v>
      </c>
      <c r="BL91" s="87">
        <f>IF(BS91="双肢",(AP91+AQ91)/2-8.5,((INT((AX91-1)/2)+1)*AS91+AZ91+BO91+(AQ91-6.5*2)/2+INT(AQ91/8/10)*10+AZ91+BO91)/2)</f>
        <v>131</v>
      </c>
      <c r="BM91" s="87">
        <f>AR91-8.2</f>
        <v>31.8</v>
      </c>
      <c r="BN91" s="104">
        <f>Z$11</f>
        <v>12</v>
      </c>
      <c r="BO91" s="105">
        <f t="shared" si="22"/>
        <v>1.39</v>
      </c>
      <c r="BP91" s="87">
        <f>(BL91+BM91+10)*2</f>
        <v>345.6</v>
      </c>
      <c r="BQ91" s="88">
        <f>IF(BS91="双肢",INT((AL91-8)/12.5)+1,(INT((AL91-8)/12.5)+1)*2)</f>
        <v>19</v>
      </c>
      <c r="BR91" s="87">
        <f t="shared" si="23"/>
        <v>58.29742400550348</v>
      </c>
      <c r="BS91" s="87" t="str">
        <f>AE$11</f>
        <v>双肢</v>
      </c>
      <c r="BT91" s="242">
        <f>BB91+BJ91+BR91+BB92+BJ92+BR92</f>
        <v>201.51042775437506</v>
      </c>
      <c r="BU91" s="342">
        <f>(AP91+AQ91)*AL91/2*AR91/1000000</f>
        <v>1.3168800000000001</v>
      </c>
      <c r="BV91" s="88">
        <v>5</v>
      </c>
      <c r="BW91" s="110">
        <f>(20+10*BY91)*TAN(BX91/180*PI())</f>
        <v>128.53332060679028</v>
      </c>
      <c r="BX91" s="242">
        <f>45+AN91/2</f>
        <v>55</v>
      </c>
      <c r="BY91" s="88">
        <f>INT((150*COS(BX91/180*PI())-10)/10)</f>
        <v>7</v>
      </c>
      <c r="BZ91" s="104">
        <v>12</v>
      </c>
      <c r="CA91" s="110">
        <f>BW91+12</f>
        <v>140.53332060679028</v>
      </c>
      <c r="CB91" s="88">
        <f t="shared" si="24"/>
        <v>8</v>
      </c>
      <c r="CC91" s="87">
        <f t="shared" si="25"/>
        <v>9.9813969034057166</v>
      </c>
      <c r="CD91" s="242">
        <f>BB91+BJ91+BR91+BB92+BJ92+BR92+CC91+CC92</f>
        <v>220.01232626120498</v>
      </c>
      <c r="CE91" s="284">
        <f>(AP91+AQ91)*AL91/2*AR91/1000000</f>
        <v>1.3168800000000001</v>
      </c>
    </row>
    <row r="92" spans="2:83" s="97" customFormat="1" ht="24.95" customHeight="1" x14ac:dyDescent="0.3">
      <c r="B92" s="42"/>
      <c r="C92" s="42"/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96"/>
      <c r="AJ92" s="278"/>
      <c r="AK92" s="242"/>
      <c r="AL92" s="345"/>
      <c r="AM92" s="242"/>
      <c r="AN92" s="238"/>
      <c r="AO92" s="250"/>
      <c r="AP92" s="242"/>
      <c r="AQ92" s="242"/>
      <c r="AR92" s="238"/>
      <c r="AS92" s="239"/>
      <c r="AT92" s="88" t="s">
        <v>382</v>
      </c>
      <c r="AU92" s="104">
        <f>AU91</f>
        <v>20</v>
      </c>
      <c r="AV92" s="87">
        <f>AL91/COS(AN91/180*PI())-11</f>
        <v>240.14595430431524</v>
      </c>
      <c r="AW92" s="88">
        <f>AR91-9</f>
        <v>31</v>
      </c>
      <c r="AX92" s="103" t="s">
        <v>381</v>
      </c>
      <c r="AY92" s="131">
        <f>INT((AQ91-AP91-3.5/COS(AN91*PI()/180))/AS91)+1</f>
        <v>7</v>
      </c>
      <c r="AZ92" s="105">
        <f t="shared" si="18"/>
        <v>2.27</v>
      </c>
      <c r="BA92" s="88">
        <f t="shared" si="19"/>
        <v>302.14595430431524</v>
      </c>
      <c r="BB92" s="87">
        <f>BA92*AY92/100*((AU92/100)^2/4*PI()*7850/100)</f>
        <v>52.159612093969571</v>
      </c>
      <c r="BC92" s="87">
        <f>BC91</f>
        <v>0</v>
      </c>
      <c r="BD92" s="88" t="s">
        <v>383</v>
      </c>
      <c r="BE92" s="87">
        <f>AL91/COS(AN91/180*PI())-11</f>
        <v>240.14595430431524</v>
      </c>
      <c r="BF92" s="87">
        <f>AR91-9</f>
        <v>31</v>
      </c>
      <c r="BG92" s="104">
        <v>12</v>
      </c>
      <c r="BH92" s="88">
        <f t="shared" si="20"/>
        <v>302.14595430431524</v>
      </c>
      <c r="BI92" s="88">
        <f>INT((AQ91-AP91-3.5/COS(AN91*PI()/180))/20)+1</f>
        <v>5</v>
      </c>
      <c r="BJ92" s="87">
        <f t="shared" si="21"/>
        <v>13.412471681306457</v>
      </c>
      <c r="BK92" s="88">
        <v>4</v>
      </c>
      <c r="BL92" s="103" t="s">
        <v>381</v>
      </c>
      <c r="BM92" s="87">
        <f>AR91-8.2</f>
        <v>31.8</v>
      </c>
      <c r="BN92" s="104">
        <v>12</v>
      </c>
      <c r="BO92" s="105">
        <f t="shared" si="22"/>
        <v>1.39</v>
      </c>
      <c r="BP92" s="87">
        <f>20+BM92</f>
        <v>51.8</v>
      </c>
      <c r="BQ92" s="88">
        <f>IF(BS91="双肢",INT(BQ91/3)*INT((AX91+AY92/2)/3),INT(BQ91/3/2)*INT((AX91+AY92/2)/3))</f>
        <v>18</v>
      </c>
      <c r="BR92" s="87">
        <f t="shared" si="23"/>
        <v>8.2779785183253285</v>
      </c>
      <c r="BS92" s="103" t="s">
        <v>381</v>
      </c>
      <c r="BT92" s="242"/>
      <c r="BU92" s="342"/>
      <c r="BV92" s="88">
        <v>6</v>
      </c>
      <c r="BW92" s="110">
        <f>(10+2.5*BY92)*1/TAN(BX91/180*PI())</f>
        <v>38.511414601534042</v>
      </c>
      <c r="BX92" s="242"/>
      <c r="BY92" s="88">
        <f>INT((120*SIN(BX91/180*PI()))/10)*2</f>
        <v>18</v>
      </c>
      <c r="BZ92" s="104">
        <v>12</v>
      </c>
      <c r="CA92" s="110">
        <f>BW92+2*6</f>
        <v>50.511414601534042</v>
      </c>
      <c r="CB92" s="88">
        <f t="shared" si="24"/>
        <v>19</v>
      </c>
      <c r="CC92" s="87">
        <f t="shared" si="25"/>
        <v>8.5205016034242167</v>
      </c>
      <c r="CD92" s="242"/>
      <c r="CE92" s="284"/>
    </row>
    <row r="93" spans="2:83" s="97" customFormat="1" ht="24.95" customHeight="1" x14ac:dyDescent="0.3">
      <c r="B93" s="42"/>
      <c r="C93" s="42"/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96"/>
      <c r="AJ93" s="278"/>
      <c r="AK93" s="242"/>
      <c r="AL93" s="238">
        <f>AJ81*100-2*2</f>
        <v>236</v>
      </c>
      <c r="AM93" s="242" t="s">
        <v>389</v>
      </c>
      <c r="AN93" s="238">
        <v>20</v>
      </c>
      <c r="AO93" s="250">
        <f>INT(AL93*TAN(RADIANS(AN93)))</f>
        <v>85</v>
      </c>
      <c r="AP93" s="242">
        <f>INT((AO93-13)/AS93+1)*AS93+13</f>
        <v>97</v>
      </c>
      <c r="AQ93" s="242">
        <f>AP93+INT(AL93*(TAN(AN93/180*PI())))</f>
        <v>182</v>
      </c>
      <c r="AR93" s="238">
        <f>F$12</f>
        <v>45</v>
      </c>
      <c r="AS93" s="239">
        <v>12</v>
      </c>
      <c r="AT93" s="88">
        <v>1</v>
      </c>
      <c r="AU93" s="104">
        <f>J$12</f>
        <v>22</v>
      </c>
      <c r="AV93" s="87">
        <f>AL93-11</f>
        <v>225</v>
      </c>
      <c r="AW93" s="88">
        <f>AR93-9</f>
        <v>36</v>
      </c>
      <c r="AX93" s="130">
        <f>INT((AP93-13)/AS93)+1</f>
        <v>8</v>
      </c>
      <c r="AY93" s="103" t="s">
        <v>381</v>
      </c>
      <c r="AZ93" s="105">
        <f t="shared" si="18"/>
        <v>2.5099999999999998</v>
      </c>
      <c r="BA93" s="88">
        <f t="shared" si="19"/>
        <v>297</v>
      </c>
      <c r="BB93" s="87">
        <f>BA93*AX93/100*((AU93/100)^2/4*PI()*7850/100)</f>
        <v>70.90083274061142</v>
      </c>
      <c r="BC93" s="87">
        <f>Q$12</f>
        <v>0</v>
      </c>
      <c r="BD93" s="88">
        <v>2</v>
      </c>
      <c r="BE93" s="87">
        <f>AL93-11</f>
        <v>225</v>
      </c>
      <c r="BF93" s="87">
        <f>AR93-9</f>
        <v>36</v>
      </c>
      <c r="BG93" s="104">
        <v>12</v>
      </c>
      <c r="BH93" s="88">
        <f t="shared" si="20"/>
        <v>297</v>
      </c>
      <c r="BI93" s="88">
        <f>INT((AP93-13)/20)+1</f>
        <v>5</v>
      </c>
      <c r="BJ93" s="87">
        <f t="shared" si="21"/>
        <v>13.18403914598146</v>
      </c>
      <c r="BK93" s="88" t="s">
        <v>390</v>
      </c>
      <c r="BL93" s="87">
        <f>IF(BS93="双肢",(AP93+AQ93)/2-8.5,((INT((AX93-1)/2)+1)*AS93+AZ93+BO93+(AQ93-6.5*2)/2+INT(AQ93/8/10)*10+AZ93+BO93)/2)</f>
        <v>79.919999999999987</v>
      </c>
      <c r="BM93" s="87">
        <f>AR93-8.2</f>
        <v>36.799999999999997</v>
      </c>
      <c r="BN93" s="104">
        <f>Z$12</f>
        <v>10</v>
      </c>
      <c r="BO93" s="105">
        <f t="shared" si="22"/>
        <v>1.1599999999999999</v>
      </c>
      <c r="BP93" s="87">
        <f>(BL93+BM93+10)*2</f>
        <v>253.43999999999997</v>
      </c>
      <c r="BQ93" s="88">
        <f>IF(BS93="双肢",INT((AL93-8)/12.5)+1,(INT((AL93-8)/12.5)+1)*2)</f>
        <v>38</v>
      </c>
      <c r="BR93" s="87">
        <f t="shared" si="23"/>
        <v>59.377005931531329</v>
      </c>
      <c r="BS93" s="87" t="str">
        <f>AE$12</f>
        <v>四肢</v>
      </c>
      <c r="BT93" s="242">
        <f>BB93+BJ93+BR93+BB94+BJ94+BR94</f>
        <v>231.59722761633401</v>
      </c>
      <c r="BU93" s="342">
        <f>(AP93+AQ93)*AL93/2*AR93/1000000</f>
        <v>1.48149</v>
      </c>
      <c r="BV93" s="88">
        <v>5</v>
      </c>
      <c r="BW93" s="110">
        <f>(20+10*BY93)*TAN(BX93/180*PI())</f>
        <v>128.53332060679028</v>
      </c>
      <c r="BX93" s="242">
        <f>45+AN93/2</f>
        <v>55</v>
      </c>
      <c r="BY93" s="88">
        <f>INT((150*COS(BX93/180*PI())-10)/10)</f>
        <v>7</v>
      </c>
      <c r="BZ93" s="104">
        <v>12</v>
      </c>
      <c r="CA93" s="110">
        <f>BW93+12</f>
        <v>140.53332060679028</v>
      </c>
      <c r="CB93" s="88">
        <f t="shared" si="24"/>
        <v>8</v>
      </c>
      <c r="CC93" s="87">
        <f t="shared" si="25"/>
        <v>9.9813969034057166</v>
      </c>
      <c r="CD93" s="242">
        <f>BB93+BJ93+BR93+BB94+BJ94+BR94+CC93+CC94</f>
        <v>250.09912612316393</v>
      </c>
      <c r="CE93" s="284">
        <f>(AP93+AQ93)*AL93/2*AR93/1000000</f>
        <v>1.48149</v>
      </c>
    </row>
    <row r="94" spans="2:83" s="97" customFormat="1" ht="24.95" customHeight="1" x14ac:dyDescent="0.3">
      <c r="B94" s="42"/>
      <c r="C94" s="42"/>
      <c r="D94" s="73"/>
      <c r="E94" s="93"/>
      <c r="F94" s="73"/>
      <c r="G94" s="73"/>
      <c r="H94" s="73"/>
      <c r="I94" s="72"/>
      <c r="J94" s="73"/>
      <c r="K94" s="73"/>
      <c r="L94" s="73"/>
      <c r="M94" s="73"/>
      <c r="N94" s="73"/>
      <c r="O94" s="73"/>
      <c r="P94" s="72"/>
      <c r="Q94" s="72"/>
      <c r="R94" s="72"/>
      <c r="S94" s="72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96"/>
      <c r="AJ94" s="278"/>
      <c r="AK94" s="242"/>
      <c r="AL94" s="345"/>
      <c r="AM94" s="242"/>
      <c r="AN94" s="238"/>
      <c r="AO94" s="250"/>
      <c r="AP94" s="242"/>
      <c r="AQ94" s="242"/>
      <c r="AR94" s="238"/>
      <c r="AS94" s="239"/>
      <c r="AT94" s="88" t="s">
        <v>382</v>
      </c>
      <c r="AU94" s="104">
        <f>AU93</f>
        <v>22</v>
      </c>
      <c r="AV94" s="87">
        <f>AL93/COS(AN93/180*PI())-11</f>
        <v>240.14595430431524</v>
      </c>
      <c r="AW94" s="88">
        <f>AR93-9</f>
        <v>36</v>
      </c>
      <c r="AX94" s="103" t="s">
        <v>381</v>
      </c>
      <c r="AY94" s="131">
        <f>INT((AQ93-AP93-3.5/COS(AN93*PI()/180))/AS93)+1</f>
        <v>7</v>
      </c>
      <c r="AZ94" s="105">
        <f t="shared" si="18"/>
        <v>2.5099999999999998</v>
      </c>
      <c r="BA94" s="88">
        <f t="shared" si="19"/>
        <v>312.14595430431524</v>
      </c>
      <c r="BB94" s="87">
        <f>BA94*AY94/100*((AU94/100)^2/4*PI()*7850/100)</f>
        <v>65.201959881111762</v>
      </c>
      <c r="BC94" s="87">
        <f>BC93</f>
        <v>0</v>
      </c>
      <c r="BD94" s="88" t="s">
        <v>383</v>
      </c>
      <c r="BE94" s="87">
        <f>AL93/COS(AN93/180*PI())-11</f>
        <v>240.14595430431524</v>
      </c>
      <c r="BF94" s="87">
        <f>AR93-9</f>
        <v>36</v>
      </c>
      <c r="BG94" s="104">
        <v>12</v>
      </c>
      <c r="BH94" s="88">
        <f t="shared" si="20"/>
        <v>312.14595430431524</v>
      </c>
      <c r="BI94" s="88">
        <f>INT((AQ93-AP93-3.5/COS(AN93*PI()/180))/20)+1</f>
        <v>5</v>
      </c>
      <c r="BJ94" s="87">
        <f t="shared" si="21"/>
        <v>13.856378723258695</v>
      </c>
      <c r="BK94" s="88">
        <v>4</v>
      </c>
      <c r="BL94" s="103" t="s">
        <v>381</v>
      </c>
      <c r="BM94" s="87">
        <f>AR93-8.2</f>
        <v>36.799999999999997</v>
      </c>
      <c r="BN94" s="104">
        <v>12</v>
      </c>
      <c r="BO94" s="105">
        <f t="shared" si="22"/>
        <v>1.39</v>
      </c>
      <c r="BP94" s="87">
        <f>20+BM94</f>
        <v>56.8</v>
      </c>
      <c r="BQ94" s="88">
        <f>IF(BS93="双肢",INT(BQ93/3)*INT((AX93+AY94/2)/3),INT(BQ93/3/2)*INT((AX93+AY94/2)/3))</f>
        <v>18</v>
      </c>
      <c r="BR94" s="87">
        <f t="shared" si="23"/>
        <v>9.0770111938393576</v>
      </c>
      <c r="BS94" s="103" t="s">
        <v>381</v>
      </c>
      <c r="BT94" s="242"/>
      <c r="BU94" s="342"/>
      <c r="BV94" s="88">
        <v>6</v>
      </c>
      <c r="BW94" s="110">
        <f>(10+2.5*BY94)*1/TAN(BX93/180*PI())</f>
        <v>38.511414601534042</v>
      </c>
      <c r="BX94" s="242"/>
      <c r="BY94" s="88">
        <f>INT((120*SIN(BX93/180*PI()))/10)*2</f>
        <v>18</v>
      </c>
      <c r="BZ94" s="104">
        <v>12</v>
      </c>
      <c r="CA94" s="110">
        <f>BW94+2*6</f>
        <v>50.511414601534042</v>
      </c>
      <c r="CB94" s="88">
        <f t="shared" si="24"/>
        <v>19</v>
      </c>
      <c r="CC94" s="87">
        <f t="shared" si="25"/>
        <v>8.5205016034242167</v>
      </c>
      <c r="CD94" s="242"/>
      <c r="CE94" s="284"/>
    </row>
    <row r="95" spans="2:83" s="97" customFormat="1" ht="24.95" customHeight="1" x14ac:dyDescent="0.3">
      <c r="B95" s="42"/>
      <c r="C95" s="42"/>
      <c r="D95" s="73"/>
      <c r="E95" s="93"/>
      <c r="F95" s="73"/>
      <c r="G95" s="73"/>
      <c r="H95" s="73"/>
      <c r="I95" s="72"/>
      <c r="J95" s="73"/>
      <c r="K95" s="73"/>
      <c r="L95" s="73"/>
      <c r="M95" s="73"/>
      <c r="N95" s="73"/>
      <c r="O95" s="73"/>
      <c r="P95" s="72"/>
      <c r="Q95" s="72"/>
      <c r="R95" s="72"/>
      <c r="S95" s="72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96"/>
      <c r="AJ95" s="278"/>
      <c r="AK95" s="242"/>
      <c r="AL95" s="238">
        <f>AJ81*100-2*2</f>
        <v>236</v>
      </c>
      <c r="AM95" s="242" t="s">
        <v>391</v>
      </c>
      <c r="AN95" s="238">
        <v>20</v>
      </c>
      <c r="AO95" s="250">
        <f>INT(AL95*TAN(RADIANS(AN95)))</f>
        <v>85</v>
      </c>
      <c r="AP95" s="242">
        <f>INT((AO95-13)/AS95+1)*AS95+13</f>
        <v>97</v>
      </c>
      <c r="AQ95" s="242">
        <f>AP95+INT(AL95*(TAN(AN95/180*PI())))</f>
        <v>182</v>
      </c>
      <c r="AR95" s="238">
        <f>F$13</f>
        <v>45</v>
      </c>
      <c r="AS95" s="239">
        <v>12</v>
      </c>
      <c r="AT95" s="88">
        <v>1</v>
      </c>
      <c r="AU95" s="104">
        <f>J$13</f>
        <v>22</v>
      </c>
      <c r="AV95" s="87">
        <f>AL95-11</f>
        <v>225</v>
      </c>
      <c r="AW95" s="88">
        <f>AR95-9</f>
        <v>36</v>
      </c>
      <c r="AX95" s="130">
        <f>INT((AP95-13)/AS95)+1</f>
        <v>8</v>
      </c>
      <c r="AY95" s="103" t="s">
        <v>381</v>
      </c>
      <c r="AZ95" s="105">
        <f t="shared" si="18"/>
        <v>2.5099999999999998</v>
      </c>
      <c r="BA95" s="88">
        <f t="shared" si="19"/>
        <v>297</v>
      </c>
      <c r="BB95" s="87">
        <f>BA95*AX95/100*((AU95/100)^2/4*PI()*7850/100)</f>
        <v>70.90083274061142</v>
      </c>
      <c r="BC95" s="87">
        <f>Q$13</f>
        <v>0</v>
      </c>
      <c r="BD95" s="88">
        <v>2</v>
      </c>
      <c r="BE95" s="87">
        <f>AL95-11</f>
        <v>225</v>
      </c>
      <c r="BF95" s="87">
        <f>AR95-9</f>
        <v>36</v>
      </c>
      <c r="BG95" s="104">
        <v>12</v>
      </c>
      <c r="BH95" s="88">
        <f t="shared" si="20"/>
        <v>297</v>
      </c>
      <c r="BI95" s="88">
        <f>INT((AP95-13)/20)+1</f>
        <v>5</v>
      </c>
      <c r="BJ95" s="87">
        <f t="shared" si="21"/>
        <v>13.18403914598146</v>
      </c>
      <c r="BK95" s="88" t="s">
        <v>390</v>
      </c>
      <c r="BL95" s="87">
        <f>IF(BS95="双肢",(AP95+AQ95)/2-8.5,((INT((AX95-1)/2)+1)*AS95+AZ95+BO95+(AQ95-6.5*2)/2+INT(AQ95/8/10)*10+AZ95+BO95)/2)</f>
        <v>79.919999999999987</v>
      </c>
      <c r="BM95" s="87">
        <f>AR95-8.2</f>
        <v>36.799999999999997</v>
      </c>
      <c r="BN95" s="104">
        <f>Z$13</f>
        <v>10</v>
      </c>
      <c r="BO95" s="105">
        <f t="shared" si="22"/>
        <v>1.1599999999999999</v>
      </c>
      <c r="BP95" s="87">
        <f>(BL95+BM95+10)*2</f>
        <v>253.43999999999997</v>
      </c>
      <c r="BQ95" s="88">
        <f>IF(BS95="双肢",INT((AL95-8)/12.5)+1,(INT((AL95-8)/12.5)+1)*2)</f>
        <v>38</v>
      </c>
      <c r="BR95" s="87">
        <f t="shared" si="23"/>
        <v>59.377005931531329</v>
      </c>
      <c r="BS95" s="87" t="str">
        <f>AE$13</f>
        <v>四肢</v>
      </c>
      <c r="BT95" s="242">
        <f>BB95+BJ95+BR95+BB96+BJ96+BR96</f>
        <v>231.59722761633401</v>
      </c>
      <c r="BU95" s="342">
        <f>(AP95+AQ95)*AL95/2*AR95/1000000</f>
        <v>1.48149</v>
      </c>
      <c r="BV95" s="88">
        <v>5</v>
      </c>
      <c r="BW95" s="110">
        <f>(20+10*BY95)*TAN(BX95/180*PI())</f>
        <v>128.53332060679028</v>
      </c>
      <c r="BX95" s="242">
        <f>45+AN95/2</f>
        <v>55</v>
      </c>
      <c r="BY95" s="88">
        <f>INT((150*COS(BX95/180*PI())-10)/10)</f>
        <v>7</v>
      </c>
      <c r="BZ95" s="104">
        <v>12</v>
      </c>
      <c r="CA95" s="110">
        <f>BW95+12</f>
        <v>140.53332060679028</v>
      </c>
      <c r="CB95" s="88">
        <f t="shared" si="24"/>
        <v>8</v>
      </c>
      <c r="CC95" s="87">
        <f t="shared" si="25"/>
        <v>9.9813969034057166</v>
      </c>
      <c r="CD95" s="242">
        <f>BB95+BJ95+BR95+BB96+BJ96+BR96+CC95+CC96</f>
        <v>250.09912612316393</v>
      </c>
      <c r="CE95" s="284">
        <f>(AP95+AQ95)*AL95/2*AR95/1000000</f>
        <v>1.48149</v>
      </c>
    </row>
    <row r="96" spans="2:83" s="97" customFormat="1" ht="24.95" customHeight="1" x14ac:dyDescent="0.3">
      <c r="B96" s="42"/>
      <c r="C96" s="42"/>
      <c r="D96" s="73"/>
      <c r="E96" s="93"/>
      <c r="F96" s="73"/>
      <c r="G96" s="73"/>
      <c r="H96" s="73"/>
      <c r="I96" s="72"/>
      <c r="J96" s="73"/>
      <c r="K96" s="73"/>
      <c r="L96" s="73"/>
      <c r="M96" s="73"/>
      <c r="N96" s="73"/>
      <c r="O96" s="73"/>
      <c r="P96" s="72"/>
      <c r="Q96" s="72"/>
      <c r="R96" s="72"/>
      <c r="S96" s="72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96"/>
      <c r="AJ96" s="278"/>
      <c r="AK96" s="242"/>
      <c r="AL96" s="345"/>
      <c r="AM96" s="242"/>
      <c r="AN96" s="238"/>
      <c r="AO96" s="250"/>
      <c r="AP96" s="242"/>
      <c r="AQ96" s="242"/>
      <c r="AR96" s="238"/>
      <c r="AS96" s="239"/>
      <c r="AT96" s="88" t="s">
        <v>382</v>
      </c>
      <c r="AU96" s="104">
        <f>AU95</f>
        <v>22</v>
      </c>
      <c r="AV96" s="87">
        <f>AL95/COS(AN95/180*PI())-11</f>
        <v>240.14595430431524</v>
      </c>
      <c r="AW96" s="88">
        <f>AR95-9</f>
        <v>36</v>
      </c>
      <c r="AX96" s="103" t="s">
        <v>381</v>
      </c>
      <c r="AY96" s="131">
        <f>INT((AQ95-AP95-3.5/COS(AN95*PI()/180))/AS95)+1</f>
        <v>7</v>
      </c>
      <c r="AZ96" s="105">
        <f t="shared" si="18"/>
        <v>2.5099999999999998</v>
      </c>
      <c r="BA96" s="88">
        <f t="shared" si="19"/>
        <v>312.14595430431524</v>
      </c>
      <c r="BB96" s="87">
        <f>BA96*AY96/100*((AU96/100)^2/4*PI()*7850/100)</f>
        <v>65.201959881111762</v>
      </c>
      <c r="BC96" s="87">
        <f>BC95</f>
        <v>0</v>
      </c>
      <c r="BD96" s="88" t="s">
        <v>383</v>
      </c>
      <c r="BE96" s="87">
        <f>AL95/COS(AN95/180*PI())-11</f>
        <v>240.14595430431524</v>
      </c>
      <c r="BF96" s="87">
        <f>AR95-9</f>
        <v>36</v>
      </c>
      <c r="BG96" s="104">
        <v>12</v>
      </c>
      <c r="BH96" s="88">
        <f t="shared" si="20"/>
        <v>312.14595430431524</v>
      </c>
      <c r="BI96" s="88">
        <f>INT((AQ95-AP95-3.5/COS(AN95*PI()/180))/20)+1</f>
        <v>5</v>
      </c>
      <c r="BJ96" s="87">
        <f t="shared" si="21"/>
        <v>13.856378723258695</v>
      </c>
      <c r="BK96" s="88">
        <v>4</v>
      </c>
      <c r="BL96" s="103" t="s">
        <v>381</v>
      </c>
      <c r="BM96" s="87">
        <f>AR95-8.2</f>
        <v>36.799999999999997</v>
      </c>
      <c r="BN96" s="104">
        <v>12</v>
      </c>
      <c r="BO96" s="105">
        <f t="shared" si="22"/>
        <v>1.39</v>
      </c>
      <c r="BP96" s="87">
        <f>20+BM96</f>
        <v>56.8</v>
      </c>
      <c r="BQ96" s="88">
        <f>IF(BS95="双肢",INT(BQ95/3)*INT((AX95+AY96/2)/3),INT(BQ95/3/2)*INT((AX95+AY96/2)/3))</f>
        <v>18</v>
      </c>
      <c r="BR96" s="87">
        <f t="shared" si="23"/>
        <v>9.0770111938393576</v>
      </c>
      <c r="BS96" s="103" t="s">
        <v>381</v>
      </c>
      <c r="BT96" s="242"/>
      <c r="BU96" s="342"/>
      <c r="BV96" s="88">
        <v>6</v>
      </c>
      <c r="BW96" s="110">
        <f>(10+2.5*BY96)*1/TAN(BX95/180*PI())</f>
        <v>38.511414601534042</v>
      </c>
      <c r="BX96" s="242"/>
      <c r="BY96" s="88">
        <f>INT((120*SIN(BX95/180*PI()))/10)*2</f>
        <v>18</v>
      </c>
      <c r="BZ96" s="104">
        <v>12</v>
      </c>
      <c r="CA96" s="110">
        <f>BW96+2*6</f>
        <v>50.511414601534042</v>
      </c>
      <c r="CB96" s="88">
        <f t="shared" si="24"/>
        <v>19</v>
      </c>
      <c r="CC96" s="87">
        <f t="shared" si="25"/>
        <v>8.5205016034242167</v>
      </c>
      <c r="CD96" s="242"/>
      <c r="CE96" s="284"/>
    </row>
    <row r="97" spans="2:83" s="97" customFormat="1" ht="24.95" customHeight="1" x14ac:dyDescent="0.3">
      <c r="B97" s="42"/>
      <c r="C97" s="42"/>
      <c r="D97" s="73"/>
      <c r="E97" s="93"/>
      <c r="F97" s="73"/>
      <c r="G97" s="73"/>
      <c r="H97" s="73"/>
      <c r="I97" s="72"/>
      <c r="J97" s="73"/>
      <c r="K97" s="73"/>
      <c r="L97" s="73"/>
      <c r="M97" s="73"/>
      <c r="N97" s="73"/>
      <c r="O97" s="73"/>
      <c r="P97" s="72"/>
      <c r="Q97" s="72"/>
      <c r="R97" s="72"/>
      <c r="S97" s="72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96"/>
      <c r="AJ97" s="278"/>
      <c r="AK97" s="242"/>
      <c r="AL97" s="238">
        <f>AJ81*100-2*2</f>
        <v>236</v>
      </c>
      <c r="AM97" s="242" t="s">
        <v>392</v>
      </c>
      <c r="AN97" s="238">
        <v>20</v>
      </c>
      <c r="AO97" s="250">
        <f>INT(AL97*TAN(RADIANS(AN97)))</f>
        <v>85</v>
      </c>
      <c r="AP97" s="242">
        <f>INT((AO97-13)/AS97+1)*AS97+13</f>
        <v>97</v>
      </c>
      <c r="AQ97" s="242">
        <f>AP97+INT(AL97*(TAN(AN97/180*PI())))</f>
        <v>182</v>
      </c>
      <c r="AR97" s="238">
        <f>F$14</f>
        <v>50</v>
      </c>
      <c r="AS97" s="239">
        <v>12</v>
      </c>
      <c r="AT97" s="88">
        <v>1</v>
      </c>
      <c r="AU97" s="104">
        <f>J$14</f>
        <v>22</v>
      </c>
      <c r="AV97" s="87">
        <f>AL97-11</f>
        <v>225</v>
      </c>
      <c r="AW97" s="88">
        <f>AR97-9</f>
        <v>41</v>
      </c>
      <c r="AX97" s="130">
        <f>INT((AP97-13)/AS97)+1</f>
        <v>8</v>
      </c>
      <c r="AY97" s="103" t="s">
        <v>381</v>
      </c>
      <c r="AZ97" s="105">
        <f t="shared" si="18"/>
        <v>2.5099999999999998</v>
      </c>
      <c r="BA97" s="88">
        <f t="shared" si="19"/>
        <v>307</v>
      </c>
      <c r="BB97" s="87">
        <f>BA97*AX97/100*((AU97/100)^2/4*PI()*7850/100)</f>
        <v>73.288066166221228</v>
      </c>
      <c r="BC97" s="87">
        <f>Q$14</f>
        <v>0</v>
      </c>
      <c r="BD97" s="88">
        <v>2</v>
      </c>
      <c r="BE97" s="87">
        <f>AL97-11</f>
        <v>225</v>
      </c>
      <c r="BF97" s="87">
        <f>AR97-9</f>
        <v>41</v>
      </c>
      <c r="BG97" s="104">
        <v>12</v>
      </c>
      <c r="BH97" s="88">
        <f t="shared" si="20"/>
        <v>307</v>
      </c>
      <c r="BI97" s="88">
        <f>INT((AP97-13)/20)+1</f>
        <v>5</v>
      </c>
      <c r="BJ97" s="87">
        <f t="shared" si="21"/>
        <v>13.627946187933698</v>
      </c>
      <c r="BK97" s="88" t="s">
        <v>390</v>
      </c>
      <c r="BL97" s="87">
        <f>IF(BS97="双肢",(AP97+AQ97)/2-8.5,((INT((AX97-1)/2)+1)*AS97+AZ97+BO97+(AQ97-6.5*2)/2+INT(AQ97/8/10)*10+AZ97+BO97)/2)</f>
        <v>80.149999999999991</v>
      </c>
      <c r="BM97" s="87">
        <f>AR97-8.2</f>
        <v>41.8</v>
      </c>
      <c r="BN97" s="104">
        <f>Z$14</f>
        <v>12</v>
      </c>
      <c r="BO97" s="105">
        <f t="shared" si="22"/>
        <v>1.39</v>
      </c>
      <c r="BP97" s="87">
        <f>(BL97+BM97+10)*2</f>
        <v>263.89999999999998</v>
      </c>
      <c r="BQ97" s="88">
        <f>IF(BS97="双肢",INT((AL97-8)/12.5)+1,(INT((AL97-8)/12.5)+1)*2)</f>
        <v>38</v>
      </c>
      <c r="BR97" s="87">
        <f t="shared" si="23"/>
        <v>89.031771962108593</v>
      </c>
      <c r="BS97" s="87" t="str">
        <f>AE$14</f>
        <v>四肢</v>
      </c>
      <c r="BT97" s="242">
        <f>BB97+BJ97+BR97+BB98+BJ98+BR98</f>
        <v>267.41490307934822</v>
      </c>
      <c r="BU97" s="342">
        <f>(AP97+AQ97)*AL97/2*AR97/1000000</f>
        <v>1.6460999999999999</v>
      </c>
      <c r="BV97" s="88">
        <v>5</v>
      </c>
      <c r="BW97" s="110">
        <f>(20+10*BY97)*TAN(BX97/180*PI())</f>
        <v>128.53332060679028</v>
      </c>
      <c r="BX97" s="242">
        <f>45+AN97/2</f>
        <v>55</v>
      </c>
      <c r="BY97" s="88">
        <f>INT((150*COS(BX97/180*PI())-10)/10)</f>
        <v>7</v>
      </c>
      <c r="BZ97" s="104">
        <v>12</v>
      </c>
      <c r="CA97" s="110">
        <f>BW97+12</f>
        <v>140.53332060679028</v>
      </c>
      <c r="CB97" s="88">
        <f t="shared" si="24"/>
        <v>8</v>
      </c>
      <c r="CC97" s="87">
        <f t="shared" si="25"/>
        <v>9.9813969034057166</v>
      </c>
      <c r="CD97" s="242">
        <f>BB97+BJ97+BR97+BB98+BJ98+BR98+CC97+CC98</f>
        <v>285.91680158617817</v>
      </c>
      <c r="CE97" s="284">
        <f>(AP97+AQ97)*AL97/2*AR97/1000000</f>
        <v>1.6460999999999999</v>
      </c>
    </row>
    <row r="98" spans="2:83" s="97" customFormat="1" ht="24.95" customHeight="1" x14ac:dyDescent="0.3">
      <c r="B98" s="42"/>
      <c r="C98" s="42"/>
      <c r="D98" s="73"/>
      <c r="E98" s="93"/>
      <c r="F98" s="73"/>
      <c r="G98" s="73"/>
      <c r="H98" s="73"/>
      <c r="I98" s="72"/>
      <c r="J98" s="73"/>
      <c r="K98" s="73"/>
      <c r="L98" s="73"/>
      <c r="M98" s="73"/>
      <c r="N98" s="73"/>
      <c r="O98" s="73"/>
      <c r="P98" s="72"/>
      <c r="Q98" s="72"/>
      <c r="R98" s="72"/>
      <c r="S98" s="72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96"/>
      <c r="AJ98" s="278"/>
      <c r="AK98" s="242"/>
      <c r="AL98" s="345"/>
      <c r="AM98" s="242"/>
      <c r="AN98" s="238"/>
      <c r="AO98" s="250"/>
      <c r="AP98" s="242"/>
      <c r="AQ98" s="242"/>
      <c r="AR98" s="238"/>
      <c r="AS98" s="239"/>
      <c r="AT98" s="88" t="s">
        <v>382</v>
      </c>
      <c r="AU98" s="104">
        <f>AU97</f>
        <v>22</v>
      </c>
      <c r="AV98" s="87">
        <f>AL97/COS(AN97/180*PI())-11</f>
        <v>240.14595430431524</v>
      </c>
      <c r="AW98" s="88">
        <f>AR97-9</f>
        <v>41</v>
      </c>
      <c r="AX98" s="103" t="s">
        <v>381</v>
      </c>
      <c r="AY98" s="131">
        <f>INT((AQ97-AP97-3.5/COS(AN97*PI()/180))/AS97)+1</f>
        <v>7</v>
      </c>
      <c r="AZ98" s="105">
        <f t="shared" si="18"/>
        <v>2.5099999999999998</v>
      </c>
      <c r="BA98" s="88">
        <f t="shared" si="19"/>
        <v>322.14595430431524</v>
      </c>
      <c r="BB98" s="87">
        <f>BA98*AY98/100*((AU98/100)^2/4*PI()*7850/100)</f>
        <v>67.290789128520345</v>
      </c>
      <c r="BC98" s="87">
        <f>BC97</f>
        <v>0</v>
      </c>
      <c r="BD98" s="88" t="s">
        <v>383</v>
      </c>
      <c r="BE98" s="87">
        <f>AL97/COS(AN97/180*PI())-11</f>
        <v>240.14595430431524</v>
      </c>
      <c r="BF98" s="87">
        <f>AR97-9</f>
        <v>41</v>
      </c>
      <c r="BG98" s="104">
        <v>12</v>
      </c>
      <c r="BH98" s="88">
        <f t="shared" si="20"/>
        <v>322.14595430431524</v>
      </c>
      <c r="BI98" s="88">
        <f>INT((AQ97-AP97-3.5/COS(AN97*PI()/180))/20)+1</f>
        <v>5</v>
      </c>
      <c r="BJ98" s="87">
        <f t="shared" si="21"/>
        <v>14.300285765210932</v>
      </c>
      <c r="BK98" s="88">
        <v>4</v>
      </c>
      <c r="BL98" s="103" t="s">
        <v>381</v>
      </c>
      <c r="BM98" s="87">
        <f>AR97-8.2</f>
        <v>41.8</v>
      </c>
      <c r="BN98" s="104">
        <v>12</v>
      </c>
      <c r="BO98" s="105">
        <f t="shared" si="22"/>
        <v>1.39</v>
      </c>
      <c r="BP98" s="87">
        <f>20+BM98</f>
        <v>61.8</v>
      </c>
      <c r="BQ98" s="88">
        <f>IF(BS97="双肢",INT(BQ97/3)*INT((AX97+AY98/2)/3),INT(BQ97/3/2)*INT((AX97+AY98/2)/3))</f>
        <v>18</v>
      </c>
      <c r="BR98" s="87">
        <f t="shared" si="23"/>
        <v>9.8760438693533832</v>
      </c>
      <c r="BS98" s="103" t="s">
        <v>381</v>
      </c>
      <c r="BT98" s="242"/>
      <c r="BU98" s="342"/>
      <c r="BV98" s="88">
        <v>6</v>
      </c>
      <c r="BW98" s="110">
        <f>(10+2.5*BY98)*1/TAN(BX97/180*PI())</f>
        <v>38.511414601534042</v>
      </c>
      <c r="BX98" s="242"/>
      <c r="BY98" s="88">
        <f>INT((120*SIN(BX97/180*PI()))/10)*2</f>
        <v>18</v>
      </c>
      <c r="BZ98" s="104">
        <v>12</v>
      </c>
      <c r="CA98" s="110">
        <f>BW98+2*6</f>
        <v>50.511414601534042</v>
      </c>
      <c r="CB98" s="88">
        <f t="shared" si="24"/>
        <v>19</v>
      </c>
      <c r="CC98" s="87">
        <f t="shared" si="25"/>
        <v>8.5205016034242167</v>
      </c>
      <c r="CD98" s="242"/>
      <c r="CE98" s="284"/>
    </row>
    <row r="99" spans="2:83" s="97" customFormat="1" ht="24.95" customHeight="1" x14ac:dyDescent="0.3">
      <c r="B99" s="42"/>
      <c r="C99" s="42"/>
      <c r="D99" s="73"/>
      <c r="E99" s="93"/>
      <c r="F99" s="73"/>
      <c r="G99" s="73"/>
      <c r="H99" s="73"/>
      <c r="I99" s="72"/>
      <c r="J99" s="73"/>
      <c r="K99" s="73"/>
      <c r="L99" s="73"/>
      <c r="M99" s="73"/>
      <c r="N99" s="73"/>
      <c r="O99" s="73"/>
      <c r="P99" s="72"/>
      <c r="Q99" s="72"/>
      <c r="R99" s="72"/>
      <c r="S99" s="72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96"/>
      <c r="AJ99" s="278"/>
      <c r="AK99" s="242"/>
      <c r="AL99" s="238">
        <f>AJ81*100-2*2</f>
        <v>236</v>
      </c>
      <c r="AM99" s="242" t="s">
        <v>393</v>
      </c>
      <c r="AN99" s="238">
        <v>20</v>
      </c>
      <c r="AO99" s="250">
        <f>INT(AL99*TAN(RADIANS(AN99)))</f>
        <v>85</v>
      </c>
      <c r="AP99" s="242">
        <f>INT((AO99-13)/AS99+1)*AS99+13</f>
        <v>97</v>
      </c>
      <c r="AQ99" s="242">
        <f>AP99+INT(AL99*(TAN(AN99/180*PI())))</f>
        <v>182</v>
      </c>
      <c r="AR99" s="238">
        <f>F$15</f>
        <v>50</v>
      </c>
      <c r="AS99" s="239">
        <v>12</v>
      </c>
      <c r="AT99" s="88">
        <v>1</v>
      </c>
      <c r="AU99" s="104">
        <f>J$15</f>
        <v>22</v>
      </c>
      <c r="AV99" s="87">
        <f>AL99-11</f>
        <v>225</v>
      </c>
      <c r="AW99" s="88">
        <f>AR99-9</f>
        <v>41</v>
      </c>
      <c r="AX99" s="130">
        <f>INT((AP99-13)/AS99)+1</f>
        <v>8</v>
      </c>
      <c r="AY99" s="103" t="s">
        <v>381</v>
      </c>
      <c r="AZ99" s="105">
        <f t="shared" si="18"/>
        <v>2.5099999999999998</v>
      </c>
      <c r="BA99" s="88">
        <f t="shared" si="19"/>
        <v>307</v>
      </c>
      <c r="BB99" s="87">
        <f>BA99*AX99/100*((AU99/100)^2/4*PI()*7850/100)</f>
        <v>73.288066166221228</v>
      </c>
      <c r="BC99" s="87">
        <f>Q$15</f>
        <v>0</v>
      </c>
      <c r="BD99" s="88">
        <v>2</v>
      </c>
      <c r="BE99" s="87">
        <f>AL99-11</f>
        <v>225</v>
      </c>
      <c r="BF99" s="87">
        <f>AR99-9</f>
        <v>41</v>
      </c>
      <c r="BG99" s="104">
        <v>12</v>
      </c>
      <c r="BH99" s="88">
        <f t="shared" si="20"/>
        <v>307</v>
      </c>
      <c r="BI99" s="88">
        <f>INT((AP99-13)/20)+1</f>
        <v>5</v>
      </c>
      <c r="BJ99" s="87">
        <f t="shared" si="21"/>
        <v>13.627946187933698</v>
      </c>
      <c r="BK99" s="88" t="s">
        <v>390</v>
      </c>
      <c r="BL99" s="87">
        <f>IF(BS99="双肢",(AP99+AQ99)/2-8.5,((INT((AX99-1)/2)+1)*AS99+AZ99+BO99+(AQ99-6.5*2)/2+INT(AQ99/8/10)*10+AZ99+BO99)/2)</f>
        <v>80.149999999999991</v>
      </c>
      <c r="BM99" s="87">
        <f>AR99-8.2</f>
        <v>41.8</v>
      </c>
      <c r="BN99" s="104">
        <f>Z$15</f>
        <v>12</v>
      </c>
      <c r="BO99" s="105">
        <f t="shared" si="22"/>
        <v>1.39</v>
      </c>
      <c r="BP99" s="87">
        <f>(BL99+BM99+10)*2</f>
        <v>263.89999999999998</v>
      </c>
      <c r="BQ99" s="88">
        <f>IF(BS99="双肢",INT((AL99-8)/12.5)+1,(INT((AL99-8)/12.5)+1)*2)</f>
        <v>38</v>
      </c>
      <c r="BR99" s="87">
        <f t="shared" si="23"/>
        <v>89.031771962108593</v>
      </c>
      <c r="BS99" s="87" t="str">
        <f>AE$15</f>
        <v>四肢</v>
      </c>
      <c r="BT99" s="242">
        <f>BB99+BJ99+BR99+BB100+BJ100+BR100</f>
        <v>267.41490307934822</v>
      </c>
      <c r="BU99" s="342">
        <f>(AP99+AQ99)*AL99/2*AR99/1000000</f>
        <v>1.6460999999999999</v>
      </c>
      <c r="BV99" s="88">
        <v>5</v>
      </c>
      <c r="BW99" s="110">
        <f>(20+10*BY99)*TAN(BX99/180*PI())</f>
        <v>128.53332060679028</v>
      </c>
      <c r="BX99" s="242">
        <f>45+AN99/2</f>
        <v>55</v>
      </c>
      <c r="BY99" s="88">
        <f>INT((150*COS(BX99/180*PI())-10)/10)</f>
        <v>7</v>
      </c>
      <c r="BZ99" s="104">
        <v>12</v>
      </c>
      <c r="CA99" s="110">
        <f>BW99+12</f>
        <v>140.53332060679028</v>
      </c>
      <c r="CB99" s="88">
        <f t="shared" si="24"/>
        <v>8</v>
      </c>
      <c r="CC99" s="87">
        <f t="shared" si="25"/>
        <v>9.9813969034057166</v>
      </c>
      <c r="CD99" s="242">
        <f>BB99+BJ99+BR99+BB100+BJ100+BR100+CC99+CC100</f>
        <v>285.91680158617817</v>
      </c>
      <c r="CE99" s="284">
        <f>(AP99+AQ99)*AL99/2*AR99/1000000</f>
        <v>1.6460999999999999</v>
      </c>
    </row>
    <row r="100" spans="2:83" s="97" customFormat="1" ht="24.95" customHeight="1" thickBot="1" x14ac:dyDescent="0.35">
      <c r="B100" s="42"/>
      <c r="C100" s="42"/>
      <c r="D100" s="73"/>
      <c r="E100" s="93"/>
      <c r="F100" s="73"/>
      <c r="G100" s="73"/>
      <c r="H100" s="73"/>
      <c r="I100" s="72"/>
      <c r="J100" s="73"/>
      <c r="K100" s="73"/>
      <c r="L100" s="73"/>
      <c r="M100" s="73"/>
      <c r="N100" s="73"/>
      <c r="O100" s="73"/>
      <c r="P100" s="72"/>
      <c r="Q100" s="72"/>
      <c r="R100" s="72"/>
      <c r="S100" s="72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96"/>
      <c r="AJ100" s="279"/>
      <c r="AK100" s="252"/>
      <c r="AL100" s="344"/>
      <c r="AM100" s="252"/>
      <c r="AN100" s="236"/>
      <c r="AO100" s="250"/>
      <c r="AP100" s="252"/>
      <c r="AQ100" s="252"/>
      <c r="AR100" s="236"/>
      <c r="AS100" s="240"/>
      <c r="AT100" s="95" t="s">
        <v>382</v>
      </c>
      <c r="AU100" s="108">
        <f>AU99</f>
        <v>22</v>
      </c>
      <c r="AV100" s="94">
        <f>AL99/COS(AN99/180*PI())-11</f>
        <v>240.14595430431524</v>
      </c>
      <c r="AW100" s="95">
        <f>AR99-9</f>
        <v>41</v>
      </c>
      <c r="AX100" s="107" t="s">
        <v>381</v>
      </c>
      <c r="AY100" s="139">
        <f>INT((AQ99-AP99-3.5/COS(AN99*PI()/180))/AS99)+1</f>
        <v>7</v>
      </c>
      <c r="AZ100" s="109">
        <f t="shared" si="18"/>
        <v>2.5099999999999998</v>
      </c>
      <c r="BA100" s="95">
        <f t="shared" si="19"/>
        <v>322.14595430431524</v>
      </c>
      <c r="BB100" s="94">
        <f>BA100*AY100/100*((AU100/100)^2/4*PI()*7850/100)</f>
        <v>67.290789128520345</v>
      </c>
      <c r="BC100" s="94">
        <f>BC99</f>
        <v>0</v>
      </c>
      <c r="BD100" s="95" t="s">
        <v>383</v>
      </c>
      <c r="BE100" s="94">
        <f>AL99/COS(AN99/180*PI())-11</f>
        <v>240.14595430431524</v>
      </c>
      <c r="BF100" s="94">
        <f>AR99-9</f>
        <v>41</v>
      </c>
      <c r="BG100" s="108">
        <v>12</v>
      </c>
      <c r="BH100" s="95">
        <f t="shared" si="20"/>
        <v>322.14595430431524</v>
      </c>
      <c r="BI100" s="95">
        <f>INT((AQ99-AP99-3.5/COS(AN99*PI()/180))/20)+1</f>
        <v>5</v>
      </c>
      <c r="BJ100" s="94">
        <f t="shared" si="21"/>
        <v>14.300285765210932</v>
      </c>
      <c r="BK100" s="95">
        <v>4</v>
      </c>
      <c r="BL100" s="107" t="s">
        <v>381</v>
      </c>
      <c r="BM100" s="94">
        <f>AR99-8.2</f>
        <v>41.8</v>
      </c>
      <c r="BN100" s="108">
        <v>12</v>
      </c>
      <c r="BO100" s="109">
        <f t="shared" si="22"/>
        <v>1.39</v>
      </c>
      <c r="BP100" s="94">
        <f>20+BM100</f>
        <v>61.8</v>
      </c>
      <c r="BQ100" s="95">
        <f>IF(BS99="双肢",INT(BQ99/3)*INT((AX99+AY100/2)/3),INT(BQ99/3/2)*INT((AX99+AY100/2)/3))</f>
        <v>18</v>
      </c>
      <c r="BR100" s="94">
        <f t="shared" si="23"/>
        <v>9.8760438693533832</v>
      </c>
      <c r="BS100" s="107" t="s">
        <v>381</v>
      </c>
      <c r="BT100" s="252"/>
      <c r="BU100" s="343"/>
      <c r="BV100" s="95">
        <v>6</v>
      </c>
      <c r="BW100" s="113">
        <f>(10+2.5*BY100)*1/TAN(BX99/180*PI())</f>
        <v>38.511414601534042</v>
      </c>
      <c r="BX100" s="252"/>
      <c r="BY100" s="95">
        <f>INT((120*SIN(BX99/180*PI()))/10)*2</f>
        <v>18</v>
      </c>
      <c r="BZ100" s="108">
        <v>12</v>
      </c>
      <c r="CA100" s="113">
        <f>BW100+2*6</f>
        <v>50.511414601534042</v>
      </c>
      <c r="CB100" s="95">
        <f t="shared" si="24"/>
        <v>19</v>
      </c>
      <c r="CC100" s="94">
        <f t="shared" si="25"/>
        <v>8.5205016034242167</v>
      </c>
      <c r="CD100" s="252"/>
      <c r="CE100" s="285"/>
    </row>
    <row r="101" spans="2:83" ht="19.899999999999999" customHeight="1" x14ac:dyDescent="0.25">
      <c r="D101" s="73"/>
      <c r="E101" s="93"/>
      <c r="F101" s="73"/>
      <c r="G101" s="73"/>
      <c r="H101" s="73"/>
      <c r="I101" s="72"/>
      <c r="J101" s="73"/>
      <c r="K101" s="73"/>
      <c r="L101" s="73"/>
      <c r="M101" s="73"/>
      <c r="N101" s="73"/>
      <c r="O101" s="73"/>
      <c r="P101" s="72"/>
      <c r="Q101" s="72"/>
      <c r="R101" s="72"/>
      <c r="S101" s="72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L101" s="73"/>
      <c r="AM101" s="93"/>
      <c r="AN101" s="93"/>
      <c r="AO101" s="129"/>
      <c r="AP101" s="93"/>
      <c r="AQ101" s="93"/>
      <c r="AR101" s="73"/>
      <c r="AT101" s="73"/>
      <c r="AU101" s="73"/>
      <c r="AV101" s="73"/>
      <c r="AW101" s="73"/>
      <c r="AX101" s="73"/>
      <c r="AY101" s="73"/>
      <c r="AZ101" s="73"/>
      <c r="BA101" s="73"/>
      <c r="BB101" s="72"/>
      <c r="BC101" s="72"/>
      <c r="BD101" s="72"/>
      <c r="BE101" s="72"/>
      <c r="BF101" s="72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112"/>
    </row>
    <row r="102" spans="2:83" ht="19.899999999999999" customHeight="1" x14ac:dyDescent="0.25">
      <c r="E102" s="93"/>
      <c r="I102" s="72"/>
      <c r="P102" s="72"/>
      <c r="Q102" s="72"/>
      <c r="R102" s="72"/>
      <c r="S102" s="72"/>
      <c r="AM102" s="93"/>
      <c r="AN102" s="93"/>
      <c r="AO102" s="129"/>
      <c r="AP102" s="93"/>
      <c r="AQ102" s="93"/>
      <c r="BB102" s="72"/>
      <c r="BC102" s="72"/>
      <c r="BD102" s="72"/>
      <c r="BE102" s="72"/>
      <c r="BF102" s="72"/>
    </row>
    <row r="103" spans="2:83" ht="33" customHeight="1" x14ac:dyDescent="0.25">
      <c r="E103" s="93"/>
      <c r="I103" s="72"/>
      <c r="P103" s="72"/>
      <c r="Q103" s="72"/>
      <c r="R103" s="72"/>
      <c r="S103" s="72"/>
      <c r="AJ103" s="271" t="s">
        <v>399</v>
      </c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  <c r="BC103" s="271"/>
      <c r="BD103" s="271"/>
      <c r="BE103" s="271"/>
      <c r="BF103" s="271"/>
      <c r="BG103" s="271"/>
      <c r="BH103" s="271"/>
      <c r="BI103" s="271"/>
      <c r="BJ103" s="271"/>
      <c r="BK103" s="271"/>
      <c r="BL103" s="271"/>
      <c r="BM103" s="271"/>
      <c r="BN103" s="271"/>
      <c r="BO103" s="271"/>
      <c r="BP103" s="271"/>
      <c r="BQ103" s="271"/>
      <c r="BR103" s="271"/>
      <c r="BS103" s="271"/>
      <c r="BT103" s="271"/>
      <c r="BU103" s="271"/>
      <c r="BV103" s="271"/>
      <c r="BW103" s="271"/>
      <c r="BX103" s="271"/>
      <c r="BY103" s="271"/>
      <c r="BZ103" s="271"/>
      <c r="CA103" s="271"/>
      <c r="CB103" s="271"/>
      <c r="CC103" s="271"/>
      <c r="CD103" s="271"/>
      <c r="CE103" s="271"/>
    </row>
    <row r="104" spans="2:83" ht="12.75" customHeight="1" thickBot="1" x14ac:dyDescent="0.3">
      <c r="E104" s="93"/>
      <c r="I104" s="72"/>
      <c r="P104" s="72"/>
      <c r="Q104" s="72"/>
      <c r="R104" s="72"/>
      <c r="S104" s="72"/>
      <c r="AJ104" s="43"/>
      <c r="AK104" s="43"/>
      <c r="AL104" s="43"/>
      <c r="AM104" s="43"/>
      <c r="AN104" s="43"/>
      <c r="AO104" s="128"/>
      <c r="AP104" s="43"/>
      <c r="AQ104" s="43"/>
      <c r="AR104" s="43"/>
      <c r="AS104" s="13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</row>
    <row r="105" spans="2:83" ht="19.899999999999999" customHeight="1" x14ac:dyDescent="0.25">
      <c r="E105" s="93"/>
      <c r="I105" s="72"/>
      <c r="P105" s="72"/>
      <c r="Q105" s="72"/>
      <c r="R105" s="72"/>
      <c r="S105" s="72"/>
      <c r="AJ105" s="348" t="s">
        <v>346</v>
      </c>
      <c r="AK105" s="274" t="s">
        <v>347</v>
      </c>
      <c r="AL105" s="274" t="s">
        <v>348</v>
      </c>
      <c r="AM105" s="274" t="s">
        <v>349</v>
      </c>
      <c r="AN105" s="125" t="s">
        <v>208</v>
      </c>
      <c r="AO105" s="76" t="s">
        <v>350</v>
      </c>
      <c r="AP105" s="125" t="s">
        <v>350</v>
      </c>
      <c r="AQ105" s="125" t="s">
        <v>351</v>
      </c>
      <c r="AR105" s="124" t="s">
        <v>340</v>
      </c>
      <c r="AS105" s="264" t="s">
        <v>352</v>
      </c>
      <c r="AT105" s="257" t="s">
        <v>353</v>
      </c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 t="s">
        <v>354</v>
      </c>
      <c r="BE105" s="257"/>
      <c r="BF105" s="257"/>
      <c r="BG105" s="257"/>
      <c r="BH105" s="257"/>
      <c r="BI105" s="257"/>
      <c r="BJ105" s="257"/>
      <c r="BK105" s="257" t="s">
        <v>355</v>
      </c>
      <c r="BL105" s="257"/>
      <c r="BM105" s="257"/>
      <c r="BN105" s="257"/>
      <c r="BO105" s="257"/>
      <c r="BP105" s="257"/>
      <c r="BQ105" s="257"/>
      <c r="BR105" s="257"/>
      <c r="BS105" s="257"/>
      <c r="BT105" s="258" t="s">
        <v>356</v>
      </c>
      <c r="BU105" s="258" t="s">
        <v>357</v>
      </c>
      <c r="BV105" s="257" t="s">
        <v>397</v>
      </c>
      <c r="BW105" s="257"/>
      <c r="BX105" s="257"/>
      <c r="BY105" s="257"/>
      <c r="BZ105" s="257"/>
      <c r="CA105" s="257"/>
      <c r="CB105" s="257"/>
      <c r="CC105" s="257"/>
      <c r="CD105" s="258" t="s">
        <v>356</v>
      </c>
      <c r="CE105" s="346" t="s">
        <v>357</v>
      </c>
    </row>
    <row r="106" spans="2:83" ht="76.5" customHeight="1" x14ac:dyDescent="0.25">
      <c r="E106" s="93"/>
      <c r="I106" s="72"/>
      <c r="P106" s="72"/>
      <c r="Q106" s="72"/>
      <c r="R106" s="72"/>
      <c r="S106" s="72"/>
      <c r="AJ106" s="273"/>
      <c r="AK106" s="259"/>
      <c r="AL106" s="259"/>
      <c r="AM106" s="259"/>
      <c r="AN106" s="126" t="s">
        <v>371</v>
      </c>
      <c r="AO106" s="82" t="s">
        <v>372</v>
      </c>
      <c r="AP106" s="126" t="s">
        <v>373</v>
      </c>
      <c r="AQ106" s="126" t="s">
        <v>374</v>
      </c>
      <c r="AR106" s="126" t="s">
        <v>189</v>
      </c>
      <c r="AS106" s="265"/>
      <c r="AT106" s="25" t="s">
        <v>375</v>
      </c>
      <c r="AU106" s="25" t="s">
        <v>376</v>
      </c>
      <c r="AV106" s="81" t="s">
        <v>359</v>
      </c>
      <c r="AW106" s="81" t="s">
        <v>360</v>
      </c>
      <c r="AX106" s="25" t="s">
        <v>188</v>
      </c>
      <c r="AY106" s="25" t="s">
        <v>211</v>
      </c>
      <c r="AZ106" s="25" t="s">
        <v>363</v>
      </c>
      <c r="BA106" s="25" t="s">
        <v>377</v>
      </c>
      <c r="BB106" s="25" t="s">
        <v>378</v>
      </c>
      <c r="BC106" s="25" t="s">
        <v>369</v>
      </c>
      <c r="BD106" s="25" t="s">
        <v>375</v>
      </c>
      <c r="BE106" s="81" t="s">
        <v>359</v>
      </c>
      <c r="BF106" s="81" t="s">
        <v>360</v>
      </c>
      <c r="BG106" s="25" t="s">
        <v>376</v>
      </c>
      <c r="BH106" s="25" t="s">
        <v>377</v>
      </c>
      <c r="BI106" s="25" t="s">
        <v>379</v>
      </c>
      <c r="BJ106" s="25" t="s">
        <v>378</v>
      </c>
      <c r="BK106" s="25" t="s">
        <v>375</v>
      </c>
      <c r="BL106" s="81" t="s">
        <v>359</v>
      </c>
      <c r="BM106" s="81" t="s">
        <v>360</v>
      </c>
      <c r="BN106" s="25" t="s">
        <v>376</v>
      </c>
      <c r="BO106" s="25" t="s">
        <v>363</v>
      </c>
      <c r="BP106" s="25" t="s">
        <v>377</v>
      </c>
      <c r="BQ106" s="25" t="s">
        <v>370</v>
      </c>
      <c r="BR106" s="25" t="s">
        <v>378</v>
      </c>
      <c r="BS106" s="25" t="s">
        <v>369</v>
      </c>
      <c r="BT106" s="259"/>
      <c r="BU106" s="259"/>
      <c r="BV106" s="25" t="s">
        <v>375</v>
      </c>
      <c r="BW106" s="81" t="s">
        <v>359</v>
      </c>
      <c r="BX106" s="81" t="s">
        <v>161</v>
      </c>
      <c r="BY106" s="81" t="s">
        <v>398</v>
      </c>
      <c r="BZ106" s="25" t="s">
        <v>376</v>
      </c>
      <c r="CA106" s="25" t="s">
        <v>377</v>
      </c>
      <c r="CB106" s="25" t="s">
        <v>370</v>
      </c>
      <c r="CC106" s="25" t="s">
        <v>378</v>
      </c>
      <c r="CD106" s="259"/>
      <c r="CE106" s="347"/>
    </row>
    <row r="107" spans="2:83" ht="19.899999999999999" customHeight="1" x14ac:dyDescent="0.25">
      <c r="E107" s="93"/>
      <c r="I107" s="72"/>
      <c r="P107" s="72"/>
      <c r="Q107" s="72"/>
      <c r="R107" s="72"/>
      <c r="S107" s="72"/>
      <c r="AJ107" s="278">
        <v>2.4</v>
      </c>
      <c r="AK107" s="242">
        <v>2</v>
      </c>
      <c r="AL107" s="238">
        <f>AJ107*100-2*2</f>
        <v>236</v>
      </c>
      <c r="AM107" s="242" t="s">
        <v>380</v>
      </c>
      <c r="AN107" s="238">
        <v>25</v>
      </c>
      <c r="AO107" s="250">
        <f>INT(AL107*TAN(RADIANS(AN107)))</f>
        <v>110</v>
      </c>
      <c r="AP107" s="242">
        <f>INT((AO107-13)/AS107+1)*AS107+13</f>
        <v>121</v>
      </c>
      <c r="AQ107" s="242">
        <f>AP107+INT(AL107*(TAN(AN107/180*PI())))</f>
        <v>231</v>
      </c>
      <c r="AR107" s="238">
        <f>F$6</f>
        <v>25</v>
      </c>
      <c r="AS107" s="239">
        <v>12</v>
      </c>
      <c r="AT107" s="88">
        <v>1</v>
      </c>
      <c r="AU107" s="104">
        <f>J$6</f>
        <v>20</v>
      </c>
      <c r="AV107" s="87">
        <f>AL107-11</f>
        <v>225</v>
      </c>
      <c r="AW107" s="88">
        <f>AR107-9</f>
        <v>16</v>
      </c>
      <c r="AX107" s="130">
        <f>INT((AP107-13)/AS107)+1</f>
        <v>10</v>
      </c>
      <c r="AY107" s="103" t="s">
        <v>381</v>
      </c>
      <c r="AZ107" s="105">
        <f t="shared" ref="AZ107:AZ126" si="26">IF(AU107=16,1.84,IF(AU107=20,2.27,IF(AU107=22,2.51,IF(AU107=25,2.84,IF(AU107=28,3.16)))))</f>
        <v>2.27</v>
      </c>
      <c r="BA107" s="88">
        <f t="shared" ref="BA107:BA126" si="27">AV107+2*AW107</f>
        <v>257</v>
      </c>
      <c r="BB107" s="87">
        <f>BA107*AX107/100*((AU107/100)^2/4*PI()*7850/100)</f>
        <v>63.380060989847287</v>
      </c>
      <c r="BC107" s="87">
        <f>Q$6</f>
        <v>0</v>
      </c>
      <c r="BD107" s="88">
        <v>2</v>
      </c>
      <c r="BE107" s="87">
        <f>AL107-11</f>
        <v>225</v>
      </c>
      <c r="BF107" s="87">
        <f>AR107-9</f>
        <v>16</v>
      </c>
      <c r="BG107" s="104">
        <v>12</v>
      </c>
      <c r="BH107" s="88">
        <f t="shared" ref="BH107:BH126" si="28">BE107+2*BF107</f>
        <v>257</v>
      </c>
      <c r="BI107" s="88">
        <f>INT((AP107-13)/20)+1</f>
        <v>6</v>
      </c>
      <c r="BJ107" s="87">
        <f t="shared" ref="BJ107:BJ126" si="29">BH107*BI107/100*((BG107/100)^2/4*PI()*7850/100)</f>
        <v>13.690093173807012</v>
      </c>
      <c r="BK107" s="88">
        <v>3</v>
      </c>
      <c r="BL107" s="87">
        <f>IF(BS107="双肢",(AP107+AQ107)/2-8.5,((INT((AX107-1)/2)+1)*AS107+AZ107+BO107+(AQ107-6.5*2)/2+INT(AQ107/8/10)*10+AZ107+BO107)/2)</f>
        <v>167.5</v>
      </c>
      <c r="BM107" s="87">
        <f>AR107-8.2</f>
        <v>16.8</v>
      </c>
      <c r="BN107" s="104">
        <f>Z$6</f>
        <v>10</v>
      </c>
      <c r="BO107" s="105">
        <f t="shared" ref="BO107:BO126" si="30">IF(BN107=10,1.16,IF(BN107=12,1.39,IF(BN107=25,2.7,IF(BN107=28,3.1))))</f>
        <v>1.1599999999999999</v>
      </c>
      <c r="BP107" s="87">
        <f>(BL107+BM107+10)*2</f>
        <v>388.6</v>
      </c>
      <c r="BQ107" s="88">
        <f>IF(BS107="双肢",INT((AL107-8)/12.5)+1,(INT((AL107-8)/12.5)+1)*2)</f>
        <v>19</v>
      </c>
      <c r="BR107" s="87">
        <f t="shared" ref="BR107:BR126" si="31">BP107*BQ107/100*((BN107/100)^2/4*PI()*7850/100)</f>
        <v>45.521434077085459</v>
      </c>
      <c r="BS107" s="87" t="str">
        <f>AE$6</f>
        <v>双肢</v>
      </c>
      <c r="BT107" s="242">
        <f>BB107+BJ107+BR107+BB108+BJ108+BR108</f>
        <v>207.87956234067423</v>
      </c>
      <c r="BU107" s="342">
        <f>(AP107+AQ107)*AL107/2*AR107/1000000</f>
        <v>1.0384</v>
      </c>
      <c r="BV107" s="88">
        <v>5</v>
      </c>
      <c r="BW107" s="110">
        <f>(20+10*BY107)*TAN(BX107/180*PI())</f>
        <v>141.27170194057413</v>
      </c>
      <c r="BX107" s="242">
        <f>45+AN107/2</f>
        <v>57.5</v>
      </c>
      <c r="BY107" s="88">
        <f>INT((150*COS(BX107/180*PI())-10)/10)</f>
        <v>7</v>
      </c>
      <c r="BZ107" s="104">
        <v>12</v>
      </c>
      <c r="CA107" s="110">
        <f>BW107+12</f>
        <v>153.27170194057413</v>
      </c>
      <c r="CB107" s="88">
        <f t="shared" ref="CB107:CB126" si="32">BY107+1</f>
        <v>8</v>
      </c>
      <c r="CC107" s="87">
        <f t="shared" ref="CC107:CC126" si="33">CA107*CB107/100*((BZ107/100)^2/4*PI()*7850/100)</f>
        <v>10.886142051748051</v>
      </c>
      <c r="CD107" s="242">
        <f>BB107+BJ107+BR107+BB108+BJ108+BR108+CC107+CC108</f>
        <v>228.12955525362958</v>
      </c>
      <c r="CE107" s="284">
        <f>(AP107+AQ107)*AL107/2*AR107/1000000</f>
        <v>1.0384</v>
      </c>
    </row>
    <row r="108" spans="2:83" ht="19.899999999999999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2"/>
      <c r="AN108" s="238"/>
      <c r="AO108" s="250"/>
      <c r="AP108" s="242"/>
      <c r="AQ108" s="242"/>
      <c r="AR108" s="238"/>
      <c r="AS108" s="239"/>
      <c r="AT108" s="88" t="s">
        <v>382</v>
      </c>
      <c r="AU108" s="104">
        <f>AU107</f>
        <v>20</v>
      </c>
      <c r="AV108" s="87">
        <f>AL107/COS(AN107/180*PI())-11</f>
        <v>249.39718887514806</v>
      </c>
      <c r="AW108" s="88">
        <f>AR107-9</f>
        <v>16</v>
      </c>
      <c r="AX108" s="103" t="s">
        <v>381</v>
      </c>
      <c r="AY108" s="131">
        <f>INT((AQ107-AP107-3.5/COS(AN107*PI()/180))/AS107)+1</f>
        <v>9</v>
      </c>
      <c r="AZ108" s="105">
        <f t="shared" si="26"/>
        <v>2.27</v>
      </c>
      <c r="BA108" s="88">
        <f t="shared" si="27"/>
        <v>281.39718887514806</v>
      </c>
      <c r="BB108" s="87">
        <f>BA108*AY108/100*((AU108/100)^2/4*PI()*7850/100)</f>
        <v>62.457096863621068</v>
      </c>
      <c r="BC108" s="87">
        <f>BC107</f>
        <v>0</v>
      </c>
      <c r="BD108" s="88" t="s">
        <v>383</v>
      </c>
      <c r="BE108" s="87">
        <f>AL107/COS(AN107/180*PI())-11</f>
        <v>249.39718887514806</v>
      </c>
      <c r="BF108" s="87">
        <f>AR107-9</f>
        <v>16</v>
      </c>
      <c r="BG108" s="104">
        <v>12</v>
      </c>
      <c r="BH108" s="88">
        <f t="shared" si="28"/>
        <v>281.39718887514806</v>
      </c>
      <c r="BI108" s="88">
        <f>INT((AQ107-AP107-3.5/COS(AN107*PI()/180))/20)+1</f>
        <v>6</v>
      </c>
      <c r="BJ108" s="87">
        <f t="shared" si="29"/>
        <v>14.989703247269054</v>
      </c>
      <c r="BK108" s="88">
        <v>4</v>
      </c>
      <c r="BL108" s="103" t="s">
        <v>381</v>
      </c>
      <c r="BM108" s="87">
        <f>AR107-8.2</f>
        <v>16.8</v>
      </c>
      <c r="BN108" s="104">
        <v>12</v>
      </c>
      <c r="BO108" s="105">
        <f t="shared" si="30"/>
        <v>1.39</v>
      </c>
      <c r="BP108" s="87">
        <f>20+BM108</f>
        <v>36.799999999999997</v>
      </c>
      <c r="BQ108" s="88">
        <f>IF(BS107="双肢",INT(BQ107/3)*INT((AX107+AY108/2)/3),INT(BQ107/3/2)*INT((AX107+AY108/2)/3))</f>
        <v>24</v>
      </c>
      <c r="BR108" s="87">
        <f t="shared" si="31"/>
        <v>7.8411739890443268</v>
      </c>
      <c r="BS108" s="103" t="s">
        <v>381</v>
      </c>
      <c r="BT108" s="242"/>
      <c r="BU108" s="342"/>
      <c r="BV108" s="88">
        <v>6</v>
      </c>
      <c r="BW108" s="110">
        <f>(10+2.5*BY108)*1/TAN(BX107/180*PI())</f>
        <v>38.224215648449594</v>
      </c>
      <c r="BX108" s="242"/>
      <c r="BY108" s="88">
        <f>INT((120*SIN(BX107/180*PI()))/10)*2</f>
        <v>20</v>
      </c>
      <c r="BZ108" s="104">
        <v>12</v>
      </c>
      <c r="CA108" s="110">
        <f>BW108+2*6</f>
        <v>50.224215648449594</v>
      </c>
      <c r="CB108" s="88">
        <f t="shared" si="32"/>
        <v>21</v>
      </c>
      <c r="CC108" s="87">
        <f t="shared" si="33"/>
        <v>9.363850861207311</v>
      </c>
      <c r="CD108" s="242"/>
      <c r="CE108" s="284"/>
    </row>
    <row r="109" spans="2:83" ht="19.899999999999999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>
        <f>AJ107*100-2*2</f>
        <v>236</v>
      </c>
      <c r="AM109" s="242" t="s">
        <v>384</v>
      </c>
      <c r="AN109" s="238">
        <v>25</v>
      </c>
      <c r="AO109" s="250">
        <f>INT(AL109*TAN(RADIANS(AN109)))</f>
        <v>110</v>
      </c>
      <c r="AP109" s="242">
        <f>INT((AO109-13)/AS109+1)*AS109+13</f>
        <v>121</v>
      </c>
      <c r="AQ109" s="242">
        <f>AP109+INT(AL109*(TAN(AN109/180*PI())))</f>
        <v>231</v>
      </c>
      <c r="AR109" s="238">
        <f>F$7</f>
        <v>25</v>
      </c>
      <c r="AS109" s="239">
        <v>12</v>
      </c>
      <c r="AT109" s="88">
        <v>1</v>
      </c>
      <c r="AU109" s="104">
        <f>J$7</f>
        <v>20</v>
      </c>
      <c r="AV109" s="87">
        <f>AL109-11</f>
        <v>225</v>
      </c>
      <c r="AW109" s="88">
        <f>AR109-9</f>
        <v>16</v>
      </c>
      <c r="AX109" s="130">
        <f>INT((AP109-13)/AS109)+1</f>
        <v>10</v>
      </c>
      <c r="AY109" s="103" t="s">
        <v>381</v>
      </c>
      <c r="AZ109" s="105">
        <f t="shared" si="26"/>
        <v>2.27</v>
      </c>
      <c r="BA109" s="88">
        <f t="shared" si="27"/>
        <v>257</v>
      </c>
      <c r="BB109" s="87">
        <f>BA109*AX109/100*((AU109/100)^2/4*PI()*7850/100)</f>
        <v>63.380060989847287</v>
      </c>
      <c r="BC109" s="87">
        <f>Q$7</f>
        <v>0</v>
      </c>
      <c r="BD109" s="88">
        <v>2</v>
      </c>
      <c r="BE109" s="87">
        <f>AL109-11</f>
        <v>225</v>
      </c>
      <c r="BF109" s="87">
        <f>AR109-9</f>
        <v>16</v>
      </c>
      <c r="BG109" s="104">
        <v>12</v>
      </c>
      <c r="BH109" s="88">
        <f t="shared" si="28"/>
        <v>257</v>
      </c>
      <c r="BI109" s="88">
        <f>INT((AP109-13)/20)+1</f>
        <v>6</v>
      </c>
      <c r="BJ109" s="87">
        <f t="shared" si="29"/>
        <v>13.690093173807012</v>
      </c>
      <c r="BK109" s="88">
        <v>3</v>
      </c>
      <c r="BL109" s="87">
        <f>IF(BS109="双肢",(AP109+AQ109)/2-8.5,((INT((AX109-1)/2)+1)*AS109+AZ109+BO109+(AQ109-6.5*2)/2+INT(AQ109/8/10)*10+AZ109+BO109)/2)</f>
        <v>167.5</v>
      </c>
      <c r="BM109" s="87">
        <f>AR109-8.2</f>
        <v>16.8</v>
      </c>
      <c r="BN109" s="104">
        <f>Z$7</f>
        <v>10</v>
      </c>
      <c r="BO109" s="105">
        <f t="shared" si="30"/>
        <v>1.1599999999999999</v>
      </c>
      <c r="BP109" s="87">
        <f>(BL109+BM109+12)*2</f>
        <v>392.6</v>
      </c>
      <c r="BQ109" s="88">
        <f>IF(BS109="双肢",INT((AL109-8)/12.5)+1,(INT((AL109-8)/12.5)+1)*2)</f>
        <v>19</v>
      </c>
      <c r="BR109" s="87">
        <f t="shared" si="31"/>
        <v>45.990002621368376</v>
      </c>
      <c r="BS109" s="87" t="str">
        <f>AE$7</f>
        <v>双肢</v>
      </c>
      <c r="BT109" s="242">
        <f>BB109+BJ109+BR109+BB110+BJ110+BR110</f>
        <v>208.34813088495713</v>
      </c>
      <c r="BU109" s="342">
        <f>(AP109+AQ109)*AL109/2*AR109/1000000</f>
        <v>1.0384</v>
      </c>
      <c r="BV109" s="88">
        <v>5</v>
      </c>
      <c r="BW109" s="110">
        <f>(20+10*BY109)*TAN(BX109/180*PI())</f>
        <v>94.181134627049417</v>
      </c>
      <c r="BX109" s="242">
        <f>45+AN109/2</f>
        <v>57.5</v>
      </c>
      <c r="BY109" s="88">
        <f>INT((99*COS(BX109/180*PI())-10)/10)</f>
        <v>4</v>
      </c>
      <c r="BZ109" s="104">
        <v>12</v>
      </c>
      <c r="CA109" s="110">
        <f>BW109+12</f>
        <v>106.18113462704942</v>
      </c>
      <c r="CB109" s="88">
        <f t="shared" si="32"/>
        <v>5</v>
      </c>
      <c r="CC109" s="87">
        <f t="shared" si="33"/>
        <v>4.713455338342583</v>
      </c>
      <c r="CD109" s="242">
        <f>BB109+BJ109+BR109+BB110+BJ110+BR110+CC109+CC110</f>
        <v>227.88417673470326</v>
      </c>
      <c r="CE109" s="284">
        <f>(AP109+AQ109)*AL109/2*AR109/1000000</f>
        <v>1.0384</v>
      </c>
    </row>
    <row r="110" spans="2:83" ht="19.899999999999999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/>
      <c r="AM110" s="242"/>
      <c r="AN110" s="238"/>
      <c r="AO110" s="250"/>
      <c r="AP110" s="242"/>
      <c r="AQ110" s="242"/>
      <c r="AR110" s="238"/>
      <c r="AS110" s="239"/>
      <c r="AT110" s="88" t="s">
        <v>382</v>
      </c>
      <c r="AU110" s="104">
        <f>AU109</f>
        <v>20</v>
      </c>
      <c r="AV110" s="87">
        <f>AL109/COS(AN109/180*PI())-11</f>
        <v>249.39718887514806</v>
      </c>
      <c r="AW110" s="88">
        <f>AR109-9</f>
        <v>16</v>
      </c>
      <c r="AX110" s="103" t="s">
        <v>381</v>
      </c>
      <c r="AY110" s="131">
        <f>INT((AQ109-AP109-3.5/COS(AN109*PI()/180))/AS109)+1</f>
        <v>9</v>
      </c>
      <c r="AZ110" s="105">
        <f t="shared" si="26"/>
        <v>2.27</v>
      </c>
      <c r="BA110" s="88">
        <f t="shared" si="27"/>
        <v>281.39718887514806</v>
      </c>
      <c r="BB110" s="87">
        <f>BA110*AY110/100*((AU110/100)^2/4*PI()*7850/100)</f>
        <v>62.457096863621068</v>
      </c>
      <c r="BC110" s="87">
        <f>BC109</f>
        <v>0</v>
      </c>
      <c r="BD110" s="88" t="s">
        <v>383</v>
      </c>
      <c r="BE110" s="87">
        <f>AL109/COS(AN109/180*PI())-11</f>
        <v>249.39718887514806</v>
      </c>
      <c r="BF110" s="87">
        <f>AR109-9</f>
        <v>16</v>
      </c>
      <c r="BG110" s="104">
        <v>12</v>
      </c>
      <c r="BH110" s="88">
        <f t="shared" si="28"/>
        <v>281.39718887514806</v>
      </c>
      <c r="BI110" s="88">
        <f>INT((AQ109-AP109-3.5/COS(AN109*PI()/180))/20)+1</f>
        <v>6</v>
      </c>
      <c r="BJ110" s="87">
        <f t="shared" si="29"/>
        <v>14.989703247269054</v>
      </c>
      <c r="BK110" s="88">
        <v>4</v>
      </c>
      <c r="BL110" s="103" t="s">
        <v>381</v>
      </c>
      <c r="BM110" s="87">
        <f>AR109-8.2</f>
        <v>16.8</v>
      </c>
      <c r="BN110" s="104">
        <v>12</v>
      </c>
      <c r="BO110" s="105">
        <f t="shared" si="30"/>
        <v>1.39</v>
      </c>
      <c r="BP110" s="87">
        <f>20+BM110</f>
        <v>36.799999999999997</v>
      </c>
      <c r="BQ110" s="88">
        <f>IF(BS109="双肢",INT(BQ109/3)*INT((AX109+AY110/2)/3),INT(BQ109/3/2)*INT((AX109+AY110/2)/3))</f>
        <v>24</v>
      </c>
      <c r="BR110" s="87">
        <f t="shared" si="31"/>
        <v>7.8411739890443268</v>
      </c>
      <c r="BS110" s="103" t="s">
        <v>381</v>
      </c>
      <c r="BT110" s="242"/>
      <c r="BU110" s="342"/>
      <c r="BV110" s="88">
        <v>6</v>
      </c>
      <c r="BW110" s="110">
        <f>(10+2.5*BY110)*(TAN(BX109/180*PI())+1/TAN(BX109/180*PI()))</f>
        <v>99.304012706624249</v>
      </c>
      <c r="BX110" s="242"/>
      <c r="BY110" s="88">
        <f>INT((99*SIN(BX109/180*PI())-10)/10)*2</f>
        <v>14</v>
      </c>
      <c r="BZ110" s="104">
        <v>12</v>
      </c>
      <c r="CA110" s="110">
        <f>BW110+2*6</f>
        <v>111.30401270662425</v>
      </c>
      <c r="CB110" s="88">
        <f t="shared" si="32"/>
        <v>15</v>
      </c>
      <c r="CC110" s="87">
        <f t="shared" si="33"/>
        <v>14.822590511403556</v>
      </c>
      <c r="CD110" s="242"/>
      <c r="CE110" s="284"/>
    </row>
    <row r="111" spans="2:83" ht="19.899999999999999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>
        <f>AJ107*100-2*2</f>
        <v>236</v>
      </c>
      <c r="AM111" s="242" t="s">
        <v>385</v>
      </c>
      <c r="AN111" s="238">
        <v>25</v>
      </c>
      <c r="AO111" s="250">
        <f>INT(AL111*TAN(RADIANS(AN111)))</f>
        <v>110</v>
      </c>
      <c r="AP111" s="242">
        <f>INT((AO111-13)/AS111+1)*AS111+13</f>
        <v>121</v>
      </c>
      <c r="AQ111" s="242">
        <f>AP111+INT(AL111*(TAN(AN111/180*PI())))</f>
        <v>231</v>
      </c>
      <c r="AR111" s="238">
        <f>F$8</f>
        <v>35</v>
      </c>
      <c r="AS111" s="239">
        <v>12</v>
      </c>
      <c r="AT111" s="88">
        <v>1</v>
      </c>
      <c r="AU111" s="104">
        <f>J$8</f>
        <v>20</v>
      </c>
      <c r="AV111" s="87">
        <f>AL111-11</f>
        <v>225</v>
      </c>
      <c r="AW111" s="88">
        <f>AR111-9</f>
        <v>26</v>
      </c>
      <c r="AX111" s="130">
        <f>INT((AP111-13)/AS111)+1</f>
        <v>10</v>
      </c>
      <c r="AY111" s="103" t="s">
        <v>381</v>
      </c>
      <c r="AZ111" s="105">
        <f t="shared" si="26"/>
        <v>2.27</v>
      </c>
      <c r="BA111" s="88">
        <f t="shared" si="27"/>
        <v>277</v>
      </c>
      <c r="BB111" s="87">
        <f>BA111*AX111/100*((AU111/100)^2/4*PI()*7850/100)</f>
        <v>68.312361455983265</v>
      </c>
      <c r="BC111" s="87">
        <f>Q$8</f>
        <v>0</v>
      </c>
      <c r="BD111" s="88">
        <v>2</v>
      </c>
      <c r="BE111" s="87">
        <f>AL111-11</f>
        <v>225</v>
      </c>
      <c r="BF111" s="87">
        <f>AR111-9</f>
        <v>26</v>
      </c>
      <c r="BG111" s="104">
        <v>12</v>
      </c>
      <c r="BH111" s="88">
        <f t="shared" si="28"/>
        <v>277</v>
      </c>
      <c r="BI111" s="88">
        <f>INT((AP111-13)/20)+1</f>
        <v>6</v>
      </c>
      <c r="BJ111" s="87">
        <f t="shared" si="29"/>
        <v>14.755470074492383</v>
      </c>
      <c r="BK111" s="88">
        <v>3</v>
      </c>
      <c r="BL111" s="87">
        <f>IF(BS111="双肢",(AP111+AQ111)/2-8.5,((INT((AX111-1)/2)+1)*AS111+AZ111+BO111+(AQ111-6.5*2)/2+INT(AQ111/8/10)*10+AZ111+BO111)/2)</f>
        <v>167.5</v>
      </c>
      <c r="BM111" s="87">
        <f>AR111-8.2</f>
        <v>26.8</v>
      </c>
      <c r="BN111" s="104">
        <f>Z$8</f>
        <v>10</v>
      </c>
      <c r="BO111" s="105">
        <f t="shared" si="30"/>
        <v>1.1599999999999999</v>
      </c>
      <c r="BP111" s="87">
        <f>(BL111+BM111+10)*2</f>
        <v>408.6</v>
      </c>
      <c r="BQ111" s="88">
        <f>IF(BS111="双肢",INT((AL111-8)/12.5)+1,(INT((AL111-8)/12.5)+1)*2)</f>
        <v>19</v>
      </c>
      <c r="BR111" s="87">
        <f t="shared" si="31"/>
        <v>47.864276798500043</v>
      </c>
      <c r="BS111" s="87" t="str">
        <f>AE$8</f>
        <v>双肢</v>
      </c>
      <c r="BT111" s="242">
        <f>BB111+BJ111+BR111+BB112+BJ112+BR112</f>
        <v>223.85528355048859</v>
      </c>
      <c r="BU111" s="342">
        <f>(AP111+AQ111)*AL111/2*AR111/1000000</f>
        <v>1.4537599999999999</v>
      </c>
      <c r="BV111" s="88">
        <v>5</v>
      </c>
      <c r="BW111" s="110">
        <f>(20+10*BY111)*TAN(BX111/180*PI())</f>
        <v>141.27170194057413</v>
      </c>
      <c r="BX111" s="242">
        <f>45+AN111/2</f>
        <v>57.5</v>
      </c>
      <c r="BY111" s="88">
        <f>INT((150*COS(BX111/180*PI())-10)/10)</f>
        <v>7</v>
      </c>
      <c r="BZ111" s="104">
        <v>12</v>
      </c>
      <c r="CA111" s="110">
        <f>BW111+12</f>
        <v>153.27170194057413</v>
      </c>
      <c r="CB111" s="88">
        <f t="shared" si="32"/>
        <v>8</v>
      </c>
      <c r="CC111" s="87">
        <f t="shared" si="33"/>
        <v>10.886142051748051</v>
      </c>
      <c r="CD111" s="242">
        <f>BB111+BJ111+BR111+BB112+BJ112+BR112+CC111+CC112</f>
        <v>244.10527646344394</v>
      </c>
      <c r="CE111" s="284">
        <f>(AP111+AQ111)*AL111/2*AR111/1000000</f>
        <v>1.4537599999999999</v>
      </c>
    </row>
    <row r="112" spans="2:83" ht="19.899999999999999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2"/>
      <c r="AN112" s="238"/>
      <c r="AO112" s="250"/>
      <c r="AP112" s="242"/>
      <c r="AQ112" s="242"/>
      <c r="AR112" s="238"/>
      <c r="AS112" s="239"/>
      <c r="AT112" s="88" t="s">
        <v>382</v>
      </c>
      <c r="AU112" s="104">
        <f>AU111</f>
        <v>20</v>
      </c>
      <c r="AV112" s="87">
        <f>AL111/COS(AN111/180*PI())-11</f>
        <v>249.39718887514806</v>
      </c>
      <c r="AW112" s="88">
        <f>AR111-9</f>
        <v>26</v>
      </c>
      <c r="AX112" s="103" t="s">
        <v>381</v>
      </c>
      <c r="AY112" s="131">
        <f>INT((AQ111-AP111-3.5/COS(AN111*PI()/180))/AS111)+1</f>
        <v>9</v>
      </c>
      <c r="AZ112" s="105">
        <f t="shared" si="26"/>
        <v>2.27</v>
      </c>
      <c r="BA112" s="88">
        <f t="shared" si="27"/>
        <v>301.39718887514806</v>
      </c>
      <c r="BB112" s="87">
        <f>BA112*AY112/100*((AU112/100)^2/4*PI()*7850/100)</f>
        <v>66.896167283143441</v>
      </c>
      <c r="BC112" s="87">
        <f>BC111</f>
        <v>0</v>
      </c>
      <c r="BD112" s="88" t="s">
        <v>383</v>
      </c>
      <c r="BE112" s="87">
        <f>AL111/COS(AN111/180*PI())-11</f>
        <v>249.39718887514806</v>
      </c>
      <c r="BF112" s="87">
        <f>AR111-9</f>
        <v>26</v>
      </c>
      <c r="BG112" s="104">
        <v>12</v>
      </c>
      <c r="BH112" s="88">
        <f t="shared" si="28"/>
        <v>301.39718887514806</v>
      </c>
      <c r="BI112" s="88">
        <f>INT((AQ111-AP111-3.5/COS(AN111*PI()/180))/20)+1</f>
        <v>6</v>
      </c>
      <c r="BJ112" s="87">
        <f t="shared" si="29"/>
        <v>16.055080147954428</v>
      </c>
      <c r="BK112" s="88">
        <v>4</v>
      </c>
      <c r="BL112" s="103" t="s">
        <v>381</v>
      </c>
      <c r="BM112" s="87">
        <f>AR111-8.2</f>
        <v>26.8</v>
      </c>
      <c r="BN112" s="104">
        <v>12</v>
      </c>
      <c r="BO112" s="105">
        <f t="shared" si="30"/>
        <v>1.39</v>
      </c>
      <c r="BP112" s="87">
        <f>20+BM112</f>
        <v>46.8</v>
      </c>
      <c r="BQ112" s="88">
        <f>IF(BS111="双肢",INT(BQ111/3)*INT((AX111+AY112/2)/3),INT(BQ111/3/2)*INT((AX111+AY112/2)/3))</f>
        <v>24</v>
      </c>
      <c r="BR112" s="87">
        <f t="shared" si="31"/>
        <v>9.9719277904150658</v>
      </c>
      <c r="BS112" s="103" t="s">
        <v>381</v>
      </c>
      <c r="BT112" s="242"/>
      <c r="BU112" s="342"/>
      <c r="BV112" s="88">
        <v>6</v>
      </c>
      <c r="BW112" s="110">
        <f>(10+2.5*BY112)*1/TAN(BX111/180*PI())</f>
        <v>38.224215648449594</v>
      </c>
      <c r="BX112" s="242"/>
      <c r="BY112" s="88">
        <f>INT((120*SIN(BX111/180*PI()))/10)*2</f>
        <v>20</v>
      </c>
      <c r="BZ112" s="104">
        <v>12</v>
      </c>
      <c r="CA112" s="110">
        <f>BW112+2*6</f>
        <v>50.224215648449594</v>
      </c>
      <c r="CB112" s="88">
        <f t="shared" si="32"/>
        <v>21</v>
      </c>
      <c r="CC112" s="87">
        <f t="shared" si="33"/>
        <v>9.363850861207311</v>
      </c>
      <c r="CD112" s="242"/>
      <c r="CE112" s="284"/>
    </row>
    <row r="113" spans="5:83" ht="19.899999999999999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f>AJ107*100-2*2</f>
        <v>236</v>
      </c>
      <c r="AM113" s="242" t="s">
        <v>386</v>
      </c>
      <c r="AN113" s="238">
        <v>25</v>
      </c>
      <c r="AO113" s="250">
        <f>INT(AL113*TAN(RADIANS(AN113)))</f>
        <v>110</v>
      </c>
      <c r="AP113" s="242">
        <f>INT((AO113-13)/AS113+1)*AS113+13</f>
        <v>121</v>
      </c>
      <c r="AQ113" s="242">
        <f>AP113+INT(AL113*(TAN(AN113/180*PI())))</f>
        <v>231</v>
      </c>
      <c r="AR113" s="238">
        <f>F$9</f>
        <v>35</v>
      </c>
      <c r="AS113" s="239">
        <v>12</v>
      </c>
      <c r="AT113" s="88">
        <v>1</v>
      </c>
      <c r="AU113" s="104">
        <f>J$9</f>
        <v>20</v>
      </c>
      <c r="AV113" s="87">
        <f>AL113-11</f>
        <v>225</v>
      </c>
      <c r="AW113" s="88">
        <f>AR113-9</f>
        <v>26</v>
      </c>
      <c r="AX113" s="130">
        <f>INT((AP113-13)/AS113)+1</f>
        <v>10</v>
      </c>
      <c r="AY113" s="103" t="s">
        <v>381</v>
      </c>
      <c r="AZ113" s="105">
        <f t="shared" si="26"/>
        <v>2.27</v>
      </c>
      <c r="BA113" s="88">
        <f t="shared" si="27"/>
        <v>277</v>
      </c>
      <c r="BB113" s="87">
        <f>BA113*AX113/100*((AU113/100)^2/4*PI()*7850/100)</f>
        <v>68.312361455983265</v>
      </c>
      <c r="BC113" s="87">
        <f>Q$9</f>
        <v>0</v>
      </c>
      <c r="BD113" s="88">
        <v>2</v>
      </c>
      <c r="BE113" s="87">
        <f>AL113-11</f>
        <v>225</v>
      </c>
      <c r="BF113" s="87">
        <f>AR113-9</f>
        <v>26</v>
      </c>
      <c r="BG113" s="104">
        <v>12</v>
      </c>
      <c r="BH113" s="88">
        <f t="shared" si="28"/>
        <v>277</v>
      </c>
      <c r="BI113" s="88">
        <f>INT((AP113-13)/20)+1</f>
        <v>6</v>
      </c>
      <c r="BJ113" s="87">
        <f t="shared" si="29"/>
        <v>14.755470074492383</v>
      </c>
      <c r="BK113" s="88">
        <v>3</v>
      </c>
      <c r="BL113" s="87">
        <f>IF(BS113="双肢",(AP113+AQ113)/2-8.5,((INT((AX113-1)/2)+1)*AS113+AZ113+BO113+(AQ113-6.5*2)/2+INT(AQ113/8/10)*10+AZ113+BO113)/2)</f>
        <v>167.5</v>
      </c>
      <c r="BM113" s="87">
        <f>AR113-8.2</f>
        <v>26.8</v>
      </c>
      <c r="BN113" s="104">
        <f>Z$9</f>
        <v>12</v>
      </c>
      <c r="BO113" s="105">
        <f t="shared" si="30"/>
        <v>1.39</v>
      </c>
      <c r="BP113" s="87">
        <f>(BL113+BM113+10)*2</f>
        <v>408.6</v>
      </c>
      <c r="BQ113" s="88">
        <f>IF(BS113="双肢",INT((AL113-8)/12.5)+1,(INT((AL113-8)/12.5)+1)*2)</f>
        <v>19</v>
      </c>
      <c r="BR113" s="87">
        <f t="shared" si="31"/>
        <v>68.924558589840046</v>
      </c>
      <c r="BS113" s="87" t="str">
        <f>AE$9</f>
        <v>双肢</v>
      </c>
      <c r="BT113" s="242">
        <f>BB113+BJ113+BR113+BB114+BJ114+BR114</f>
        <v>244.9155653418286</v>
      </c>
      <c r="BU113" s="342">
        <f>(AP113+AQ113)*AL113/2*AR113/1000000</f>
        <v>1.4537599999999999</v>
      </c>
      <c r="BV113" s="88">
        <v>5</v>
      </c>
      <c r="BW113" s="110">
        <f>(20+10*BY113)*TAN(BX113/180*PI())</f>
        <v>141.27170194057413</v>
      </c>
      <c r="BX113" s="242">
        <f>45+AN113/2</f>
        <v>57.5</v>
      </c>
      <c r="BY113" s="88">
        <f>INT((150*COS(BX113/180*PI())-10)/10)</f>
        <v>7</v>
      </c>
      <c r="BZ113" s="104">
        <v>12</v>
      </c>
      <c r="CA113" s="110">
        <f>BW113+12</f>
        <v>153.27170194057413</v>
      </c>
      <c r="CB113" s="88">
        <f t="shared" si="32"/>
        <v>8</v>
      </c>
      <c r="CC113" s="87">
        <f t="shared" si="33"/>
        <v>10.886142051748051</v>
      </c>
      <c r="CD113" s="242">
        <f>BB113+BJ113+BR113+BB114+BJ114+BR114+CC113+CC114</f>
        <v>265.16555825478395</v>
      </c>
      <c r="CE113" s="284">
        <f>(AP113+AQ113)*AL113/2*AR113/1000000</f>
        <v>1.4537599999999999</v>
      </c>
    </row>
    <row r="114" spans="5:83" ht="19.899999999999999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345"/>
      <c r="AM114" s="242"/>
      <c r="AN114" s="238"/>
      <c r="AO114" s="250"/>
      <c r="AP114" s="242"/>
      <c r="AQ114" s="242"/>
      <c r="AR114" s="238"/>
      <c r="AS114" s="239"/>
      <c r="AT114" s="88" t="s">
        <v>382</v>
      </c>
      <c r="AU114" s="104">
        <f>AU113</f>
        <v>20</v>
      </c>
      <c r="AV114" s="87">
        <f>AL113/COS(AN113/180*PI())-11</f>
        <v>249.39718887514806</v>
      </c>
      <c r="AW114" s="88">
        <f>AR113-9</f>
        <v>26</v>
      </c>
      <c r="AX114" s="103" t="s">
        <v>381</v>
      </c>
      <c r="AY114" s="131">
        <f>INT((AQ113-AP113-3.5/COS(AN113*PI()/180))/AS113)+1</f>
        <v>9</v>
      </c>
      <c r="AZ114" s="105">
        <f t="shared" si="26"/>
        <v>2.27</v>
      </c>
      <c r="BA114" s="88">
        <f t="shared" si="27"/>
        <v>301.39718887514806</v>
      </c>
      <c r="BB114" s="87">
        <f>BA114*AY114/100*((AU114/100)^2/4*PI()*7850/100)</f>
        <v>66.896167283143441</v>
      </c>
      <c r="BC114" s="87">
        <f>BC113</f>
        <v>0</v>
      </c>
      <c r="BD114" s="88" t="s">
        <v>383</v>
      </c>
      <c r="BE114" s="87">
        <f>AL113/COS(AN113/180*PI())-11</f>
        <v>249.39718887514806</v>
      </c>
      <c r="BF114" s="87">
        <f>AR113-9</f>
        <v>26</v>
      </c>
      <c r="BG114" s="104">
        <v>12</v>
      </c>
      <c r="BH114" s="88">
        <f t="shared" si="28"/>
        <v>301.39718887514806</v>
      </c>
      <c r="BI114" s="88">
        <f>INT((AQ113-AP113-3.5/COS(AN113*PI()/180))/20)+1</f>
        <v>6</v>
      </c>
      <c r="BJ114" s="87">
        <f t="shared" si="29"/>
        <v>16.055080147954428</v>
      </c>
      <c r="BK114" s="88">
        <v>4</v>
      </c>
      <c r="BL114" s="103" t="s">
        <v>381</v>
      </c>
      <c r="BM114" s="87">
        <f>AR113-8.2</f>
        <v>26.8</v>
      </c>
      <c r="BN114" s="104">
        <v>12</v>
      </c>
      <c r="BO114" s="105">
        <f t="shared" si="30"/>
        <v>1.39</v>
      </c>
      <c r="BP114" s="87">
        <f>20+BM114</f>
        <v>46.8</v>
      </c>
      <c r="BQ114" s="88">
        <f>IF(BS113="双肢",INT(BQ113/3)*INT((AX113+AY114/2)/3),INT(BQ113/3/2)*INT((AX113+AY114/2)/3))</f>
        <v>24</v>
      </c>
      <c r="BR114" s="87">
        <f t="shared" si="31"/>
        <v>9.9719277904150658</v>
      </c>
      <c r="BS114" s="103" t="s">
        <v>381</v>
      </c>
      <c r="BT114" s="242"/>
      <c r="BU114" s="342"/>
      <c r="BV114" s="88">
        <v>6</v>
      </c>
      <c r="BW114" s="110">
        <f>(10+2.5*BY114)*1/TAN(BX113/180*PI())</f>
        <v>38.224215648449594</v>
      </c>
      <c r="BX114" s="242"/>
      <c r="BY114" s="88">
        <f>INT((120*SIN(BX113/180*PI()))/10)*2</f>
        <v>20</v>
      </c>
      <c r="BZ114" s="104">
        <v>12</v>
      </c>
      <c r="CA114" s="110">
        <f>BW114+2*6</f>
        <v>50.224215648449594</v>
      </c>
      <c r="CB114" s="88">
        <f t="shared" si="32"/>
        <v>21</v>
      </c>
      <c r="CC114" s="87">
        <f t="shared" si="33"/>
        <v>9.363850861207311</v>
      </c>
      <c r="CD114" s="242"/>
      <c r="CE114" s="284"/>
    </row>
    <row r="115" spans="5:83" ht="19.899999999999999" customHeight="1" x14ac:dyDescent="0.25">
      <c r="E115" s="93"/>
      <c r="I115" s="72"/>
      <c r="P115" s="72"/>
      <c r="Q115" s="72"/>
      <c r="R115" s="72"/>
      <c r="S115" s="72"/>
      <c r="AJ115" s="278"/>
      <c r="AK115" s="242"/>
      <c r="AL115" s="238">
        <f>AJ107*100-2*2</f>
        <v>236</v>
      </c>
      <c r="AM115" s="242" t="s">
        <v>387</v>
      </c>
      <c r="AN115" s="238">
        <v>25</v>
      </c>
      <c r="AO115" s="250">
        <f>INT(AL115*TAN(RADIANS(AN115)))</f>
        <v>110</v>
      </c>
      <c r="AP115" s="242">
        <f>INT((AO115-13)/AS115+1)*AS115+13</f>
        <v>121</v>
      </c>
      <c r="AQ115" s="242">
        <f>AP115+INT(AL115*(TAN(AN115/180*PI())))</f>
        <v>231</v>
      </c>
      <c r="AR115" s="238">
        <f>F$10</f>
        <v>40</v>
      </c>
      <c r="AS115" s="239">
        <v>12</v>
      </c>
      <c r="AT115" s="88">
        <v>1</v>
      </c>
      <c r="AU115" s="104">
        <f>J$10</f>
        <v>20</v>
      </c>
      <c r="AV115" s="87">
        <f>AL115-11</f>
        <v>225</v>
      </c>
      <c r="AW115" s="88">
        <f>AR115-9</f>
        <v>31</v>
      </c>
      <c r="AX115" s="130">
        <f>INT((AP115-13)/AS115)+1</f>
        <v>10</v>
      </c>
      <c r="AY115" s="103" t="s">
        <v>381</v>
      </c>
      <c r="AZ115" s="105">
        <f t="shared" si="26"/>
        <v>2.27</v>
      </c>
      <c r="BA115" s="88">
        <f t="shared" si="27"/>
        <v>287</v>
      </c>
      <c r="BB115" s="87">
        <f>BA115*AX115/100*((AU115/100)^2/4*PI()*7850/100)</f>
        <v>70.778511689051257</v>
      </c>
      <c r="BC115" s="87">
        <f>Q$10</f>
        <v>0</v>
      </c>
      <c r="BD115" s="88">
        <v>2</v>
      </c>
      <c r="BE115" s="87">
        <f>AL115-11</f>
        <v>225</v>
      </c>
      <c r="BF115" s="87">
        <f>AR115-9</f>
        <v>31</v>
      </c>
      <c r="BG115" s="104">
        <v>12</v>
      </c>
      <c r="BH115" s="88">
        <f t="shared" si="28"/>
        <v>287</v>
      </c>
      <c r="BI115" s="88">
        <f>INT((AP115-13)/20)+1</f>
        <v>6</v>
      </c>
      <c r="BJ115" s="87">
        <f t="shared" si="29"/>
        <v>15.288158524835067</v>
      </c>
      <c r="BK115" s="88">
        <v>3</v>
      </c>
      <c r="BL115" s="87">
        <f>IF(BS115="双肢",(AP115+AQ115)/2-8.5,((INT((AX115-1)/2)+1)*AS115+AZ115+BO115+(AQ115-6.5*2)/2+INT(AQ115/8/10)*10+AZ115+BO115)/2)</f>
        <v>167.5</v>
      </c>
      <c r="BM115" s="87">
        <f>AR115-8.2</f>
        <v>31.8</v>
      </c>
      <c r="BN115" s="104">
        <f>Z$10</f>
        <v>12</v>
      </c>
      <c r="BO115" s="105">
        <f t="shared" si="30"/>
        <v>1.39</v>
      </c>
      <c r="BP115" s="87">
        <f>(BL115+BM115+10)*2</f>
        <v>418.6</v>
      </c>
      <c r="BQ115" s="88">
        <f>IF(BS115="双肢",INT((AL115-8)/12.5)+1,(INT((AL115-8)/12.5)+1)*2)</f>
        <v>19</v>
      </c>
      <c r="BR115" s="87">
        <f t="shared" si="31"/>
        <v>70.611405349258561</v>
      </c>
      <c r="BS115" s="87" t="str">
        <f>AE$10</f>
        <v>双肢</v>
      </c>
      <c r="BT115" s="242">
        <f>BB115+BJ115+BR115+BB116+BJ116+BR116</f>
        <v>253.41885134544708</v>
      </c>
      <c r="BU115" s="342">
        <f>(AP115+AQ115)*AL115/2*AR115/1000000</f>
        <v>1.66144</v>
      </c>
      <c r="BV115" s="88">
        <v>5</v>
      </c>
      <c r="BW115" s="110">
        <f>(20+10*BY115)*TAN(BX115/180*PI())</f>
        <v>141.27170194057413</v>
      </c>
      <c r="BX115" s="242">
        <f>45+AN115/2</f>
        <v>57.5</v>
      </c>
      <c r="BY115" s="88">
        <f>INT((150*COS(BX115/180*PI())-10)/10)</f>
        <v>7</v>
      </c>
      <c r="BZ115" s="104">
        <v>12</v>
      </c>
      <c r="CA115" s="110">
        <f>BW115+12</f>
        <v>153.27170194057413</v>
      </c>
      <c r="CB115" s="88">
        <f t="shared" si="32"/>
        <v>8</v>
      </c>
      <c r="CC115" s="87">
        <f t="shared" si="33"/>
        <v>10.886142051748051</v>
      </c>
      <c r="CD115" s="242">
        <f>BB115+BJ115+BR115+BB116+BJ116+BR116+CC115+CC116</f>
        <v>273.66884425840243</v>
      </c>
      <c r="CE115" s="284">
        <f>(AP115+AQ115)*AL115/2*AR115/1000000</f>
        <v>1.66144</v>
      </c>
    </row>
    <row r="116" spans="5:83" ht="19.899999999999999" customHeight="1" x14ac:dyDescent="0.25">
      <c r="E116" s="93"/>
      <c r="I116" s="72"/>
      <c r="P116" s="72"/>
      <c r="Q116" s="72"/>
      <c r="R116" s="72"/>
      <c r="S116" s="72"/>
      <c r="AJ116" s="278"/>
      <c r="AK116" s="242"/>
      <c r="AL116" s="345"/>
      <c r="AM116" s="242"/>
      <c r="AN116" s="238"/>
      <c r="AO116" s="250"/>
      <c r="AP116" s="242"/>
      <c r="AQ116" s="242"/>
      <c r="AR116" s="238"/>
      <c r="AS116" s="239"/>
      <c r="AT116" s="88" t="s">
        <v>382</v>
      </c>
      <c r="AU116" s="104">
        <f>AU115</f>
        <v>20</v>
      </c>
      <c r="AV116" s="87">
        <f>AL115/COS(AN115/180*PI())-11</f>
        <v>249.39718887514806</v>
      </c>
      <c r="AW116" s="88">
        <f>AR115-9</f>
        <v>31</v>
      </c>
      <c r="AX116" s="103" t="s">
        <v>381</v>
      </c>
      <c r="AY116" s="131">
        <f>INT((AQ115-AP115-3.5/COS(AN115*PI()/180))/AS115)+1</f>
        <v>9</v>
      </c>
      <c r="AZ116" s="105">
        <f t="shared" si="26"/>
        <v>2.27</v>
      </c>
      <c r="BA116" s="88">
        <f t="shared" si="27"/>
        <v>311.39718887514806</v>
      </c>
      <c r="BB116" s="87">
        <f>BA116*AY116/100*((AU116/100)^2/4*PI()*7850/100)</f>
        <v>69.115702492904632</v>
      </c>
      <c r="BC116" s="87">
        <f>BC115</f>
        <v>0</v>
      </c>
      <c r="BD116" s="88" t="s">
        <v>383</v>
      </c>
      <c r="BE116" s="87">
        <f>AL115/COS(AN115/180*PI())-11</f>
        <v>249.39718887514806</v>
      </c>
      <c r="BF116" s="87">
        <f>AR115-9</f>
        <v>31</v>
      </c>
      <c r="BG116" s="104">
        <v>12</v>
      </c>
      <c r="BH116" s="88">
        <f t="shared" si="28"/>
        <v>311.39718887514806</v>
      </c>
      <c r="BI116" s="88">
        <f>INT((AQ115-AP115-3.5/COS(AN115*PI()/180))/20)+1</f>
        <v>6</v>
      </c>
      <c r="BJ116" s="87">
        <f t="shared" si="29"/>
        <v>16.58776859829711</v>
      </c>
      <c r="BK116" s="88">
        <v>4</v>
      </c>
      <c r="BL116" s="103" t="s">
        <v>381</v>
      </c>
      <c r="BM116" s="87">
        <f>AR115-8.2</f>
        <v>31.8</v>
      </c>
      <c r="BN116" s="104">
        <v>12</v>
      </c>
      <c r="BO116" s="105">
        <f t="shared" si="30"/>
        <v>1.39</v>
      </c>
      <c r="BP116" s="87">
        <f>20+BM116</f>
        <v>51.8</v>
      </c>
      <c r="BQ116" s="88">
        <f>IF(BS115="双肢",INT(BQ115/3)*INT((AX115+AY116/2)/3),INT(BQ115/3/2)*INT((AX115+AY116/2)/3))</f>
        <v>24</v>
      </c>
      <c r="BR116" s="87">
        <f t="shared" si="31"/>
        <v>11.037304691100438</v>
      </c>
      <c r="BS116" s="103" t="s">
        <v>381</v>
      </c>
      <c r="BT116" s="242"/>
      <c r="BU116" s="342"/>
      <c r="BV116" s="88">
        <v>6</v>
      </c>
      <c r="BW116" s="110">
        <f>(10+2.5*BY116)*1/TAN(BX115/180*PI())</f>
        <v>38.224215648449594</v>
      </c>
      <c r="BX116" s="242"/>
      <c r="BY116" s="88">
        <f>INT((120*SIN(BX115/180*PI()))/10)*2</f>
        <v>20</v>
      </c>
      <c r="BZ116" s="104">
        <v>12</v>
      </c>
      <c r="CA116" s="110">
        <f>BW116+2*6</f>
        <v>50.224215648449594</v>
      </c>
      <c r="CB116" s="88">
        <f t="shared" si="32"/>
        <v>21</v>
      </c>
      <c r="CC116" s="87">
        <f t="shared" si="33"/>
        <v>9.363850861207311</v>
      </c>
      <c r="CD116" s="242"/>
      <c r="CE116" s="284"/>
    </row>
    <row r="117" spans="5:83" ht="19.899999999999999" customHeight="1" x14ac:dyDescent="0.25">
      <c r="E117" s="93"/>
      <c r="I117" s="72"/>
      <c r="P117" s="72"/>
      <c r="Q117" s="72"/>
      <c r="R117" s="72"/>
      <c r="S117" s="72"/>
      <c r="AJ117" s="278"/>
      <c r="AK117" s="242"/>
      <c r="AL117" s="238">
        <f>AJ107*100-2*2</f>
        <v>236</v>
      </c>
      <c r="AM117" s="242" t="s">
        <v>388</v>
      </c>
      <c r="AN117" s="238">
        <v>25</v>
      </c>
      <c r="AO117" s="250">
        <f>INT(AL117*TAN(RADIANS(AN117)))</f>
        <v>110</v>
      </c>
      <c r="AP117" s="242">
        <f>INT((AO117-13)/AS117+1)*AS117+13</f>
        <v>121</v>
      </c>
      <c r="AQ117" s="242">
        <f>AP117+INT(AL117*(TAN(AN117/180*PI())))</f>
        <v>231</v>
      </c>
      <c r="AR117" s="238">
        <f>F$11</f>
        <v>40</v>
      </c>
      <c r="AS117" s="239">
        <v>12</v>
      </c>
      <c r="AT117" s="88">
        <v>1</v>
      </c>
      <c r="AU117" s="104">
        <f>J$11</f>
        <v>20</v>
      </c>
      <c r="AV117" s="87">
        <f>AL117-11</f>
        <v>225</v>
      </c>
      <c r="AW117" s="88">
        <f>AR117-9</f>
        <v>31</v>
      </c>
      <c r="AX117" s="130">
        <f>INT((AP117-13)/AS117)+1</f>
        <v>10</v>
      </c>
      <c r="AY117" s="103" t="s">
        <v>381</v>
      </c>
      <c r="AZ117" s="105">
        <f t="shared" si="26"/>
        <v>2.27</v>
      </c>
      <c r="BA117" s="88">
        <f t="shared" si="27"/>
        <v>287</v>
      </c>
      <c r="BB117" s="87">
        <f>BA117*AX117/100*((AU117/100)^2/4*PI()*7850/100)</f>
        <v>70.778511689051257</v>
      </c>
      <c r="BC117" s="87">
        <f>Q$11</f>
        <v>0</v>
      </c>
      <c r="BD117" s="88">
        <v>2</v>
      </c>
      <c r="BE117" s="87">
        <f>AL117-11</f>
        <v>225</v>
      </c>
      <c r="BF117" s="87">
        <f>AR117-9</f>
        <v>31</v>
      </c>
      <c r="BG117" s="104">
        <v>12</v>
      </c>
      <c r="BH117" s="88">
        <f t="shared" si="28"/>
        <v>287</v>
      </c>
      <c r="BI117" s="88">
        <f>INT((AP117-13)/20)+1</f>
        <v>6</v>
      </c>
      <c r="BJ117" s="87">
        <f t="shared" si="29"/>
        <v>15.288158524835067</v>
      </c>
      <c r="BK117" s="88">
        <v>3</v>
      </c>
      <c r="BL117" s="87">
        <f>IF(BS117="双肢",(AP117+AQ117)/2-8.5,((INT((AX117-1)/2)+1)*AS117+AZ117+BO117+(AQ117-6.5*2)/2+INT(AQ117/8/10)*10+AZ117+BO117)/2)</f>
        <v>167.5</v>
      </c>
      <c r="BM117" s="87">
        <f>AR117-8.2</f>
        <v>31.8</v>
      </c>
      <c r="BN117" s="104">
        <f>Z$11</f>
        <v>12</v>
      </c>
      <c r="BO117" s="105">
        <f t="shared" si="30"/>
        <v>1.39</v>
      </c>
      <c r="BP117" s="87">
        <f>(BL117+BM117+10)*2</f>
        <v>418.6</v>
      </c>
      <c r="BQ117" s="88">
        <f>IF(BS117="双肢",INT((AL117-8)/12.5)+1,(INT((AL117-8)/12.5)+1)*2)</f>
        <v>19</v>
      </c>
      <c r="BR117" s="87">
        <f t="shared" si="31"/>
        <v>70.611405349258561</v>
      </c>
      <c r="BS117" s="87" t="str">
        <f>AE$11</f>
        <v>双肢</v>
      </c>
      <c r="BT117" s="242">
        <f>BB117+BJ117+BR117+BB118+BJ118+BR118</f>
        <v>253.41885134544708</v>
      </c>
      <c r="BU117" s="342">
        <f>(AP117+AQ117)*AL117/2*AR117/1000000</f>
        <v>1.66144</v>
      </c>
      <c r="BV117" s="88">
        <v>5</v>
      </c>
      <c r="BW117" s="110">
        <f>(20+10*BY117)*TAN(BX117/180*PI())</f>
        <v>141.27170194057413</v>
      </c>
      <c r="BX117" s="242">
        <f>45+AN117/2</f>
        <v>57.5</v>
      </c>
      <c r="BY117" s="88">
        <f>INT((150*COS(BX117/180*PI())-10)/10)</f>
        <v>7</v>
      </c>
      <c r="BZ117" s="104">
        <v>12</v>
      </c>
      <c r="CA117" s="110">
        <f>BW117+12</f>
        <v>153.27170194057413</v>
      </c>
      <c r="CB117" s="88">
        <f t="shared" si="32"/>
        <v>8</v>
      </c>
      <c r="CC117" s="87">
        <f t="shared" si="33"/>
        <v>10.886142051748051</v>
      </c>
      <c r="CD117" s="242">
        <f>BB117+BJ117+BR117+BB118+BJ118+BR118+CC117+CC118</f>
        <v>273.66884425840243</v>
      </c>
      <c r="CE117" s="284">
        <f>(AP117+AQ117)*AL117/2*AR117/1000000</f>
        <v>1.66144</v>
      </c>
    </row>
    <row r="118" spans="5:83" ht="19.899999999999999" customHeight="1" x14ac:dyDescent="0.25">
      <c r="E118" s="93"/>
      <c r="I118" s="72"/>
      <c r="P118" s="72"/>
      <c r="Q118" s="72"/>
      <c r="R118" s="72"/>
      <c r="S118" s="72"/>
      <c r="AJ118" s="278"/>
      <c r="AK118" s="242"/>
      <c r="AL118" s="345"/>
      <c r="AM118" s="242"/>
      <c r="AN118" s="238"/>
      <c r="AO118" s="250"/>
      <c r="AP118" s="242"/>
      <c r="AQ118" s="242"/>
      <c r="AR118" s="238"/>
      <c r="AS118" s="239"/>
      <c r="AT118" s="88" t="s">
        <v>382</v>
      </c>
      <c r="AU118" s="104">
        <f>AU117</f>
        <v>20</v>
      </c>
      <c r="AV118" s="87">
        <f>AL117/COS(AN117/180*PI())-11</f>
        <v>249.39718887514806</v>
      </c>
      <c r="AW118" s="88">
        <f>AR117-9</f>
        <v>31</v>
      </c>
      <c r="AX118" s="103" t="s">
        <v>381</v>
      </c>
      <c r="AY118" s="131">
        <f>INT((AQ117-AP117-3.5/COS(AN117*PI()/180))/AS117)+1</f>
        <v>9</v>
      </c>
      <c r="AZ118" s="105">
        <f t="shared" si="26"/>
        <v>2.27</v>
      </c>
      <c r="BA118" s="88">
        <f t="shared" si="27"/>
        <v>311.39718887514806</v>
      </c>
      <c r="BB118" s="87">
        <f>BA118*AY118/100*((AU118/100)^2/4*PI()*7850/100)</f>
        <v>69.115702492904632</v>
      </c>
      <c r="BC118" s="87">
        <f>BC117</f>
        <v>0</v>
      </c>
      <c r="BD118" s="88" t="s">
        <v>383</v>
      </c>
      <c r="BE118" s="87">
        <f>AL117/COS(AN117/180*PI())-11</f>
        <v>249.39718887514806</v>
      </c>
      <c r="BF118" s="87">
        <f>AR117-9</f>
        <v>31</v>
      </c>
      <c r="BG118" s="104">
        <v>12</v>
      </c>
      <c r="BH118" s="88">
        <f t="shared" si="28"/>
        <v>311.39718887514806</v>
      </c>
      <c r="BI118" s="88">
        <f>INT((AQ117-AP117-3.5/COS(AN117*PI()/180))/20)+1</f>
        <v>6</v>
      </c>
      <c r="BJ118" s="87">
        <f t="shared" si="29"/>
        <v>16.58776859829711</v>
      </c>
      <c r="BK118" s="88">
        <v>4</v>
      </c>
      <c r="BL118" s="103" t="s">
        <v>381</v>
      </c>
      <c r="BM118" s="87">
        <f>AR117-8.2</f>
        <v>31.8</v>
      </c>
      <c r="BN118" s="104">
        <v>12</v>
      </c>
      <c r="BO118" s="105">
        <f t="shared" si="30"/>
        <v>1.39</v>
      </c>
      <c r="BP118" s="87">
        <f>20+BM118</f>
        <v>51.8</v>
      </c>
      <c r="BQ118" s="88">
        <f>IF(BS117="双肢",INT(BQ117/3)*INT((AX117+AY118/2)/3),INT(BQ117/3/2)*INT((AX117+AY118/2)/3))</f>
        <v>24</v>
      </c>
      <c r="BR118" s="87">
        <f t="shared" si="31"/>
        <v>11.037304691100438</v>
      </c>
      <c r="BS118" s="103" t="s">
        <v>381</v>
      </c>
      <c r="BT118" s="242"/>
      <c r="BU118" s="342"/>
      <c r="BV118" s="88">
        <v>6</v>
      </c>
      <c r="BW118" s="110">
        <f>(10+2.5*BY118)*1/TAN(BX117/180*PI())</f>
        <v>38.224215648449594</v>
      </c>
      <c r="BX118" s="242"/>
      <c r="BY118" s="88">
        <f>INT((120*SIN(BX117/180*PI()))/10)*2</f>
        <v>20</v>
      </c>
      <c r="BZ118" s="104">
        <v>12</v>
      </c>
      <c r="CA118" s="110">
        <f>BW118+2*6</f>
        <v>50.224215648449594</v>
      </c>
      <c r="CB118" s="88">
        <f t="shared" si="32"/>
        <v>21</v>
      </c>
      <c r="CC118" s="87">
        <f t="shared" si="33"/>
        <v>9.363850861207311</v>
      </c>
      <c r="CD118" s="242"/>
      <c r="CE118" s="284"/>
    </row>
    <row r="119" spans="5:83" ht="19.899999999999999" customHeight="1" x14ac:dyDescent="0.25">
      <c r="E119" s="93"/>
      <c r="I119" s="72"/>
      <c r="P119" s="72"/>
      <c r="Q119" s="72"/>
      <c r="R119" s="72"/>
      <c r="S119" s="72"/>
      <c r="AJ119" s="278"/>
      <c r="AK119" s="242"/>
      <c r="AL119" s="238">
        <f>AJ107*100-2*2</f>
        <v>236</v>
      </c>
      <c r="AM119" s="242" t="s">
        <v>389</v>
      </c>
      <c r="AN119" s="238">
        <v>25</v>
      </c>
      <c r="AO119" s="250">
        <f>INT(AL119*TAN(RADIANS(AN119)))</f>
        <v>110</v>
      </c>
      <c r="AP119" s="242">
        <f>INT((AO119-13)/AS119+1)*AS119+13</f>
        <v>121</v>
      </c>
      <c r="AQ119" s="242">
        <f>AP119+INT(AL119*(TAN(AN119/180*PI())))</f>
        <v>231</v>
      </c>
      <c r="AR119" s="238">
        <f>F$12</f>
        <v>45</v>
      </c>
      <c r="AS119" s="239">
        <v>12</v>
      </c>
      <c r="AT119" s="88">
        <v>1</v>
      </c>
      <c r="AU119" s="104">
        <f>J$12</f>
        <v>22</v>
      </c>
      <c r="AV119" s="87">
        <f>AL119-11</f>
        <v>225</v>
      </c>
      <c r="AW119" s="88">
        <f>AR119-9</f>
        <v>36</v>
      </c>
      <c r="AX119" s="130">
        <f>INT((AP119-13)/AS119)+1</f>
        <v>10</v>
      </c>
      <c r="AY119" s="103" t="s">
        <v>381</v>
      </c>
      <c r="AZ119" s="105">
        <f t="shared" si="26"/>
        <v>2.5099999999999998</v>
      </c>
      <c r="BA119" s="88">
        <f t="shared" si="27"/>
        <v>297</v>
      </c>
      <c r="BB119" s="87">
        <f>BA119*AX119/100*((AU119/100)^2/4*PI()*7850/100)</f>
        <v>88.626040925764272</v>
      </c>
      <c r="BC119" s="87">
        <f>Q$12</f>
        <v>0</v>
      </c>
      <c r="BD119" s="88">
        <v>2</v>
      </c>
      <c r="BE119" s="87">
        <f>AL119-11</f>
        <v>225</v>
      </c>
      <c r="BF119" s="87">
        <f>AR119-9</f>
        <v>36</v>
      </c>
      <c r="BG119" s="104">
        <v>12</v>
      </c>
      <c r="BH119" s="88">
        <f t="shared" si="28"/>
        <v>297</v>
      </c>
      <c r="BI119" s="88">
        <f>INT((AP119-13)/20)+1</f>
        <v>6</v>
      </c>
      <c r="BJ119" s="87">
        <f t="shared" si="29"/>
        <v>15.820846975177753</v>
      </c>
      <c r="BK119" s="88" t="s">
        <v>390</v>
      </c>
      <c r="BL119" s="87">
        <f>IF(BS119="双肢",(AP119+AQ119)/2-8.5,((INT((AX119-1)/2)+1)*AS119+AZ119+BO119+(AQ119-6.5*2)/2+INT(AQ119/8/10)*10+AZ119+BO119)/2)</f>
        <v>98.169999999999987</v>
      </c>
      <c r="BM119" s="87">
        <f>AR119-8.2</f>
        <v>36.799999999999997</v>
      </c>
      <c r="BN119" s="104">
        <f>Z$12</f>
        <v>10</v>
      </c>
      <c r="BO119" s="105">
        <f t="shared" si="30"/>
        <v>1.1599999999999999</v>
      </c>
      <c r="BP119" s="87">
        <f>(BL119+BM119+10)*2</f>
        <v>289.93999999999994</v>
      </c>
      <c r="BQ119" s="88">
        <f>IF(BS119="双肢",INT((AL119-8)/12.5)+1,(INT((AL119-8)/12.5)+1)*2)</f>
        <v>38</v>
      </c>
      <c r="BR119" s="87">
        <f t="shared" si="31"/>
        <v>67.928381864694558</v>
      </c>
      <c r="BS119" s="87" t="str">
        <f>AE$12</f>
        <v>四肢</v>
      </c>
      <c r="BT119" s="242">
        <f>BB119+BJ119+BR119+BB120+BJ120+BR120</f>
        <v>287.91404602628785</v>
      </c>
      <c r="BU119" s="342">
        <f>(AP119+AQ119)*AL119/2*AR119/1000000</f>
        <v>1.8691199999999999</v>
      </c>
      <c r="BV119" s="88">
        <v>5</v>
      </c>
      <c r="BW119" s="110">
        <f>(20+10*BY119)*TAN(BX119/180*PI())</f>
        <v>141.27170194057413</v>
      </c>
      <c r="BX119" s="242">
        <f>45+AN119/2</f>
        <v>57.5</v>
      </c>
      <c r="BY119" s="88">
        <f>INT((150*COS(BX119/180*PI())-10)/10)</f>
        <v>7</v>
      </c>
      <c r="BZ119" s="104">
        <v>12</v>
      </c>
      <c r="CA119" s="110">
        <f>BW119+12</f>
        <v>153.27170194057413</v>
      </c>
      <c r="CB119" s="88">
        <f t="shared" si="32"/>
        <v>8</v>
      </c>
      <c r="CC119" s="87">
        <f t="shared" si="33"/>
        <v>10.886142051748051</v>
      </c>
      <c r="CD119" s="242">
        <f>BB119+BJ119+BR119+BB120+BJ120+BR120+CC119+CC120</f>
        <v>308.1640389392432</v>
      </c>
      <c r="CE119" s="284">
        <f>(AP119+AQ119)*AL119/2*AR119/1000000</f>
        <v>1.8691199999999999</v>
      </c>
    </row>
    <row r="120" spans="5:83" ht="19.899999999999999" customHeight="1" x14ac:dyDescent="0.25">
      <c r="E120" s="93"/>
      <c r="I120" s="72"/>
      <c r="P120" s="72"/>
      <c r="Q120" s="72"/>
      <c r="R120" s="72"/>
      <c r="S120" s="72"/>
      <c r="AJ120" s="278"/>
      <c r="AK120" s="242"/>
      <c r="AL120" s="345"/>
      <c r="AM120" s="242"/>
      <c r="AN120" s="238"/>
      <c r="AO120" s="250"/>
      <c r="AP120" s="242"/>
      <c r="AQ120" s="242"/>
      <c r="AR120" s="238"/>
      <c r="AS120" s="239"/>
      <c r="AT120" s="88" t="s">
        <v>382</v>
      </c>
      <c r="AU120" s="104">
        <f>AU119</f>
        <v>22</v>
      </c>
      <c r="AV120" s="87">
        <f>AL119/COS(AN119/180*PI())-11</f>
        <v>249.39718887514806</v>
      </c>
      <c r="AW120" s="88">
        <f>AR119-9</f>
        <v>36</v>
      </c>
      <c r="AX120" s="103" t="s">
        <v>381</v>
      </c>
      <c r="AY120" s="131">
        <f>INT((AQ119-AP119-3.5/COS(AN119*PI()/180))/AS119)+1</f>
        <v>9</v>
      </c>
      <c r="AZ120" s="105">
        <f t="shared" si="26"/>
        <v>2.5099999999999998</v>
      </c>
      <c r="BA120" s="88">
        <f t="shared" si="27"/>
        <v>321.39718887514806</v>
      </c>
      <c r="BB120" s="87">
        <f>BA120*AY120/100*((AU120/100)^2/4*PI()*7850/100)</f>
        <v>86.315637620225644</v>
      </c>
      <c r="BC120" s="87">
        <f>BC119</f>
        <v>0</v>
      </c>
      <c r="BD120" s="88" t="s">
        <v>383</v>
      </c>
      <c r="BE120" s="87">
        <f>AL119/COS(AN119/180*PI())-11</f>
        <v>249.39718887514806</v>
      </c>
      <c r="BF120" s="87">
        <f>AR119-9</f>
        <v>36</v>
      </c>
      <c r="BG120" s="104">
        <v>12</v>
      </c>
      <c r="BH120" s="88">
        <f t="shared" si="28"/>
        <v>321.39718887514806</v>
      </c>
      <c r="BI120" s="88">
        <f>INT((AQ119-AP119-3.5/COS(AN119*PI()/180))/20)+1</f>
        <v>6</v>
      </c>
      <c r="BJ120" s="87">
        <f t="shared" si="29"/>
        <v>17.120457048639796</v>
      </c>
      <c r="BK120" s="88">
        <v>4</v>
      </c>
      <c r="BL120" s="103" t="s">
        <v>381</v>
      </c>
      <c r="BM120" s="87">
        <f>AR119-8.2</f>
        <v>36.799999999999997</v>
      </c>
      <c r="BN120" s="104">
        <v>12</v>
      </c>
      <c r="BO120" s="105">
        <f t="shared" si="30"/>
        <v>1.39</v>
      </c>
      <c r="BP120" s="87">
        <f>20+BM120</f>
        <v>56.8</v>
      </c>
      <c r="BQ120" s="88">
        <f>IF(BS119="双肢",INT(BQ119/3)*INT((AX119+AY120/2)/3),INT(BQ119/3/2)*INT((AX119+AY120/2)/3))</f>
        <v>24</v>
      </c>
      <c r="BR120" s="87">
        <f t="shared" si="31"/>
        <v>12.102681591785808</v>
      </c>
      <c r="BS120" s="103" t="s">
        <v>381</v>
      </c>
      <c r="BT120" s="242"/>
      <c r="BU120" s="342"/>
      <c r="BV120" s="88">
        <v>6</v>
      </c>
      <c r="BW120" s="110">
        <f>(10+2.5*BY120)*1/TAN(BX119/180*PI())</f>
        <v>38.224215648449594</v>
      </c>
      <c r="BX120" s="242"/>
      <c r="BY120" s="88">
        <f>INT((120*SIN(BX119/180*PI()))/10)*2</f>
        <v>20</v>
      </c>
      <c r="BZ120" s="104">
        <v>12</v>
      </c>
      <c r="CA120" s="110">
        <f>BW120+2*6</f>
        <v>50.224215648449594</v>
      </c>
      <c r="CB120" s="88">
        <f t="shared" si="32"/>
        <v>21</v>
      </c>
      <c r="CC120" s="87">
        <f t="shared" si="33"/>
        <v>9.363850861207311</v>
      </c>
      <c r="CD120" s="242"/>
      <c r="CE120" s="284"/>
    </row>
    <row r="121" spans="5:83" ht="19.899999999999999" customHeight="1" x14ac:dyDescent="0.25">
      <c r="E121" s="93"/>
      <c r="I121" s="72"/>
      <c r="P121" s="72"/>
      <c r="Q121" s="72"/>
      <c r="R121" s="72"/>
      <c r="S121" s="72"/>
      <c r="AJ121" s="278"/>
      <c r="AK121" s="242"/>
      <c r="AL121" s="238">
        <f>AJ107*100-2*2</f>
        <v>236</v>
      </c>
      <c r="AM121" s="242" t="s">
        <v>391</v>
      </c>
      <c r="AN121" s="238">
        <v>25</v>
      </c>
      <c r="AO121" s="250">
        <f>INT(AL121*TAN(RADIANS(AN121)))</f>
        <v>110</v>
      </c>
      <c r="AP121" s="242">
        <f>INT((AO121-13)/AS121+1)*AS121+13</f>
        <v>121</v>
      </c>
      <c r="AQ121" s="242">
        <f>AP121+INT(AL121*(TAN(AN121/180*PI())))</f>
        <v>231</v>
      </c>
      <c r="AR121" s="238">
        <f>F$13</f>
        <v>45</v>
      </c>
      <c r="AS121" s="239">
        <v>12</v>
      </c>
      <c r="AT121" s="88">
        <v>1</v>
      </c>
      <c r="AU121" s="104">
        <f>J$13</f>
        <v>22</v>
      </c>
      <c r="AV121" s="87">
        <f>AL121-11</f>
        <v>225</v>
      </c>
      <c r="AW121" s="88">
        <f>AR121-9</f>
        <v>36</v>
      </c>
      <c r="AX121" s="130">
        <f>INT((AP121-13)/AS121)+1</f>
        <v>10</v>
      </c>
      <c r="AY121" s="103" t="s">
        <v>381</v>
      </c>
      <c r="AZ121" s="105">
        <f t="shared" si="26"/>
        <v>2.5099999999999998</v>
      </c>
      <c r="BA121" s="88">
        <f t="shared" si="27"/>
        <v>297</v>
      </c>
      <c r="BB121" s="87">
        <f>BA121*AX121/100*((AU121/100)^2/4*PI()*7850/100)</f>
        <v>88.626040925764272</v>
      </c>
      <c r="BC121" s="87">
        <f>Q$13</f>
        <v>0</v>
      </c>
      <c r="BD121" s="88">
        <v>2</v>
      </c>
      <c r="BE121" s="87">
        <f>AL121-11</f>
        <v>225</v>
      </c>
      <c r="BF121" s="87">
        <f>AR121-9</f>
        <v>36</v>
      </c>
      <c r="BG121" s="104">
        <v>12</v>
      </c>
      <c r="BH121" s="88">
        <f t="shared" si="28"/>
        <v>297</v>
      </c>
      <c r="BI121" s="88">
        <f>INT((AP121-13)/20)+1</f>
        <v>6</v>
      </c>
      <c r="BJ121" s="87">
        <f t="shared" si="29"/>
        <v>15.820846975177753</v>
      </c>
      <c r="BK121" s="88" t="s">
        <v>390</v>
      </c>
      <c r="BL121" s="87">
        <f>IF(BS121="双肢",(AP121+AQ121)/2-8.5,((INT((AX121-1)/2)+1)*AS121+AZ121+BO121+(AQ121-6.5*2)/2+INT(AQ121/8/10)*10+AZ121+BO121)/2)</f>
        <v>98.169999999999987</v>
      </c>
      <c r="BM121" s="87">
        <f>AR121-8.2</f>
        <v>36.799999999999997</v>
      </c>
      <c r="BN121" s="104">
        <f>Z$13</f>
        <v>10</v>
      </c>
      <c r="BO121" s="105">
        <f t="shared" si="30"/>
        <v>1.1599999999999999</v>
      </c>
      <c r="BP121" s="87">
        <f>(BL121+BM121+10)*2</f>
        <v>289.93999999999994</v>
      </c>
      <c r="BQ121" s="88">
        <f>IF(BS121="双肢",INT((AL121-8)/12.5)+1,(INT((AL121-8)/12.5)+1)*2)</f>
        <v>38</v>
      </c>
      <c r="BR121" s="87">
        <f t="shared" si="31"/>
        <v>67.928381864694558</v>
      </c>
      <c r="BS121" s="87" t="str">
        <f>AE$13</f>
        <v>四肢</v>
      </c>
      <c r="BT121" s="242">
        <f>BB121+BJ121+BR121+BB122+BJ122+BR122</f>
        <v>287.91404602628785</v>
      </c>
      <c r="BU121" s="342">
        <f>(AP121+AQ121)*AL121/2*AR121/1000000</f>
        <v>1.8691199999999999</v>
      </c>
      <c r="BV121" s="88">
        <v>5</v>
      </c>
      <c r="BW121" s="110">
        <f>(20+10*BY121)*TAN(BX121/180*PI())</f>
        <v>141.27170194057413</v>
      </c>
      <c r="BX121" s="242">
        <f>45+AN121/2</f>
        <v>57.5</v>
      </c>
      <c r="BY121" s="88">
        <f>INT((150*COS(BX121/180*PI())-10)/10)</f>
        <v>7</v>
      </c>
      <c r="BZ121" s="104">
        <v>12</v>
      </c>
      <c r="CA121" s="110">
        <f>BW121+12</f>
        <v>153.27170194057413</v>
      </c>
      <c r="CB121" s="88">
        <f t="shared" si="32"/>
        <v>8</v>
      </c>
      <c r="CC121" s="87">
        <f t="shared" si="33"/>
        <v>10.886142051748051</v>
      </c>
      <c r="CD121" s="242">
        <f>BB121+BJ121+BR121+BB122+BJ122+BR122+CC121+CC122</f>
        <v>308.1640389392432</v>
      </c>
      <c r="CE121" s="284">
        <f>(AP121+AQ121)*AL121/2*AR121/1000000</f>
        <v>1.8691199999999999</v>
      </c>
    </row>
    <row r="122" spans="5:83" ht="19.899999999999999" customHeight="1" x14ac:dyDescent="0.25">
      <c r="E122" s="93"/>
      <c r="I122" s="72"/>
      <c r="P122" s="72"/>
      <c r="Q122" s="72"/>
      <c r="R122" s="72"/>
      <c r="S122" s="72"/>
      <c r="AJ122" s="278"/>
      <c r="AK122" s="242"/>
      <c r="AL122" s="345"/>
      <c r="AM122" s="242"/>
      <c r="AN122" s="238"/>
      <c r="AO122" s="250"/>
      <c r="AP122" s="242"/>
      <c r="AQ122" s="242"/>
      <c r="AR122" s="238"/>
      <c r="AS122" s="239"/>
      <c r="AT122" s="88" t="s">
        <v>382</v>
      </c>
      <c r="AU122" s="104">
        <f>AU121</f>
        <v>22</v>
      </c>
      <c r="AV122" s="87">
        <f>AL121/COS(AN121/180*PI())-11</f>
        <v>249.39718887514806</v>
      </c>
      <c r="AW122" s="88">
        <f>AR121-9</f>
        <v>36</v>
      </c>
      <c r="AX122" s="103" t="s">
        <v>381</v>
      </c>
      <c r="AY122" s="131">
        <f>INT((AQ121-AP121-3.5/COS(AN121*PI()/180))/AS121)+1</f>
        <v>9</v>
      </c>
      <c r="AZ122" s="105">
        <f t="shared" si="26"/>
        <v>2.5099999999999998</v>
      </c>
      <c r="BA122" s="88">
        <f t="shared" si="27"/>
        <v>321.39718887514806</v>
      </c>
      <c r="BB122" s="87">
        <f>BA122*AY122/100*((AU122/100)^2/4*PI()*7850/100)</f>
        <v>86.315637620225644</v>
      </c>
      <c r="BC122" s="87">
        <f>BC121</f>
        <v>0</v>
      </c>
      <c r="BD122" s="88" t="s">
        <v>383</v>
      </c>
      <c r="BE122" s="87">
        <f>AL121/COS(AN121/180*PI())-11</f>
        <v>249.39718887514806</v>
      </c>
      <c r="BF122" s="87">
        <f>AR121-9</f>
        <v>36</v>
      </c>
      <c r="BG122" s="104">
        <v>12</v>
      </c>
      <c r="BH122" s="88">
        <f t="shared" si="28"/>
        <v>321.39718887514806</v>
      </c>
      <c r="BI122" s="88">
        <f>INT((AQ121-AP121-3.5/COS(AN121*PI()/180))/20)+1</f>
        <v>6</v>
      </c>
      <c r="BJ122" s="87">
        <f t="shared" si="29"/>
        <v>17.120457048639796</v>
      </c>
      <c r="BK122" s="88">
        <v>4</v>
      </c>
      <c r="BL122" s="103" t="s">
        <v>381</v>
      </c>
      <c r="BM122" s="87">
        <f>AR121-8.2</f>
        <v>36.799999999999997</v>
      </c>
      <c r="BN122" s="104">
        <v>12</v>
      </c>
      <c r="BO122" s="105">
        <f t="shared" si="30"/>
        <v>1.39</v>
      </c>
      <c r="BP122" s="87">
        <f>20+BM122</f>
        <v>56.8</v>
      </c>
      <c r="BQ122" s="88">
        <f>IF(BS121="双肢",INT(BQ121/3)*INT((AX121+AY122/2)/3),INT(BQ121/3/2)*INT((AX121+AY122/2)/3))</f>
        <v>24</v>
      </c>
      <c r="BR122" s="87">
        <f t="shared" si="31"/>
        <v>12.102681591785808</v>
      </c>
      <c r="BS122" s="103" t="s">
        <v>381</v>
      </c>
      <c r="BT122" s="242"/>
      <c r="BU122" s="342"/>
      <c r="BV122" s="88">
        <v>6</v>
      </c>
      <c r="BW122" s="110">
        <f>(10+2.5*BY122)*1/TAN(BX121/180*PI())</f>
        <v>38.224215648449594</v>
      </c>
      <c r="BX122" s="242"/>
      <c r="BY122" s="88">
        <f>INT((120*SIN(BX121/180*PI()))/10)*2</f>
        <v>20</v>
      </c>
      <c r="BZ122" s="104">
        <v>12</v>
      </c>
      <c r="CA122" s="110">
        <f>BW122+2*6</f>
        <v>50.224215648449594</v>
      </c>
      <c r="CB122" s="88">
        <f t="shared" si="32"/>
        <v>21</v>
      </c>
      <c r="CC122" s="87">
        <f t="shared" si="33"/>
        <v>9.363850861207311</v>
      </c>
      <c r="CD122" s="242"/>
      <c r="CE122" s="284"/>
    </row>
    <row r="123" spans="5:83" ht="19.899999999999999" customHeight="1" x14ac:dyDescent="0.25">
      <c r="E123" s="93"/>
      <c r="I123" s="72"/>
      <c r="P123" s="72"/>
      <c r="Q123" s="72"/>
      <c r="R123" s="72"/>
      <c r="S123" s="72"/>
      <c r="AJ123" s="278"/>
      <c r="AK123" s="242"/>
      <c r="AL123" s="238">
        <f>AJ107*100-2*2</f>
        <v>236</v>
      </c>
      <c r="AM123" s="242" t="s">
        <v>392</v>
      </c>
      <c r="AN123" s="238">
        <v>25</v>
      </c>
      <c r="AO123" s="250">
        <f>INT(AL123*TAN(RADIANS(AN123)))</f>
        <v>110</v>
      </c>
      <c r="AP123" s="242">
        <f>INT((AO123-13)/AS123+1)*AS123+13</f>
        <v>121</v>
      </c>
      <c r="AQ123" s="242">
        <f>AP123+INT(AL123*(TAN(AN123/180*PI())))</f>
        <v>231</v>
      </c>
      <c r="AR123" s="238">
        <f>F$14</f>
        <v>50</v>
      </c>
      <c r="AS123" s="239">
        <v>12</v>
      </c>
      <c r="AT123" s="88">
        <v>1</v>
      </c>
      <c r="AU123" s="104">
        <f>J$14</f>
        <v>22</v>
      </c>
      <c r="AV123" s="87">
        <f>AL123-11</f>
        <v>225</v>
      </c>
      <c r="AW123" s="88">
        <f>AR123-9</f>
        <v>41</v>
      </c>
      <c r="AX123" s="130">
        <f>INT((AP123-13)/AS123)+1</f>
        <v>10</v>
      </c>
      <c r="AY123" s="103" t="s">
        <v>381</v>
      </c>
      <c r="AZ123" s="105">
        <f t="shared" si="26"/>
        <v>2.5099999999999998</v>
      </c>
      <c r="BA123" s="88">
        <f t="shared" si="27"/>
        <v>307</v>
      </c>
      <c r="BB123" s="87">
        <f>BA123*AX123/100*((AU123/100)^2/4*PI()*7850/100)</f>
        <v>91.610082707776542</v>
      </c>
      <c r="BC123" s="87">
        <f>Q$14</f>
        <v>0</v>
      </c>
      <c r="BD123" s="88">
        <v>2</v>
      </c>
      <c r="BE123" s="87">
        <f>AL123-11</f>
        <v>225</v>
      </c>
      <c r="BF123" s="87">
        <f>AR123-9</f>
        <v>41</v>
      </c>
      <c r="BG123" s="104">
        <v>12</v>
      </c>
      <c r="BH123" s="88">
        <f t="shared" si="28"/>
        <v>307</v>
      </c>
      <c r="BI123" s="88">
        <f>INT((AP123-13)/20)+1</f>
        <v>6</v>
      </c>
      <c r="BJ123" s="87">
        <f t="shared" si="29"/>
        <v>16.353535425520441</v>
      </c>
      <c r="BK123" s="88" t="s">
        <v>390</v>
      </c>
      <c r="BL123" s="87">
        <f>IF(BS123="双肢",(AP123+AQ123)/2-8.5,((INT((AX123-1)/2)+1)*AS123+AZ123+BO123+(AQ123-6.5*2)/2+INT(AQ123/8/10)*10+AZ123+BO123)/2)</f>
        <v>98.399999999999991</v>
      </c>
      <c r="BM123" s="87">
        <f>AR123-8.2</f>
        <v>41.8</v>
      </c>
      <c r="BN123" s="104">
        <f>Z$14</f>
        <v>12</v>
      </c>
      <c r="BO123" s="105">
        <f t="shared" si="30"/>
        <v>1.39</v>
      </c>
      <c r="BP123" s="87">
        <f>(BL123+BM123+10)*2</f>
        <v>300.39999999999998</v>
      </c>
      <c r="BQ123" s="88">
        <f>IF(BS123="双肢",INT((AL123-8)/12.5)+1,(INT((AL123-8)/12.5)+1)*2)</f>
        <v>38</v>
      </c>
      <c r="BR123" s="87">
        <f t="shared" si="31"/>
        <v>101.34575330586367</v>
      </c>
      <c r="BS123" s="87" t="str">
        <f>AE$14</f>
        <v>四肢</v>
      </c>
      <c r="BT123" s="242">
        <f>BB123+BJ123+BR123+BB124+BJ124+BR124</f>
        <v>329.13185065465098</v>
      </c>
      <c r="BU123" s="342">
        <f>(AP123+AQ123)*AL123/2*AR123/1000000</f>
        <v>2.0768</v>
      </c>
      <c r="BV123" s="88">
        <v>5</v>
      </c>
      <c r="BW123" s="110">
        <f>(20+10*BY123)*TAN(BX123/180*PI())</f>
        <v>141.27170194057413</v>
      </c>
      <c r="BX123" s="242">
        <f>45+AN123/2</f>
        <v>57.5</v>
      </c>
      <c r="BY123" s="88">
        <f>INT((150*COS(BX123/180*PI())-10)/10)</f>
        <v>7</v>
      </c>
      <c r="BZ123" s="104">
        <v>12</v>
      </c>
      <c r="CA123" s="110">
        <f>BW123+12</f>
        <v>153.27170194057413</v>
      </c>
      <c r="CB123" s="88">
        <f t="shared" si="32"/>
        <v>8</v>
      </c>
      <c r="CC123" s="87">
        <f t="shared" si="33"/>
        <v>10.886142051748051</v>
      </c>
      <c r="CD123" s="242">
        <f>BB123+BJ123+BR123+BB124+BJ124+BR124+CC123+CC124</f>
        <v>349.38184356760632</v>
      </c>
      <c r="CE123" s="284">
        <f>(AP123+AQ123)*AL123/2*AR123/1000000</f>
        <v>2.0768</v>
      </c>
    </row>
    <row r="124" spans="5:83" ht="19.899999999999999" customHeight="1" x14ac:dyDescent="0.25">
      <c r="E124" s="93"/>
      <c r="I124" s="72"/>
      <c r="P124" s="72"/>
      <c r="Q124" s="72"/>
      <c r="R124" s="72"/>
      <c r="S124" s="72"/>
      <c r="AJ124" s="278"/>
      <c r="AK124" s="242"/>
      <c r="AL124" s="345"/>
      <c r="AM124" s="242"/>
      <c r="AN124" s="238"/>
      <c r="AO124" s="250"/>
      <c r="AP124" s="242"/>
      <c r="AQ124" s="242"/>
      <c r="AR124" s="238"/>
      <c r="AS124" s="239"/>
      <c r="AT124" s="88" t="s">
        <v>382</v>
      </c>
      <c r="AU124" s="104">
        <f>AU123</f>
        <v>22</v>
      </c>
      <c r="AV124" s="87">
        <f>AL123/COS(AN123/180*PI())-11</f>
        <v>249.39718887514806</v>
      </c>
      <c r="AW124" s="88">
        <f>AR123-9</f>
        <v>41</v>
      </c>
      <c r="AX124" s="103" t="s">
        <v>381</v>
      </c>
      <c r="AY124" s="131">
        <f>INT((AQ123-AP123-3.5/COS(AN123*PI()/180))/AS123)+1</f>
        <v>9</v>
      </c>
      <c r="AZ124" s="105">
        <f t="shared" si="26"/>
        <v>2.5099999999999998</v>
      </c>
      <c r="BA124" s="88">
        <f t="shared" si="27"/>
        <v>331.39718887514806</v>
      </c>
      <c r="BB124" s="87">
        <f>BA124*AY124/100*((AU124/100)^2/4*PI()*7850/100)</f>
        <v>89.001275224036675</v>
      </c>
      <c r="BC124" s="87">
        <f>BC123</f>
        <v>0</v>
      </c>
      <c r="BD124" s="88" t="s">
        <v>383</v>
      </c>
      <c r="BE124" s="87">
        <f>AL123/COS(AN123/180*PI())-11</f>
        <v>249.39718887514806</v>
      </c>
      <c r="BF124" s="87">
        <f>AR123-9</f>
        <v>41</v>
      </c>
      <c r="BG124" s="104">
        <v>12</v>
      </c>
      <c r="BH124" s="88">
        <f t="shared" si="28"/>
        <v>331.39718887514806</v>
      </c>
      <c r="BI124" s="88">
        <f>INT((AQ123-AP123-3.5/COS(AN123*PI()/180))/20)+1</f>
        <v>6</v>
      </c>
      <c r="BJ124" s="87">
        <f t="shared" si="29"/>
        <v>17.653145498982479</v>
      </c>
      <c r="BK124" s="88">
        <v>4</v>
      </c>
      <c r="BL124" s="103" t="s">
        <v>381</v>
      </c>
      <c r="BM124" s="87">
        <f>AR123-8.2</f>
        <v>41.8</v>
      </c>
      <c r="BN124" s="104">
        <v>12</v>
      </c>
      <c r="BO124" s="105">
        <f t="shared" si="30"/>
        <v>1.39</v>
      </c>
      <c r="BP124" s="87">
        <f>20+BM124</f>
        <v>61.8</v>
      </c>
      <c r="BQ124" s="88">
        <f>IF(BS123="双肢",INT(BQ123/3)*INT((AX123+AY124/2)/3),INT(BQ123/3/2)*INT((AX123+AY124/2)/3))</f>
        <v>24</v>
      </c>
      <c r="BR124" s="87">
        <f t="shared" si="31"/>
        <v>13.168058492471179</v>
      </c>
      <c r="BS124" s="103" t="s">
        <v>381</v>
      </c>
      <c r="BT124" s="242"/>
      <c r="BU124" s="342"/>
      <c r="BV124" s="88">
        <v>6</v>
      </c>
      <c r="BW124" s="110">
        <f>(10+2.5*BY124)*1/TAN(BX123/180*PI())</f>
        <v>38.224215648449594</v>
      </c>
      <c r="BX124" s="242"/>
      <c r="BY124" s="88">
        <f>INT((120*SIN(BX123/180*PI()))/10)*2</f>
        <v>20</v>
      </c>
      <c r="BZ124" s="104">
        <v>12</v>
      </c>
      <c r="CA124" s="110">
        <f>BW124+2*6</f>
        <v>50.224215648449594</v>
      </c>
      <c r="CB124" s="88">
        <f t="shared" si="32"/>
        <v>21</v>
      </c>
      <c r="CC124" s="87">
        <f t="shared" si="33"/>
        <v>9.363850861207311</v>
      </c>
      <c r="CD124" s="242"/>
      <c r="CE124" s="284"/>
    </row>
    <row r="125" spans="5:83" ht="19.899999999999999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>
        <f>AJ107*100-2*2</f>
        <v>236</v>
      </c>
      <c r="AM125" s="242" t="s">
        <v>393</v>
      </c>
      <c r="AN125" s="238">
        <v>25</v>
      </c>
      <c r="AO125" s="250">
        <f>INT(AL125*TAN(RADIANS(AN125)))</f>
        <v>110</v>
      </c>
      <c r="AP125" s="242">
        <f>INT((AO125-13)/AS125+1)*AS125+13</f>
        <v>121</v>
      </c>
      <c r="AQ125" s="242">
        <f>AP125+INT(AL125*(TAN(AN125/180*PI())))</f>
        <v>231</v>
      </c>
      <c r="AR125" s="238">
        <f>F$15</f>
        <v>50</v>
      </c>
      <c r="AS125" s="239">
        <v>12</v>
      </c>
      <c r="AT125" s="88">
        <v>1</v>
      </c>
      <c r="AU125" s="104">
        <f>J$15</f>
        <v>22</v>
      </c>
      <c r="AV125" s="87">
        <f>AL125-11</f>
        <v>225</v>
      </c>
      <c r="AW125" s="88">
        <f>AR125-9</f>
        <v>41</v>
      </c>
      <c r="AX125" s="130">
        <f>INT((AP125-13)/AS125)+1</f>
        <v>10</v>
      </c>
      <c r="AY125" s="103" t="s">
        <v>381</v>
      </c>
      <c r="AZ125" s="105">
        <f t="shared" si="26"/>
        <v>2.5099999999999998</v>
      </c>
      <c r="BA125" s="88">
        <f t="shared" si="27"/>
        <v>307</v>
      </c>
      <c r="BB125" s="87">
        <f>BA125*AX125/100*((AU125/100)^2/4*PI()*7850/100)</f>
        <v>91.610082707776542</v>
      </c>
      <c r="BC125" s="87">
        <f>Q$15</f>
        <v>0</v>
      </c>
      <c r="BD125" s="88">
        <v>2</v>
      </c>
      <c r="BE125" s="87">
        <f>AL125-11</f>
        <v>225</v>
      </c>
      <c r="BF125" s="87">
        <f>AR125-9</f>
        <v>41</v>
      </c>
      <c r="BG125" s="104">
        <v>12</v>
      </c>
      <c r="BH125" s="88">
        <f t="shared" si="28"/>
        <v>307</v>
      </c>
      <c r="BI125" s="88">
        <f>INT((AP125-13)/20)+1</f>
        <v>6</v>
      </c>
      <c r="BJ125" s="87">
        <f t="shared" si="29"/>
        <v>16.353535425520441</v>
      </c>
      <c r="BK125" s="88" t="s">
        <v>390</v>
      </c>
      <c r="BL125" s="87">
        <f>IF(BS125="双肢",(AP125+AQ125)/2-8.5,((INT((AX125-1)/2)+1)*AS125+AZ125+BO125+(AQ125-6.5*2)/2+INT(AQ125/8/10)*10+AZ125+BO125)/2)</f>
        <v>98.399999999999991</v>
      </c>
      <c r="BM125" s="87">
        <f>AR125-8.2</f>
        <v>41.8</v>
      </c>
      <c r="BN125" s="104">
        <f>Z$15</f>
        <v>12</v>
      </c>
      <c r="BO125" s="105">
        <f t="shared" si="30"/>
        <v>1.39</v>
      </c>
      <c r="BP125" s="87">
        <f>(BL125+BM125+10)*2</f>
        <v>300.39999999999998</v>
      </c>
      <c r="BQ125" s="88">
        <f>IF(BS125="双肢",INT((AL125-8)/12.5)+1,(INT((AL125-8)/12.5)+1)*2)</f>
        <v>38</v>
      </c>
      <c r="BR125" s="87">
        <f t="shared" si="31"/>
        <v>101.34575330586367</v>
      </c>
      <c r="BS125" s="87" t="str">
        <f>AE$15</f>
        <v>四肢</v>
      </c>
      <c r="BT125" s="242">
        <f>BB125+BJ125+BR125+BB126+BJ126+BR126</f>
        <v>329.13185065465098</v>
      </c>
      <c r="BU125" s="342">
        <f>(AP125+AQ125)*AL125/2*AR125/1000000</f>
        <v>2.0768</v>
      </c>
      <c r="BV125" s="88">
        <v>5</v>
      </c>
      <c r="BW125" s="110">
        <f>(20+10*BY125)*TAN(BX125/180*PI())</f>
        <v>141.27170194057413</v>
      </c>
      <c r="BX125" s="242">
        <f>45+AN125/2</f>
        <v>57.5</v>
      </c>
      <c r="BY125" s="88">
        <f>INT((150*COS(BX125/180*PI())-10)/10)</f>
        <v>7</v>
      </c>
      <c r="BZ125" s="104">
        <v>12</v>
      </c>
      <c r="CA125" s="110">
        <f>BW125+12</f>
        <v>153.27170194057413</v>
      </c>
      <c r="CB125" s="88">
        <f t="shared" si="32"/>
        <v>8</v>
      </c>
      <c r="CC125" s="87">
        <f t="shared" si="33"/>
        <v>10.886142051748051</v>
      </c>
      <c r="CD125" s="242">
        <f>BB125+BJ125+BR125+BB126+BJ126+BR126+CC125+CC126</f>
        <v>349.38184356760632</v>
      </c>
      <c r="CE125" s="284">
        <f>(AP125+AQ125)*AL125/2*AR125/1000000</f>
        <v>2.0768</v>
      </c>
    </row>
    <row r="126" spans="5:83" ht="19.899999999999999" customHeight="1" thickBot="1" x14ac:dyDescent="0.3">
      <c r="E126" s="93"/>
      <c r="I126" s="72"/>
      <c r="P126" s="72"/>
      <c r="Q126" s="72"/>
      <c r="R126" s="72"/>
      <c r="S126" s="72"/>
      <c r="AJ126" s="279"/>
      <c r="AK126" s="252"/>
      <c r="AL126" s="344"/>
      <c r="AM126" s="252"/>
      <c r="AN126" s="236"/>
      <c r="AO126" s="250"/>
      <c r="AP126" s="252"/>
      <c r="AQ126" s="252"/>
      <c r="AR126" s="236"/>
      <c r="AS126" s="240"/>
      <c r="AT126" s="95" t="s">
        <v>382</v>
      </c>
      <c r="AU126" s="108">
        <f>AU125</f>
        <v>22</v>
      </c>
      <c r="AV126" s="94">
        <f>AL125/COS(AN125/180*PI())-11</f>
        <v>249.39718887514806</v>
      </c>
      <c r="AW126" s="95">
        <f>AR125-9</f>
        <v>41</v>
      </c>
      <c r="AX126" s="107" t="s">
        <v>381</v>
      </c>
      <c r="AY126" s="139">
        <f>INT((AQ125-AP125-3.5/COS(AN125*PI()/180))/AS125)+1</f>
        <v>9</v>
      </c>
      <c r="AZ126" s="109">
        <f t="shared" si="26"/>
        <v>2.5099999999999998</v>
      </c>
      <c r="BA126" s="95">
        <f t="shared" si="27"/>
        <v>331.39718887514806</v>
      </c>
      <c r="BB126" s="94">
        <f>BA126*AY126/100*((AU126/100)^2/4*PI()*7850/100)</f>
        <v>89.001275224036675</v>
      </c>
      <c r="BC126" s="94">
        <f>BC125</f>
        <v>0</v>
      </c>
      <c r="BD126" s="95" t="s">
        <v>383</v>
      </c>
      <c r="BE126" s="94">
        <f>AL125/COS(AN125/180*PI())-11</f>
        <v>249.39718887514806</v>
      </c>
      <c r="BF126" s="94">
        <f>AR125-9</f>
        <v>41</v>
      </c>
      <c r="BG126" s="108">
        <v>12</v>
      </c>
      <c r="BH126" s="95">
        <f t="shared" si="28"/>
        <v>331.39718887514806</v>
      </c>
      <c r="BI126" s="95">
        <f>INT((AQ125-AP125-3.5/COS(AN125*PI()/180))/20)+1</f>
        <v>6</v>
      </c>
      <c r="BJ126" s="94">
        <f t="shared" si="29"/>
        <v>17.653145498982479</v>
      </c>
      <c r="BK126" s="95">
        <v>4</v>
      </c>
      <c r="BL126" s="107" t="s">
        <v>381</v>
      </c>
      <c r="BM126" s="94">
        <f>AR125-8.2</f>
        <v>41.8</v>
      </c>
      <c r="BN126" s="108">
        <v>12</v>
      </c>
      <c r="BO126" s="109">
        <f t="shared" si="30"/>
        <v>1.39</v>
      </c>
      <c r="BP126" s="94">
        <f>20+BM126</f>
        <v>61.8</v>
      </c>
      <c r="BQ126" s="95">
        <f>IF(BS125="双肢",INT(BQ125/3)*INT((AX125+AY126/2)/3),INT(BQ125/3/2)*INT((AX125+AY126/2)/3))</f>
        <v>24</v>
      </c>
      <c r="BR126" s="94">
        <f t="shared" si="31"/>
        <v>13.168058492471179</v>
      </c>
      <c r="BS126" s="107" t="s">
        <v>381</v>
      </c>
      <c r="BT126" s="252"/>
      <c r="BU126" s="343"/>
      <c r="BV126" s="95">
        <v>6</v>
      </c>
      <c r="BW126" s="113">
        <f>(10+2.5*BY126)*1/TAN(BX125/180*PI())</f>
        <v>38.224215648449594</v>
      </c>
      <c r="BX126" s="252"/>
      <c r="BY126" s="95">
        <f>INT((120*SIN(BX125/180*PI()))/10)*2</f>
        <v>20</v>
      </c>
      <c r="BZ126" s="108">
        <v>12</v>
      </c>
      <c r="CA126" s="113">
        <f>BW126+2*6</f>
        <v>50.224215648449594</v>
      </c>
      <c r="CB126" s="95">
        <f t="shared" si="32"/>
        <v>21</v>
      </c>
      <c r="CC126" s="94">
        <f t="shared" si="33"/>
        <v>9.363850861207311</v>
      </c>
      <c r="CD126" s="252"/>
      <c r="CE126" s="285"/>
    </row>
    <row r="127" spans="5:83" ht="19.899999999999999" customHeight="1" x14ac:dyDescent="0.25">
      <c r="E127" s="93"/>
      <c r="I127" s="72"/>
      <c r="P127" s="72"/>
      <c r="Q127" s="72"/>
      <c r="R127" s="72"/>
      <c r="S127" s="72"/>
      <c r="AM127" s="93"/>
      <c r="AN127" s="93"/>
      <c r="AO127" s="129"/>
      <c r="AP127" s="93"/>
      <c r="AQ127" s="93"/>
      <c r="BB127" s="72"/>
      <c r="BC127" s="72"/>
      <c r="BD127" s="72"/>
      <c r="BE127" s="72"/>
      <c r="BF127" s="72"/>
    </row>
    <row r="128" spans="5:83" ht="36" customHeight="1" x14ac:dyDescent="0.25">
      <c r="E128" s="93"/>
      <c r="I128" s="72"/>
      <c r="P128" s="72"/>
      <c r="Q128" s="72"/>
      <c r="R128" s="72"/>
      <c r="S128" s="72"/>
      <c r="AJ128" s="271" t="s">
        <v>400</v>
      </c>
      <c r="AK128" s="271"/>
      <c r="AL128" s="271"/>
      <c r="AM128" s="271"/>
      <c r="AN128" s="271"/>
      <c r="AO128" s="271"/>
      <c r="AP128" s="271"/>
      <c r="AQ128" s="271"/>
      <c r="AR128" s="271"/>
      <c r="AS128" s="271"/>
      <c r="AT128" s="271"/>
      <c r="AU128" s="271"/>
      <c r="AV128" s="271"/>
      <c r="AW128" s="271"/>
      <c r="AX128" s="271"/>
      <c r="AY128" s="271"/>
      <c r="AZ128" s="271"/>
      <c r="BA128" s="271"/>
      <c r="BB128" s="271"/>
      <c r="BC128" s="271"/>
      <c r="BD128" s="271"/>
      <c r="BE128" s="271"/>
      <c r="BF128" s="271"/>
      <c r="BG128" s="271"/>
      <c r="BH128" s="271"/>
      <c r="BI128" s="271"/>
      <c r="BJ128" s="271"/>
      <c r="BK128" s="271"/>
      <c r="BL128" s="271"/>
      <c r="BM128" s="271"/>
      <c r="BN128" s="271"/>
      <c r="BO128" s="271"/>
      <c r="BP128" s="271"/>
      <c r="BQ128" s="271"/>
      <c r="BR128" s="271"/>
      <c r="BS128" s="271"/>
      <c r="BT128" s="271"/>
      <c r="BU128" s="271"/>
      <c r="BV128" s="271"/>
      <c r="BW128" s="271"/>
      <c r="BX128" s="271"/>
      <c r="BY128" s="271"/>
      <c r="BZ128" s="271"/>
      <c r="CA128" s="271"/>
      <c r="CB128" s="271"/>
      <c r="CC128" s="271"/>
      <c r="CD128" s="271"/>
      <c r="CE128" s="271"/>
    </row>
    <row r="129" spans="5:83" ht="19.899999999999999" customHeight="1" thickBot="1" x14ac:dyDescent="0.3">
      <c r="E129" s="93"/>
      <c r="I129" s="72"/>
      <c r="P129" s="72"/>
      <c r="Q129" s="72"/>
      <c r="R129" s="72"/>
      <c r="S129" s="72"/>
      <c r="AJ129" s="43"/>
      <c r="AK129" s="43"/>
      <c r="AL129" s="43"/>
      <c r="AM129" s="43"/>
      <c r="AN129" s="43"/>
      <c r="AO129" s="128"/>
      <c r="AP129" s="43"/>
      <c r="AQ129" s="43"/>
      <c r="AR129" s="43"/>
      <c r="AS129" s="13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</row>
    <row r="130" spans="5:83" ht="42.75" customHeight="1" x14ac:dyDescent="0.25">
      <c r="E130" s="93"/>
      <c r="I130" s="72"/>
      <c r="P130" s="72"/>
      <c r="Q130" s="72"/>
      <c r="R130" s="72"/>
      <c r="S130" s="72"/>
      <c r="AJ130" s="348" t="s">
        <v>346</v>
      </c>
      <c r="AK130" s="274" t="s">
        <v>347</v>
      </c>
      <c r="AL130" s="274" t="s">
        <v>348</v>
      </c>
      <c r="AM130" s="274" t="s">
        <v>349</v>
      </c>
      <c r="AN130" s="40" t="s">
        <v>208</v>
      </c>
      <c r="AO130" s="76" t="s">
        <v>350</v>
      </c>
      <c r="AP130" s="40" t="s">
        <v>350</v>
      </c>
      <c r="AQ130" s="40" t="s">
        <v>351</v>
      </c>
      <c r="AR130" s="41" t="s">
        <v>340</v>
      </c>
      <c r="AS130" s="264" t="s">
        <v>352</v>
      </c>
      <c r="AT130" s="257" t="s">
        <v>353</v>
      </c>
      <c r="AU130" s="257"/>
      <c r="AV130" s="257"/>
      <c r="AW130" s="257"/>
      <c r="AX130" s="257"/>
      <c r="AY130" s="257"/>
      <c r="AZ130" s="257"/>
      <c r="BA130" s="257"/>
      <c r="BB130" s="257"/>
      <c r="BC130" s="257"/>
      <c r="BD130" s="257" t="s">
        <v>354</v>
      </c>
      <c r="BE130" s="257"/>
      <c r="BF130" s="257"/>
      <c r="BG130" s="257"/>
      <c r="BH130" s="257"/>
      <c r="BI130" s="257"/>
      <c r="BJ130" s="257"/>
      <c r="BK130" s="257" t="s">
        <v>355</v>
      </c>
      <c r="BL130" s="257"/>
      <c r="BM130" s="257"/>
      <c r="BN130" s="257"/>
      <c r="BO130" s="257"/>
      <c r="BP130" s="257"/>
      <c r="BQ130" s="257"/>
      <c r="BR130" s="257"/>
      <c r="BS130" s="257"/>
      <c r="BT130" s="258" t="s">
        <v>356</v>
      </c>
      <c r="BU130" s="258" t="s">
        <v>357</v>
      </c>
      <c r="BV130" s="257" t="s">
        <v>397</v>
      </c>
      <c r="BW130" s="257"/>
      <c r="BX130" s="257"/>
      <c r="BY130" s="257"/>
      <c r="BZ130" s="257"/>
      <c r="CA130" s="257"/>
      <c r="CB130" s="257"/>
      <c r="CC130" s="257"/>
      <c r="CD130" s="258" t="s">
        <v>356</v>
      </c>
      <c r="CE130" s="346" t="s">
        <v>357</v>
      </c>
    </row>
    <row r="131" spans="5:83" ht="71.25" customHeight="1" x14ac:dyDescent="0.25">
      <c r="E131" s="93"/>
      <c r="I131" s="72"/>
      <c r="P131" s="72"/>
      <c r="Q131" s="72"/>
      <c r="R131" s="72"/>
      <c r="S131" s="72"/>
      <c r="AJ131" s="273"/>
      <c r="AK131" s="259"/>
      <c r="AL131" s="259"/>
      <c r="AM131" s="259"/>
      <c r="AN131" s="81" t="s">
        <v>371</v>
      </c>
      <c r="AO131" s="82" t="s">
        <v>372</v>
      </c>
      <c r="AP131" s="81" t="s">
        <v>373</v>
      </c>
      <c r="AQ131" s="81" t="s">
        <v>374</v>
      </c>
      <c r="AR131" s="81" t="s">
        <v>189</v>
      </c>
      <c r="AS131" s="265"/>
      <c r="AT131" s="25" t="s">
        <v>375</v>
      </c>
      <c r="AU131" s="25" t="s">
        <v>376</v>
      </c>
      <c r="AV131" s="81" t="s">
        <v>359</v>
      </c>
      <c r="AW131" s="81" t="s">
        <v>360</v>
      </c>
      <c r="AX131" s="25" t="s">
        <v>188</v>
      </c>
      <c r="AY131" s="25" t="s">
        <v>211</v>
      </c>
      <c r="AZ131" s="25" t="s">
        <v>363</v>
      </c>
      <c r="BA131" s="25" t="s">
        <v>377</v>
      </c>
      <c r="BB131" s="25" t="s">
        <v>378</v>
      </c>
      <c r="BC131" s="25" t="s">
        <v>369</v>
      </c>
      <c r="BD131" s="25" t="s">
        <v>375</v>
      </c>
      <c r="BE131" s="81" t="s">
        <v>359</v>
      </c>
      <c r="BF131" s="81" t="s">
        <v>360</v>
      </c>
      <c r="BG131" s="25" t="s">
        <v>376</v>
      </c>
      <c r="BH131" s="25" t="s">
        <v>377</v>
      </c>
      <c r="BI131" s="25" t="s">
        <v>379</v>
      </c>
      <c r="BJ131" s="25" t="s">
        <v>378</v>
      </c>
      <c r="BK131" s="25" t="s">
        <v>375</v>
      </c>
      <c r="BL131" s="81" t="s">
        <v>359</v>
      </c>
      <c r="BM131" s="81" t="s">
        <v>360</v>
      </c>
      <c r="BN131" s="25" t="s">
        <v>376</v>
      </c>
      <c r="BO131" s="25" t="s">
        <v>363</v>
      </c>
      <c r="BP131" s="25" t="s">
        <v>377</v>
      </c>
      <c r="BQ131" s="25" t="s">
        <v>370</v>
      </c>
      <c r="BR131" s="25" t="s">
        <v>378</v>
      </c>
      <c r="BS131" s="25" t="s">
        <v>369</v>
      </c>
      <c r="BT131" s="259"/>
      <c r="BU131" s="259"/>
      <c r="BV131" s="25" t="s">
        <v>375</v>
      </c>
      <c r="BW131" s="81" t="s">
        <v>359</v>
      </c>
      <c r="BX131" s="81" t="s">
        <v>161</v>
      </c>
      <c r="BY131" s="81" t="s">
        <v>398</v>
      </c>
      <c r="BZ131" s="25" t="s">
        <v>376</v>
      </c>
      <c r="CA131" s="25" t="s">
        <v>377</v>
      </c>
      <c r="CB131" s="25" t="s">
        <v>370</v>
      </c>
      <c r="CC131" s="25" t="s">
        <v>378</v>
      </c>
      <c r="CD131" s="259"/>
      <c r="CE131" s="347"/>
    </row>
    <row r="132" spans="5:83" ht="19.899999999999999" customHeight="1" x14ac:dyDescent="0.25">
      <c r="E132" s="93"/>
      <c r="I132" s="72"/>
      <c r="P132" s="72"/>
      <c r="Q132" s="72"/>
      <c r="R132" s="72"/>
      <c r="S132" s="72"/>
      <c r="AJ132" s="278">
        <v>2.4</v>
      </c>
      <c r="AK132" s="242">
        <v>2</v>
      </c>
      <c r="AL132" s="238">
        <f>AJ132*100-2*2</f>
        <v>236</v>
      </c>
      <c r="AM132" s="242" t="s">
        <v>380</v>
      </c>
      <c r="AN132" s="238">
        <v>30</v>
      </c>
      <c r="AO132" s="250">
        <f>INT(AL132*TAN(RADIANS(AN132)))</f>
        <v>136</v>
      </c>
      <c r="AP132" s="242">
        <f>INT((AO132-13)/AS132+1)*AS132+13</f>
        <v>145</v>
      </c>
      <c r="AQ132" s="242">
        <f>AP132+INT(AL132*(TAN(AN132/180*PI())))</f>
        <v>281</v>
      </c>
      <c r="AR132" s="238">
        <f>F$6</f>
        <v>25</v>
      </c>
      <c r="AS132" s="239">
        <v>12</v>
      </c>
      <c r="AT132" s="88">
        <v>1</v>
      </c>
      <c r="AU132" s="104">
        <f>J$6</f>
        <v>20</v>
      </c>
      <c r="AV132" s="87">
        <f>AL132-11</f>
        <v>225</v>
      </c>
      <c r="AW132" s="88">
        <f>AR132-9</f>
        <v>16</v>
      </c>
      <c r="AX132" s="130">
        <f>INT((AP132-13)/AS132)+1</f>
        <v>12</v>
      </c>
      <c r="AY132" s="103" t="s">
        <v>381</v>
      </c>
      <c r="AZ132" s="105">
        <f t="shared" ref="AZ132:AZ151" si="34">IF(AU132=16,1.84,IF(AU132=20,2.27,IF(AU132=22,2.51,IF(AU132=25,2.84,IF(AU132=28,3.16)))))</f>
        <v>2.27</v>
      </c>
      <c r="BA132" s="88">
        <f t="shared" ref="BA132:BA151" si="35">AV132+2*AW132</f>
        <v>257</v>
      </c>
      <c r="BB132" s="87">
        <f>BA132*AX132/100*((AU132/100)^2/4*PI()*7850/100)</f>
        <v>76.05607318781675</v>
      </c>
      <c r="BC132" s="87">
        <f>Q$6</f>
        <v>0</v>
      </c>
      <c r="BD132" s="88">
        <v>2</v>
      </c>
      <c r="BE132" s="87">
        <f>AL132-11</f>
        <v>225</v>
      </c>
      <c r="BF132" s="87">
        <f>AR132-9</f>
        <v>16</v>
      </c>
      <c r="BG132" s="104">
        <v>12</v>
      </c>
      <c r="BH132" s="88">
        <f t="shared" ref="BH132:BH151" si="36">BE132+2*BF132</f>
        <v>257</v>
      </c>
      <c r="BI132" s="88">
        <f>INT((AP132-13)/20)+1</f>
        <v>7</v>
      </c>
      <c r="BJ132" s="87">
        <f t="shared" ref="BJ132:BJ151" si="37">BH132*BI132/100*((BG132/100)^2/4*PI()*7850/100)</f>
        <v>15.971775369441513</v>
      </c>
      <c r="BK132" s="88">
        <v>3</v>
      </c>
      <c r="BL132" s="87">
        <f>IF(BS132="双肢",(AP132+AQ132)/2-8.5,((INT((AX132-1)/2)+1)*AS132+AZ132+BO132+(AQ132-6.5*2)/2+INT(AQ132/8/10)*10+AZ132+BO132)/2)</f>
        <v>204.5</v>
      </c>
      <c r="BM132" s="87">
        <f>AR132-8.2</f>
        <v>16.8</v>
      </c>
      <c r="BN132" s="104">
        <f>Z$6</f>
        <v>10</v>
      </c>
      <c r="BO132" s="105">
        <f t="shared" ref="BO132:BO151" si="38">IF(BN132=10,1.16,IF(BN132=12,1.39,IF(BN132=25,2.7,IF(BN132=28,3.1))))</f>
        <v>1.1599999999999999</v>
      </c>
      <c r="BP132" s="87">
        <f>(BL132+BM132+10)*2</f>
        <v>462.6</v>
      </c>
      <c r="BQ132" s="88">
        <f>IF(BS132="双肢",INT((AL132-8)/12.5)+1,(INT((AL132-8)/12.5)+1)*2)</f>
        <v>19</v>
      </c>
      <c r="BR132" s="87">
        <f t="shared" ref="BR132:BR151" si="39">BP132*BQ132/100*((BN132/100)^2/4*PI()*7850/100)</f>
        <v>54.189952146319428</v>
      </c>
      <c r="BS132" s="87" t="str">
        <f>AE$6</f>
        <v>双肢</v>
      </c>
      <c r="BT132" s="242">
        <f>BB132+BJ132+BR132+BB133+BJ133+BR133</f>
        <v>253.88217867856534</v>
      </c>
      <c r="BU132" s="342">
        <f>(AP132+AQ132)*AL132/2*AR132/1000000</f>
        <v>1.2566999999999999</v>
      </c>
      <c r="BV132" s="88">
        <v>5</v>
      </c>
      <c r="BW132" s="110">
        <f>(20+10*BY132)*TAN(BX132/180*PI())</f>
        <v>138.56406460551014</v>
      </c>
      <c r="BX132" s="242">
        <f>45+AN132/2</f>
        <v>60</v>
      </c>
      <c r="BY132" s="88">
        <f>INT((150*COS(BX132/180*PI())-10)/10)</f>
        <v>6</v>
      </c>
      <c r="BZ132" s="104">
        <v>12</v>
      </c>
      <c r="CA132" s="110">
        <f>BW132+12</f>
        <v>150.56406460551014</v>
      </c>
      <c r="CB132" s="88">
        <f t="shared" ref="CB132:CB151" si="40">BY132+1</f>
        <v>7</v>
      </c>
      <c r="CC132" s="87">
        <f t="shared" ref="CC132:CC151" si="41">CA132*CB132/100*((BZ132/100)^2/4*PI()*7850/100)</f>
        <v>9.3571027960672666</v>
      </c>
      <c r="CD132" s="242">
        <f>BB132+BJ132+BR132+BB133+BJ133+BR133+CC132+CC133</f>
        <v>271.93507719026252</v>
      </c>
      <c r="CE132" s="284">
        <f>(AP132+AQ132)*AL132/2*AR132/1000000</f>
        <v>1.2566999999999999</v>
      </c>
    </row>
    <row r="133" spans="5:83" ht="19.899999999999999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/>
      <c r="AM133" s="242"/>
      <c r="AN133" s="238"/>
      <c r="AO133" s="250"/>
      <c r="AP133" s="242"/>
      <c r="AQ133" s="242"/>
      <c r="AR133" s="238"/>
      <c r="AS133" s="239"/>
      <c r="AT133" s="88" t="s">
        <v>382</v>
      </c>
      <c r="AU133" s="104">
        <f>AU132</f>
        <v>20</v>
      </c>
      <c r="AV133" s="87">
        <f>AL132/COS(AN132/180*PI())-11</f>
        <v>261.50932705750336</v>
      </c>
      <c r="AW133" s="88">
        <f>AR132-9</f>
        <v>16</v>
      </c>
      <c r="AX133" s="103" t="s">
        <v>381</v>
      </c>
      <c r="AY133" s="131">
        <f>INT((AQ132-AP132-3.5/COS(AN132*PI()/180))/AS132)+1</f>
        <v>11</v>
      </c>
      <c r="AZ133" s="105">
        <f t="shared" si="34"/>
        <v>2.27</v>
      </c>
      <c r="BA133" s="88">
        <f t="shared" si="35"/>
        <v>293.50932705750336</v>
      </c>
      <c r="BB133" s="87">
        <f>BA133*AY133/100*((AU133/100)^2/4*PI()*7850/100)</f>
        <v>79.622190486353915</v>
      </c>
      <c r="BC133" s="87">
        <f>BC132</f>
        <v>0</v>
      </c>
      <c r="BD133" s="88" t="s">
        <v>383</v>
      </c>
      <c r="BE133" s="87">
        <f>AL132/COS(AN132/180*PI())-11</f>
        <v>261.50932705750336</v>
      </c>
      <c r="BF133" s="87">
        <f>AR132-9</f>
        <v>16</v>
      </c>
      <c r="BG133" s="104">
        <v>12</v>
      </c>
      <c r="BH133" s="88">
        <f t="shared" si="36"/>
        <v>293.50932705750336</v>
      </c>
      <c r="BI133" s="88">
        <f>INT((AQ132-AP132-3.5/COS(AN132*PI()/180))/20)+1</f>
        <v>7</v>
      </c>
      <c r="BJ133" s="87">
        <f t="shared" si="37"/>
        <v>18.240720002328349</v>
      </c>
      <c r="BK133" s="88">
        <v>4</v>
      </c>
      <c r="BL133" s="103" t="s">
        <v>381</v>
      </c>
      <c r="BM133" s="87">
        <f>AR132-8.2</f>
        <v>16.8</v>
      </c>
      <c r="BN133" s="104">
        <v>12</v>
      </c>
      <c r="BO133" s="105">
        <f t="shared" si="38"/>
        <v>1.39</v>
      </c>
      <c r="BP133" s="87">
        <f>20+BM133</f>
        <v>36.799999999999997</v>
      </c>
      <c r="BQ133" s="88">
        <f>IF(BS132="双肢",INT(BQ132/3)*INT((AX132+AY133/2)/3),INT(BQ132/3/2)*INT((AX132+AY133/2)/3))</f>
        <v>30</v>
      </c>
      <c r="BR133" s="87">
        <f t="shared" si="39"/>
        <v>9.801467486305409</v>
      </c>
      <c r="BS133" s="103" t="s">
        <v>381</v>
      </c>
      <c r="BT133" s="242"/>
      <c r="BU133" s="342"/>
      <c r="BV133" s="88">
        <v>6</v>
      </c>
      <c r="BW133" s="110">
        <f>(10+2.5*BY133)*1/TAN(BX132/180*PI())</f>
        <v>34.641016151377556</v>
      </c>
      <c r="BX133" s="242"/>
      <c r="BY133" s="88">
        <f>INT((120*SIN(BX132/180*PI()))/10)*2</f>
        <v>20</v>
      </c>
      <c r="BZ133" s="104">
        <v>12</v>
      </c>
      <c r="CA133" s="110">
        <f>BW133+2*6</f>
        <v>46.641016151377556</v>
      </c>
      <c r="CB133" s="88">
        <f t="shared" si="40"/>
        <v>21</v>
      </c>
      <c r="CC133" s="87">
        <f t="shared" si="41"/>
        <v>8.695795715629913</v>
      </c>
      <c r="CD133" s="242"/>
      <c r="CE133" s="284"/>
    </row>
    <row r="134" spans="5:83" ht="19.899999999999999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>
        <f>AJ132*100-2*2</f>
        <v>236</v>
      </c>
      <c r="AM134" s="242" t="s">
        <v>384</v>
      </c>
      <c r="AN134" s="238">
        <v>30</v>
      </c>
      <c r="AO134" s="250">
        <f>INT(AL134*TAN(RADIANS(AN134)))</f>
        <v>136</v>
      </c>
      <c r="AP134" s="242">
        <f>INT((AO134-13)/AS134+1)*AS134+13</f>
        <v>145</v>
      </c>
      <c r="AQ134" s="242">
        <f>AP134+INT(AL134*(TAN(AN134/180*PI())))</f>
        <v>281</v>
      </c>
      <c r="AR134" s="238">
        <f>F$7</f>
        <v>25</v>
      </c>
      <c r="AS134" s="239">
        <v>12</v>
      </c>
      <c r="AT134" s="88">
        <v>1</v>
      </c>
      <c r="AU134" s="104">
        <f>J$7</f>
        <v>20</v>
      </c>
      <c r="AV134" s="87">
        <f>AL134-11</f>
        <v>225</v>
      </c>
      <c r="AW134" s="88">
        <f>AR134-9</f>
        <v>16</v>
      </c>
      <c r="AX134" s="130">
        <f>INT((AP134-13)/AS134)+1</f>
        <v>12</v>
      </c>
      <c r="AY134" s="103" t="s">
        <v>381</v>
      </c>
      <c r="AZ134" s="105">
        <f t="shared" si="34"/>
        <v>2.27</v>
      </c>
      <c r="BA134" s="88">
        <f t="shared" si="35"/>
        <v>257</v>
      </c>
      <c r="BB134" s="87">
        <f>BA134*AX134/100*((AU134/100)^2/4*PI()*7850/100)</f>
        <v>76.05607318781675</v>
      </c>
      <c r="BC134" s="87">
        <f>Q$7</f>
        <v>0</v>
      </c>
      <c r="BD134" s="88">
        <v>2</v>
      </c>
      <c r="BE134" s="87">
        <f>AL134-11</f>
        <v>225</v>
      </c>
      <c r="BF134" s="87">
        <f>AR134-9</f>
        <v>16</v>
      </c>
      <c r="BG134" s="104">
        <v>12</v>
      </c>
      <c r="BH134" s="88">
        <f t="shared" si="36"/>
        <v>257</v>
      </c>
      <c r="BI134" s="88">
        <f>INT((AP134-13)/20)+1</f>
        <v>7</v>
      </c>
      <c r="BJ134" s="87">
        <f t="shared" si="37"/>
        <v>15.971775369441513</v>
      </c>
      <c r="BK134" s="88">
        <v>3</v>
      </c>
      <c r="BL134" s="87">
        <f>IF(BS134="双肢",(AP134+AQ134)/2-8.5,((INT((AX134-1)/2)+1)*AS134+AZ134+BO134+(AQ134-6.5*2)/2+INT(AQ134/8/10)*10+AZ134+BO134)/2)</f>
        <v>204.5</v>
      </c>
      <c r="BM134" s="87">
        <f>AR134-8.2</f>
        <v>16.8</v>
      </c>
      <c r="BN134" s="104">
        <f>Z$7</f>
        <v>10</v>
      </c>
      <c r="BO134" s="105">
        <f t="shared" si="38"/>
        <v>1.1599999999999999</v>
      </c>
      <c r="BP134" s="87">
        <f>(BL134+BM134+12)*2</f>
        <v>466.6</v>
      </c>
      <c r="BQ134" s="88">
        <f>IF(BS134="双肢",INT((AL134-8)/12.5)+1,(INT((AL134-8)/12.5)+1)*2)</f>
        <v>19</v>
      </c>
      <c r="BR134" s="87">
        <f t="shared" si="39"/>
        <v>54.658520690602344</v>
      </c>
      <c r="BS134" s="87" t="str">
        <f>AE$7</f>
        <v>双肢</v>
      </c>
      <c r="BT134" s="242">
        <f>BB134+BJ134+BR134+BB135+BJ135+BR135</f>
        <v>254.3507472228483</v>
      </c>
      <c r="BU134" s="342">
        <f>(AP134+AQ134)*AL134/2*AR134/1000000</f>
        <v>1.2566999999999999</v>
      </c>
      <c r="BV134" s="88">
        <v>5</v>
      </c>
      <c r="BW134" s="110">
        <f>(20+10*BY134)*TAN(BX134/180*PI())</f>
        <v>86.602540378443834</v>
      </c>
      <c r="BX134" s="242">
        <f>45+AN134/2</f>
        <v>60</v>
      </c>
      <c r="BY134" s="88">
        <f>INT((99*COS(BX134/180*PI())-10)/10)</f>
        <v>3</v>
      </c>
      <c r="BZ134" s="104">
        <v>12</v>
      </c>
      <c r="CA134" s="110">
        <f>BW134+12</f>
        <v>98.602540378443834</v>
      </c>
      <c r="CB134" s="88">
        <f t="shared" si="40"/>
        <v>4</v>
      </c>
      <c r="CC134" s="87">
        <f t="shared" si="41"/>
        <v>3.5016289622696868</v>
      </c>
      <c r="CD134" s="242">
        <f>BB134+BJ134+BR134+BB135+BJ135+BR135+CC134+CC135</f>
        <v>273.29009344512593</v>
      </c>
      <c r="CE134" s="284">
        <f>(AP134+AQ134)*AL134/2*AR134/1000000</f>
        <v>1.2566999999999999</v>
      </c>
    </row>
    <row r="135" spans="5:83" ht="19.899999999999999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2"/>
      <c r="AN135" s="238"/>
      <c r="AO135" s="250"/>
      <c r="AP135" s="242"/>
      <c r="AQ135" s="242"/>
      <c r="AR135" s="238"/>
      <c r="AS135" s="239"/>
      <c r="AT135" s="88" t="s">
        <v>382</v>
      </c>
      <c r="AU135" s="104">
        <f>AU134</f>
        <v>20</v>
      </c>
      <c r="AV135" s="87">
        <f>AL134/COS(AN134/180*PI())-11</f>
        <v>261.50932705750336</v>
      </c>
      <c r="AW135" s="88">
        <f>AR134-9</f>
        <v>16</v>
      </c>
      <c r="AX135" s="103" t="s">
        <v>381</v>
      </c>
      <c r="AY135" s="131">
        <f>INT((AQ134-AP134-3.5/COS(AN134*PI()/180))/AS134)+1</f>
        <v>11</v>
      </c>
      <c r="AZ135" s="105">
        <f t="shared" si="34"/>
        <v>2.27</v>
      </c>
      <c r="BA135" s="88">
        <f t="shared" si="35"/>
        <v>293.50932705750336</v>
      </c>
      <c r="BB135" s="87">
        <f>BA135*AY135/100*((AU135/100)^2/4*PI()*7850/100)</f>
        <v>79.622190486353915</v>
      </c>
      <c r="BC135" s="87">
        <f>BC134</f>
        <v>0</v>
      </c>
      <c r="BD135" s="88" t="s">
        <v>383</v>
      </c>
      <c r="BE135" s="87">
        <f>AL134/COS(AN134/180*PI())-11</f>
        <v>261.50932705750336</v>
      </c>
      <c r="BF135" s="87">
        <f>AR134-9</f>
        <v>16</v>
      </c>
      <c r="BG135" s="104">
        <v>12</v>
      </c>
      <c r="BH135" s="88">
        <f t="shared" si="36"/>
        <v>293.50932705750336</v>
      </c>
      <c r="BI135" s="88">
        <f>INT((AQ134-AP134-3.5/COS(AN134*PI()/180))/20)+1</f>
        <v>7</v>
      </c>
      <c r="BJ135" s="87">
        <f t="shared" si="37"/>
        <v>18.240720002328349</v>
      </c>
      <c r="BK135" s="88">
        <v>4</v>
      </c>
      <c r="BL135" s="103" t="s">
        <v>381</v>
      </c>
      <c r="BM135" s="87">
        <f>AR134-8.2</f>
        <v>16.8</v>
      </c>
      <c r="BN135" s="104">
        <v>12</v>
      </c>
      <c r="BO135" s="105">
        <f t="shared" si="38"/>
        <v>1.39</v>
      </c>
      <c r="BP135" s="87">
        <f>20+BM135</f>
        <v>36.799999999999997</v>
      </c>
      <c r="BQ135" s="88">
        <f>IF(BS134="双肢",INT(BQ134/3)*INT((AX134+AY135/2)/3),INT(BQ134/3/2)*INT((AX134+AY135/2)/3))</f>
        <v>30</v>
      </c>
      <c r="BR135" s="87">
        <f t="shared" si="39"/>
        <v>9.801467486305409</v>
      </c>
      <c r="BS135" s="103" t="s">
        <v>381</v>
      </c>
      <c r="BT135" s="242"/>
      <c r="BU135" s="342"/>
      <c r="BV135" s="88">
        <v>6</v>
      </c>
      <c r="BW135" s="110">
        <f>(10+2.5*BY135)*(TAN(BX134/180*PI())+1/TAN(BX134/180*PI()))</f>
        <v>103.92304845413263</v>
      </c>
      <c r="BX135" s="242"/>
      <c r="BY135" s="88">
        <f>INT((99*SIN(BX134/180*PI())-10)/10)*2</f>
        <v>14</v>
      </c>
      <c r="BZ135" s="104">
        <v>12</v>
      </c>
      <c r="CA135" s="110">
        <f>BW135+2*6</f>
        <v>115.92304845413263</v>
      </c>
      <c r="CB135" s="88">
        <f t="shared" si="40"/>
        <v>15</v>
      </c>
      <c r="CC135" s="87">
        <f t="shared" si="41"/>
        <v>15.437717260007981</v>
      </c>
      <c r="CD135" s="242"/>
      <c r="CE135" s="284"/>
    </row>
    <row r="136" spans="5:83" ht="19.899999999999999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f>AJ132*100-2*2</f>
        <v>236</v>
      </c>
      <c r="AM136" s="242" t="s">
        <v>385</v>
      </c>
      <c r="AN136" s="238">
        <v>30</v>
      </c>
      <c r="AO136" s="250">
        <f>INT(AL136*TAN(RADIANS(AN136)))</f>
        <v>136</v>
      </c>
      <c r="AP136" s="242">
        <f>INT((AO136-13)/AS136+1)*AS136+13</f>
        <v>145</v>
      </c>
      <c r="AQ136" s="242">
        <f>AP136+INT(AL136*(TAN(AN136/180*PI())))</f>
        <v>281</v>
      </c>
      <c r="AR136" s="238">
        <f>F$8</f>
        <v>35</v>
      </c>
      <c r="AS136" s="239">
        <v>12</v>
      </c>
      <c r="AT136" s="88">
        <v>1</v>
      </c>
      <c r="AU136" s="104">
        <f>J$8</f>
        <v>20</v>
      </c>
      <c r="AV136" s="87">
        <f>AL136-11</f>
        <v>225</v>
      </c>
      <c r="AW136" s="88">
        <f>AR136-9</f>
        <v>26</v>
      </c>
      <c r="AX136" s="130">
        <f>INT((AP136-13)/AS136)+1</f>
        <v>12</v>
      </c>
      <c r="AY136" s="103" t="s">
        <v>381</v>
      </c>
      <c r="AZ136" s="105">
        <f t="shared" si="34"/>
        <v>2.27</v>
      </c>
      <c r="BA136" s="88">
        <f t="shared" si="35"/>
        <v>277</v>
      </c>
      <c r="BB136" s="87">
        <f>BA136*AX136/100*((AU136/100)^2/4*PI()*7850/100)</f>
        <v>81.974833747179915</v>
      </c>
      <c r="BC136" s="87">
        <f>Q$8</f>
        <v>0</v>
      </c>
      <c r="BD136" s="88">
        <v>2</v>
      </c>
      <c r="BE136" s="87">
        <f>AL136-11</f>
        <v>225</v>
      </c>
      <c r="BF136" s="87">
        <f>AR136-9</f>
        <v>26</v>
      </c>
      <c r="BG136" s="104">
        <v>12</v>
      </c>
      <c r="BH136" s="88">
        <f t="shared" si="36"/>
        <v>277</v>
      </c>
      <c r="BI136" s="88">
        <f>INT((AP136-13)/20)+1</f>
        <v>7</v>
      </c>
      <c r="BJ136" s="87">
        <f t="shared" si="37"/>
        <v>17.214715086907781</v>
      </c>
      <c r="BK136" s="88">
        <v>3</v>
      </c>
      <c r="BL136" s="87">
        <f>IF(BS136="双肢",(AP136+AQ136)/2-8.5,((INT((AX136-1)/2)+1)*AS136+AZ136+BO136+(AQ136-6.5*2)/2+INT(AQ136/8/10)*10+AZ136+BO136)/2)</f>
        <v>204.5</v>
      </c>
      <c r="BM136" s="87">
        <f>AR136-8.2</f>
        <v>26.8</v>
      </c>
      <c r="BN136" s="104">
        <f>Z$8</f>
        <v>10</v>
      </c>
      <c r="BO136" s="105">
        <f t="shared" si="38"/>
        <v>1.1599999999999999</v>
      </c>
      <c r="BP136" s="87">
        <f>(BL136+BM136+10)*2</f>
        <v>482.6</v>
      </c>
      <c r="BQ136" s="88">
        <f>IF(BS136="双肢",INT((AL136-8)/12.5)+1,(INT((AL136-8)/12.5)+1)*2)</f>
        <v>19</v>
      </c>
      <c r="BR136" s="87">
        <f t="shared" si="39"/>
        <v>56.532794867734019</v>
      </c>
      <c r="BS136" s="87" t="str">
        <f>AE$8</f>
        <v>双肢</v>
      </c>
      <c r="BT136" s="242">
        <f>BB136+BJ136+BR136+BB137+BJ137+BR137</f>
        <v>272.71863415873867</v>
      </c>
      <c r="BU136" s="342">
        <f>(AP136+AQ136)*AL136/2*AR136/1000000</f>
        <v>1.7593799999999999</v>
      </c>
      <c r="BV136" s="88">
        <v>5</v>
      </c>
      <c r="BW136" s="110">
        <f>(20+10*BY136)*TAN(BX136/180*PI())</f>
        <v>138.56406460551014</v>
      </c>
      <c r="BX136" s="242">
        <f>45+AN136/2</f>
        <v>60</v>
      </c>
      <c r="BY136" s="88">
        <f>INT((150*COS(BX136/180*PI())-10)/10)</f>
        <v>6</v>
      </c>
      <c r="BZ136" s="104">
        <v>12</v>
      </c>
      <c r="CA136" s="110">
        <f>BW136+12</f>
        <v>150.56406460551014</v>
      </c>
      <c r="CB136" s="88">
        <f t="shared" si="40"/>
        <v>7</v>
      </c>
      <c r="CC136" s="87">
        <f t="shared" si="41"/>
        <v>9.3571027960672666</v>
      </c>
      <c r="CD136" s="242">
        <f>BB136+BJ136+BR136+BB137+BJ137+BR137+CC136+CC137</f>
        <v>290.77153267043587</v>
      </c>
      <c r="CE136" s="284">
        <f>(AP136+AQ136)*AL136/2*AR136/1000000</f>
        <v>1.7593799999999999</v>
      </c>
    </row>
    <row r="137" spans="5:83" ht="19.899999999999999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2"/>
      <c r="AN137" s="238"/>
      <c r="AO137" s="250"/>
      <c r="AP137" s="242"/>
      <c r="AQ137" s="242"/>
      <c r="AR137" s="238"/>
      <c r="AS137" s="239"/>
      <c r="AT137" s="88" t="s">
        <v>382</v>
      </c>
      <c r="AU137" s="104">
        <f>AU136</f>
        <v>20</v>
      </c>
      <c r="AV137" s="87">
        <f>AL136/COS(AN136/180*PI())-11</f>
        <v>261.50932705750336</v>
      </c>
      <c r="AW137" s="88">
        <f>AR136-9</f>
        <v>26</v>
      </c>
      <c r="AX137" s="103" t="s">
        <v>381</v>
      </c>
      <c r="AY137" s="131">
        <f>INT((AQ136-AP136-3.5/COS(AN136*PI()/180))/AS136)+1</f>
        <v>11</v>
      </c>
      <c r="AZ137" s="105">
        <f t="shared" si="34"/>
        <v>2.27</v>
      </c>
      <c r="BA137" s="88">
        <f t="shared" si="35"/>
        <v>313.50932705750336</v>
      </c>
      <c r="BB137" s="87">
        <f>BA137*AY137/100*((AU137/100)^2/4*PI()*7850/100)</f>
        <v>85.04772099910349</v>
      </c>
      <c r="BC137" s="87">
        <f>BC136</f>
        <v>0</v>
      </c>
      <c r="BD137" s="88" t="s">
        <v>383</v>
      </c>
      <c r="BE137" s="87">
        <f>AL136/COS(AN136/180*PI())-11</f>
        <v>261.50932705750336</v>
      </c>
      <c r="BF137" s="87">
        <f>AR136-9</f>
        <v>26</v>
      </c>
      <c r="BG137" s="104">
        <v>12</v>
      </c>
      <c r="BH137" s="88">
        <f t="shared" si="36"/>
        <v>313.50932705750336</v>
      </c>
      <c r="BI137" s="88">
        <f>INT((AQ136-AP136-3.5/COS(AN136*PI()/180))/20)+1</f>
        <v>7</v>
      </c>
      <c r="BJ137" s="87">
        <f t="shared" si="37"/>
        <v>19.483659719794613</v>
      </c>
      <c r="BK137" s="88">
        <v>4</v>
      </c>
      <c r="BL137" s="103" t="s">
        <v>381</v>
      </c>
      <c r="BM137" s="87">
        <f>AR136-8.2</f>
        <v>26.8</v>
      </c>
      <c r="BN137" s="104">
        <v>12</v>
      </c>
      <c r="BO137" s="105">
        <f t="shared" si="38"/>
        <v>1.39</v>
      </c>
      <c r="BP137" s="87">
        <f>20+BM137</f>
        <v>46.8</v>
      </c>
      <c r="BQ137" s="88">
        <f>IF(BS136="双肢",INT(BQ136/3)*INT((AX136+AY137/2)/3),INT(BQ136/3/2)*INT((AX136+AY137/2)/3))</f>
        <v>30</v>
      </c>
      <c r="BR137" s="87">
        <f t="shared" si="39"/>
        <v>12.464909738018834</v>
      </c>
      <c r="BS137" s="103" t="s">
        <v>381</v>
      </c>
      <c r="BT137" s="242"/>
      <c r="BU137" s="342"/>
      <c r="BV137" s="88">
        <v>6</v>
      </c>
      <c r="BW137" s="110">
        <f>(10+2.5*BY137)*1/TAN(BX136/180*PI())</f>
        <v>34.641016151377556</v>
      </c>
      <c r="BX137" s="242"/>
      <c r="BY137" s="88">
        <f>INT((120*SIN(BX136/180*PI()))/10)*2</f>
        <v>20</v>
      </c>
      <c r="BZ137" s="104">
        <v>12</v>
      </c>
      <c r="CA137" s="110">
        <f>BW137+2*6</f>
        <v>46.641016151377556</v>
      </c>
      <c r="CB137" s="88">
        <f t="shared" si="40"/>
        <v>21</v>
      </c>
      <c r="CC137" s="87">
        <f t="shared" si="41"/>
        <v>8.695795715629913</v>
      </c>
      <c r="CD137" s="242"/>
      <c r="CE137" s="284"/>
    </row>
    <row r="138" spans="5:83" ht="19.899999999999999" customHeight="1" x14ac:dyDescent="0.25">
      <c r="E138" s="93"/>
      <c r="I138" s="72"/>
      <c r="P138" s="72"/>
      <c r="Q138" s="72"/>
      <c r="R138" s="72"/>
      <c r="S138" s="72"/>
      <c r="AJ138" s="278"/>
      <c r="AK138" s="242"/>
      <c r="AL138" s="238">
        <f>AJ132*100-2*2</f>
        <v>236</v>
      </c>
      <c r="AM138" s="242" t="s">
        <v>386</v>
      </c>
      <c r="AN138" s="238">
        <v>30</v>
      </c>
      <c r="AO138" s="250">
        <f>INT(AL138*TAN(RADIANS(AN138)))</f>
        <v>136</v>
      </c>
      <c r="AP138" s="242">
        <f>INT((AO138-13)/AS138+1)*AS138+13</f>
        <v>145</v>
      </c>
      <c r="AQ138" s="242">
        <f>AP138+INT(AL138*(TAN(AN138/180*PI())))</f>
        <v>281</v>
      </c>
      <c r="AR138" s="238">
        <f>F$9</f>
        <v>35</v>
      </c>
      <c r="AS138" s="239">
        <v>12</v>
      </c>
      <c r="AT138" s="88">
        <v>1</v>
      </c>
      <c r="AU138" s="104">
        <f>J$9</f>
        <v>20</v>
      </c>
      <c r="AV138" s="87">
        <f>AL138-11</f>
        <v>225</v>
      </c>
      <c r="AW138" s="88">
        <f>AR138-9</f>
        <v>26</v>
      </c>
      <c r="AX138" s="130">
        <f>INT((AP138-13)/AS138)+1</f>
        <v>12</v>
      </c>
      <c r="AY138" s="103" t="s">
        <v>381</v>
      </c>
      <c r="AZ138" s="105">
        <f t="shared" si="34"/>
        <v>2.27</v>
      </c>
      <c r="BA138" s="88">
        <f t="shared" si="35"/>
        <v>277</v>
      </c>
      <c r="BB138" s="87">
        <f>BA138*AX138/100*((AU138/100)^2/4*PI()*7850/100)</f>
        <v>81.974833747179915</v>
      </c>
      <c r="BC138" s="87">
        <f>Q$9</f>
        <v>0</v>
      </c>
      <c r="BD138" s="88">
        <v>2</v>
      </c>
      <c r="BE138" s="87">
        <f>AL138-11</f>
        <v>225</v>
      </c>
      <c r="BF138" s="87">
        <f>AR138-9</f>
        <v>26</v>
      </c>
      <c r="BG138" s="104">
        <v>12</v>
      </c>
      <c r="BH138" s="88">
        <f t="shared" si="36"/>
        <v>277</v>
      </c>
      <c r="BI138" s="88">
        <f>INT((AP138-13)/20)+1</f>
        <v>7</v>
      </c>
      <c r="BJ138" s="87">
        <f t="shared" si="37"/>
        <v>17.214715086907781</v>
      </c>
      <c r="BK138" s="88">
        <v>3</v>
      </c>
      <c r="BL138" s="87">
        <f>IF(BS138="双肢",(AP138+AQ138)/2-8.5,((INT((AX138-1)/2)+1)*AS138+AZ138+BO138+(AQ138-6.5*2)/2+INT(AQ138/8/10)*10+AZ138+BO138)/2)</f>
        <v>204.5</v>
      </c>
      <c r="BM138" s="87">
        <f>AR138-8.2</f>
        <v>26.8</v>
      </c>
      <c r="BN138" s="104">
        <f>Z$9</f>
        <v>12</v>
      </c>
      <c r="BO138" s="105">
        <f t="shared" si="38"/>
        <v>1.39</v>
      </c>
      <c r="BP138" s="87">
        <f>(BL138+BM138+10)*2</f>
        <v>482.6</v>
      </c>
      <c r="BQ138" s="88">
        <f>IF(BS138="双肢",INT((AL138-8)/12.5)+1,(INT((AL138-8)/12.5)+1)*2)</f>
        <v>19</v>
      </c>
      <c r="BR138" s="87">
        <f t="shared" si="39"/>
        <v>81.407224609536982</v>
      </c>
      <c r="BS138" s="87" t="str">
        <f>AE$9</f>
        <v>双肢</v>
      </c>
      <c r="BT138" s="242">
        <f>BB138+BJ138+BR138+BB139+BJ139+BR139</f>
        <v>297.59306390054161</v>
      </c>
      <c r="BU138" s="342">
        <f>(AP138+AQ138)*AL138/2*AR138/1000000</f>
        <v>1.7593799999999999</v>
      </c>
      <c r="BV138" s="88">
        <v>5</v>
      </c>
      <c r="BW138" s="110">
        <f>(20+10*BY138)*TAN(BX138/180*PI())</f>
        <v>138.56406460551014</v>
      </c>
      <c r="BX138" s="242">
        <f>45+AN138/2</f>
        <v>60</v>
      </c>
      <c r="BY138" s="88">
        <f>INT((150*COS(BX138/180*PI())-10)/10)</f>
        <v>6</v>
      </c>
      <c r="BZ138" s="104">
        <v>12</v>
      </c>
      <c r="CA138" s="110">
        <f>BW138+12</f>
        <v>150.56406460551014</v>
      </c>
      <c r="CB138" s="88">
        <f t="shared" si="40"/>
        <v>7</v>
      </c>
      <c r="CC138" s="87">
        <f t="shared" si="41"/>
        <v>9.3571027960672666</v>
      </c>
      <c r="CD138" s="242">
        <f>BB138+BJ138+BR138+BB139+BJ139+BR139+CC138+CC139</f>
        <v>315.64596241223882</v>
      </c>
      <c r="CE138" s="284">
        <f>(AP138+AQ138)*AL138/2*AR138/1000000</f>
        <v>1.7593799999999999</v>
      </c>
    </row>
    <row r="139" spans="5:83" ht="19.899999999999999" customHeight="1" x14ac:dyDescent="0.25">
      <c r="E139" s="93"/>
      <c r="I139" s="72"/>
      <c r="P139" s="72"/>
      <c r="Q139" s="72"/>
      <c r="R139" s="72"/>
      <c r="S139" s="72"/>
      <c r="AJ139" s="278"/>
      <c r="AK139" s="242"/>
      <c r="AL139" s="345"/>
      <c r="AM139" s="242"/>
      <c r="AN139" s="238"/>
      <c r="AO139" s="250"/>
      <c r="AP139" s="242"/>
      <c r="AQ139" s="242"/>
      <c r="AR139" s="238"/>
      <c r="AS139" s="239"/>
      <c r="AT139" s="88" t="s">
        <v>382</v>
      </c>
      <c r="AU139" s="104">
        <f>AU138</f>
        <v>20</v>
      </c>
      <c r="AV139" s="87">
        <f>AL138/COS(AN138/180*PI())-11</f>
        <v>261.50932705750336</v>
      </c>
      <c r="AW139" s="88">
        <f>AR138-9</f>
        <v>26</v>
      </c>
      <c r="AX139" s="103" t="s">
        <v>381</v>
      </c>
      <c r="AY139" s="131">
        <f>INT((AQ138-AP138-3.5/COS(AN138*PI()/180))/AS138)+1</f>
        <v>11</v>
      </c>
      <c r="AZ139" s="105">
        <f t="shared" si="34"/>
        <v>2.27</v>
      </c>
      <c r="BA139" s="88">
        <f t="shared" si="35"/>
        <v>313.50932705750336</v>
      </c>
      <c r="BB139" s="87">
        <f>BA139*AY139/100*((AU139/100)^2/4*PI()*7850/100)</f>
        <v>85.04772099910349</v>
      </c>
      <c r="BC139" s="87">
        <f>BC138</f>
        <v>0</v>
      </c>
      <c r="BD139" s="88" t="s">
        <v>383</v>
      </c>
      <c r="BE139" s="87">
        <f>AL138/COS(AN138/180*PI())-11</f>
        <v>261.50932705750336</v>
      </c>
      <c r="BF139" s="87">
        <f>AR138-9</f>
        <v>26</v>
      </c>
      <c r="BG139" s="104">
        <v>12</v>
      </c>
      <c r="BH139" s="88">
        <f t="shared" si="36"/>
        <v>313.50932705750336</v>
      </c>
      <c r="BI139" s="88">
        <f>INT((AQ138-AP138-3.5/COS(AN138*PI()/180))/20)+1</f>
        <v>7</v>
      </c>
      <c r="BJ139" s="87">
        <f t="shared" si="37"/>
        <v>19.483659719794613</v>
      </c>
      <c r="BK139" s="88">
        <v>4</v>
      </c>
      <c r="BL139" s="103" t="s">
        <v>381</v>
      </c>
      <c r="BM139" s="87">
        <f>AR138-8.2</f>
        <v>26.8</v>
      </c>
      <c r="BN139" s="104">
        <v>12</v>
      </c>
      <c r="BO139" s="105">
        <f t="shared" si="38"/>
        <v>1.39</v>
      </c>
      <c r="BP139" s="87">
        <f>20+BM139</f>
        <v>46.8</v>
      </c>
      <c r="BQ139" s="88">
        <f>IF(BS138="双肢",INT(BQ138/3)*INT((AX138+AY139/2)/3),INT(BQ138/3/2)*INT((AX138+AY139/2)/3))</f>
        <v>30</v>
      </c>
      <c r="BR139" s="87">
        <f t="shared" si="39"/>
        <v>12.464909738018834</v>
      </c>
      <c r="BS139" s="103" t="s">
        <v>381</v>
      </c>
      <c r="BT139" s="242"/>
      <c r="BU139" s="342"/>
      <c r="BV139" s="88">
        <v>6</v>
      </c>
      <c r="BW139" s="110">
        <f>(10+2.5*BY139)*1/TAN(BX138/180*PI())</f>
        <v>34.641016151377556</v>
      </c>
      <c r="BX139" s="242"/>
      <c r="BY139" s="88">
        <f>INT((120*SIN(BX138/180*PI()))/10)*2</f>
        <v>20</v>
      </c>
      <c r="BZ139" s="104">
        <v>12</v>
      </c>
      <c r="CA139" s="110">
        <f>BW139+2*6</f>
        <v>46.641016151377556</v>
      </c>
      <c r="CB139" s="88">
        <f t="shared" si="40"/>
        <v>21</v>
      </c>
      <c r="CC139" s="87">
        <f t="shared" si="41"/>
        <v>8.695795715629913</v>
      </c>
      <c r="CD139" s="242"/>
      <c r="CE139" s="284"/>
    </row>
    <row r="140" spans="5:83" ht="19.899999999999999" customHeight="1" x14ac:dyDescent="0.25">
      <c r="E140" s="93"/>
      <c r="I140" s="72"/>
      <c r="P140" s="72"/>
      <c r="Q140" s="72"/>
      <c r="R140" s="72"/>
      <c r="S140" s="72"/>
      <c r="AJ140" s="278"/>
      <c r="AK140" s="242"/>
      <c r="AL140" s="238">
        <f>AJ132*100-2*2</f>
        <v>236</v>
      </c>
      <c r="AM140" s="242" t="s">
        <v>387</v>
      </c>
      <c r="AN140" s="238">
        <v>30</v>
      </c>
      <c r="AO140" s="250">
        <f>INT(AL140*TAN(RADIANS(AN140)))</f>
        <v>136</v>
      </c>
      <c r="AP140" s="242">
        <f>INT((AO140-13)/AS140+1)*AS140+13</f>
        <v>145</v>
      </c>
      <c r="AQ140" s="242">
        <f>AP140+INT(AL140*(TAN(AN140/180*PI())))</f>
        <v>281</v>
      </c>
      <c r="AR140" s="238">
        <f>F$10</f>
        <v>40</v>
      </c>
      <c r="AS140" s="239">
        <v>12</v>
      </c>
      <c r="AT140" s="88">
        <v>1</v>
      </c>
      <c r="AU140" s="104">
        <f>J$10</f>
        <v>20</v>
      </c>
      <c r="AV140" s="87">
        <f>AL140-11</f>
        <v>225</v>
      </c>
      <c r="AW140" s="88">
        <f>AR140-9</f>
        <v>31</v>
      </c>
      <c r="AX140" s="130">
        <f>INT((AP140-13)/AS140)+1</f>
        <v>12</v>
      </c>
      <c r="AY140" s="103" t="s">
        <v>381</v>
      </c>
      <c r="AZ140" s="105">
        <f t="shared" si="34"/>
        <v>2.27</v>
      </c>
      <c r="BA140" s="88">
        <f t="shared" si="35"/>
        <v>287</v>
      </c>
      <c r="BB140" s="87">
        <f>BA140*AX140/100*((AU140/100)^2/4*PI()*7850/100)</f>
        <v>84.934214026861497</v>
      </c>
      <c r="BC140" s="87">
        <f>Q$10</f>
        <v>0</v>
      </c>
      <c r="BD140" s="88">
        <v>2</v>
      </c>
      <c r="BE140" s="87">
        <f>AL140-11</f>
        <v>225</v>
      </c>
      <c r="BF140" s="87">
        <f>AR140-9</f>
        <v>31</v>
      </c>
      <c r="BG140" s="104">
        <v>12</v>
      </c>
      <c r="BH140" s="88">
        <f t="shared" si="36"/>
        <v>287</v>
      </c>
      <c r="BI140" s="88">
        <f>INT((AP140-13)/20)+1</f>
        <v>7</v>
      </c>
      <c r="BJ140" s="87">
        <f t="shared" si="37"/>
        <v>17.836184945640913</v>
      </c>
      <c r="BK140" s="88">
        <v>3</v>
      </c>
      <c r="BL140" s="87">
        <f>IF(BS140="双肢",(AP140+AQ140)/2-8.5,((INT((AX140-1)/2)+1)*AS140+AZ140+BO140+(AQ140-6.5*2)/2+INT(AQ140/8/10)*10+AZ140+BO140)/2)</f>
        <v>204.5</v>
      </c>
      <c r="BM140" s="87">
        <f>AR140-8.2</f>
        <v>31.8</v>
      </c>
      <c r="BN140" s="104">
        <f>Z$10</f>
        <v>12</v>
      </c>
      <c r="BO140" s="105">
        <f t="shared" si="38"/>
        <v>1.39</v>
      </c>
      <c r="BP140" s="87">
        <f>(BL140+BM140+10)*2</f>
        <v>492.6</v>
      </c>
      <c r="BQ140" s="88">
        <f>IF(BS140="双肢",INT((AL140-8)/12.5)+1,(INT((AL140-8)/12.5)+1)*2)</f>
        <v>19</v>
      </c>
      <c r="BR140" s="87">
        <f t="shared" si="39"/>
        <v>83.094071368955468</v>
      </c>
      <c r="BS140" s="87" t="str">
        <f>AE$10</f>
        <v>双肢</v>
      </c>
      <c r="BT140" s="242">
        <f>BB140+BJ140+BR140+BB141+BJ141+BR141</f>
        <v>307.52671703933942</v>
      </c>
      <c r="BU140" s="342">
        <f>(AP140+AQ140)*AL140/2*AR140/1000000</f>
        <v>2.0107200000000001</v>
      </c>
      <c r="BV140" s="88">
        <v>5</v>
      </c>
      <c r="BW140" s="110">
        <f>(20+10*BY140)*TAN(BX140/180*PI())</f>
        <v>138.56406460551014</v>
      </c>
      <c r="BX140" s="242">
        <f>45+AN140/2</f>
        <v>60</v>
      </c>
      <c r="BY140" s="88">
        <f>INT((150*COS(BX140/180*PI())-10)/10)</f>
        <v>6</v>
      </c>
      <c r="BZ140" s="104">
        <v>12</v>
      </c>
      <c r="CA140" s="110">
        <f>BW140+12</f>
        <v>150.56406460551014</v>
      </c>
      <c r="CB140" s="88">
        <f t="shared" si="40"/>
        <v>7</v>
      </c>
      <c r="CC140" s="87">
        <f t="shared" si="41"/>
        <v>9.3571027960672666</v>
      </c>
      <c r="CD140" s="242">
        <f>BB140+BJ140+BR140+BB141+BJ141+BR141+CC140+CC141</f>
        <v>325.57961555103662</v>
      </c>
      <c r="CE140" s="284">
        <f>(AP140+AQ140)*AL140/2*AR140/1000000</f>
        <v>2.0107200000000001</v>
      </c>
    </row>
    <row r="141" spans="5:83" ht="19.899999999999999" customHeight="1" x14ac:dyDescent="0.25">
      <c r="E141" s="93"/>
      <c r="I141" s="72"/>
      <c r="P141" s="72"/>
      <c r="Q141" s="72"/>
      <c r="R141" s="72"/>
      <c r="S141" s="72"/>
      <c r="AJ141" s="278"/>
      <c r="AK141" s="242"/>
      <c r="AL141" s="345"/>
      <c r="AM141" s="242"/>
      <c r="AN141" s="238"/>
      <c r="AO141" s="250"/>
      <c r="AP141" s="242"/>
      <c r="AQ141" s="242"/>
      <c r="AR141" s="238"/>
      <c r="AS141" s="239"/>
      <c r="AT141" s="88" t="s">
        <v>382</v>
      </c>
      <c r="AU141" s="104">
        <f>AU140</f>
        <v>20</v>
      </c>
      <c r="AV141" s="87">
        <f>AL140/COS(AN140/180*PI())-11</f>
        <v>261.50932705750336</v>
      </c>
      <c r="AW141" s="88">
        <f>AR140-9</f>
        <v>31</v>
      </c>
      <c r="AX141" s="103" t="s">
        <v>381</v>
      </c>
      <c r="AY141" s="131">
        <f>INT((AQ140-AP140-3.5/COS(AN140*PI()/180))/AS140)+1</f>
        <v>11</v>
      </c>
      <c r="AZ141" s="105">
        <f t="shared" si="34"/>
        <v>2.27</v>
      </c>
      <c r="BA141" s="88">
        <f t="shared" si="35"/>
        <v>323.50932705750336</v>
      </c>
      <c r="BB141" s="87">
        <f>BA141*AY141/100*((AU141/100)^2/4*PI()*7850/100)</f>
        <v>87.76048625547827</v>
      </c>
      <c r="BC141" s="87">
        <f>BC140</f>
        <v>0</v>
      </c>
      <c r="BD141" s="88" t="s">
        <v>383</v>
      </c>
      <c r="BE141" s="87">
        <f>AL140/COS(AN140/180*PI())-11</f>
        <v>261.50932705750336</v>
      </c>
      <c r="BF141" s="87">
        <f>AR140-9</f>
        <v>31</v>
      </c>
      <c r="BG141" s="104">
        <v>12</v>
      </c>
      <c r="BH141" s="88">
        <f t="shared" si="36"/>
        <v>323.50932705750336</v>
      </c>
      <c r="BI141" s="88">
        <f>INT((AQ140-AP140-3.5/COS(AN140*PI()/180))/20)+1</f>
        <v>7</v>
      </c>
      <c r="BJ141" s="87">
        <f t="shared" si="37"/>
        <v>20.105129578527745</v>
      </c>
      <c r="BK141" s="88">
        <v>4</v>
      </c>
      <c r="BL141" s="103" t="s">
        <v>381</v>
      </c>
      <c r="BM141" s="87">
        <f>AR140-8.2</f>
        <v>31.8</v>
      </c>
      <c r="BN141" s="104">
        <v>12</v>
      </c>
      <c r="BO141" s="105">
        <f t="shared" si="38"/>
        <v>1.39</v>
      </c>
      <c r="BP141" s="87">
        <f>20+BM141</f>
        <v>51.8</v>
      </c>
      <c r="BQ141" s="88">
        <f>IF(BS140="双肢",INT(BQ140/3)*INT((AX140+AY141/2)/3),INT(BQ140/3/2)*INT((AX140+AY141/2)/3))</f>
        <v>30</v>
      </c>
      <c r="BR141" s="87">
        <f t="shared" si="39"/>
        <v>13.796630863875547</v>
      </c>
      <c r="BS141" s="103" t="s">
        <v>381</v>
      </c>
      <c r="BT141" s="242"/>
      <c r="BU141" s="342"/>
      <c r="BV141" s="88">
        <v>6</v>
      </c>
      <c r="BW141" s="110">
        <f>(10+2.5*BY141)*1/TAN(BX140/180*PI())</f>
        <v>34.641016151377556</v>
      </c>
      <c r="BX141" s="242"/>
      <c r="BY141" s="88">
        <f>INT((120*SIN(BX140/180*PI()))/10)*2</f>
        <v>20</v>
      </c>
      <c r="BZ141" s="104">
        <v>12</v>
      </c>
      <c r="CA141" s="110">
        <f>BW141+2*6</f>
        <v>46.641016151377556</v>
      </c>
      <c r="CB141" s="88">
        <f t="shared" si="40"/>
        <v>21</v>
      </c>
      <c r="CC141" s="87">
        <f t="shared" si="41"/>
        <v>8.695795715629913</v>
      </c>
      <c r="CD141" s="242"/>
      <c r="CE141" s="284"/>
    </row>
    <row r="142" spans="5:83" ht="19.899999999999999" customHeight="1" x14ac:dyDescent="0.25">
      <c r="E142" s="93"/>
      <c r="I142" s="72"/>
      <c r="P142" s="72"/>
      <c r="Q142" s="72"/>
      <c r="R142" s="72"/>
      <c r="S142" s="72"/>
      <c r="AJ142" s="278"/>
      <c r="AK142" s="242"/>
      <c r="AL142" s="238">
        <f>AJ132*100-2*2</f>
        <v>236</v>
      </c>
      <c r="AM142" s="242" t="s">
        <v>388</v>
      </c>
      <c r="AN142" s="238">
        <v>30</v>
      </c>
      <c r="AO142" s="250">
        <f>INT(AL142*TAN(RADIANS(AN142)))</f>
        <v>136</v>
      </c>
      <c r="AP142" s="242">
        <f>INT((AO142-13)/AS142+1)*AS142+13</f>
        <v>145</v>
      </c>
      <c r="AQ142" s="242">
        <f>AP142+INT(AL142*(TAN(AN142/180*PI())))</f>
        <v>281</v>
      </c>
      <c r="AR142" s="238">
        <f>F$11</f>
        <v>40</v>
      </c>
      <c r="AS142" s="239">
        <v>12</v>
      </c>
      <c r="AT142" s="88">
        <v>1</v>
      </c>
      <c r="AU142" s="104">
        <f>J$11</f>
        <v>20</v>
      </c>
      <c r="AV142" s="87">
        <f>AL142-11</f>
        <v>225</v>
      </c>
      <c r="AW142" s="88">
        <f>AR142-9</f>
        <v>31</v>
      </c>
      <c r="AX142" s="130">
        <f>INT((AP142-13)/AS142)+1</f>
        <v>12</v>
      </c>
      <c r="AY142" s="103" t="s">
        <v>381</v>
      </c>
      <c r="AZ142" s="105">
        <f t="shared" si="34"/>
        <v>2.27</v>
      </c>
      <c r="BA142" s="88">
        <f t="shared" si="35"/>
        <v>287</v>
      </c>
      <c r="BB142" s="87">
        <f>BA142*AX142/100*((AU142/100)^2/4*PI()*7850/100)</f>
        <v>84.934214026861497</v>
      </c>
      <c r="BC142" s="87">
        <f>Q$11</f>
        <v>0</v>
      </c>
      <c r="BD142" s="88">
        <v>2</v>
      </c>
      <c r="BE142" s="87">
        <f>AL142-11</f>
        <v>225</v>
      </c>
      <c r="BF142" s="87">
        <f>AR142-9</f>
        <v>31</v>
      </c>
      <c r="BG142" s="104">
        <v>12</v>
      </c>
      <c r="BH142" s="88">
        <f t="shared" si="36"/>
        <v>287</v>
      </c>
      <c r="BI142" s="88">
        <f>INT((AP142-13)/20)+1</f>
        <v>7</v>
      </c>
      <c r="BJ142" s="87">
        <f t="shared" si="37"/>
        <v>17.836184945640913</v>
      </c>
      <c r="BK142" s="88">
        <v>3</v>
      </c>
      <c r="BL142" s="87">
        <f>IF(BS142="双肢",(AP142+AQ142)/2-8.5,((INT((AX142-1)/2)+1)*AS142+AZ142+BO142+(AQ142-6.5*2)/2+INT(AQ142/8/10)*10+AZ142+BO142)/2)</f>
        <v>204.5</v>
      </c>
      <c r="BM142" s="87">
        <f>AR142-8.2</f>
        <v>31.8</v>
      </c>
      <c r="BN142" s="104">
        <f>Z$11</f>
        <v>12</v>
      </c>
      <c r="BO142" s="105">
        <f t="shared" si="38"/>
        <v>1.39</v>
      </c>
      <c r="BP142" s="87">
        <f>(BL142+BM142+10)*2</f>
        <v>492.6</v>
      </c>
      <c r="BQ142" s="88">
        <f>IF(BS142="双肢",INT((AL142-8)/12.5)+1,(INT((AL142-8)/12.5)+1)*2)</f>
        <v>19</v>
      </c>
      <c r="BR142" s="87">
        <f t="shared" si="39"/>
        <v>83.094071368955468</v>
      </c>
      <c r="BS142" s="87" t="str">
        <f>AE$11</f>
        <v>双肢</v>
      </c>
      <c r="BT142" s="242">
        <f>BB142+BJ142+BR142+BB143+BJ143+BR143</f>
        <v>307.52671703933942</v>
      </c>
      <c r="BU142" s="342">
        <f>(AP142+AQ142)*AL142/2*AR142/1000000</f>
        <v>2.0107200000000001</v>
      </c>
      <c r="BV142" s="88">
        <v>5</v>
      </c>
      <c r="BW142" s="110">
        <f>(20+10*BY142)*TAN(BX142/180*PI())</f>
        <v>138.56406460551014</v>
      </c>
      <c r="BX142" s="242">
        <f>45+AN142/2</f>
        <v>60</v>
      </c>
      <c r="BY142" s="88">
        <f>INT((150*COS(BX142/180*PI())-10)/10)</f>
        <v>6</v>
      </c>
      <c r="BZ142" s="104">
        <v>12</v>
      </c>
      <c r="CA142" s="110">
        <f>BW142+12</f>
        <v>150.56406460551014</v>
      </c>
      <c r="CB142" s="88">
        <f t="shared" si="40"/>
        <v>7</v>
      </c>
      <c r="CC142" s="87">
        <f t="shared" si="41"/>
        <v>9.3571027960672666</v>
      </c>
      <c r="CD142" s="242">
        <f>BB142+BJ142+BR142+BB143+BJ143+BR143+CC142+CC143</f>
        <v>325.57961555103662</v>
      </c>
      <c r="CE142" s="284">
        <f>(AP142+AQ142)*AL142/2*AR142/1000000</f>
        <v>2.0107200000000001</v>
      </c>
    </row>
    <row r="143" spans="5:83" ht="19.899999999999999" customHeight="1" x14ac:dyDescent="0.25">
      <c r="E143" s="93"/>
      <c r="I143" s="72"/>
      <c r="P143" s="72"/>
      <c r="Q143" s="72"/>
      <c r="R143" s="72"/>
      <c r="S143" s="72"/>
      <c r="AJ143" s="278"/>
      <c r="AK143" s="242"/>
      <c r="AL143" s="345"/>
      <c r="AM143" s="242"/>
      <c r="AN143" s="238"/>
      <c r="AO143" s="250"/>
      <c r="AP143" s="242"/>
      <c r="AQ143" s="242"/>
      <c r="AR143" s="238"/>
      <c r="AS143" s="239"/>
      <c r="AT143" s="88" t="s">
        <v>382</v>
      </c>
      <c r="AU143" s="104">
        <f>AU142</f>
        <v>20</v>
      </c>
      <c r="AV143" s="87">
        <f>AL142/COS(AN142/180*PI())-11</f>
        <v>261.50932705750336</v>
      </c>
      <c r="AW143" s="88">
        <f>AR142-9</f>
        <v>31</v>
      </c>
      <c r="AX143" s="103" t="s">
        <v>381</v>
      </c>
      <c r="AY143" s="131">
        <f>INT((AQ142-AP142-3.5/COS(AN142*PI()/180))/AS142)+1</f>
        <v>11</v>
      </c>
      <c r="AZ143" s="105">
        <f t="shared" si="34"/>
        <v>2.27</v>
      </c>
      <c r="BA143" s="88">
        <f t="shared" si="35"/>
        <v>323.50932705750336</v>
      </c>
      <c r="BB143" s="87">
        <f>BA143*AY143/100*((AU143/100)^2/4*PI()*7850/100)</f>
        <v>87.76048625547827</v>
      </c>
      <c r="BC143" s="87">
        <f>BC142</f>
        <v>0</v>
      </c>
      <c r="BD143" s="88" t="s">
        <v>383</v>
      </c>
      <c r="BE143" s="87">
        <f>AL142/COS(AN142/180*PI())-11</f>
        <v>261.50932705750336</v>
      </c>
      <c r="BF143" s="87">
        <f>AR142-9</f>
        <v>31</v>
      </c>
      <c r="BG143" s="104">
        <v>12</v>
      </c>
      <c r="BH143" s="88">
        <f t="shared" si="36"/>
        <v>323.50932705750336</v>
      </c>
      <c r="BI143" s="88">
        <f>INT((AQ142-AP142-3.5/COS(AN142*PI()/180))/20)+1</f>
        <v>7</v>
      </c>
      <c r="BJ143" s="87">
        <f t="shared" si="37"/>
        <v>20.105129578527745</v>
      </c>
      <c r="BK143" s="88">
        <v>4</v>
      </c>
      <c r="BL143" s="103" t="s">
        <v>381</v>
      </c>
      <c r="BM143" s="87">
        <f>AR142-8.2</f>
        <v>31.8</v>
      </c>
      <c r="BN143" s="104">
        <v>12</v>
      </c>
      <c r="BO143" s="105">
        <f t="shared" si="38"/>
        <v>1.39</v>
      </c>
      <c r="BP143" s="87">
        <f>20+BM143</f>
        <v>51.8</v>
      </c>
      <c r="BQ143" s="88">
        <f>IF(BS142="双肢",INT(BQ142/3)*INT((AX142+AY143/2)/3),INT(BQ142/3/2)*INT((AX142+AY143/2)/3))</f>
        <v>30</v>
      </c>
      <c r="BR143" s="87">
        <f t="shared" si="39"/>
        <v>13.796630863875547</v>
      </c>
      <c r="BS143" s="103" t="s">
        <v>381</v>
      </c>
      <c r="BT143" s="242"/>
      <c r="BU143" s="342"/>
      <c r="BV143" s="88">
        <v>6</v>
      </c>
      <c r="BW143" s="110">
        <f>(10+2.5*BY143)*1/TAN(BX142/180*PI())</f>
        <v>34.641016151377556</v>
      </c>
      <c r="BX143" s="242"/>
      <c r="BY143" s="88">
        <f>INT((120*SIN(BX142/180*PI()))/10)*2</f>
        <v>20</v>
      </c>
      <c r="BZ143" s="104">
        <v>12</v>
      </c>
      <c r="CA143" s="110">
        <f>BW143+2*6</f>
        <v>46.641016151377556</v>
      </c>
      <c r="CB143" s="88">
        <f t="shared" si="40"/>
        <v>21</v>
      </c>
      <c r="CC143" s="87">
        <f t="shared" si="41"/>
        <v>8.695795715629913</v>
      </c>
      <c r="CD143" s="242"/>
      <c r="CE143" s="284"/>
    </row>
    <row r="144" spans="5:83" ht="19.899999999999999" customHeight="1" x14ac:dyDescent="0.25">
      <c r="E144" s="93"/>
      <c r="I144" s="72"/>
      <c r="P144" s="72"/>
      <c r="Q144" s="72"/>
      <c r="R144" s="72"/>
      <c r="S144" s="72"/>
      <c r="AJ144" s="278"/>
      <c r="AK144" s="242"/>
      <c r="AL144" s="238">
        <f>AJ132*100-2*2</f>
        <v>236</v>
      </c>
      <c r="AM144" s="242" t="s">
        <v>389</v>
      </c>
      <c r="AN144" s="238">
        <v>30</v>
      </c>
      <c r="AO144" s="250">
        <f>INT(AL144*TAN(RADIANS(AN144)))</f>
        <v>136</v>
      </c>
      <c r="AP144" s="242">
        <f>INT((AO144-13)/AS144+1)*AS144+13</f>
        <v>145</v>
      </c>
      <c r="AQ144" s="242">
        <f>AP144+INT(AL144*(TAN(AN144/180*PI())))</f>
        <v>281</v>
      </c>
      <c r="AR144" s="238">
        <f>F$12</f>
        <v>45</v>
      </c>
      <c r="AS144" s="239">
        <v>12</v>
      </c>
      <c r="AT144" s="88">
        <v>1</v>
      </c>
      <c r="AU144" s="104">
        <f>J$12</f>
        <v>22</v>
      </c>
      <c r="AV144" s="87">
        <f>AL144-11</f>
        <v>225</v>
      </c>
      <c r="AW144" s="88">
        <f>AR144-9</f>
        <v>36</v>
      </c>
      <c r="AX144" s="130">
        <f>INT((AP144-13)/AS144)+1</f>
        <v>12</v>
      </c>
      <c r="AY144" s="103" t="s">
        <v>381</v>
      </c>
      <c r="AZ144" s="105">
        <f t="shared" si="34"/>
        <v>2.5099999999999998</v>
      </c>
      <c r="BA144" s="88">
        <f t="shared" si="35"/>
        <v>297</v>
      </c>
      <c r="BB144" s="87">
        <f>BA144*AX144/100*((AU144/100)^2/4*PI()*7850/100)</f>
        <v>106.35124911091712</v>
      </c>
      <c r="BC144" s="87">
        <f>Q$12</f>
        <v>0</v>
      </c>
      <c r="BD144" s="88">
        <v>2</v>
      </c>
      <c r="BE144" s="87">
        <f>AL144-11</f>
        <v>225</v>
      </c>
      <c r="BF144" s="87">
        <f>AR144-9</f>
        <v>36</v>
      </c>
      <c r="BG144" s="104">
        <v>12</v>
      </c>
      <c r="BH144" s="88">
        <f t="shared" si="36"/>
        <v>297</v>
      </c>
      <c r="BI144" s="88">
        <f>INT((AP144-13)/20)+1</f>
        <v>7</v>
      </c>
      <c r="BJ144" s="87">
        <f t="shared" si="37"/>
        <v>18.457654804374044</v>
      </c>
      <c r="BK144" s="88" t="s">
        <v>390</v>
      </c>
      <c r="BL144" s="87">
        <f>IF(BS144="双肢",(AP144+AQ144)/2-8.5,((INT((AX144-1)/2)+1)*AS144+AZ144+BO144+(AQ144-6.5*2)/2+INT(AQ144/8/10)*10+AZ144+BO144)/2)</f>
        <v>121.67</v>
      </c>
      <c r="BM144" s="87">
        <f>AR144-8.2</f>
        <v>36.799999999999997</v>
      </c>
      <c r="BN144" s="104">
        <f>Z$12</f>
        <v>10</v>
      </c>
      <c r="BO144" s="105">
        <f t="shared" si="38"/>
        <v>1.1599999999999999</v>
      </c>
      <c r="BP144" s="87">
        <f>(BL144+BM144+10)*2</f>
        <v>336.94</v>
      </c>
      <c r="BQ144" s="88">
        <f>IF(BS144="双肢",INT((AL144-8)/12.5)+1,(INT((AL144-8)/12.5)+1)*2)</f>
        <v>38</v>
      </c>
      <c r="BR144" s="87">
        <f t="shared" si="39"/>
        <v>78.939742655343139</v>
      </c>
      <c r="BS144" s="87" t="str">
        <f>AE$12</f>
        <v>四肢</v>
      </c>
      <c r="BT144" s="242">
        <f>BB144+BJ144+BR144+BB145+BJ145+BR145</f>
        <v>349.07623232696966</v>
      </c>
      <c r="BU144" s="342">
        <f>(AP144+AQ144)*AL144/2*AR144/1000000</f>
        <v>2.26206</v>
      </c>
      <c r="BV144" s="88">
        <v>5</v>
      </c>
      <c r="BW144" s="110">
        <f>(20+10*BY144)*TAN(BX144/180*PI())</f>
        <v>138.56406460551014</v>
      </c>
      <c r="BX144" s="242">
        <f>45+AN144/2</f>
        <v>60</v>
      </c>
      <c r="BY144" s="88">
        <f>INT((150*COS(BX144/180*PI())-10)/10)</f>
        <v>6</v>
      </c>
      <c r="BZ144" s="104">
        <v>12</v>
      </c>
      <c r="CA144" s="110">
        <f>BW144+12</f>
        <v>150.56406460551014</v>
      </c>
      <c r="CB144" s="88">
        <f t="shared" si="40"/>
        <v>7</v>
      </c>
      <c r="CC144" s="87">
        <f t="shared" si="41"/>
        <v>9.3571027960672666</v>
      </c>
      <c r="CD144" s="242">
        <f>BB144+BJ144+BR144+BB145+BJ145+BR145+CC144+CC145</f>
        <v>367.12913083866687</v>
      </c>
      <c r="CE144" s="284">
        <f>(AP144+AQ144)*AL144/2*AR144/1000000</f>
        <v>2.26206</v>
      </c>
    </row>
    <row r="145" spans="5:83" ht="19.899999999999999" customHeight="1" x14ac:dyDescent="0.25">
      <c r="E145" s="93"/>
      <c r="I145" s="72"/>
      <c r="P145" s="72"/>
      <c r="Q145" s="72"/>
      <c r="R145" s="72"/>
      <c r="S145" s="72"/>
      <c r="AJ145" s="278"/>
      <c r="AK145" s="242"/>
      <c r="AL145" s="345"/>
      <c r="AM145" s="242"/>
      <c r="AN145" s="238"/>
      <c r="AO145" s="250"/>
      <c r="AP145" s="242"/>
      <c r="AQ145" s="242"/>
      <c r="AR145" s="238"/>
      <c r="AS145" s="239"/>
      <c r="AT145" s="88" t="s">
        <v>382</v>
      </c>
      <c r="AU145" s="104">
        <f>AU144</f>
        <v>22</v>
      </c>
      <c r="AV145" s="87">
        <f>AL144/COS(AN144/180*PI())-11</f>
        <v>261.50932705750336</v>
      </c>
      <c r="AW145" s="88">
        <f>AR144-9</f>
        <v>36</v>
      </c>
      <c r="AX145" s="103" t="s">
        <v>381</v>
      </c>
      <c r="AY145" s="131">
        <f>INT((AQ144-AP144-3.5/COS(AN144*PI()/180))/AS144)+1</f>
        <v>11</v>
      </c>
      <c r="AZ145" s="105">
        <f t="shared" si="34"/>
        <v>2.5099999999999998</v>
      </c>
      <c r="BA145" s="88">
        <f t="shared" si="35"/>
        <v>333.50932705750336</v>
      </c>
      <c r="BB145" s="87">
        <f>BA145*AY145/100*((AU145/100)^2/4*PI()*7850/100)</f>
        <v>109.4726343293422</v>
      </c>
      <c r="BC145" s="87">
        <f>BC144</f>
        <v>0</v>
      </c>
      <c r="BD145" s="88" t="s">
        <v>383</v>
      </c>
      <c r="BE145" s="87">
        <f>AL144/COS(AN144/180*PI())-11</f>
        <v>261.50932705750336</v>
      </c>
      <c r="BF145" s="87">
        <f>AR144-9</f>
        <v>36</v>
      </c>
      <c r="BG145" s="104">
        <v>12</v>
      </c>
      <c r="BH145" s="88">
        <f t="shared" si="36"/>
        <v>333.50932705750336</v>
      </c>
      <c r="BI145" s="88">
        <f>INT((AQ144-AP144-3.5/COS(AN144*PI()/180))/20)+1</f>
        <v>7</v>
      </c>
      <c r="BJ145" s="87">
        <f t="shared" si="37"/>
        <v>20.72659943726088</v>
      </c>
      <c r="BK145" s="88">
        <v>4</v>
      </c>
      <c r="BL145" s="103" t="s">
        <v>381</v>
      </c>
      <c r="BM145" s="87">
        <f>AR144-8.2</f>
        <v>36.799999999999997</v>
      </c>
      <c r="BN145" s="104">
        <v>12</v>
      </c>
      <c r="BO145" s="105">
        <f t="shared" si="38"/>
        <v>1.39</v>
      </c>
      <c r="BP145" s="87">
        <f>20+BM145</f>
        <v>56.8</v>
      </c>
      <c r="BQ145" s="88">
        <f>IF(BS144="双肢",INT(BQ144/3)*INT((AX144+AY145/2)/3),INT(BQ144/3/2)*INT((AX144+AY145/2)/3))</f>
        <v>30</v>
      </c>
      <c r="BR145" s="87">
        <f t="shared" si="39"/>
        <v>15.128351989732261</v>
      </c>
      <c r="BS145" s="103" t="s">
        <v>381</v>
      </c>
      <c r="BT145" s="242"/>
      <c r="BU145" s="342"/>
      <c r="BV145" s="88">
        <v>6</v>
      </c>
      <c r="BW145" s="110">
        <f>(10+2.5*BY145)*1/TAN(BX144/180*PI())</f>
        <v>34.641016151377556</v>
      </c>
      <c r="BX145" s="242"/>
      <c r="BY145" s="88">
        <f>INT((120*SIN(BX144/180*PI()))/10)*2</f>
        <v>20</v>
      </c>
      <c r="BZ145" s="104">
        <v>12</v>
      </c>
      <c r="CA145" s="110">
        <f>BW145+2*6</f>
        <v>46.641016151377556</v>
      </c>
      <c r="CB145" s="88">
        <f t="shared" si="40"/>
        <v>21</v>
      </c>
      <c r="CC145" s="87">
        <f t="shared" si="41"/>
        <v>8.695795715629913</v>
      </c>
      <c r="CD145" s="242"/>
      <c r="CE145" s="284"/>
    </row>
    <row r="146" spans="5:83" ht="19.899999999999999" customHeight="1" x14ac:dyDescent="0.25">
      <c r="E146" s="93"/>
      <c r="I146" s="72"/>
      <c r="P146" s="72"/>
      <c r="Q146" s="72"/>
      <c r="R146" s="72"/>
      <c r="S146" s="72"/>
      <c r="AJ146" s="278"/>
      <c r="AK146" s="242"/>
      <c r="AL146" s="238">
        <f>AJ132*100-2*2</f>
        <v>236</v>
      </c>
      <c r="AM146" s="242" t="s">
        <v>391</v>
      </c>
      <c r="AN146" s="238">
        <v>30</v>
      </c>
      <c r="AO146" s="250">
        <f>INT(AL146*TAN(RADIANS(AN146)))</f>
        <v>136</v>
      </c>
      <c r="AP146" s="242">
        <f>INT((AO146-13)/AS146+1)*AS146+13</f>
        <v>145</v>
      </c>
      <c r="AQ146" s="242">
        <f>AP146+INT(AL146*(TAN(AN146/180*PI())))</f>
        <v>281</v>
      </c>
      <c r="AR146" s="238">
        <f>F$13</f>
        <v>45</v>
      </c>
      <c r="AS146" s="239">
        <v>12</v>
      </c>
      <c r="AT146" s="88">
        <v>1</v>
      </c>
      <c r="AU146" s="104">
        <f>J$13</f>
        <v>22</v>
      </c>
      <c r="AV146" s="87">
        <f>AL146-11</f>
        <v>225</v>
      </c>
      <c r="AW146" s="88">
        <f>AR146-9</f>
        <v>36</v>
      </c>
      <c r="AX146" s="130">
        <f>INT((AP146-13)/AS146)+1</f>
        <v>12</v>
      </c>
      <c r="AY146" s="103" t="s">
        <v>381</v>
      </c>
      <c r="AZ146" s="105">
        <f t="shared" si="34"/>
        <v>2.5099999999999998</v>
      </c>
      <c r="BA146" s="88">
        <f t="shared" si="35"/>
        <v>297</v>
      </c>
      <c r="BB146" s="87">
        <f>BA146*AX146/100*((AU146/100)^2/4*PI()*7850/100)</f>
        <v>106.35124911091712</v>
      </c>
      <c r="BC146" s="87">
        <f>Q$13</f>
        <v>0</v>
      </c>
      <c r="BD146" s="88">
        <v>2</v>
      </c>
      <c r="BE146" s="87">
        <f>AL146-11</f>
        <v>225</v>
      </c>
      <c r="BF146" s="87">
        <f>AR146-9</f>
        <v>36</v>
      </c>
      <c r="BG146" s="104">
        <v>12</v>
      </c>
      <c r="BH146" s="88">
        <f t="shared" si="36"/>
        <v>297</v>
      </c>
      <c r="BI146" s="88">
        <f>INT((AP146-13)/20)+1</f>
        <v>7</v>
      </c>
      <c r="BJ146" s="87">
        <f t="shared" si="37"/>
        <v>18.457654804374044</v>
      </c>
      <c r="BK146" s="88" t="s">
        <v>390</v>
      </c>
      <c r="BL146" s="87">
        <f>IF(BS146="双肢",(AP146+AQ146)/2-8.5,((INT((AX146-1)/2)+1)*AS146+AZ146+BO146+(AQ146-6.5*2)/2+INT(AQ146/8/10)*10+AZ146+BO146)/2)</f>
        <v>121.67</v>
      </c>
      <c r="BM146" s="87">
        <f>AR146-8.2</f>
        <v>36.799999999999997</v>
      </c>
      <c r="BN146" s="104">
        <f>Z$13</f>
        <v>10</v>
      </c>
      <c r="BO146" s="105">
        <f t="shared" si="38"/>
        <v>1.1599999999999999</v>
      </c>
      <c r="BP146" s="87">
        <f>(BL146+BM146+10)*2</f>
        <v>336.94</v>
      </c>
      <c r="BQ146" s="88">
        <f>IF(BS146="双肢",INT((AL146-8)/12.5)+1,(INT((AL146-8)/12.5)+1)*2)</f>
        <v>38</v>
      </c>
      <c r="BR146" s="87">
        <f t="shared" si="39"/>
        <v>78.939742655343139</v>
      </c>
      <c r="BS146" s="87" t="str">
        <f>AE$13</f>
        <v>四肢</v>
      </c>
      <c r="BT146" s="242">
        <f>BB146+BJ146+BR146+BB147+BJ147+BR147</f>
        <v>349.07623232696966</v>
      </c>
      <c r="BU146" s="342">
        <f>(AP146+AQ146)*AL146/2*AR146/1000000</f>
        <v>2.26206</v>
      </c>
      <c r="BV146" s="88">
        <v>5</v>
      </c>
      <c r="BW146" s="110">
        <f>(20+10*BY146)*TAN(BX146/180*PI())</f>
        <v>138.56406460551014</v>
      </c>
      <c r="BX146" s="242">
        <f>45+AN146/2</f>
        <v>60</v>
      </c>
      <c r="BY146" s="88">
        <f>INT((150*COS(BX146/180*PI())-10)/10)</f>
        <v>6</v>
      </c>
      <c r="BZ146" s="104">
        <v>12</v>
      </c>
      <c r="CA146" s="110">
        <f>BW146+12</f>
        <v>150.56406460551014</v>
      </c>
      <c r="CB146" s="88">
        <f t="shared" si="40"/>
        <v>7</v>
      </c>
      <c r="CC146" s="87">
        <f t="shared" si="41"/>
        <v>9.3571027960672666</v>
      </c>
      <c r="CD146" s="242">
        <f>BB146+BJ146+BR146+BB147+BJ147+BR147+CC146+CC147</f>
        <v>367.12913083866687</v>
      </c>
      <c r="CE146" s="284">
        <f>(AP146+AQ146)*AL146/2*AR146/1000000</f>
        <v>2.26206</v>
      </c>
    </row>
    <row r="147" spans="5:83" ht="19.899999999999999" customHeight="1" x14ac:dyDescent="0.25">
      <c r="E147" s="93"/>
      <c r="I147" s="72"/>
      <c r="P147" s="72"/>
      <c r="Q147" s="72"/>
      <c r="R147" s="72"/>
      <c r="S147" s="72"/>
      <c r="AJ147" s="278"/>
      <c r="AK147" s="242"/>
      <c r="AL147" s="345"/>
      <c r="AM147" s="242"/>
      <c r="AN147" s="238"/>
      <c r="AO147" s="250"/>
      <c r="AP147" s="242"/>
      <c r="AQ147" s="242"/>
      <c r="AR147" s="238"/>
      <c r="AS147" s="239"/>
      <c r="AT147" s="88" t="s">
        <v>382</v>
      </c>
      <c r="AU147" s="104">
        <f>AU146</f>
        <v>22</v>
      </c>
      <c r="AV147" s="87">
        <f>AL146/COS(AN146/180*PI())-11</f>
        <v>261.50932705750336</v>
      </c>
      <c r="AW147" s="88">
        <f>AR146-9</f>
        <v>36</v>
      </c>
      <c r="AX147" s="103" t="s">
        <v>381</v>
      </c>
      <c r="AY147" s="131">
        <f>INT((AQ146-AP146-3.5/COS(AN146*PI()/180))/AS146)+1</f>
        <v>11</v>
      </c>
      <c r="AZ147" s="105">
        <f t="shared" si="34"/>
        <v>2.5099999999999998</v>
      </c>
      <c r="BA147" s="88">
        <f t="shared" si="35"/>
        <v>333.50932705750336</v>
      </c>
      <c r="BB147" s="87">
        <f>BA147*AY147/100*((AU147/100)^2/4*PI()*7850/100)</f>
        <v>109.4726343293422</v>
      </c>
      <c r="BC147" s="87">
        <f>BC146</f>
        <v>0</v>
      </c>
      <c r="BD147" s="88" t="s">
        <v>383</v>
      </c>
      <c r="BE147" s="87">
        <f>AL146/COS(AN146/180*PI())-11</f>
        <v>261.50932705750336</v>
      </c>
      <c r="BF147" s="87">
        <f>AR146-9</f>
        <v>36</v>
      </c>
      <c r="BG147" s="104">
        <v>12</v>
      </c>
      <c r="BH147" s="88">
        <f t="shared" si="36"/>
        <v>333.50932705750336</v>
      </c>
      <c r="BI147" s="88">
        <f>INT((AQ146-AP146-3.5/COS(AN146*PI()/180))/20)+1</f>
        <v>7</v>
      </c>
      <c r="BJ147" s="87">
        <f t="shared" si="37"/>
        <v>20.72659943726088</v>
      </c>
      <c r="BK147" s="88">
        <v>4</v>
      </c>
      <c r="BL147" s="103" t="s">
        <v>381</v>
      </c>
      <c r="BM147" s="87">
        <f>AR146-8.2</f>
        <v>36.799999999999997</v>
      </c>
      <c r="BN147" s="104">
        <v>12</v>
      </c>
      <c r="BO147" s="105">
        <f t="shared" si="38"/>
        <v>1.39</v>
      </c>
      <c r="BP147" s="87">
        <f>20+BM147</f>
        <v>56.8</v>
      </c>
      <c r="BQ147" s="88">
        <f>IF(BS146="双肢",INT(BQ146/3)*INT((AX146+AY147/2)/3),INT(BQ146/3/2)*INT((AX146+AY147/2)/3))</f>
        <v>30</v>
      </c>
      <c r="BR147" s="87">
        <f t="shared" si="39"/>
        <v>15.128351989732261</v>
      </c>
      <c r="BS147" s="103" t="s">
        <v>381</v>
      </c>
      <c r="BT147" s="242"/>
      <c r="BU147" s="342"/>
      <c r="BV147" s="88">
        <v>6</v>
      </c>
      <c r="BW147" s="110">
        <f>(10+2.5*BY147)*1/TAN(BX146/180*PI())</f>
        <v>34.641016151377556</v>
      </c>
      <c r="BX147" s="242"/>
      <c r="BY147" s="88">
        <f>INT((120*SIN(BX146/180*PI()))/10)*2</f>
        <v>20</v>
      </c>
      <c r="BZ147" s="104">
        <v>12</v>
      </c>
      <c r="CA147" s="110">
        <f>BW147+2*6</f>
        <v>46.641016151377556</v>
      </c>
      <c r="CB147" s="88">
        <f t="shared" si="40"/>
        <v>21</v>
      </c>
      <c r="CC147" s="87">
        <f t="shared" si="41"/>
        <v>8.695795715629913</v>
      </c>
      <c r="CD147" s="242"/>
      <c r="CE147" s="284"/>
    </row>
    <row r="148" spans="5:83" ht="19.899999999999999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>
        <f>AJ132*100-2*2</f>
        <v>236</v>
      </c>
      <c r="AM148" s="242" t="s">
        <v>392</v>
      </c>
      <c r="AN148" s="238">
        <v>30</v>
      </c>
      <c r="AO148" s="250">
        <f>INT(AL148*TAN(RADIANS(AN148)))</f>
        <v>136</v>
      </c>
      <c r="AP148" s="242">
        <f>INT((AO148-13)/AS148+1)*AS148+13</f>
        <v>145</v>
      </c>
      <c r="AQ148" s="242">
        <f>AP148+INT(AL148*(TAN(AN148/180*PI())))</f>
        <v>281</v>
      </c>
      <c r="AR148" s="238">
        <f>F$14</f>
        <v>50</v>
      </c>
      <c r="AS148" s="239">
        <v>12</v>
      </c>
      <c r="AT148" s="88">
        <v>1</v>
      </c>
      <c r="AU148" s="104">
        <f>J$14</f>
        <v>22</v>
      </c>
      <c r="AV148" s="87">
        <f>AL148-11</f>
        <v>225</v>
      </c>
      <c r="AW148" s="88">
        <f>AR148-9</f>
        <v>41</v>
      </c>
      <c r="AX148" s="130">
        <f>INT((AP148-13)/AS148)+1</f>
        <v>12</v>
      </c>
      <c r="AY148" s="103" t="s">
        <v>381</v>
      </c>
      <c r="AZ148" s="105">
        <f t="shared" si="34"/>
        <v>2.5099999999999998</v>
      </c>
      <c r="BA148" s="88">
        <f t="shared" si="35"/>
        <v>307</v>
      </c>
      <c r="BB148" s="87">
        <f>BA148*AX148/100*((AU148/100)^2/4*PI()*7850/100)</f>
        <v>109.93209924933186</v>
      </c>
      <c r="BC148" s="87">
        <f>Q$14</f>
        <v>0</v>
      </c>
      <c r="BD148" s="88">
        <v>2</v>
      </c>
      <c r="BE148" s="87">
        <f>AL148-11</f>
        <v>225</v>
      </c>
      <c r="BF148" s="87">
        <f>AR148-9</f>
        <v>41</v>
      </c>
      <c r="BG148" s="104">
        <v>12</v>
      </c>
      <c r="BH148" s="88">
        <f t="shared" si="36"/>
        <v>307</v>
      </c>
      <c r="BI148" s="88">
        <f>INT((AP148-13)/20)+1</f>
        <v>7</v>
      </c>
      <c r="BJ148" s="87">
        <f t="shared" si="37"/>
        <v>19.079124663107176</v>
      </c>
      <c r="BK148" s="88" t="s">
        <v>390</v>
      </c>
      <c r="BL148" s="87">
        <f>IF(BS148="双肢",(AP148+AQ148)/2-8.5,((INT((AX148-1)/2)+1)*AS148+AZ148+BO148+(AQ148-6.5*2)/2+INT(AQ148/8/10)*10+AZ148+BO148)/2)</f>
        <v>121.89999999999999</v>
      </c>
      <c r="BM148" s="87">
        <f>AR148-8.2</f>
        <v>41.8</v>
      </c>
      <c r="BN148" s="104">
        <f>Z$14</f>
        <v>12</v>
      </c>
      <c r="BO148" s="105">
        <f t="shared" si="38"/>
        <v>1.39</v>
      </c>
      <c r="BP148" s="87">
        <f>(BL148+BM148+10)*2</f>
        <v>347.4</v>
      </c>
      <c r="BQ148" s="88">
        <f>IF(BS148="双肢",INT((AL148-8)/12.5)+1,(INT((AL148-8)/12.5)+1)*2)</f>
        <v>38</v>
      </c>
      <c r="BR148" s="87">
        <f t="shared" si="39"/>
        <v>117.20211284439762</v>
      </c>
      <c r="BS148" s="87" t="str">
        <f>AE$14</f>
        <v>四肢</v>
      </c>
      <c r="BT148" s="242">
        <f>BB148+BJ148+BR148+BB149+BJ149+BR149</f>
        <v>396.77655945797534</v>
      </c>
      <c r="BU148" s="342">
        <f>(AP148+AQ148)*AL148/2*AR148/1000000</f>
        <v>2.5133999999999999</v>
      </c>
      <c r="BV148" s="88">
        <v>5</v>
      </c>
      <c r="BW148" s="110">
        <f>(20+10*BY148)*TAN(BX148/180*PI())</f>
        <v>138.56406460551014</v>
      </c>
      <c r="BX148" s="242">
        <f>45+AN148/2</f>
        <v>60</v>
      </c>
      <c r="BY148" s="88">
        <f>INT((150*COS(BX148/180*PI())-10)/10)</f>
        <v>6</v>
      </c>
      <c r="BZ148" s="104">
        <v>12</v>
      </c>
      <c r="CA148" s="110">
        <f>BW148+12</f>
        <v>150.56406460551014</v>
      </c>
      <c r="CB148" s="88">
        <f t="shared" si="40"/>
        <v>7</v>
      </c>
      <c r="CC148" s="87">
        <f t="shared" si="41"/>
        <v>9.3571027960672666</v>
      </c>
      <c r="CD148" s="242">
        <f>BB148+BJ148+BR148+BB149+BJ149+BR149+CC148+CC149</f>
        <v>414.82945796967255</v>
      </c>
      <c r="CE148" s="284">
        <f>(AP148+AQ148)*AL148/2*AR148/1000000</f>
        <v>2.5133999999999999</v>
      </c>
    </row>
    <row r="149" spans="5:83" ht="19.899999999999999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345"/>
      <c r="AM149" s="242"/>
      <c r="AN149" s="238"/>
      <c r="AO149" s="250"/>
      <c r="AP149" s="242"/>
      <c r="AQ149" s="242"/>
      <c r="AR149" s="238"/>
      <c r="AS149" s="239"/>
      <c r="AT149" s="88" t="s">
        <v>382</v>
      </c>
      <c r="AU149" s="104">
        <f>AU148</f>
        <v>22</v>
      </c>
      <c r="AV149" s="87">
        <f>AL148/COS(AN148/180*PI())-11</f>
        <v>261.50932705750336</v>
      </c>
      <c r="AW149" s="88">
        <f>AR148-9</f>
        <v>41</v>
      </c>
      <c r="AX149" s="103" t="s">
        <v>381</v>
      </c>
      <c r="AY149" s="131">
        <f>INT((AQ148-AP148-3.5/COS(AN148*PI()/180))/AS148)+1</f>
        <v>11</v>
      </c>
      <c r="AZ149" s="105">
        <f t="shared" si="34"/>
        <v>2.5099999999999998</v>
      </c>
      <c r="BA149" s="88">
        <f t="shared" si="35"/>
        <v>343.50932705750336</v>
      </c>
      <c r="BB149" s="87">
        <f>BA149*AY149/100*((AU149/100)^2/4*PI()*7850/100)</f>
        <v>112.75508028955569</v>
      </c>
      <c r="BC149" s="87">
        <f>BC148</f>
        <v>0</v>
      </c>
      <c r="BD149" s="88" t="s">
        <v>383</v>
      </c>
      <c r="BE149" s="87">
        <f>AL148/COS(AN148/180*PI())-11</f>
        <v>261.50932705750336</v>
      </c>
      <c r="BF149" s="87">
        <f>AR148-9</f>
        <v>41</v>
      </c>
      <c r="BG149" s="104">
        <v>12</v>
      </c>
      <c r="BH149" s="88">
        <f t="shared" si="36"/>
        <v>343.50932705750336</v>
      </c>
      <c r="BI149" s="88">
        <f>INT((AQ148-AP148-3.5/COS(AN148*PI()/180))/20)+1</f>
        <v>7</v>
      </c>
      <c r="BJ149" s="87">
        <f t="shared" si="37"/>
        <v>21.348069295994012</v>
      </c>
      <c r="BK149" s="88">
        <v>4</v>
      </c>
      <c r="BL149" s="103" t="s">
        <v>381</v>
      </c>
      <c r="BM149" s="87">
        <f>AR148-8.2</f>
        <v>41.8</v>
      </c>
      <c r="BN149" s="104">
        <v>12</v>
      </c>
      <c r="BO149" s="105">
        <f t="shared" si="38"/>
        <v>1.39</v>
      </c>
      <c r="BP149" s="87">
        <f>20+BM149</f>
        <v>61.8</v>
      </c>
      <c r="BQ149" s="88">
        <f>IF(BS148="双肢",INT(BQ148/3)*INT((AX148+AY149/2)/3),INT(BQ148/3/2)*INT((AX148+AY149/2)/3))</f>
        <v>30</v>
      </c>
      <c r="BR149" s="87">
        <f t="shared" si="39"/>
        <v>16.460073115588976</v>
      </c>
      <c r="BS149" s="103" t="s">
        <v>381</v>
      </c>
      <c r="BT149" s="242"/>
      <c r="BU149" s="342"/>
      <c r="BV149" s="88">
        <v>6</v>
      </c>
      <c r="BW149" s="110">
        <f>(10+2.5*BY149)*1/TAN(BX148/180*PI())</f>
        <v>34.641016151377556</v>
      </c>
      <c r="BX149" s="242"/>
      <c r="BY149" s="88">
        <f>INT((120*SIN(BX148/180*PI()))/10)*2</f>
        <v>20</v>
      </c>
      <c r="BZ149" s="104">
        <v>12</v>
      </c>
      <c r="CA149" s="110">
        <f>BW149+2*6</f>
        <v>46.641016151377556</v>
      </c>
      <c r="CB149" s="88">
        <f t="shared" si="40"/>
        <v>21</v>
      </c>
      <c r="CC149" s="87">
        <f t="shared" si="41"/>
        <v>8.695795715629913</v>
      </c>
      <c r="CD149" s="242"/>
      <c r="CE149" s="284"/>
    </row>
    <row r="150" spans="5:83" ht="19.899999999999999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f>AJ132*100-2*2</f>
        <v>236</v>
      </c>
      <c r="AM150" s="242" t="s">
        <v>393</v>
      </c>
      <c r="AN150" s="238">
        <v>30</v>
      </c>
      <c r="AO150" s="250">
        <f>INT(AL150*TAN(RADIANS(AN150)))</f>
        <v>136</v>
      </c>
      <c r="AP150" s="242">
        <f>INT((AO150-13)/AS150+1)*AS150+13</f>
        <v>145</v>
      </c>
      <c r="AQ150" s="242">
        <f>AP150+INT(AL150*(TAN(AN150/180*PI())))</f>
        <v>281</v>
      </c>
      <c r="AR150" s="238">
        <f>F$15</f>
        <v>50</v>
      </c>
      <c r="AS150" s="239">
        <v>12</v>
      </c>
      <c r="AT150" s="88">
        <v>1</v>
      </c>
      <c r="AU150" s="104">
        <f>J$15</f>
        <v>22</v>
      </c>
      <c r="AV150" s="87">
        <f>AL150-11</f>
        <v>225</v>
      </c>
      <c r="AW150" s="88">
        <f>AR150-9</f>
        <v>41</v>
      </c>
      <c r="AX150" s="130">
        <f>INT((AP150-13)/AS150)+1</f>
        <v>12</v>
      </c>
      <c r="AY150" s="103" t="s">
        <v>381</v>
      </c>
      <c r="AZ150" s="105">
        <f t="shared" si="34"/>
        <v>2.5099999999999998</v>
      </c>
      <c r="BA150" s="88">
        <f t="shared" si="35"/>
        <v>307</v>
      </c>
      <c r="BB150" s="87">
        <f>BA150*AX150/100*((AU150/100)^2/4*PI()*7850/100)</f>
        <v>109.93209924933186</v>
      </c>
      <c r="BC150" s="87">
        <f>Q$15</f>
        <v>0</v>
      </c>
      <c r="BD150" s="88">
        <v>2</v>
      </c>
      <c r="BE150" s="87">
        <f>AL150-11</f>
        <v>225</v>
      </c>
      <c r="BF150" s="87">
        <f>AR150-9</f>
        <v>41</v>
      </c>
      <c r="BG150" s="104">
        <v>12</v>
      </c>
      <c r="BH150" s="88">
        <f t="shared" si="36"/>
        <v>307</v>
      </c>
      <c r="BI150" s="88">
        <f>INT((AP150-13)/20)+1</f>
        <v>7</v>
      </c>
      <c r="BJ150" s="87">
        <f t="shared" si="37"/>
        <v>19.079124663107176</v>
      </c>
      <c r="BK150" s="88" t="s">
        <v>390</v>
      </c>
      <c r="BL150" s="87">
        <f>IF(BS150="双肢",(AP150+AQ150)/2-8.5,((INT((AX150-1)/2)+1)*AS150+AZ150+BO150+(AQ150-6.5*2)/2+INT(AQ150/8/10)*10+AZ150+BO150)/2)</f>
        <v>121.89999999999999</v>
      </c>
      <c r="BM150" s="87">
        <f>AR150-8.2</f>
        <v>41.8</v>
      </c>
      <c r="BN150" s="104">
        <f>Z$15</f>
        <v>12</v>
      </c>
      <c r="BO150" s="105">
        <f t="shared" si="38"/>
        <v>1.39</v>
      </c>
      <c r="BP150" s="87">
        <f>(BL150+BM150+10)*2</f>
        <v>347.4</v>
      </c>
      <c r="BQ150" s="88">
        <f>IF(BS150="双肢",INT((AL150-8)/12.5)+1,(INT((AL150-8)/12.5)+1)*2)</f>
        <v>38</v>
      </c>
      <c r="BR150" s="87">
        <f t="shared" si="39"/>
        <v>117.20211284439762</v>
      </c>
      <c r="BS150" s="87" t="str">
        <f>AE$15</f>
        <v>四肢</v>
      </c>
      <c r="BT150" s="242">
        <f>BB150+BJ150+BR150+BB151+BJ151+BR151</f>
        <v>396.77655945797534</v>
      </c>
      <c r="BU150" s="342">
        <f>(AP150+AQ150)*AL150/2*AR150/1000000</f>
        <v>2.5133999999999999</v>
      </c>
      <c r="BV150" s="88">
        <v>5</v>
      </c>
      <c r="BW150" s="110">
        <f>(20+10*BY150)*TAN(BX150/180*PI())</f>
        <v>138.56406460551014</v>
      </c>
      <c r="BX150" s="242">
        <f>45+AN150/2</f>
        <v>60</v>
      </c>
      <c r="BY150" s="88">
        <f>INT((150*COS(BX150/180*PI())-10)/10)</f>
        <v>6</v>
      </c>
      <c r="BZ150" s="104">
        <v>12</v>
      </c>
      <c r="CA150" s="110">
        <f>BW150+12</f>
        <v>150.56406460551014</v>
      </c>
      <c r="CB150" s="88">
        <f t="shared" si="40"/>
        <v>7</v>
      </c>
      <c r="CC150" s="87">
        <f t="shared" si="41"/>
        <v>9.3571027960672666</v>
      </c>
      <c r="CD150" s="242">
        <f>BB150+BJ150+BR150+BB151+BJ151+BR151+CC150+CC151</f>
        <v>414.82945796967255</v>
      </c>
      <c r="CE150" s="284">
        <f>(AP150+AQ150)*AL150/2*AR150/1000000</f>
        <v>2.5133999999999999</v>
      </c>
    </row>
    <row r="151" spans="5:83" ht="19.899999999999999" customHeight="1" thickBot="1" x14ac:dyDescent="0.3">
      <c r="E151" s="93"/>
      <c r="I151" s="72"/>
      <c r="P151" s="72"/>
      <c r="Q151" s="72"/>
      <c r="R151" s="72"/>
      <c r="S151" s="72"/>
      <c r="AJ151" s="279"/>
      <c r="AK151" s="252"/>
      <c r="AL151" s="344"/>
      <c r="AM151" s="252"/>
      <c r="AN151" s="236"/>
      <c r="AO151" s="250"/>
      <c r="AP151" s="252"/>
      <c r="AQ151" s="252"/>
      <c r="AR151" s="236"/>
      <c r="AS151" s="240"/>
      <c r="AT151" s="95" t="s">
        <v>382</v>
      </c>
      <c r="AU151" s="108">
        <f>AU150</f>
        <v>22</v>
      </c>
      <c r="AV151" s="94">
        <f>AL150/COS(AN150/180*PI())-11</f>
        <v>261.50932705750336</v>
      </c>
      <c r="AW151" s="95">
        <f>AR150-9</f>
        <v>41</v>
      </c>
      <c r="AX151" s="107" t="s">
        <v>381</v>
      </c>
      <c r="AY151" s="139">
        <f>INT((AQ150-AP150-3.5/COS(AN150*PI()/180))/AS150)+1</f>
        <v>11</v>
      </c>
      <c r="AZ151" s="109">
        <f t="shared" si="34"/>
        <v>2.5099999999999998</v>
      </c>
      <c r="BA151" s="95">
        <f t="shared" si="35"/>
        <v>343.50932705750336</v>
      </c>
      <c r="BB151" s="94">
        <f>BA151*AY151/100*((AU151/100)^2/4*PI()*7850/100)</f>
        <v>112.75508028955569</v>
      </c>
      <c r="BC151" s="94">
        <f>BC150</f>
        <v>0</v>
      </c>
      <c r="BD151" s="95" t="s">
        <v>383</v>
      </c>
      <c r="BE151" s="94">
        <f>AL150/COS(AN150/180*PI())-11</f>
        <v>261.50932705750336</v>
      </c>
      <c r="BF151" s="94">
        <f>AR150-9</f>
        <v>41</v>
      </c>
      <c r="BG151" s="108">
        <v>12</v>
      </c>
      <c r="BH151" s="95">
        <f t="shared" si="36"/>
        <v>343.50932705750336</v>
      </c>
      <c r="BI151" s="95">
        <f>INT((AQ150-AP150-3.5/COS(AN150*PI()/180))/20)+1</f>
        <v>7</v>
      </c>
      <c r="BJ151" s="94">
        <f t="shared" si="37"/>
        <v>21.348069295994012</v>
      </c>
      <c r="BK151" s="95">
        <v>4</v>
      </c>
      <c r="BL151" s="107" t="s">
        <v>381</v>
      </c>
      <c r="BM151" s="94">
        <f>AR150-8.2</f>
        <v>41.8</v>
      </c>
      <c r="BN151" s="108">
        <v>12</v>
      </c>
      <c r="BO151" s="109">
        <f t="shared" si="38"/>
        <v>1.39</v>
      </c>
      <c r="BP151" s="94">
        <f>20+BM151</f>
        <v>61.8</v>
      </c>
      <c r="BQ151" s="95">
        <f>IF(BS150="双肢",INT(BQ150/3)*INT((AX150+AY151/2)/3),INT(BQ150/3/2)*INT((AX150+AY151/2)/3))</f>
        <v>30</v>
      </c>
      <c r="BR151" s="94">
        <f t="shared" si="39"/>
        <v>16.460073115588976</v>
      </c>
      <c r="BS151" s="107" t="s">
        <v>381</v>
      </c>
      <c r="BT151" s="252"/>
      <c r="BU151" s="343"/>
      <c r="BV151" s="95">
        <v>6</v>
      </c>
      <c r="BW151" s="113">
        <f>(10+2.5*BY151)*1/TAN(BX150/180*PI())</f>
        <v>34.641016151377556</v>
      </c>
      <c r="BX151" s="252"/>
      <c r="BY151" s="95">
        <f>INT((120*SIN(BX150/180*PI()))/10)*2</f>
        <v>20</v>
      </c>
      <c r="BZ151" s="108">
        <v>12</v>
      </c>
      <c r="CA151" s="113">
        <f>BW151+2*6</f>
        <v>46.641016151377556</v>
      </c>
      <c r="CB151" s="95">
        <f t="shared" si="40"/>
        <v>21</v>
      </c>
      <c r="CC151" s="94">
        <f t="shared" si="41"/>
        <v>8.695795715629913</v>
      </c>
      <c r="CD151" s="252"/>
      <c r="CE151" s="285"/>
    </row>
    <row r="152" spans="5:83" ht="19.899999999999999" customHeight="1" x14ac:dyDescent="0.25">
      <c r="E152" s="93"/>
      <c r="I152" s="72"/>
      <c r="P152" s="72"/>
      <c r="Q152" s="72"/>
      <c r="R152" s="72"/>
      <c r="S152" s="72"/>
      <c r="AM152" s="93"/>
      <c r="AN152" s="93"/>
      <c r="AO152" s="129"/>
      <c r="AP152" s="93"/>
      <c r="AQ152" s="93"/>
      <c r="BB152" s="72"/>
      <c r="BC152" s="72"/>
      <c r="BD152" s="72"/>
      <c r="BE152" s="72"/>
      <c r="BF152" s="72"/>
    </row>
    <row r="153" spans="5:83" ht="39.75" customHeight="1" x14ac:dyDescent="0.25">
      <c r="E153" s="93"/>
      <c r="I153" s="72"/>
      <c r="P153" s="72"/>
      <c r="Q153" s="72"/>
      <c r="R153" s="72"/>
      <c r="S153" s="72"/>
      <c r="AJ153" s="271" t="s">
        <v>401</v>
      </c>
      <c r="AK153" s="271"/>
      <c r="AL153" s="271"/>
      <c r="AM153" s="271"/>
      <c r="AN153" s="271"/>
      <c r="AO153" s="271"/>
      <c r="AP153" s="271"/>
      <c r="AQ153" s="271"/>
      <c r="AR153" s="271"/>
      <c r="AS153" s="271"/>
      <c r="AT153" s="271"/>
      <c r="AU153" s="271"/>
      <c r="AV153" s="271"/>
      <c r="AW153" s="271"/>
      <c r="AX153" s="271"/>
      <c r="AY153" s="271"/>
      <c r="AZ153" s="271"/>
      <c r="BA153" s="271"/>
      <c r="BB153" s="271"/>
      <c r="BC153" s="271"/>
      <c r="BD153" s="271"/>
      <c r="BE153" s="271"/>
      <c r="BF153" s="271"/>
      <c r="BG153" s="271"/>
      <c r="BH153" s="271"/>
      <c r="BI153" s="271"/>
      <c r="BJ153" s="271"/>
      <c r="BK153" s="271"/>
      <c r="BL153" s="271"/>
      <c r="BM153" s="271"/>
      <c r="BN153" s="271"/>
      <c r="BO153" s="271"/>
      <c r="BP153" s="271"/>
      <c r="BQ153" s="271"/>
      <c r="BR153" s="271"/>
      <c r="BS153" s="271"/>
      <c r="BT153" s="271"/>
      <c r="BU153" s="271"/>
      <c r="BV153" s="271"/>
      <c r="BW153" s="271"/>
      <c r="BX153" s="271"/>
      <c r="BY153" s="271"/>
      <c r="BZ153" s="271"/>
      <c r="CA153" s="271"/>
      <c r="CB153" s="271"/>
      <c r="CC153" s="271"/>
      <c r="CD153" s="271"/>
      <c r="CE153" s="271"/>
    </row>
    <row r="154" spans="5:83" ht="19.899999999999999" customHeight="1" thickBot="1" x14ac:dyDescent="0.3">
      <c r="E154" s="93"/>
      <c r="I154" s="72"/>
      <c r="P154" s="72"/>
      <c r="Q154" s="72"/>
      <c r="R154" s="72"/>
      <c r="S154" s="72"/>
      <c r="AJ154" s="43"/>
      <c r="AK154" s="43"/>
      <c r="AL154" s="43"/>
      <c r="AM154" s="43"/>
      <c r="AN154" s="43"/>
      <c r="AO154" s="128"/>
      <c r="AP154" s="43"/>
      <c r="AQ154" s="43"/>
      <c r="AR154" s="43"/>
      <c r="AS154" s="13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</row>
    <row r="155" spans="5:83" ht="19.899999999999999" customHeight="1" x14ac:dyDescent="0.25">
      <c r="E155" s="93"/>
      <c r="I155" s="72"/>
      <c r="P155" s="72"/>
      <c r="Q155" s="72"/>
      <c r="R155" s="72"/>
      <c r="S155" s="72"/>
      <c r="AJ155" s="348" t="s">
        <v>346</v>
      </c>
      <c r="AK155" s="274" t="s">
        <v>347</v>
      </c>
      <c r="AL155" s="274" t="s">
        <v>348</v>
      </c>
      <c r="AM155" s="274" t="s">
        <v>349</v>
      </c>
      <c r="AN155" s="125" t="s">
        <v>208</v>
      </c>
      <c r="AO155" s="76" t="s">
        <v>350</v>
      </c>
      <c r="AP155" s="125" t="s">
        <v>350</v>
      </c>
      <c r="AQ155" s="125" t="s">
        <v>351</v>
      </c>
      <c r="AR155" s="124" t="s">
        <v>340</v>
      </c>
      <c r="AS155" s="264" t="s">
        <v>352</v>
      </c>
      <c r="AT155" s="257" t="s">
        <v>353</v>
      </c>
      <c r="AU155" s="257"/>
      <c r="AV155" s="257"/>
      <c r="AW155" s="257"/>
      <c r="AX155" s="257"/>
      <c r="AY155" s="257"/>
      <c r="AZ155" s="257"/>
      <c r="BA155" s="257"/>
      <c r="BB155" s="257"/>
      <c r="BC155" s="257"/>
      <c r="BD155" s="257" t="s">
        <v>354</v>
      </c>
      <c r="BE155" s="257"/>
      <c r="BF155" s="257"/>
      <c r="BG155" s="257"/>
      <c r="BH155" s="257"/>
      <c r="BI155" s="257"/>
      <c r="BJ155" s="257"/>
      <c r="BK155" s="257" t="s">
        <v>355</v>
      </c>
      <c r="BL155" s="257"/>
      <c r="BM155" s="257"/>
      <c r="BN155" s="257"/>
      <c r="BO155" s="257"/>
      <c r="BP155" s="257"/>
      <c r="BQ155" s="257"/>
      <c r="BR155" s="257"/>
      <c r="BS155" s="257"/>
      <c r="BT155" s="258" t="s">
        <v>356</v>
      </c>
      <c r="BU155" s="258" t="s">
        <v>357</v>
      </c>
      <c r="BV155" s="257" t="s">
        <v>397</v>
      </c>
      <c r="BW155" s="257"/>
      <c r="BX155" s="257"/>
      <c r="BY155" s="257"/>
      <c r="BZ155" s="257"/>
      <c r="CA155" s="257"/>
      <c r="CB155" s="257"/>
      <c r="CC155" s="257"/>
      <c r="CD155" s="258" t="s">
        <v>356</v>
      </c>
      <c r="CE155" s="346" t="s">
        <v>357</v>
      </c>
    </row>
    <row r="156" spans="5:83" ht="67.5" customHeight="1" x14ac:dyDescent="0.25">
      <c r="E156" s="93"/>
      <c r="I156" s="72"/>
      <c r="P156" s="72"/>
      <c r="Q156" s="72"/>
      <c r="R156" s="72"/>
      <c r="S156" s="72"/>
      <c r="AJ156" s="273"/>
      <c r="AK156" s="259"/>
      <c r="AL156" s="259"/>
      <c r="AM156" s="259"/>
      <c r="AN156" s="126" t="s">
        <v>371</v>
      </c>
      <c r="AO156" s="82" t="s">
        <v>372</v>
      </c>
      <c r="AP156" s="126" t="s">
        <v>373</v>
      </c>
      <c r="AQ156" s="126" t="s">
        <v>374</v>
      </c>
      <c r="AR156" s="126" t="s">
        <v>189</v>
      </c>
      <c r="AS156" s="265"/>
      <c r="AT156" s="25" t="s">
        <v>375</v>
      </c>
      <c r="AU156" s="25" t="s">
        <v>376</v>
      </c>
      <c r="AV156" s="81" t="s">
        <v>359</v>
      </c>
      <c r="AW156" s="81" t="s">
        <v>360</v>
      </c>
      <c r="AX156" s="25" t="s">
        <v>188</v>
      </c>
      <c r="AY156" s="25" t="s">
        <v>211</v>
      </c>
      <c r="AZ156" s="25" t="s">
        <v>363</v>
      </c>
      <c r="BA156" s="25" t="s">
        <v>377</v>
      </c>
      <c r="BB156" s="25" t="s">
        <v>378</v>
      </c>
      <c r="BC156" s="25" t="s">
        <v>369</v>
      </c>
      <c r="BD156" s="25" t="s">
        <v>375</v>
      </c>
      <c r="BE156" s="81" t="s">
        <v>359</v>
      </c>
      <c r="BF156" s="81" t="s">
        <v>360</v>
      </c>
      <c r="BG156" s="25" t="s">
        <v>376</v>
      </c>
      <c r="BH156" s="25" t="s">
        <v>377</v>
      </c>
      <c r="BI156" s="25" t="s">
        <v>379</v>
      </c>
      <c r="BJ156" s="25" t="s">
        <v>378</v>
      </c>
      <c r="BK156" s="25" t="s">
        <v>375</v>
      </c>
      <c r="BL156" s="81" t="s">
        <v>359</v>
      </c>
      <c r="BM156" s="81" t="s">
        <v>360</v>
      </c>
      <c r="BN156" s="25" t="s">
        <v>376</v>
      </c>
      <c r="BO156" s="25" t="s">
        <v>363</v>
      </c>
      <c r="BP156" s="25" t="s">
        <v>377</v>
      </c>
      <c r="BQ156" s="25" t="s">
        <v>370</v>
      </c>
      <c r="BR156" s="25" t="s">
        <v>378</v>
      </c>
      <c r="BS156" s="25" t="s">
        <v>369</v>
      </c>
      <c r="BT156" s="259"/>
      <c r="BU156" s="259"/>
      <c r="BV156" s="25" t="s">
        <v>375</v>
      </c>
      <c r="BW156" s="81" t="s">
        <v>359</v>
      </c>
      <c r="BX156" s="81" t="s">
        <v>161</v>
      </c>
      <c r="BY156" s="81" t="s">
        <v>398</v>
      </c>
      <c r="BZ156" s="25" t="s">
        <v>376</v>
      </c>
      <c r="CA156" s="25" t="s">
        <v>377</v>
      </c>
      <c r="CB156" s="25" t="s">
        <v>370</v>
      </c>
      <c r="CC156" s="25" t="s">
        <v>378</v>
      </c>
      <c r="CD156" s="259"/>
      <c r="CE156" s="347"/>
    </row>
    <row r="157" spans="5:83" ht="19.899999999999999" customHeight="1" x14ac:dyDescent="0.25">
      <c r="E157" s="93"/>
      <c r="I157" s="72"/>
      <c r="P157" s="72"/>
      <c r="Q157" s="72"/>
      <c r="R157" s="72"/>
      <c r="S157" s="72"/>
      <c r="AJ157" s="278">
        <v>2.4</v>
      </c>
      <c r="AK157" s="242">
        <v>2</v>
      </c>
      <c r="AL157" s="238">
        <f>AJ157*100-2*2</f>
        <v>236</v>
      </c>
      <c r="AM157" s="242" t="s">
        <v>380</v>
      </c>
      <c r="AN157" s="238">
        <v>35</v>
      </c>
      <c r="AO157" s="250">
        <f>INT(AL157*TAN(RADIANS(AN157)))</f>
        <v>165</v>
      </c>
      <c r="AP157" s="242">
        <f>INT((AO157-13)/AS157+1)*AS157+13</f>
        <v>169</v>
      </c>
      <c r="AQ157" s="242">
        <f>AP157+INT(AL157*(TAN(AN157/180*PI())))</f>
        <v>334</v>
      </c>
      <c r="AR157" s="238">
        <f>F$6</f>
        <v>25</v>
      </c>
      <c r="AS157" s="239">
        <v>12</v>
      </c>
      <c r="AT157" s="88">
        <v>1</v>
      </c>
      <c r="AU157" s="104">
        <f>J$6</f>
        <v>20</v>
      </c>
      <c r="AV157" s="87">
        <f>AL157-11</f>
        <v>225</v>
      </c>
      <c r="AW157" s="88">
        <f>AR157-9</f>
        <v>16</v>
      </c>
      <c r="AX157" s="130">
        <f>INT((AP157-13)/AS157)+1</f>
        <v>14</v>
      </c>
      <c r="AY157" s="103" t="s">
        <v>381</v>
      </c>
      <c r="AZ157" s="105">
        <f t="shared" ref="AZ157:AZ176" si="42">IF(AU157=16,1.84,IF(AU157=20,2.27,IF(AU157=22,2.51,IF(AU157=25,2.84,IF(AU157=28,3.16)))))</f>
        <v>2.27</v>
      </c>
      <c r="BA157" s="88">
        <f t="shared" ref="BA157:BA176" si="43">AV157+2*AW157</f>
        <v>257</v>
      </c>
      <c r="BB157" s="87">
        <f>BA157*AX157/100*((AU157/100)^2/4*PI()*7850/100)</f>
        <v>88.732085385786192</v>
      </c>
      <c r="BC157" s="87">
        <f>Q$6</f>
        <v>0</v>
      </c>
      <c r="BD157" s="88">
        <v>2</v>
      </c>
      <c r="BE157" s="87">
        <f>AL157-11</f>
        <v>225</v>
      </c>
      <c r="BF157" s="87">
        <f>AR157-9</f>
        <v>16</v>
      </c>
      <c r="BG157" s="104">
        <v>12</v>
      </c>
      <c r="BH157" s="88">
        <f t="shared" ref="BH157:BH176" si="44">BE157+2*BF157</f>
        <v>257</v>
      </c>
      <c r="BI157" s="88">
        <f>INT((AP157-13)/20)+1</f>
        <v>8</v>
      </c>
      <c r="BJ157" s="87">
        <f t="shared" ref="BJ157:BJ176" si="45">BH157*BI157/100*((BG157/100)^2/4*PI()*7850/100)</f>
        <v>18.253457565076015</v>
      </c>
      <c r="BK157" s="88">
        <v>3</v>
      </c>
      <c r="BL157" s="87">
        <f>IF(BS157="双肢",(AP157+AQ157)/2-8.5,((INT((AX157-1)/2)+1)*AS157+AZ157+BO157+(AQ157-6.5*2)/2+INT(AQ157/8/10)*10+AZ157+BO157)/2)</f>
        <v>243</v>
      </c>
      <c r="BM157" s="87">
        <f>AR157-8.2</f>
        <v>16.8</v>
      </c>
      <c r="BN157" s="104">
        <f>Z$6</f>
        <v>10</v>
      </c>
      <c r="BO157" s="105">
        <f t="shared" ref="BO157:BO176" si="46">IF(BN157=10,1.16,IF(BN157=12,1.39,IF(BN157=25,2.7,IF(BN157=28,3.1))))</f>
        <v>1.1599999999999999</v>
      </c>
      <c r="BP157" s="87">
        <f>(BL157+BM157+10)*2</f>
        <v>539.6</v>
      </c>
      <c r="BQ157" s="88">
        <f>IF(BS157="双肢",INT((AL157-8)/12.5)+1,(INT((AL157-8)/12.5)+1)*2)</f>
        <v>19</v>
      </c>
      <c r="BR157" s="87">
        <f t="shared" ref="BR157:BR176" si="47">BP157*BQ157/100*((BN157/100)^2/4*PI()*7850/100)</f>
        <v>63.209896623765594</v>
      </c>
      <c r="BS157" s="87" t="str">
        <f>AE$6</f>
        <v>双肢</v>
      </c>
      <c r="BT157" s="242">
        <f>BB157+BJ157+BR157+BB158+BJ158+BR158</f>
        <v>315.33697095467693</v>
      </c>
      <c r="BU157" s="342">
        <f>(AP157+AQ157)*AL157/2*AR157/1000000</f>
        <v>1.4838499999999999</v>
      </c>
      <c r="BV157" s="88">
        <v>5</v>
      </c>
      <c r="BW157" s="110">
        <f>(20+10*BY157)*TAN(BX157/180*PI())</f>
        <v>134.46874888798155</v>
      </c>
      <c r="BX157" s="242">
        <f>45+AN157/2</f>
        <v>62.5</v>
      </c>
      <c r="BY157" s="88">
        <f>INT((150*COS(BX157/180*PI())-10)/10)</f>
        <v>5</v>
      </c>
      <c r="BZ157" s="104">
        <v>12</v>
      </c>
      <c r="CA157" s="110">
        <f>BW157+12</f>
        <v>146.46874888798155</v>
      </c>
      <c r="CB157" s="88">
        <f t="shared" ref="CB157:CB176" si="48">BY157+1</f>
        <v>6</v>
      </c>
      <c r="CC157" s="87">
        <f t="shared" ref="CC157:CC176" si="49">CA157*CB157/100*((BZ157/100)^2/4*PI()*7850/100)</f>
        <v>7.8022210868770809</v>
      </c>
      <c r="CD157" s="242">
        <f>BB157+BJ157+BR157+BB158+BJ158+BR158+CC157+CC158</f>
        <v>331.19978469760861</v>
      </c>
      <c r="CE157" s="284">
        <f>(AP157+AQ157)*AL157/2*AR157/1000000</f>
        <v>1.4838499999999999</v>
      </c>
    </row>
    <row r="158" spans="5:83" ht="19.899999999999999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2"/>
      <c r="AN158" s="238"/>
      <c r="AO158" s="250"/>
      <c r="AP158" s="242"/>
      <c r="AQ158" s="242"/>
      <c r="AR158" s="238"/>
      <c r="AS158" s="239"/>
      <c r="AT158" s="88" t="s">
        <v>382</v>
      </c>
      <c r="AU158" s="104">
        <f>AU157</f>
        <v>20</v>
      </c>
      <c r="AV158" s="87">
        <f>AL157/COS(AN157/180*PI())-11</f>
        <v>277.10280294770365</v>
      </c>
      <c r="AW158" s="88">
        <f>AR157-9</f>
        <v>16</v>
      </c>
      <c r="AX158" s="103" t="s">
        <v>381</v>
      </c>
      <c r="AY158" s="131">
        <f>INT((AQ157-AP157-3.5/COS(AN157*PI()/180))/AS157)+1</f>
        <v>14</v>
      </c>
      <c r="AZ158" s="105">
        <f t="shared" si="42"/>
        <v>2.27</v>
      </c>
      <c r="BA158" s="88">
        <f t="shared" si="43"/>
        <v>309.10280294770365</v>
      </c>
      <c r="BB158" s="87">
        <f>BA158*AY158/100*((AU158/100)^2/4*PI()*7850/100)</f>
        <v>106.72115293440267</v>
      </c>
      <c r="BC158" s="87">
        <f>BC157</f>
        <v>0</v>
      </c>
      <c r="BD158" s="88" t="s">
        <v>383</v>
      </c>
      <c r="BE158" s="87">
        <f>AL157/COS(AN157/180*PI())-11</f>
        <v>277.10280294770365</v>
      </c>
      <c r="BF158" s="87">
        <f>AR157-9</f>
        <v>16</v>
      </c>
      <c r="BG158" s="104">
        <v>12</v>
      </c>
      <c r="BH158" s="88">
        <f t="shared" si="44"/>
        <v>309.10280294770365</v>
      </c>
      <c r="BI158" s="88">
        <f>INT((AQ157-AP157-3.5/COS(AN157*PI()/180))/20)+1</f>
        <v>9</v>
      </c>
      <c r="BJ158" s="87">
        <f t="shared" si="45"/>
        <v>24.698323964818901</v>
      </c>
      <c r="BK158" s="88">
        <v>4</v>
      </c>
      <c r="BL158" s="103" t="s">
        <v>381</v>
      </c>
      <c r="BM158" s="87">
        <f>AR157-8.2</f>
        <v>16.8</v>
      </c>
      <c r="BN158" s="104">
        <v>12</v>
      </c>
      <c r="BO158" s="105">
        <f t="shared" si="46"/>
        <v>1.39</v>
      </c>
      <c r="BP158" s="87">
        <f>20+BM158</f>
        <v>36.799999999999997</v>
      </c>
      <c r="BQ158" s="88">
        <f>IF(BS157="双肢",INT(BQ157/3)*INT((AX157+AY158/2)/3),INT(BQ157/3/2)*INT((AX157+AY158/2)/3))</f>
        <v>42</v>
      </c>
      <c r="BR158" s="87">
        <f t="shared" si="47"/>
        <v>13.722054480827573</v>
      </c>
      <c r="BS158" s="103" t="s">
        <v>381</v>
      </c>
      <c r="BT158" s="242"/>
      <c r="BU158" s="342"/>
      <c r="BV158" s="88">
        <v>6</v>
      </c>
      <c r="BW158" s="110">
        <f>(10+2.5*BY158)*1/TAN(BX157/180*PI())</f>
        <v>31.234023033104791</v>
      </c>
      <c r="BX158" s="242"/>
      <c r="BY158" s="88">
        <f>INT((120*SIN(BX157/180*PI()))/10)*2</f>
        <v>20</v>
      </c>
      <c r="BZ158" s="104">
        <v>12</v>
      </c>
      <c r="CA158" s="110">
        <f>BW158+2*6</f>
        <v>43.234023033104791</v>
      </c>
      <c r="CB158" s="88">
        <f t="shared" si="48"/>
        <v>21</v>
      </c>
      <c r="CC158" s="87">
        <f t="shared" si="49"/>
        <v>8.0605926560545935</v>
      </c>
      <c r="CD158" s="242"/>
      <c r="CE158" s="284"/>
    </row>
    <row r="159" spans="5:83" ht="19.899999999999999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f>AJ157*100-2*2</f>
        <v>236</v>
      </c>
      <c r="AM159" s="242" t="s">
        <v>384</v>
      </c>
      <c r="AN159" s="238">
        <v>35</v>
      </c>
      <c r="AO159" s="250">
        <f>INT(AL159*TAN(RADIANS(AN159)))</f>
        <v>165</v>
      </c>
      <c r="AP159" s="242">
        <f>INT((AO159-13)/AS159+1)*AS159+13</f>
        <v>169</v>
      </c>
      <c r="AQ159" s="242">
        <f>AP159+INT(AL159*(TAN(AN159/180*PI())))</f>
        <v>334</v>
      </c>
      <c r="AR159" s="238">
        <f>F$7</f>
        <v>25</v>
      </c>
      <c r="AS159" s="239">
        <v>12</v>
      </c>
      <c r="AT159" s="88">
        <v>1</v>
      </c>
      <c r="AU159" s="104">
        <f>J$7</f>
        <v>20</v>
      </c>
      <c r="AV159" s="87">
        <f>AL159-11</f>
        <v>225</v>
      </c>
      <c r="AW159" s="88">
        <f>AR159-9</f>
        <v>16</v>
      </c>
      <c r="AX159" s="130">
        <f>INT((AP159-13)/AS159)+1</f>
        <v>14</v>
      </c>
      <c r="AY159" s="103" t="s">
        <v>381</v>
      </c>
      <c r="AZ159" s="105">
        <f t="shared" si="42"/>
        <v>2.27</v>
      </c>
      <c r="BA159" s="88">
        <f t="shared" si="43"/>
        <v>257</v>
      </c>
      <c r="BB159" s="87">
        <f>BA159*AX159/100*((AU159/100)^2/4*PI()*7850/100)</f>
        <v>88.732085385786192</v>
      </c>
      <c r="BC159" s="87">
        <f>Q$7</f>
        <v>0</v>
      </c>
      <c r="BD159" s="88">
        <v>2</v>
      </c>
      <c r="BE159" s="87">
        <f>AL159-11</f>
        <v>225</v>
      </c>
      <c r="BF159" s="87">
        <f>AR159-9</f>
        <v>16</v>
      </c>
      <c r="BG159" s="104">
        <v>12</v>
      </c>
      <c r="BH159" s="88">
        <f t="shared" si="44"/>
        <v>257</v>
      </c>
      <c r="BI159" s="88">
        <f>INT((AP159-13)/20)+1</f>
        <v>8</v>
      </c>
      <c r="BJ159" s="87">
        <f t="shared" si="45"/>
        <v>18.253457565076015</v>
      </c>
      <c r="BK159" s="88">
        <v>3</v>
      </c>
      <c r="BL159" s="87">
        <f>IF(BS159="双肢",(AP159+AQ159)/2-8.5,((INT((AX159-1)/2)+1)*AS159+AZ159+BO159+(AQ159-6.5*2)/2+INT(AQ159/8/10)*10+AZ159+BO159)/2)</f>
        <v>243</v>
      </c>
      <c r="BM159" s="87">
        <f>AR159-8.2</f>
        <v>16.8</v>
      </c>
      <c r="BN159" s="104">
        <f>Z$7</f>
        <v>10</v>
      </c>
      <c r="BO159" s="105">
        <f t="shared" si="46"/>
        <v>1.1599999999999999</v>
      </c>
      <c r="BP159" s="87">
        <f>(BL159+BM159+12)*2</f>
        <v>543.6</v>
      </c>
      <c r="BQ159" s="88">
        <f>IF(BS159="双肢",INT((AL159-8)/12.5)+1,(INT((AL159-8)/12.5)+1)*2)</f>
        <v>19</v>
      </c>
      <c r="BR159" s="87">
        <f t="shared" si="47"/>
        <v>63.678465168048511</v>
      </c>
      <c r="BS159" s="87" t="str">
        <f>AE$7</f>
        <v>双肢</v>
      </c>
      <c r="BT159" s="242">
        <f>BB159+BJ159+BR159+BB160+BJ160+BR160</f>
        <v>315.80553949895983</v>
      </c>
      <c r="BU159" s="342">
        <f>(AP159+AQ159)*AL159/2*AR159/1000000</f>
        <v>1.4838499999999999</v>
      </c>
      <c r="BV159" s="88">
        <v>5</v>
      </c>
      <c r="BW159" s="110">
        <f>(20+10*BY159)*TAN(BX159/180*PI())</f>
        <v>96.049106348558254</v>
      </c>
      <c r="BX159" s="242">
        <f>45+AN159/2</f>
        <v>62.5</v>
      </c>
      <c r="BY159" s="88">
        <f>INT((99*COS(BX159/180*PI())-10)/10)</f>
        <v>3</v>
      </c>
      <c r="BZ159" s="104">
        <v>12</v>
      </c>
      <c r="CA159" s="110">
        <f>BW159+12</f>
        <v>108.04910634855825</v>
      </c>
      <c r="CB159" s="88">
        <f t="shared" si="48"/>
        <v>4</v>
      </c>
      <c r="CC159" s="87">
        <f t="shared" si="49"/>
        <v>3.8371007347816994</v>
      </c>
      <c r="CD159" s="242">
        <f>BB159+BJ159+BR159+BB160+BJ160+BR160+CC159+CC160</f>
        <v>335.87228737263365</v>
      </c>
      <c r="CE159" s="284">
        <f>(AP159+AQ159)*AL159/2*AR159/1000000</f>
        <v>1.4838499999999999</v>
      </c>
    </row>
    <row r="160" spans="5:83" ht="19.899999999999999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2"/>
      <c r="AN160" s="238"/>
      <c r="AO160" s="250"/>
      <c r="AP160" s="242"/>
      <c r="AQ160" s="242"/>
      <c r="AR160" s="238"/>
      <c r="AS160" s="239"/>
      <c r="AT160" s="88" t="s">
        <v>382</v>
      </c>
      <c r="AU160" s="104">
        <f>AU159</f>
        <v>20</v>
      </c>
      <c r="AV160" s="87">
        <f>AL159/COS(AN159/180*PI())-11</f>
        <v>277.10280294770365</v>
      </c>
      <c r="AW160" s="88">
        <f>AR159-9</f>
        <v>16</v>
      </c>
      <c r="AX160" s="103" t="s">
        <v>381</v>
      </c>
      <c r="AY160" s="131">
        <f>INT((AQ159-AP159-3.5/COS(AN159*PI()/180))/AS159)+1</f>
        <v>14</v>
      </c>
      <c r="AZ160" s="105">
        <f t="shared" si="42"/>
        <v>2.27</v>
      </c>
      <c r="BA160" s="88">
        <f t="shared" si="43"/>
        <v>309.10280294770365</v>
      </c>
      <c r="BB160" s="87">
        <f>BA160*AY160/100*((AU160/100)^2/4*PI()*7850/100)</f>
        <v>106.72115293440267</v>
      </c>
      <c r="BC160" s="87">
        <f>BC159</f>
        <v>0</v>
      </c>
      <c r="BD160" s="88" t="s">
        <v>383</v>
      </c>
      <c r="BE160" s="87">
        <f>AL159/COS(AN159/180*PI())-11</f>
        <v>277.10280294770365</v>
      </c>
      <c r="BF160" s="87">
        <f>AR159-9</f>
        <v>16</v>
      </c>
      <c r="BG160" s="104">
        <v>12</v>
      </c>
      <c r="BH160" s="88">
        <f t="shared" si="44"/>
        <v>309.10280294770365</v>
      </c>
      <c r="BI160" s="88">
        <f>INT((AQ159-AP159-3.5/COS(AN159*PI()/180))/20)+1</f>
        <v>9</v>
      </c>
      <c r="BJ160" s="87">
        <f t="shared" si="45"/>
        <v>24.698323964818901</v>
      </c>
      <c r="BK160" s="88">
        <v>4</v>
      </c>
      <c r="BL160" s="103" t="s">
        <v>381</v>
      </c>
      <c r="BM160" s="87">
        <f>AR159-8.2</f>
        <v>16.8</v>
      </c>
      <c r="BN160" s="104">
        <v>12</v>
      </c>
      <c r="BO160" s="105">
        <f t="shared" si="46"/>
        <v>1.39</v>
      </c>
      <c r="BP160" s="87">
        <f>20+BM160</f>
        <v>36.799999999999997</v>
      </c>
      <c r="BQ160" s="88">
        <f>IF(BS159="双肢",INT(BQ159/3)*INT((AX159+AY160/2)/3),INT(BQ159/3/2)*INT((AX159+AY160/2)/3))</f>
        <v>42</v>
      </c>
      <c r="BR160" s="87">
        <f t="shared" si="47"/>
        <v>13.722054480827573</v>
      </c>
      <c r="BS160" s="103" t="s">
        <v>381</v>
      </c>
      <c r="BT160" s="242"/>
      <c r="BU160" s="342"/>
      <c r="BV160" s="88">
        <v>6</v>
      </c>
      <c r="BW160" s="110">
        <f>(10+2.5*BY160)*(TAN(BX159/180*PI())+1/TAN(BX159/180*PI()))</f>
        <v>109.86971298853102</v>
      </c>
      <c r="BX160" s="242"/>
      <c r="BY160" s="88">
        <f>INT((99*SIN(BX159/180*PI())-10)/10)*2</f>
        <v>14</v>
      </c>
      <c r="BZ160" s="104">
        <v>12</v>
      </c>
      <c r="CA160" s="110">
        <f>BW160+2*6</f>
        <v>121.86971298853102</v>
      </c>
      <c r="CB160" s="88">
        <f t="shared" si="48"/>
        <v>15</v>
      </c>
      <c r="CC160" s="87">
        <f t="shared" si="49"/>
        <v>16.229647138892105</v>
      </c>
      <c r="CD160" s="242"/>
      <c r="CE160" s="284"/>
    </row>
    <row r="161" spans="5:83" ht="19.899999999999999" customHeight="1" x14ac:dyDescent="0.25">
      <c r="E161" s="93"/>
      <c r="I161" s="72"/>
      <c r="P161" s="72"/>
      <c r="Q161" s="72"/>
      <c r="R161" s="72"/>
      <c r="S161" s="72"/>
      <c r="AJ161" s="278"/>
      <c r="AK161" s="242"/>
      <c r="AL161" s="238">
        <f>AJ157*100-2*2</f>
        <v>236</v>
      </c>
      <c r="AM161" s="242" t="s">
        <v>385</v>
      </c>
      <c r="AN161" s="238">
        <v>35</v>
      </c>
      <c r="AO161" s="250">
        <f>INT(AL161*TAN(RADIANS(AN161)))</f>
        <v>165</v>
      </c>
      <c r="AP161" s="242">
        <f>INT((AO161-13)/AS161+1)*AS161+13</f>
        <v>169</v>
      </c>
      <c r="AQ161" s="242">
        <f>AP161+INT(AL161*(TAN(AN161/180*PI())))</f>
        <v>334</v>
      </c>
      <c r="AR161" s="238">
        <f>F$8</f>
        <v>35</v>
      </c>
      <c r="AS161" s="239">
        <v>12</v>
      </c>
      <c r="AT161" s="88">
        <v>1</v>
      </c>
      <c r="AU161" s="104">
        <f>J$8</f>
        <v>20</v>
      </c>
      <c r="AV161" s="87">
        <f>AL161-11</f>
        <v>225</v>
      </c>
      <c r="AW161" s="88">
        <f>AR161-9</f>
        <v>26</v>
      </c>
      <c r="AX161" s="130">
        <f>INT((AP161-13)/AS161)+1</f>
        <v>14</v>
      </c>
      <c r="AY161" s="103" t="s">
        <v>381</v>
      </c>
      <c r="AZ161" s="105">
        <f t="shared" si="42"/>
        <v>2.27</v>
      </c>
      <c r="BA161" s="88">
        <f t="shared" si="43"/>
        <v>277</v>
      </c>
      <c r="BB161" s="87">
        <f>BA161*AX161/100*((AU161/100)^2/4*PI()*7850/100)</f>
        <v>95.637306038376579</v>
      </c>
      <c r="BC161" s="87">
        <f>Q$8</f>
        <v>0</v>
      </c>
      <c r="BD161" s="88">
        <v>2</v>
      </c>
      <c r="BE161" s="87">
        <f>AL161-11</f>
        <v>225</v>
      </c>
      <c r="BF161" s="87">
        <f>AR161-9</f>
        <v>26</v>
      </c>
      <c r="BG161" s="104">
        <v>12</v>
      </c>
      <c r="BH161" s="88">
        <f t="shared" si="44"/>
        <v>277</v>
      </c>
      <c r="BI161" s="88">
        <f>INT((AP161-13)/20)+1</f>
        <v>8</v>
      </c>
      <c r="BJ161" s="87">
        <f t="shared" si="45"/>
        <v>19.673960099323178</v>
      </c>
      <c r="BK161" s="88">
        <v>3</v>
      </c>
      <c r="BL161" s="87">
        <f>IF(BS161="双肢",(AP161+AQ161)/2-8.5,((INT((AX161-1)/2)+1)*AS161+AZ161+BO161+(AQ161-6.5*2)/2+INT(AQ161/8/10)*10+AZ161+BO161)/2)</f>
        <v>243</v>
      </c>
      <c r="BM161" s="87">
        <f>AR161-8.2</f>
        <v>26.8</v>
      </c>
      <c r="BN161" s="104">
        <f>Z$8</f>
        <v>10</v>
      </c>
      <c r="BO161" s="105">
        <f t="shared" si="46"/>
        <v>1.1599999999999999</v>
      </c>
      <c r="BP161" s="87">
        <f>(BL161+BM161+10)*2</f>
        <v>559.6</v>
      </c>
      <c r="BQ161" s="88">
        <f>IF(BS161="双肢",INT((AL161-8)/12.5)+1,(INT((AL161-8)/12.5)+1)*2)</f>
        <v>19</v>
      </c>
      <c r="BR161" s="87">
        <f t="shared" si="47"/>
        <v>65.552739345180186</v>
      </c>
      <c r="BS161" s="87" t="str">
        <f>AE$8</f>
        <v>双肢</v>
      </c>
      <c r="BT161" s="242">
        <f>BB161+BJ161+BR161+BB162+BJ162+BR162</f>
        <v>338.2376420189463</v>
      </c>
      <c r="BU161" s="342">
        <f>(AP161+AQ161)*AL161/2*AR161/1000000</f>
        <v>2.0773899999999998</v>
      </c>
      <c r="BV161" s="88">
        <v>5</v>
      </c>
      <c r="BW161" s="110">
        <f>(20+10*BY161)*TAN(BX161/180*PI())</f>
        <v>134.46874888798155</v>
      </c>
      <c r="BX161" s="242">
        <f>45+AN161/2</f>
        <v>62.5</v>
      </c>
      <c r="BY161" s="88">
        <f>INT((150*COS(BX161/180*PI())-10)/10)</f>
        <v>5</v>
      </c>
      <c r="BZ161" s="104">
        <v>12</v>
      </c>
      <c r="CA161" s="110">
        <f>BW161+12</f>
        <v>146.46874888798155</v>
      </c>
      <c r="CB161" s="88">
        <f t="shared" si="48"/>
        <v>6</v>
      </c>
      <c r="CC161" s="87">
        <f t="shared" si="49"/>
        <v>7.8022210868770809</v>
      </c>
      <c r="CD161" s="242">
        <f>BB161+BJ161+BR161+BB162+BJ162+BR162+CC161+CC162</f>
        <v>354.10045576187798</v>
      </c>
      <c r="CE161" s="284">
        <f>(AP161+AQ161)*AL161/2*AR161/1000000</f>
        <v>2.0773899999999998</v>
      </c>
    </row>
    <row r="162" spans="5:83" ht="19.899999999999999" customHeight="1" x14ac:dyDescent="0.25">
      <c r="E162" s="93"/>
      <c r="I162" s="72"/>
      <c r="P162" s="72"/>
      <c r="Q162" s="72"/>
      <c r="R162" s="72"/>
      <c r="S162" s="72"/>
      <c r="AJ162" s="278"/>
      <c r="AK162" s="242"/>
      <c r="AL162" s="238"/>
      <c r="AM162" s="242"/>
      <c r="AN162" s="238"/>
      <c r="AO162" s="250"/>
      <c r="AP162" s="242"/>
      <c r="AQ162" s="242"/>
      <c r="AR162" s="238"/>
      <c r="AS162" s="239"/>
      <c r="AT162" s="88" t="s">
        <v>382</v>
      </c>
      <c r="AU162" s="104">
        <f>AU161</f>
        <v>20</v>
      </c>
      <c r="AV162" s="87">
        <f>AL161/COS(AN161/180*PI())-11</f>
        <v>277.10280294770365</v>
      </c>
      <c r="AW162" s="88">
        <f>AR161-9</f>
        <v>26</v>
      </c>
      <c r="AX162" s="103" t="s">
        <v>381</v>
      </c>
      <c r="AY162" s="131">
        <f>INT((AQ161-AP161-3.5/COS(AN161*PI()/180))/AS161)+1</f>
        <v>14</v>
      </c>
      <c r="AZ162" s="105">
        <f t="shared" si="42"/>
        <v>2.27</v>
      </c>
      <c r="BA162" s="88">
        <f t="shared" si="43"/>
        <v>329.10280294770365</v>
      </c>
      <c r="BB162" s="87">
        <f>BA162*AY162/100*((AU162/100)^2/4*PI()*7850/100)</f>
        <v>113.62637358699303</v>
      </c>
      <c r="BC162" s="87">
        <f>BC161</f>
        <v>0</v>
      </c>
      <c r="BD162" s="88" t="s">
        <v>383</v>
      </c>
      <c r="BE162" s="87">
        <f>AL161/COS(AN161/180*PI())-11</f>
        <v>277.10280294770365</v>
      </c>
      <c r="BF162" s="87">
        <f>AR161-9</f>
        <v>26</v>
      </c>
      <c r="BG162" s="104">
        <v>12</v>
      </c>
      <c r="BH162" s="88">
        <f t="shared" si="44"/>
        <v>329.10280294770365</v>
      </c>
      <c r="BI162" s="88">
        <f>INT((AQ161-AP161-3.5/COS(AN161*PI()/180))/20)+1</f>
        <v>9</v>
      </c>
      <c r="BJ162" s="87">
        <f t="shared" si="45"/>
        <v>26.296389315846959</v>
      </c>
      <c r="BK162" s="88">
        <v>4</v>
      </c>
      <c r="BL162" s="103" t="s">
        <v>381</v>
      </c>
      <c r="BM162" s="87">
        <f>AR161-8.2</f>
        <v>26.8</v>
      </c>
      <c r="BN162" s="104">
        <v>12</v>
      </c>
      <c r="BO162" s="105">
        <f t="shared" si="46"/>
        <v>1.39</v>
      </c>
      <c r="BP162" s="87">
        <f>20+BM162</f>
        <v>46.8</v>
      </c>
      <c r="BQ162" s="88">
        <f>IF(BS161="双肢",INT(BQ161/3)*INT((AX161+AY162/2)/3),INT(BQ161/3/2)*INT((AX161+AY162/2)/3))</f>
        <v>42</v>
      </c>
      <c r="BR162" s="87">
        <f t="shared" si="47"/>
        <v>17.450873633226369</v>
      </c>
      <c r="BS162" s="103" t="s">
        <v>381</v>
      </c>
      <c r="BT162" s="242"/>
      <c r="BU162" s="342"/>
      <c r="BV162" s="88">
        <v>6</v>
      </c>
      <c r="BW162" s="110">
        <f>(10+2.5*BY162)*1/TAN(BX161/180*PI())</f>
        <v>31.234023033104791</v>
      </c>
      <c r="BX162" s="242"/>
      <c r="BY162" s="88">
        <f>INT((120*SIN(BX161/180*PI()))/10)*2</f>
        <v>20</v>
      </c>
      <c r="BZ162" s="104">
        <v>12</v>
      </c>
      <c r="CA162" s="110">
        <f>BW162+2*6</f>
        <v>43.234023033104791</v>
      </c>
      <c r="CB162" s="88">
        <f t="shared" si="48"/>
        <v>21</v>
      </c>
      <c r="CC162" s="87">
        <f t="shared" si="49"/>
        <v>8.0605926560545935</v>
      </c>
      <c r="CD162" s="242"/>
      <c r="CE162" s="284"/>
    </row>
    <row r="163" spans="5:83" ht="19.899999999999999" customHeight="1" x14ac:dyDescent="0.25">
      <c r="E163" s="93"/>
      <c r="I163" s="72"/>
      <c r="P163" s="72"/>
      <c r="Q163" s="72"/>
      <c r="R163" s="72"/>
      <c r="S163" s="72"/>
      <c r="AJ163" s="278"/>
      <c r="AK163" s="242"/>
      <c r="AL163" s="238">
        <f>AJ157*100-2*2</f>
        <v>236</v>
      </c>
      <c r="AM163" s="242" t="s">
        <v>386</v>
      </c>
      <c r="AN163" s="238">
        <v>35</v>
      </c>
      <c r="AO163" s="250">
        <f>INT(AL163*TAN(RADIANS(AN163)))</f>
        <v>165</v>
      </c>
      <c r="AP163" s="242">
        <f>INT((AO163-13)/AS163+1)*AS163+13</f>
        <v>169</v>
      </c>
      <c r="AQ163" s="242">
        <f>AP163+INT(AL163*(TAN(AN163/180*PI())))</f>
        <v>334</v>
      </c>
      <c r="AR163" s="238">
        <f>F$9</f>
        <v>35</v>
      </c>
      <c r="AS163" s="239">
        <v>12</v>
      </c>
      <c r="AT163" s="88">
        <v>1</v>
      </c>
      <c r="AU163" s="104">
        <f>J$9</f>
        <v>20</v>
      </c>
      <c r="AV163" s="87">
        <f>AL163-11</f>
        <v>225</v>
      </c>
      <c r="AW163" s="88">
        <f>AR163-9</f>
        <v>26</v>
      </c>
      <c r="AX163" s="130">
        <f>INT((AP163-13)/AS163)+1</f>
        <v>14</v>
      </c>
      <c r="AY163" s="103" t="s">
        <v>381</v>
      </c>
      <c r="AZ163" s="105">
        <f t="shared" si="42"/>
        <v>2.27</v>
      </c>
      <c r="BA163" s="88">
        <f t="shared" si="43"/>
        <v>277</v>
      </c>
      <c r="BB163" s="87">
        <f>BA163*AX163/100*((AU163/100)^2/4*PI()*7850/100)</f>
        <v>95.637306038376579</v>
      </c>
      <c r="BC163" s="87">
        <f>Q$9</f>
        <v>0</v>
      </c>
      <c r="BD163" s="88">
        <v>2</v>
      </c>
      <c r="BE163" s="87">
        <f>AL163-11</f>
        <v>225</v>
      </c>
      <c r="BF163" s="87">
        <f>AR163-9</f>
        <v>26</v>
      </c>
      <c r="BG163" s="104">
        <v>12</v>
      </c>
      <c r="BH163" s="88">
        <f t="shared" si="44"/>
        <v>277</v>
      </c>
      <c r="BI163" s="88">
        <f>INT((AP163-13)/20)+1</f>
        <v>8</v>
      </c>
      <c r="BJ163" s="87">
        <f t="shared" si="45"/>
        <v>19.673960099323178</v>
      </c>
      <c r="BK163" s="88">
        <v>3</v>
      </c>
      <c r="BL163" s="87">
        <f>IF(BS163="双肢",(AP163+AQ163)/2-8.5,((INT((AX163-1)/2)+1)*AS163+AZ163+BO163+(AQ163-6.5*2)/2+INT(AQ163/8/10)*10+AZ163+BO163)/2)</f>
        <v>243</v>
      </c>
      <c r="BM163" s="87">
        <f>AR163-8.2</f>
        <v>26.8</v>
      </c>
      <c r="BN163" s="104">
        <f>Z$9</f>
        <v>12</v>
      </c>
      <c r="BO163" s="105">
        <f t="shared" si="46"/>
        <v>1.39</v>
      </c>
      <c r="BP163" s="87">
        <f>(BL163+BM163+10)*2</f>
        <v>559.6</v>
      </c>
      <c r="BQ163" s="88">
        <f>IF(BS163="双肢",INT((AL163-8)/12.5)+1,(INT((AL163-8)/12.5)+1)*2)</f>
        <v>19</v>
      </c>
      <c r="BR163" s="87">
        <f t="shared" si="47"/>
        <v>94.395944657059445</v>
      </c>
      <c r="BS163" s="87" t="str">
        <f>AE$9</f>
        <v>双肢</v>
      </c>
      <c r="BT163" s="242">
        <f>BB163+BJ163+BR163+BB164+BJ164+BR164</f>
        <v>367.08084733082552</v>
      </c>
      <c r="BU163" s="342">
        <f>(AP163+AQ163)*AL163/2*AR163/1000000</f>
        <v>2.0773899999999998</v>
      </c>
      <c r="BV163" s="88">
        <v>5</v>
      </c>
      <c r="BW163" s="110">
        <f>(20+10*BY163)*TAN(BX163/180*PI())</f>
        <v>134.46874888798155</v>
      </c>
      <c r="BX163" s="242">
        <f>45+AN163/2</f>
        <v>62.5</v>
      </c>
      <c r="BY163" s="88">
        <f>INT((150*COS(BX163/180*PI())-10)/10)</f>
        <v>5</v>
      </c>
      <c r="BZ163" s="104">
        <v>12</v>
      </c>
      <c r="CA163" s="110">
        <f>BW163+12</f>
        <v>146.46874888798155</v>
      </c>
      <c r="CB163" s="88">
        <f t="shared" si="48"/>
        <v>6</v>
      </c>
      <c r="CC163" s="87">
        <f t="shared" si="49"/>
        <v>7.8022210868770809</v>
      </c>
      <c r="CD163" s="242">
        <f>BB163+BJ163+BR163+BB164+BJ164+BR164+CC163+CC164</f>
        <v>382.9436610737572</v>
      </c>
      <c r="CE163" s="284">
        <f>(AP163+AQ163)*AL163/2*AR163/1000000</f>
        <v>2.0773899999999998</v>
      </c>
    </row>
    <row r="164" spans="5:83" ht="19.899999999999999" customHeight="1" x14ac:dyDescent="0.25">
      <c r="E164" s="93"/>
      <c r="I164" s="72"/>
      <c r="P164" s="72"/>
      <c r="Q164" s="72"/>
      <c r="R164" s="72"/>
      <c r="S164" s="72"/>
      <c r="AJ164" s="278"/>
      <c r="AK164" s="242"/>
      <c r="AL164" s="345"/>
      <c r="AM164" s="242"/>
      <c r="AN164" s="238"/>
      <c r="AO164" s="250"/>
      <c r="AP164" s="242"/>
      <c r="AQ164" s="242"/>
      <c r="AR164" s="238"/>
      <c r="AS164" s="239"/>
      <c r="AT164" s="88" t="s">
        <v>382</v>
      </c>
      <c r="AU164" s="104">
        <f>AU163</f>
        <v>20</v>
      </c>
      <c r="AV164" s="87">
        <f>AL163/COS(AN163/180*PI())-11</f>
        <v>277.10280294770365</v>
      </c>
      <c r="AW164" s="88">
        <f>AR163-9</f>
        <v>26</v>
      </c>
      <c r="AX164" s="103" t="s">
        <v>381</v>
      </c>
      <c r="AY164" s="131">
        <f>INT((AQ163-AP163-3.5/COS(AN163*PI()/180))/AS163)+1</f>
        <v>14</v>
      </c>
      <c r="AZ164" s="105">
        <f t="shared" si="42"/>
        <v>2.27</v>
      </c>
      <c r="BA164" s="88">
        <f t="shared" si="43"/>
        <v>329.10280294770365</v>
      </c>
      <c r="BB164" s="87">
        <f>BA164*AY164/100*((AU164/100)^2/4*PI()*7850/100)</f>
        <v>113.62637358699303</v>
      </c>
      <c r="BC164" s="87">
        <f>BC163</f>
        <v>0</v>
      </c>
      <c r="BD164" s="88" t="s">
        <v>383</v>
      </c>
      <c r="BE164" s="87">
        <f>AL163/COS(AN163/180*PI())-11</f>
        <v>277.10280294770365</v>
      </c>
      <c r="BF164" s="87">
        <f>AR163-9</f>
        <v>26</v>
      </c>
      <c r="BG164" s="104">
        <v>12</v>
      </c>
      <c r="BH164" s="88">
        <f t="shared" si="44"/>
        <v>329.10280294770365</v>
      </c>
      <c r="BI164" s="88">
        <f>INT((AQ163-AP163-3.5/COS(AN163*PI()/180))/20)+1</f>
        <v>9</v>
      </c>
      <c r="BJ164" s="87">
        <f t="shared" si="45"/>
        <v>26.296389315846959</v>
      </c>
      <c r="BK164" s="88">
        <v>4</v>
      </c>
      <c r="BL164" s="103" t="s">
        <v>381</v>
      </c>
      <c r="BM164" s="87">
        <f>AR163-8.2</f>
        <v>26.8</v>
      </c>
      <c r="BN164" s="104">
        <v>12</v>
      </c>
      <c r="BO164" s="105">
        <f t="shared" si="46"/>
        <v>1.39</v>
      </c>
      <c r="BP164" s="87">
        <f>20+BM164</f>
        <v>46.8</v>
      </c>
      <c r="BQ164" s="88">
        <f>IF(BS163="双肢",INT(BQ163/3)*INT((AX163+AY164/2)/3),INT(BQ163/3/2)*INT((AX163+AY164/2)/3))</f>
        <v>42</v>
      </c>
      <c r="BR164" s="87">
        <f t="shared" si="47"/>
        <v>17.450873633226369</v>
      </c>
      <c r="BS164" s="103" t="s">
        <v>381</v>
      </c>
      <c r="BT164" s="242"/>
      <c r="BU164" s="342"/>
      <c r="BV164" s="88">
        <v>6</v>
      </c>
      <c r="BW164" s="110">
        <f>(10+2.5*BY164)*1/TAN(BX163/180*PI())</f>
        <v>31.234023033104791</v>
      </c>
      <c r="BX164" s="242"/>
      <c r="BY164" s="88">
        <f>INT((120*SIN(BX163/180*PI()))/10)*2</f>
        <v>20</v>
      </c>
      <c r="BZ164" s="104">
        <v>12</v>
      </c>
      <c r="CA164" s="110">
        <f>BW164+2*6</f>
        <v>43.234023033104791</v>
      </c>
      <c r="CB164" s="88">
        <f t="shared" si="48"/>
        <v>21</v>
      </c>
      <c r="CC164" s="87">
        <f t="shared" si="49"/>
        <v>8.0605926560545935</v>
      </c>
      <c r="CD164" s="242"/>
      <c r="CE164" s="284"/>
    </row>
    <row r="165" spans="5:83" ht="19.899999999999999" customHeight="1" x14ac:dyDescent="0.25">
      <c r="E165" s="93"/>
      <c r="I165" s="72"/>
      <c r="P165" s="72"/>
      <c r="Q165" s="72"/>
      <c r="R165" s="72"/>
      <c r="S165" s="72"/>
      <c r="AJ165" s="278"/>
      <c r="AK165" s="242"/>
      <c r="AL165" s="238">
        <f>AJ157*100-2*2</f>
        <v>236</v>
      </c>
      <c r="AM165" s="242" t="s">
        <v>387</v>
      </c>
      <c r="AN165" s="238">
        <v>35</v>
      </c>
      <c r="AO165" s="250">
        <f>INT(AL165*TAN(RADIANS(AN165)))</f>
        <v>165</v>
      </c>
      <c r="AP165" s="242">
        <f>INT((AO165-13)/AS165+1)*AS165+13</f>
        <v>169</v>
      </c>
      <c r="AQ165" s="242">
        <f>AP165+INT(AL165*(TAN(AN165/180*PI())))</f>
        <v>334</v>
      </c>
      <c r="AR165" s="238">
        <f>F$10</f>
        <v>40</v>
      </c>
      <c r="AS165" s="239">
        <v>12</v>
      </c>
      <c r="AT165" s="88">
        <v>1</v>
      </c>
      <c r="AU165" s="104">
        <f>J$10</f>
        <v>20</v>
      </c>
      <c r="AV165" s="87">
        <f>AL165-11</f>
        <v>225</v>
      </c>
      <c r="AW165" s="88">
        <f>AR165-9</f>
        <v>31</v>
      </c>
      <c r="AX165" s="130">
        <f>INT((AP165-13)/AS165)+1</f>
        <v>14</v>
      </c>
      <c r="AY165" s="103" t="s">
        <v>381</v>
      </c>
      <c r="AZ165" s="105">
        <f t="shared" si="42"/>
        <v>2.27</v>
      </c>
      <c r="BA165" s="88">
        <f t="shared" si="43"/>
        <v>287</v>
      </c>
      <c r="BB165" s="87">
        <f>BA165*AX165/100*((AU165/100)^2/4*PI()*7850/100)</f>
        <v>99.089916364671751</v>
      </c>
      <c r="BC165" s="87">
        <f>Q$10</f>
        <v>0</v>
      </c>
      <c r="BD165" s="88">
        <v>2</v>
      </c>
      <c r="BE165" s="87">
        <f>AL165-11</f>
        <v>225</v>
      </c>
      <c r="BF165" s="87">
        <f>AR165-9</f>
        <v>31</v>
      </c>
      <c r="BG165" s="104">
        <v>12</v>
      </c>
      <c r="BH165" s="88">
        <f t="shared" si="44"/>
        <v>287</v>
      </c>
      <c r="BI165" s="88">
        <f>INT((AP165-13)/20)+1</f>
        <v>8</v>
      </c>
      <c r="BJ165" s="87">
        <f t="shared" si="45"/>
        <v>20.384211366446756</v>
      </c>
      <c r="BK165" s="88">
        <v>3</v>
      </c>
      <c r="BL165" s="87">
        <f>IF(BS165="双肢",(AP165+AQ165)/2-8.5,((INT((AX165-1)/2)+1)*AS165+AZ165+BO165+(AQ165-6.5*2)/2+INT(AQ165/8/10)*10+AZ165+BO165)/2)</f>
        <v>243</v>
      </c>
      <c r="BM165" s="87">
        <f>AR165-8.2</f>
        <v>31.8</v>
      </c>
      <c r="BN165" s="104">
        <f>Z$10</f>
        <v>12</v>
      </c>
      <c r="BO165" s="105">
        <f t="shared" si="46"/>
        <v>1.39</v>
      </c>
      <c r="BP165" s="87">
        <f>(BL165+BM165+10)*2</f>
        <v>569.6</v>
      </c>
      <c r="BQ165" s="88">
        <f>IF(BS165="双肢",INT((AL165-8)/12.5)+1,(INT((AL165-8)/12.5)+1)*2)</f>
        <v>19</v>
      </c>
      <c r="BR165" s="87">
        <f t="shared" si="47"/>
        <v>96.082791416477946</v>
      </c>
      <c r="BS165" s="87" t="str">
        <f>AE$10</f>
        <v>双肢</v>
      </c>
      <c r="BT165" s="242">
        <f>BB165+BJ165+BR165+BB166+BJ166+BR166</f>
        <v>379.04660826167139</v>
      </c>
      <c r="BU165" s="342">
        <f>(AP165+AQ165)*AL165/2*AR165/1000000</f>
        <v>2.3741599999999998</v>
      </c>
      <c r="BV165" s="88">
        <v>5</v>
      </c>
      <c r="BW165" s="110">
        <f>(20+10*BY165)*TAN(BX165/180*PI())</f>
        <v>134.46874888798155</v>
      </c>
      <c r="BX165" s="242">
        <f>45+AN165/2</f>
        <v>62.5</v>
      </c>
      <c r="BY165" s="88">
        <f>INT((150*COS(BX165/180*PI())-10)/10)</f>
        <v>5</v>
      </c>
      <c r="BZ165" s="104">
        <v>12</v>
      </c>
      <c r="CA165" s="110">
        <f>BW165+12</f>
        <v>146.46874888798155</v>
      </c>
      <c r="CB165" s="88">
        <f t="shared" si="48"/>
        <v>6</v>
      </c>
      <c r="CC165" s="87">
        <f t="shared" si="49"/>
        <v>7.8022210868770809</v>
      </c>
      <c r="CD165" s="242">
        <f>BB165+BJ165+BR165+BB166+BJ166+BR166+CC165+CC166</f>
        <v>394.90942200460307</v>
      </c>
      <c r="CE165" s="284">
        <f>(AP165+AQ165)*AL165/2*AR165/1000000</f>
        <v>2.3741599999999998</v>
      </c>
    </row>
    <row r="166" spans="5:83" ht="19.899999999999999" customHeight="1" x14ac:dyDescent="0.25">
      <c r="E166" s="93"/>
      <c r="I166" s="72"/>
      <c r="P166" s="72"/>
      <c r="Q166" s="72"/>
      <c r="R166" s="72"/>
      <c r="S166" s="72"/>
      <c r="AJ166" s="278"/>
      <c r="AK166" s="242"/>
      <c r="AL166" s="345"/>
      <c r="AM166" s="242"/>
      <c r="AN166" s="238"/>
      <c r="AO166" s="250"/>
      <c r="AP166" s="242"/>
      <c r="AQ166" s="242"/>
      <c r="AR166" s="238"/>
      <c r="AS166" s="239"/>
      <c r="AT166" s="88" t="s">
        <v>382</v>
      </c>
      <c r="AU166" s="104">
        <f>AU165</f>
        <v>20</v>
      </c>
      <c r="AV166" s="87">
        <f>AL165/COS(AN165/180*PI())-11</f>
        <v>277.10280294770365</v>
      </c>
      <c r="AW166" s="88">
        <f>AR165-9</f>
        <v>31</v>
      </c>
      <c r="AX166" s="103" t="s">
        <v>381</v>
      </c>
      <c r="AY166" s="131">
        <f>INT((AQ165-AP165-3.5/COS(AN165*PI()/180))/AS165)+1</f>
        <v>14</v>
      </c>
      <c r="AZ166" s="105">
        <f t="shared" si="42"/>
        <v>2.27</v>
      </c>
      <c r="BA166" s="88">
        <f t="shared" si="43"/>
        <v>339.10280294770365</v>
      </c>
      <c r="BB166" s="87">
        <f>BA166*AY166/100*((AU166/100)^2/4*PI()*7850/100)</f>
        <v>117.07898391328821</v>
      </c>
      <c r="BC166" s="87">
        <f>BC165</f>
        <v>0</v>
      </c>
      <c r="BD166" s="88" t="s">
        <v>383</v>
      </c>
      <c r="BE166" s="87">
        <f>AL165/COS(AN165/180*PI())-11</f>
        <v>277.10280294770365</v>
      </c>
      <c r="BF166" s="87">
        <f>AR165-9</f>
        <v>31</v>
      </c>
      <c r="BG166" s="104">
        <v>12</v>
      </c>
      <c r="BH166" s="88">
        <f t="shared" si="44"/>
        <v>339.10280294770365</v>
      </c>
      <c r="BI166" s="88">
        <f>INT((AQ165-AP165-3.5/COS(AN165*PI()/180))/20)+1</f>
        <v>9</v>
      </c>
      <c r="BJ166" s="87">
        <f t="shared" si="45"/>
        <v>27.095421991360986</v>
      </c>
      <c r="BK166" s="88">
        <v>4</v>
      </c>
      <c r="BL166" s="103" t="s">
        <v>381</v>
      </c>
      <c r="BM166" s="87">
        <f>AR165-8.2</f>
        <v>31.8</v>
      </c>
      <c r="BN166" s="104">
        <v>12</v>
      </c>
      <c r="BO166" s="105">
        <f t="shared" si="46"/>
        <v>1.39</v>
      </c>
      <c r="BP166" s="87">
        <f>20+BM166</f>
        <v>51.8</v>
      </c>
      <c r="BQ166" s="88">
        <f>IF(BS165="双肢",INT(BQ165/3)*INT((AX165+AY166/2)/3),INT(BQ165/3/2)*INT((AX165+AY166/2)/3))</f>
        <v>42</v>
      </c>
      <c r="BR166" s="87">
        <f t="shared" si="47"/>
        <v>19.315283209425768</v>
      </c>
      <c r="BS166" s="103" t="s">
        <v>381</v>
      </c>
      <c r="BT166" s="242"/>
      <c r="BU166" s="342"/>
      <c r="BV166" s="88">
        <v>6</v>
      </c>
      <c r="BW166" s="110">
        <f>(10+2.5*BY166)*1/TAN(BX165/180*PI())</f>
        <v>31.234023033104791</v>
      </c>
      <c r="BX166" s="242"/>
      <c r="BY166" s="88">
        <f>INT((120*SIN(BX165/180*PI()))/10)*2</f>
        <v>20</v>
      </c>
      <c r="BZ166" s="104">
        <v>12</v>
      </c>
      <c r="CA166" s="110">
        <f>BW166+2*6</f>
        <v>43.234023033104791</v>
      </c>
      <c r="CB166" s="88">
        <f t="shared" si="48"/>
        <v>21</v>
      </c>
      <c r="CC166" s="87">
        <f t="shared" si="49"/>
        <v>8.0605926560545935</v>
      </c>
      <c r="CD166" s="242"/>
      <c r="CE166" s="284"/>
    </row>
    <row r="167" spans="5:83" ht="19.899999999999999" customHeight="1" x14ac:dyDescent="0.25">
      <c r="E167" s="93"/>
      <c r="I167" s="72"/>
      <c r="P167" s="72"/>
      <c r="Q167" s="72"/>
      <c r="R167" s="72"/>
      <c r="S167" s="72"/>
      <c r="AJ167" s="278"/>
      <c r="AK167" s="242"/>
      <c r="AL167" s="238">
        <f>AJ157*100-2*2</f>
        <v>236</v>
      </c>
      <c r="AM167" s="242" t="s">
        <v>388</v>
      </c>
      <c r="AN167" s="238">
        <v>35</v>
      </c>
      <c r="AO167" s="250">
        <f>INT(AL167*TAN(RADIANS(AN167)))</f>
        <v>165</v>
      </c>
      <c r="AP167" s="242">
        <f>INT((AO167-13)/AS167+1)*AS167+13</f>
        <v>169</v>
      </c>
      <c r="AQ167" s="242">
        <f>AP167+INT(AL167*(TAN(AN167/180*PI())))</f>
        <v>334</v>
      </c>
      <c r="AR167" s="238">
        <f>F$11</f>
        <v>40</v>
      </c>
      <c r="AS167" s="239">
        <v>12</v>
      </c>
      <c r="AT167" s="88">
        <v>1</v>
      </c>
      <c r="AU167" s="104">
        <f>J$11</f>
        <v>20</v>
      </c>
      <c r="AV167" s="87">
        <f>AL167-11</f>
        <v>225</v>
      </c>
      <c r="AW167" s="88">
        <f>AR167-9</f>
        <v>31</v>
      </c>
      <c r="AX167" s="130">
        <f>INT((AP167-13)/AS167)+1</f>
        <v>14</v>
      </c>
      <c r="AY167" s="103" t="s">
        <v>381</v>
      </c>
      <c r="AZ167" s="105">
        <f t="shared" si="42"/>
        <v>2.27</v>
      </c>
      <c r="BA167" s="88">
        <f t="shared" si="43"/>
        <v>287</v>
      </c>
      <c r="BB167" s="87">
        <f>BA167*AX167/100*((AU167/100)^2/4*PI()*7850/100)</f>
        <v>99.089916364671751</v>
      </c>
      <c r="BC167" s="87">
        <f>Q$11</f>
        <v>0</v>
      </c>
      <c r="BD167" s="88">
        <v>2</v>
      </c>
      <c r="BE167" s="87">
        <f>AL167-11</f>
        <v>225</v>
      </c>
      <c r="BF167" s="87">
        <f>AR167-9</f>
        <v>31</v>
      </c>
      <c r="BG167" s="104">
        <v>12</v>
      </c>
      <c r="BH167" s="88">
        <f t="shared" si="44"/>
        <v>287</v>
      </c>
      <c r="BI167" s="88">
        <f>INT((AP167-13)/20)+1</f>
        <v>8</v>
      </c>
      <c r="BJ167" s="87">
        <f t="shared" si="45"/>
        <v>20.384211366446756</v>
      </c>
      <c r="BK167" s="88">
        <v>3</v>
      </c>
      <c r="BL167" s="87">
        <f>IF(BS167="双肢",(AP167+AQ167)/2-8.5,((INT((AX167-1)/2)+1)*AS167+AZ167+BO167+(AQ167-6.5*2)/2+INT(AQ167/8/10)*10+AZ167+BO167)/2)</f>
        <v>243</v>
      </c>
      <c r="BM167" s="87">
        <f>AR167-8.2</f>
        <v>31.8</v>
      </c>
      <c r="BN167" s="104">
        <f>Z$11</f>
        <v>12</v>
      </c>
      <c r="BO167" s="105">
        <f t="shared" si="46"/>
        <v>1.39</v>
      </c>
      <c r="BP167" s="87">
        <f>(BL167+BM167+10)*2</f>
        <v>569.6</v>
      </c>
      <c r="BQ167" s="88">
        <f>IF(BS167="双肢",INT((AL167-8)/12.5)+1,(INT((AL167-8)/12.5)+1)*2)</f>
        <v>19</v>
      </c>
      <c r="BR167" s="87">
        <f t="shared" si="47"/>
        <v>96.082791416477946</v>
      </c>
      <c r="BS167" s="87" t="str">
        <f>AE$11</f>
        <v>双肢</v>
      </c>
      <c r="BT167" s="242">
        <f>BB167+BJ167+BR167+BB168+BJ168+BR168</f>
        <v>379.04660826167139</v>
      </c>
      <c r="BU167" s="342">
        <f>(AP167+AQ167)*AL167/2*AR167/1000000</f>
        <v>2.3741599999999998</v>
      </c>
      <c r="BV167" s="88">
        <v>5</v>
      </c>
      <c r="BW167" s="110">
        <f>(20+10*BY167)*TAN(BX167/180*PI())</f>
        <v>134.46874888798155</v>
      </c>
      <c r="BX167" s="242">
        <f>45+AN167/2</f>
        <v>62.5</v>
      </c>
      <c r="BY167" s="88">
        <f>INT((150*COS(BX167/180*PI())-10)/10)</f>
        <v>5</v>
      </c>
      <c r="BZ167" s="104">
        <v>12</v>
      </c>
      <c r="CA167" s="110">
        <f>BW167+12</f>
        <v>146.46874888798155</v>
      </c>
      <c r="CB167" s="88">
        <f t="shared" si="48"/>
        <v>6</v>
      </c>
      <c r="CC167" s="87">
        <f t="shared" si="49"/>
        <v>7.8022210868770809</v>
      </c>
      <c r="CD167" s="242">
        <f>BB167+BJ167+BR167+BB168+BJ168+BR168+CC167+CC168</f>
        <v>394.90942200460307</v>
      </c>
      <c r="CE167" s="284">
        <f>(AP167+AQ167)*AL167/2*AR167/1000000</f>
        <v>2.3741599999999998</v>
      </c>
    </row>
    <row r="168" spans="5:83" ht="19.899999999999999" customHeight="1" x14ac:dyDescent="0.25">
      <c r="E168" s="93"/>
      <c r="I168" s="72"/>
      <c r="P168" s="72"/>
      <c r="Q168" s="72"/>
      <c r="R168" s="72"/>
      <c r="S168" s="72"/>
      <c r="AJ168" s="278"/>
      <c r="AK168" s="242"/>
      <c r="AL168" s="345"/>
      <c r="AM168" s="242"/>
      <c r="AN168" s="238"/>
      <c r="AO168" s="250"/>
      <c r="AP168" s="242"/>
      <c r="AQ168" s="242"/>
      <c r="AR168" s="238"/>
      <c r="AS168" s="239"/>
      <c r="AT168" s="88" t="s">
        <v>382</v>
      </c>
      <c r="AU168" s="104">
        <f>AU167</f>
        <v>20</v>
      </c>
      <c r="AV168" s="87">
        <f>AL167/COS(AN167/180*PI())-11</f>
        <v>277.10280294770365</v>
      </c>
      <c r="AW168" s="88">
        <f>AR167-9</f>
        <v>31</v>
      </c>
      <c r="AX168" s="103" t="s">
        <v>381</v>
      </c>
      <c r="AY168" s="131">
        <f>INT((AQ167-AP167-3.5/COS(AN167*PI()/180))/AS167)+1</f>
        <v>14</v>
      </c>
      <c r="AZ168" s="105">
        <f t="shared" si="42"/>
        <v>2.27</v>
      </c>
      <c r="BA168" s="88">
        <f t="shared" si="43"/>
        <v>339.10280294770365</v>
      </c>
      <c r="BB168" s="87">
        <f>BA168*AY168/100*((AU168/100)^2/4*PI()*7850/100)</f>
        <v>117.07898391328821</v>
      </c>
      <c r="BC168" s="87">
        <f>BC167</f>
        <v>0</v>
      </c>
      <c r="BD168" s="88" t="s">
        <v>383</v>
      </c>
      <c r="BE168" s="87">
        <f>AL167/COS(AN167/180*PI())-11</f>
        <v>277.10280294770365</v>
      </c>
      <c r="BF168" s="87">
        <f>AR167-9</f>
        <v>31</v>
      </c>
      <c r="BG168" s="104">
        <v>12</v>
      </c>
      <c r="BH168" s="88">
        <f t="shared" si="44"/>
        <v>339.10280294770365</v>
      </c>
      <c r="BI168" s="88">
        <f>INT((AQ167-AP167-3.5/COS(AN167*PI()/180))/20)+1</f>
        <v>9</v>
      </c>
      <c r="BJ168" s="87">
        <f t="shared" si="45"/>
        <v>27.095421991360986</v>
      </c>
      <c r="BK168" s="88">
        <v>4</v>
      </c>
      <c r="BL168" s="103" t="s">
        <v>381</v>
      </c>
      <c r="BM168" s="87">
        <f>AR167-8.2</f>
        <v>31.8</v>
      </c>
      <c r="BN168" s="104">
        <v>12</v>
      </c>
      <c r="BO168" s="105">
        <f t="shared" si="46"/>
        <v>1.39</v>
      </c>
      <c r="BP168" s="87">
        <f>20+BM168</f>
        <v>51.8</v>
      </c>
      <c r="BQ168" s="88">
        <f>IF(BS167="双肢",INT(BQ167/3)*INT((AX167+AY168/2)/3),INT(BQ167/3/2)*INT((AX167+AY168/2)/3))</f>
        <v>42</v>
      </c>
      <c r="BR168" s="87">
        <f t="shared" si="47"/>
        <v>19.315283209425768</v>
      </c>
      <c r="BS168" s="103" t="s">
        <v>381</v>
      </c>
      <c r="BT168" s="242"/>
      <c r="BU168" s="342"/>
      <c r="BV168" s="88">
        <v>6</v>
      </c>
      <c r="BW168" s="110">
        <f>(10+2.5*BY168)*1/TAN(BX167/180*PI())</f>
        <v>31.234023033104791</v>
      </c>
      <c r="BX168" s="242"/>
      <c r="BY168" s="88">
        <f>INT((120*SIN(BX167/180*PI()))/10)*2</f>
        <v>20</v>
      </c>
      <c r="BZ168" s="104">
        <v>12</v>
      </c>
      <c r="CA168" s="110">
        <f>BW168+2*6</f>
        <v>43.234023033104791</v>
      </c>
      <c r="CB168" s="88">
        <f t="shared" si="48"/>
        <v>21</v>
      </c>
      <c r="CC168" s="87">
        <f t="shared" si="49"/>
        <v>8.0605926560545935</v>
      </c>
      <c r="CD168" s="242"/>
      <c r="CE168" s="284"/>
    </row>
    <row r="169" spans="5:83" ht="19.899999999999999" customHeight="1" x14ac:dyDescent="0.25">
      <c r="E169" s="93"/>
      <c r="I169" s="72"/>
      <c r="P169" s="72"/>
      <c r="Q169" s="72"/>
      <c r="R169" s="72"/>
      <c r="S169" s="72"/>
      <c r="AJ169" s="278"/>
      <c r="AK169" s="242"/>
      <c r="AL169" s="238">
        <f>AJ157*100-2*2</f>
        <v>236</v>
      </c>
      <c r="AM169" s="242" t="s">
        <v>389</v>
      </c>
      <c r="AN169" s="238">
        <v>35</v>
      </c>
      <c r="AO169" s="250">
        <f>INT(AL169*TAN(RADIANS(AN169)))</f>
        <v>165</v>
      </c>
      <c r="AP169" s="242">
        <f>INT((AO169-13)/AS169+1)*AS169+13</f>
        <v>169</v>
      </c>
      <c r="AQ169" s="242">
        <f>AP169+INT(AL169*(TAN(AN169/180*PI())))</f>
        <v>334</v>
      </c>
      <c r="AR169" s="238">
        <f>F$12</f>
        <v>45</v>
      </c>
      <c r="AS169" s="239">
        <v>12</v>
      </c>
      <c r="AT169" s="88">
        <v>1</v>
      </c>
      <c r="AU169" s="104">
        <f>J$12</f>
        <v>22</v>
      </c>
      <c r="AV169" s="87">
        <f>AL169-11</f>
        <v>225</v>
      </c>
      <c r="AW169" s="88">
        <f>AR169-9</f>
        <v>36</v>
      </c>
      <c r="AX169" s="130">
        <f>INT((AP169-13)/AS169)+1</f>
        <v>14</v>
      </c>
      <c r="AY169" s="103" t="s">
        <v>381</v>
      </c>
      <c r="AZ169" s="105">
        <f t="shared" si="42"/>
        <v>2.5099999999999998</v>
      </c>
      <c r="BA169" s="88">
        <f t="shared" si="43"/>
        <v>297</v>
      </c>
      <c r="BB169" s="87">
        <f>BA169*AX169/100*((AU169/100)^2/4*PI()*7850/100)</f>
        <v>124.07645729606998</v>
      </c>
      <c r="BC169" s="87">
        <f>Q$12</f>
        <v>0</v>
      </c>
      <c r="BD169" s="88">
        <v>2</v>
      </c>
      <c r="BE169" s="87">
        <f>AL169-11</f>
        <v>225</v>
      </c>
      <c r="BF169" s="87">
        <f>AR169-9</f>
        <v>36</v>
      </c>
      <c r="BG169" s="104">
        <v>12</v>
      </c>
      <c r="BH169" s="88">
        <f t="shared" si="44"/>
        <v>297</v>
      </c>
      <c r="BI169" s="88">
        <f>INT((AP169-13)/20)+1</f>
        <v>8</v>
      </c>
      <c r="BJ169" s="87">
        <f t="shared" si="45"/>
        <v>21.094462633570338</v>
      </c>
      <c r="BK169" s="88" t="s">
        <v>390</v>
      </c>
      <c r="BL169" s="87">
        <f>IF(BS169="双肢",(AP169+AQ169)/2-8.5,((INT((AX169-1)/2)+1)*AS169+AZ169+BO169+(AQ169-6.5*2)/2+INT(AQ169/8/10)*10+AZ169+BO169)/2)</f>
        <v>145.92000000000002</v>
      </c>
      <c r="BM169" s="87">
        <f>AR169-8.2</f>
        <v>36.799999999999997</v>
      </c>
      <c r="BN169" s="104">
        <f>Z$12</f>
        <v>10</v>
      </c>
      <c r="BO169" s="105">
        <f t="shared" si="46"/>
        <v>1.1599999999999999</v>
      </c>
      <c r="BP169" s="87">
        <f>(BL169+BM169+10)*2</f>
        <v>385.44000000000005</v>
      </c>
      <c r="BQ169" s="88">
        <f>IF(BS169="双肢",INT((AL169-8)/12.5)+1,(INT((AL169-8)/12.5)+1)*2)</f>
        <v>38</v>
      </c>
      <c r="BR169" s="87">
        <f t="shared" si="47"/>
        <v>90.302529854203911</v>
      </c>
      <c r="BS169" s="87" t="str">
        <f>AE$12</f>
        <v>四肢</v>
      </c>
      <c r="BT169" s="242">
        <f>BB169+BJ169+BR169+BB170+BJ170+BR170</f>
        <v>430.39082626624031</v>
      </c>
      <c r="BU169" s="342">
        <f>(AP169+AQ169)*AL169/2*AR169/1000000</f>
        <v>2.6709299999999998</v>
      </c>
      <c r="BV169" s="88">
        <v>5</v>
      </c>
      <c r="BW169" s="110">
        <f>(20+10*BY169)*TAN(BX169/180*PI())</f>
        <v>134.46874888798155</v>
      </c>
      <c r="BX169" s="242">
        <f>45+AN169/2</f>
        <v>62.5</v>
      </c>
      <c r="BY169" s="88">
        <f>INT((150*COS(BX169/180*PI())-10)/10)</f>
        <v>5</v>
      </c>
      <c r="BZ169" s="104">
        <v>12</v>
      </c>
      <c r="CA169" s="110">
        <f>BW169+12</f>
        <v>146.46874888798155</v>
      </c>
      <c r="CB169" s="88">
        <f t="shared" si="48"/>
        <v>6</v>
      </c>
      <c r="CC169" s="87">
        <f t="shared" si="49"/>
        <v>7.8022210868770809</v>
      </c>
      <c r="CD169" s="242">
        <f>BB169+BJ169+BR169+BB170+BJ170+BR170+CC169+CC170</f>
        <v>446.25364000917199</v>
      </c>
      <c r="CE169" s="284">
        <f>(AP169+AQ169)*AL169/2*AR169/1000000</f>
        <v>2.6709299999999998</v>
      </c>
    </row>
    <row r="170" spans="5:83" ht="19.899999999999999" customHeight="1" x14ac:dyDescent="0.25">
      <c r="E170" s="93"/>
      <c r="I170" s="72"/>
      <c r="P170" s="72"/>
      <c r="Q170" s="72"/>
      <c r="R170" s="72"/>
      <c r="S170" s="72"/>
      <c r="AJ170" s="278"/>
      <c r="AK170" s="242"/>
      <c r="AL170" s="345"/>
      <c r="AM170" s="242"/>
      <c r="AN170" s="238"/>
      <c r="AO170" s="250"/>
      <c r="AP170" s="242"/>
      <c r="AQ170" s="242"/>
      <c r="AR170" s="238"/>
      <c r="AS170" s="239"/>
      <c r="AT170" s="88" t="s">
        <v>382</v>
      </c>
      <c r="AU170" s="104">
        <f>AU169</f>
        <v>22</v>
      </c>
      <c r="AV170" s="87">
        <f>AL169/COS(AN169/180*PI())-11</f>
        <v>277.10280294770365</v>
      </c>
      <c r="AW170" s="88">
        <f>AR169-9</f>
        <v>36</v>
      </c>
      <c r="AX170" s="103" t="s">
        <v>381</v>
      </c>
      <c r="AY170" s="131">
        <f>INT((AQ169-AP169-3.5/COS(AN169*PI()/180))/AS169)+1</f>
        <v>14</v>
      </c>
      <c r="AZ170" s="105">
        <f t="shared" si="42"/>
        <v>2.5099999999999998</v>
      </c>
      <c r="BA170" s="88">
        <f t="shared" si="43"/>
        <v>349.10280294770365</v>
      </c>
      <c r="BB170" s="87">
        <f>BA170*AY170/100*((AU170/100)^2/4*PI()*7850/100)</f>
        <v>145.84322902989592</v>
      </c>
      <c r="BC170" s="87">
        <f>BC169</f>
        <v>0</v>
      </c>
      <c r="BD170" s="88" t="s">
        <v>383</v>
      </c>
      <c r="BE170" s="87">
        <f>AL169/COS(AN169/180*PI())-11</f>
        <v>277.10280294770365</v>
      </c>
      <c r="BF170" s="87">
        <f>AR169-9</f>
        <v>36</v>
      </c>
      <c r="BG170" s="104">
        <v>12</v>
      </c>
      <c r="BH170" s="88">
        <f t="shared" si="44"/>
        <v>349.10280294770365</v>
      </c>
      <c r="BI170" s="88">
        <f>INT((AQ169-AP169-3.5/COS(AN169*PI()/180))/20)+1</f>
        <v>9</v>
      </c>
      <c r="BJ170" s="87">
        <f t="shared" si="45"/>
        <v>27.894454666875014</v>
      </c>
      <c r="BK170" s="88">
        <v>4</v>
      </c>
      <c r="BL170" s="103" t="s">
        <v>381</v>
      </c>
      <c r="BM170" s="87">
        <f>AR169-8.2</f>
        <v>36.799999999999997</v>
      </c>
      <c r="BN170" s="104">
        <v>12</v>
      </c>
      <c r="BO170" s="105">
        <f t="shared" si="46"/>
        <v>1.39</v>
      </c>
      <c r="BP170" s="87">
        <f>20+BM170</f>
        <v>56.8</v>
      </c>
      <c r="BQ170" s="88">
        <f>IF(BS169="双肢",INT(BQ169/3)*INT((AX169+AY170/2)/3),INT(BQ169/3/2)*INT((AX169+AY170/2)/3))</f>
        <v>42</v>
      </c>
      <c r="BR170" s="87">
        <f t="shared" si="47"/>
        <v>21.179692785625164</v>
      </c>
      <c r="BS170" s="103" t="s">
        <v>381</v>
      </c>
      <c r="BT170" s="242"/>
      <c r="BU170" s="342"/>
      <c r="BV170" s="88">
        <v>6</v>
      </c>
      <c r="BW170" s="110">
        <f>(10+2.5*BY170)*1/TAN(BX169/180*PI())</f>
        <v>31.234023033104791</v>
      </c>
      <c r="BX170" s="242"/>
      <c r="BY170" s="88">
        <f>INT((120*SIN(BX169/180*PI()))/10)*2</f>
        <v>20</v>
      </c>
      <c r="BZ170" s="104">
        <v>12</v>
      </c>
      <c r="CA170" s="110">
        <f>BW170+2*6</f>
        <v>43.234023033104791</v>
      </c>
      <c r="CB170" s="88">
        <f t="shared" si="48"/>
        <v>21</v>
      </c>
      <c r="CC170" s="87">
        <f t="shared" si="49"/>
        <v>8.0605926560545935</v>
      </c>
      <c r="CD170" s="242"/>
      <c r="CE170" s="284"/>
    </row>
    <row r="171" spans="5:83" ht="19.899999999999999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>
        <f>AJ157*100-2*2</f>
        <v>236</v>
      </c>
      <c r="AM171" s="242" t="s">
        <v>391</v>
      </c>
      <c r="AN171" s="238">
        <v>35</v>
      </c>
      <c r="AO171" s="250">
        <f>INT(AL171*TAN(RADIANS(AN171)))</f>
        <v>165</v>
      </c>
      <c r="AP171" s="242">
        <f>INT((AO171-13)/AS171+1)*AS171+13</f>
        <v>169</v>
      </c>
      <c r="AQ171" s="242">
        <f>AP171+INT(AL171*(TAN(AN171/180*PI())))</f>
        <v>334</v>
      </c>
      <c r="AR171" s="238">
        <f>F$13</f>
        <v>45</v>
      </c>
      <c r="AS171" s="239">
        <v>12</v>
      </c>
      <c r="AT171" s="88">
        <v>1</v>
      </c>
      <c r="AU171" s="104">
        <f>J$13</f>
        <v>22</v>
      </c>
      <c r="AV171" s="87">
        <f>AL171-11</f>
        <v>225</v>
      </c>
      <c r="AW171" s="88">
        <f>AR171-9</f>
        <v>36</v>
      </c>
      <c r="AX171" s="130">
        <f>INT((AP171-13)/AS171)+1</f>
        <v>14</v>
      </c>
      <c r="AY171" s="103" t="s">
        <v>381</v>
      </c>
      <c r="AZ171" s="105">
        <f t="shared" si="42"/>
        <v>2.5099999999999998</v>
      </c>
      <c r="BA171" s="88">
        <f t="shared" si="43"/>
        <v>297</v>
      </c>
      <c r="BB171" s="87">
        <f>BA171*AX171/100*((AU171/100)^2/4*PI()*7850/100)</f>
        <v>124.07645729606998</v>
      </c>
      <c r="BC171" s="87">
        <f>Q$13</f>
        <v>0</v>
      </c>
      <c r="BD171" s="88">
        <v>2</v>
      </c>
      <c r="BE171" s="87">
        <f>AL171-11</f>
        <v>225</v>
      </c>
      <c r="BF171" s="87">
        <f>AR171-9</f>
        <v>36</v>
      </c>
      <c r="BG171" s="104">
        <v>12</v>
      </c>
      <c r="BH171" s="88">
        <f t="shared" si="44"/>
        <v>297</v>
      </c>
      <c r="BI171" s="88">
        <f>INT((AP171-13)/20)+1</f>
        <v>8</v>
      </c>
      <c r="BJ171" s="87">
        <f t="shared" si="45"/>
        <v>21.094462633570338</v>
      </c>
      <c r="BK171" s="88" t="s">
        <v>390</v>
      </c>
      <c r="BL171" s="87">
        <f>IF(BS171="双肢",(AP171+AQ171)/2-8.5,((INT((AX171-1)/2)+1)*AS171+AZ171+BO171+(AQ171-6.5*2)/2+INT(AQ171/8/10)*10+AZ171+BO171)/2)</f>
        <v>145.92000000000002</v>
      </c>
      <c r="BM171" s="87">
        <f>AR171-8.2</f>
        <v>36.799999999999997</v>
      </c>
      <c r="BN171" s="104">
        <f>Z$13</f>
        <v>10</v>
      </c>
      <c r="BO171" s="105">
        <f t="shared" si="46"/>
        <v>1.1599999999999999</v>
      </c>
      <c r="BP171" s="87">
        <f>(BL171+BM171+10)*2</f>
        <v>385.44000000000005</v>
      </c>
      <c r="BQ171" s="88">
        <f>IF(BS171="双肢",INT((AL171-8)/12.5)+1,(INT((AL171-8)/12.5)+1)*2)</f>
        <v>38</v>
      </c>
      <c r="BR171" s="87">
        <f t="shared" si="47"/>
        <v>90.302529854203911</v>
      </c>
      <c r="BS171" s="87" t="str">
        <f>AE$13</f>
        <v>四肢</v>
      </c>
      <c r="BT171" s="242">
        <f>BB171+BJ171+BR171+BB172+BJ172+BR172</f>
        <v>430.39082626624031</v>
      </c>
      <c r="BU171" s="342">
        <f>(AP171+AQ171)*AL171/2*AR171/1000000</f>
        <v>2.6709299999999998</v>
      </c>
      <c r="BV171" s="88">
        <v>5</v>
      </c>
      <c r="BW171" s="110">
        <f>(20+10*BY171)*TAN(BX171/180*PI())</f>
        <v>134.46874888798155</v>
      </c>
      <c r="BX171" s="242">
        <f>45+AN171/2</f>
        <v>62.5</v>
      </c>
      <c r="BY171" s="88">
        <f>INT((150*COS(BX171/180*PI())-10)/10)</f>
        <v>5</v>
      </c>
      <c r="BZ171" s="104">
        <v>12</v>
      </c>
      <c r="CA171" s="110">
        <f>BW171+12</f>
        <v>146.46874888798155</v>
      </c>
      <c r="CB171" s="88">
        <f t="shared" si="48"/>
        <v>6</v>
      </c>
      <c r="CC171" s="87">
        <f t="shared" si="49"/>
        <v>7.8022210868770809</v>
      </c>
      <c r="CD171" s="242">
        <f>BB171+BJ171+BR171+BB172+BJ172+BR172+CC171+CC172</f>
        <v>446.25364000917199</v>
      </c>
      <c r="CE171" s="284">
        <f>(AP171+AQ171)*AL171/2*AR171/1000000</f>
        <v>2.6709299999999998</v>
      </c>
    </row>
    <row r="172" spans="5:83" ht="19.899999999999999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345"/>
      <c r="AM172" s="242"/>
      <c r="AN172" s="238"/>
      <c r="AO172" s="250"/>
      <c r="AP172" s="242"/>
      <c r="AQ172" s="242"/>
      <c r="AR172" s="238"/>
      <c r="AS172" s="239"/>
      <c r="AT172" s="88" t="s">
        <v>382</v>
      </c>
      <c r="AU172" s="104">
        <f>AU171</f>
        <v>22</v>
      </c>
      <c r="AV172" s="87">
        <f>AL171/COS(AN171/180*PI())-11</f>
        <v>277.10280294770365</v>
      </c>
      <c r="AW172" s="88">
        <f>AR171-9</f>
        <v>36</v>
      </c>
      <c r="AX172" s="103" t="s">
        <v>381</v>
      </c>
      <c r="AY172" s="131">
        <f>INT((AQ171-AP171-3.5/COS(AN171*PI()/180))/AS171)+1</f>
        <v>14</v>
      </c>
      <c r="AZ172" s="105">
        <f t="shared" si="42"/>
        <v>2.5099999999999998</v>
      </c>
      <c r="BA172" s="88">
        <f t="shared" si="43"/>
        <v>349.10280294770365</v>
      </c>
      <c r="BB172" s="87">
        <f>BA172*AY172/100*((AU172/100)^2/4*PI()*7850/100)</f>
        <v>145.84322902989592</v>
      </c>
      <c r="BC172" s="87">
        <f>BC171</f>
        <v>0</v>
      </c>
      <c r="BD172" s="88" t="s">
        <v>383</v>
      </c>
      <c r="BE172" s="87">
        <f>AL171/COS(AN171/180*PI())-11</f>
        <v>277.10280294770365</v>
      </c>
      <c r="BF172" s="87">
        <f>AR171-9</f>
        <v>36</v>
      </c>
      <c r="BG172" s="104">
        <v>12</v>
      </c>
      <c r="BH172" s="88">
        <f t="shared" si="44"/>
        <v>349.10280294770365</v>
      </c>
      <c r="BI172" s="88">
        <f>INT((AQ171-AP171-3.5/COS(AN171*PI()/180))/20)+1</f>
        <v>9</v>
      </c>
      <c r="BJ172" s="87">
        <f t="shared" si="45"/>
        <v>27.894454666875014</v>
      </c>
      <c r="BK172" s="88">
        <v>4</v>
      </c>
      <c r="BL172" s="103" t="s">
        <v>381</v>
      </c>
      <c r="BM172" s="87">
        <f>AR171-8.2</f>
        <v>36.799999999999997</v>
      </c>
      <c r="BN172" s="104">
        <v>12</v>
      </c>
      <c r="BO172" s="105">
        <f t="shared" si="46"/>
        <v>1.39</v>
      </c>
      <c r="BP172" s="87">
        <f>20+BM172</f>
        <v>56.8</v>
      </c>
      <c r="BQ172" s="88">
        <f>IF(BS171="双肢",INT(BQ171/3)*INT((AX171+AY172/2)/3),INT(BQ171/3/2)*INT((AX171+AY172/2)/3))</f>
        <v>42</v>
      </c>
      <c r="BR172" s="87">
        <f t="shared" si="47"/>
        <v>21.179692785625164</v>
      </c>
      <c r="BS172" s="103" t="s">
        <v>381</v>
      </c>
      <c r="BT172" s="242"/>
      <c r="BU172" s="342"/>
      <c r="BV172" s="88">
        <v>6</v>
      </c>
      <c r="BW172" s="110">
        <f>(10+2.5*BY172)*1/TAN(BX171/180*PI())</f>
        <v>31.234023033104791</v>
      </c>
      <c r="BX172" s="242"/>
      <c r="BY172" s="88">
        <f>INT((120*SIN(BX171/180*PI()))/10)*2</f>
        <v>20</v>
      </c>
      <c r="BZ172" s="104">
        <v>12</v>
      </c>
      <c r="CA172" s="110">
        <f>BW172+2*6</f>
        <v>43.234023033104791</v>
      </c>
      <c r="CB172" s="88">
        <f t="shared" si="48"/>
        <v>21</v>
      </c>
      <c r="CC172" s="87">
        <f t="shared" si="49"/>
        <v>8.0605926560545935</v>
      </c>
      <c r="CD172" s="242"/>
      <c r="CE172" s="284"/>
    </row>
    <row r="173" spans="5:83" ht="19.899999999999999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f>AJ157*100-2*2</f>
        <v>236</v>
      </c>
      <c r="AM173" s="242" t="s">
        <v>392</v>
      </c>
      <c r="AN173" s="238">
        <v>35</v>
      </c>
      <c r="AO173" s="250">
        <f>INT(AL173*TAN(RADIANS(AN173)))</f>
        <v>165</v>
      </c>
      <c r="AP173" s="242">
        <f>INT((AO173-13)/AS173+1)*AS173+13</f>
        <v>169</v>
      </c>
      <c r="AQ173" s="242">
        <f>AP173+INT(AL173*(TAN(AN173/180*PI())))</f>
        <v>334</v>
      </c>
      <c r="AR173" s="238">
        <f>F$14</f>
        <v>50</v>
      </c>
      <c r="AS173" s="239">
        <v>12</v>
      </c>
      <c r="AT173" s="88">
        <v>1</v>
      </c>
      <c r="AU173" s="104">
        <f>J$14</f>
        <v>22</v>
      </c>
      <c r="AV173" s="87">
        <f>AL173-11</f>
        <v>225</v>
      </c>
      <c r="AW173" s="88">
        <f>AR173-9</f>
        <v>41</v>
      </c>
      <c r="AX173" s="130">
        <f>INT((AP173-13)/AS173)+1</f>
        <v>14</v>
      </c>
      <c r="AY173" s="103" t="s">
        <v>381</v>
      </c>
      <c r="AZ173" s="105">
        <f t="shared" si="42"/>
        <v>2.5099999999999998</v>
      </c>
      <c r="BA173" s="88">
        <f t="shared" si="43"/>
        <v>307</v>
      </c>
      <c r="BB173" s="87">
        <f>BA173*AX173/100*((AU173/100)^2/4*PI()*7850/100)</f>
        <v>128.25411579088714</v>
      </c>
      <c r="BC173" s="87">
        <f>Q$14</f>
        <v>0</v>
      </c>
      <c r="BD173" s="88">
        <v>2</v>
      </c>
      <c r="BE173" s="87">
        <f>AL173-11</f>
        <v>225</v>
      </c>
      <c r="BF173" s="87">
        <f>AR173-9</f>
        <v>41</v>
      </c>
      <c r="BG173" s="104">
        <v>12</v>
      </c>
      <c r="BH173" s="88">
        <f t="shared" si="44"/>
        <v>307</v>
      </c>
      <c r="BI173" s="88">
        <f>INT((AP173-13)/20)+1</f>
        <v>8</v>
      </c>
      <c r="BJ173" s="87">
        <f t="shared" si="45"/>
        <v>21.804713900693915</v>
      </c>
      <c r="BK173" s="88" t="s">
        <v>390</v>
      </c>
      <c r="BL173" s="87">
        <f>IF(BS173="双肢",(AP173+AQ173)/2-8.5,((INT((AX173-1)/2)+1)*AS173+AZ173+BO173+(AQ173-6.5*2)/2+INT(AQ173/8/10)*10+AZ173+BO173)/2)</f>
        <v>146.14999999999998</v>
      </c>
      <c r="BM173" s="87">
        <f>AR173-8.2</f>
        <v>41.8</v>
      </c>
      <c r="BN173" s="104">
        <f>Z$14</f>
        <v>12</v>
      </c>
      <c r="BO173" s="105">
        <f t="shared" si="46"/>
        <v>1.39</v>
      </c>
      <c r="BP173" s="87">
        <f>(BL173+BM173+10)*2</f>
        <v>395.9</v>
      </c>
      <c r="BQ173" s="88">
        <f>IF(BS173="双肢",INT((AL173-8)/12.5)+1,(INT((AL173-8)/12.5)+1)*2)</f>
        <v>38</v>
      </c>
      <c r="BR173" s="87">
        <f t="shared" si="47"/>
        <v>133.56452641075708</v>
      </c>
      <c r="BS173" s="87" t="str">
        <f>AE$14</f>
        <v>四肢</v>
      </c>
      <c r="BT173" s="242">
        <f>BB173+BJ173+BR173+BB174+BJ174+BR174</f>
        <v>485.38183333126483</v>
      </c>
      <c r="BU173" s="342">
        <f>(AP173+AQ173)*AL173/2*AR173/1000000</f>
        <v>2.9676999999999998</v>
      </c>
      <c r="BV173" s="88">
        <v>5</v>
      </c>
      <c r="BW173" s="110">
        <f>(20+10*BY173)*TAN(BX173/180*PI())</f>
        <v>134.46874888798155</v>
      </c>
      <c r="BX173" s="242">
        <f>45+AN173/2</f>
        <v>62.5</v>
      </c>
      <c r="BY173" s="88">
        <f>INT((150*COS(BX173/180*PI())-10)/10)</f>
        <v>5</v>
      </c>
      <c r="BZ173" s="104">
        <v>12</v>
      </c>
      <c r="CA173" s="110">
        <f>BW173+12</f>
        <v>146.46874888798155</v>
      </c>
      <c r="CB173" s="88">
        <f t="shared" si="48"/>
        <v>6</v>
      </c>
      <c r="CC173" s="87">
        <f t="shared" si="49"/>
        <v>7.8022210868770809</v>
      </c>
      <c r="CD173" s="242">
        <f>BB173+BJ173+BR173+BB174+BJ174+BR174+CC173+CC174</f>
        <v>501.24464707419651</v>
      </c>
      <c r="CE173" s="284">
        <f>(AP173+AQ173)*AL173/2*AR173/1000000</f>
        <v>2.9676999999999998</v>
      </c>
    </row>
    <row r="174" spans="5:83" ht="19.899999999999999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345"/>
      <c r="AM174" s="242"/>
      <c r="AN174" s="238"/>
      <c r="AO174" s="250"/>
      <c r="AP174" s="242"/>
      <c r="AQ174" s="242"/>
      <c r="AR174" s="238"/>
      <c r="AS174" s="239"/>
      <c r="AT174" s="88" t="s">
        <v>382</v>
      </c>
      <c r="AU174" s="104">
        <f>AU173</f>
        <v>22</v>
      </c>
      <c r="AV174" s="87">
        <f>AL173/COS(AN173/180*PI())-11</f>
        <v>277.10280294770365</v>
      </c>
      <c r="AW174" s="88">
        <f>AR173-9</f>
        <v>41</v>
      </c>
      <c r="AX174" s="103" t="s">
        <v>381</v>
      </c>
      <c r="AY174" s="131">
        <f>INT((AQ173-AP173-3.5/COS(AN173*PI()/180))/AS173)+1</f>
        <v>14</v>
      </c>
      <c r="AZ174" s="105">
        <f t="shared" si="42"/>
        <v>2.5099999999999998</v>
      </c>
      <c r="BA174" s="88">
        <f t="shared" si="43"/>
        <v>359.10280294770365</v>
      </c>
      <c r="BB174" s="87">
        <f>BA174*AY174/100*((AU174/100)^2/4*PI()*7850/100)</f>
        <v>150.02088752471309</v>
      </c>
      <c r="BC174" s="87">
        <f>BC173</f>
        <v>0</v>
      </c>
      <c r="BD174" s="88" t="s">
        <v>383</v>
      </c>
      <c r="BE174" s="87">
        <f>AL173/COS(AN173/180*PI())-11</f>
        <v>277.10280294770365</v>
      </c>
      <c r="BF174" s="87">
        <f>AR173-9</f>
        <v>41</v>
      </c>
      <c r="BG174" s="104">
        <v>12</v>
      </c>
      <c r="BH174" s="88">
        <f t="shared" si="44"/>
        <v>359.10280294770365</v>
      </c>
      <c r="BI174" s="88">
        <f>INT((AQ173-AP173-3.5/COS(AN173*PI()/180))/20)+1</f>
        <v>9</v>
      </c>
      <c r="BJ174" s="87">
        <f t="shared" si="45"/>
        <v>28.693487342389041</v>
      </c>
      <c r="BK174" s="88">
        <v>4</v>
      </c>
      <c r="BL174" s="103" t="s">
        <v>381</v>
      </c>
      <c r="BM174" s="87">
        <f>AR173-8.2</f>
        <v>41.8</v>
      </c>
      <c r="BN174" s="104">
        <v>12</v>
      </c>
      <c r="BO174" s="105">
        <f t="shared" si="46"/>
        <v>1.39</v>
      </c>
      <c r="BP174" s="87">
        <f>20+BM174</f>
        <v>61.8</v>
      </c>
      <c r="BQ174" s="88">
        <f>IF(BS173="双肢",INT(BQ173/3)*INT((AX173+AY174/2)/3),INT(BQ173/3/2)*INT((AX173+AY174/2)/3))</f>
        <v>42</v>
      </c>
      <c r="BR174" s="87">
        <f t="shared" si="47"/>
        <v>23.044102361824564</v>
      </c>
      <c r="BS174" s="103" t="s">
        <v>381</v>
      </c>
      <c r="BT174" s="242"/>
      <c r="BU174" s="342"/>
      <c r="BV174" s="88">
        <v>6</v>
      </c>
      <c r="BW174" s="110">
        <f>(10+2.5*BY174)*1/TAN(BX173/180*PI())</f>
        <v>31.234023033104791</v>
      </c>
      <c r="BX174" s="242"/>
      <c r="BY174" s="88">
        <f>INT((120*SIN(BX173/180*PI()))/10)*2</f>
        <v>20</v>
      </c>
      <c r="BZ174" s="104">
        <v>12</v>
      </c>
      <c r="CA174" s="110">
        <f>BW174+2*6</f>
        <v>43.234023033104791</v>
      </c>
      <c r="CB174" s="88">
        <f t="shared" si="48"/>
        <v>21</v>
      </c>
      <c r="CC174" s="87">
        <f t="shared" si="49"/>
        <v>8.0605926560545935</v>
      </c>
      <c r="CD174" s="242"/>
      <c r="CE174" s="284"/>
    </row>
    <row r="175" spans="5:83" ht="19.899999999999999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>
        <f>AJ157*100-2*2</f>
        <v>236</v>
      </c>
      <c r="AM175" s="242" t="s">
        <v>393</v>
      </c>
      <c r="AN175" s="238">
        <v>35</v>
      </c>
      <c r="AO175" s="250">
        <f>INT(AL175*TAN(RADIANS(AN175)))</f>
        <v>165</v>
      </c>
      <c r="AP175" s="242">
        <f>INT((AO175-13)/AS175+1)*AS175+13</f>
        <v>169</v>
      </c>
      <c r="AQ175" s="242">
        <f>AP175+INT(AL175*(TAN(AN175/180*PI())))</f>
        <v>334</v>
      </c>
      <c r="AR175" s="238">
        <f>F$15</f>
        <v>50</v>
      </c>
      <c r="AS175" s="239">
        <v>12</v>
      </c>
      <c r="AT175" s="88">
        <v>1</v>
      </c>
      <c r="AU175" s="104">
        <f>J$15</f>
        <v>22</v>
      </c>
      <c r="AV175" s="87">
        <f>AL175-11</f>
        <v>225</v>
      </c>
      <c r="AW175" s="88">
        <f>AR175-9</f>
        <v>41</v>
      </c>
      <c r="AX175" s="130">
        <f>INT((AP175-13)/AS175)+1</f>
        <v>14</v>
      </c>
      <c r="AY175" s="103" t="s">
        <v>381</v>
      </c>
      <c r="AZ175" s="105">
        <f t="shared" si="42"/>
        <v>2.5099999999999998</v>
      </c>
      <c r="BA175" s="88">
        <f t="shared" si="43"/>
        <v>307</v>
      </c>
      <c r="BB175" s="87">
        <f>BA175*AX175/100*((AU175/100)^2/4*PI()*7850/100)</f>
        <v>128.25411579088714</v>
      </c>
      <c r="BC175" s="87">
        <f>Q$15</f>
        <v>0</v>
      </c>
      <c r="BD175" s="88">
        <v>2</v>
      </c>
      <c r="BE175" s="87">
        <f>AL175-11</f>
        <v>225</v>
      </c>
      <c r="BF175" s="87">
        <f>AR175-9</f>
        <v>41</v>
      </c>
      <c r="BG175" s="104">
        <v>12</v>
      </c>
      <c r="BH175" s="88">
        <f t="shared" si="44"/>
        <v>307</v>
      </c>
      <c r="BI175" s="88">
        <f>INT((AP175-13)/20)+1</f>
        <v>8</v>
      </c>
      <c r="BJ175" s="87">
        <f t="shared" si="45"/>
        <v>21.804713900693915</v>
      </c>
      <c r="BK175" s="88" t="s">
        <v>390</v>
      </c>
      <c r="BL175" s="87">
        <f>IF(BS175="双肢",(AP175+AQ175)/2-8.5,((INT((AX175-1)/2)+1)*AS175+AZ175+BO175+(AQ175-6.5*2)/2+INT(AQ175/8/10)*10+AZ175+BO175)/2)</f>
        <v>146.14999999999998</v>
      </c>
      <c r="BM175" s="87">
        <f>AR175-8.2</f>
        <v>41.8</v>
      </c>
      <c r="BN175" s="104">
        <f>Z$15</f>
        <v>12</v>
      </c>
      <c r="BO175" s="105">
        <f t="shared" si="46"/>
        <v>1.39</v>
      </c>
      <c r="BP175" s="87">
        <f>(BL175+BM175+10)*2</f>
        <v>395.9</v>
      </c>
      <c r="BQ175" s="88">
        <f>IF(BS175="双肢",INT((AL175-8)/12.5)+1,(INT((AL175-8)/12.5)+1)*2)</f>
        <v>38</v>
      </c>
      <c r="BR175" s="87">
        <f t="shared" si="47"/>
        <v>133.56452641075708</v>
      </c>
      <c r="BS175" s="87" t="str">
        <f>AE$15</f>
        <v>四肢</v>
      </c>
      <c r="BT175" s="242">
        <f>BB175+BJ175+BR175+BB176+BJ176+BR176</f>
        <v>485.38183333126483</v>
      </c>
      <c r="BU175" s="342">
        <f>(AP175+AQ175)*AL175/2*AR175/1000000</f>
        <v>2.9676999999999998</v>
      </c>
      <c r="BV175" s="88">
        <v>5</v>
      </c>
      <c r="BW175" s="110">
        <f>(20+10*BY175)*TAN(BX175/180*PI())</f>
        <v>134.46874888798155</v>
      </c>
      <c r="BX175" s="242">
        <f>45+AN175/2</f>
        <v>62.5</v>
      </c>
      <c r="BY175" s="88">
        <f>INT((150*COS(BX175/180*PI())-10)/10)</f>
        <v>5</v>
      </c>
      <c r="BZ175" s="104">
        <v>12</v>
      </c>
      <c r="CA175" s="110">
        <f>BW175+12</f>
        <v>146.46874888798155</v>
      </c>
      <c r="CB175" s="88">
        <f t="shared" si="48"/>
        <v>6</v>
      </c>
      <c r="CC175" s="87">
        <f t="shared" si="49"/>
        <v>7.8022210868770809</v>
      </c>
      <c r="CD175" s="242">
        <f>BB175+BJ175+BR175+BB176+BJ176+BR176+CC175+CC176</f>
        <v>501.24464707419651</v>
      </c>
      <c r="CE175" s="284">
        <f>(AP175+AQ175)*AL175/2*AR175/1000000</f>
        <v>2.9676999999999998</v>
      </c>
    </row>
    <row r="176" spans="5:83" ht="19.899999999999999" customHeight="1" thickBot="1" x14ac:dyDescent="0.3">
      <c r="E176" s="93"/>
      <c r="I176" s="72"/>
      <c r="P176" s="72"/>
      <c r="Q176" s="72"/>
      <c r="R176" s="72"/>
      <c r="S176" s="72"/>
      <c r="AJ176" s="279"/>
      <c r="AK176" s="252"/>
      <c r="AL176" s="344"/>
      <c r="AM176" s="252"/>
      <c r="AN176" s="236"/>
      <c r="AO176" s="250"/>
      <c r="AP176" s="252"/>
      <c r="AQ176" s="252"/>
      <c r="AR176" s="236"/>
      <c r="AS176" s="240"/>
      <c r="AT176" s="95" t="s">
        <v>382</v>
      </c>
      <c r="AU176" s="108">
        <f>AU175</f>
        <v>22</v>
      </c>
      <c r="AV176" s="94">
        <f>AL175/COS(AN175/180*PI())-11</f>
        <v>277.10280294770365</v>
      </c>
      <c r="AW176" s="95">
        <f>AR175-9</f>
        <v>41</v>
      </c>
      <c r="AX176" s="107" t="s">
        <v>381</v>
      </c>
      <c r="AY176" s="139">
        <f>INT((AQ175-AP175-3.5/COS(AN175*PI()/180))/AS175)+1</f>
        <v>14</v>
      </c>
      <c r="AZ176" s="109">
        <f t="shared" si="42"/>
        <v>2.5099999999999998</v>
      </c>
      <c r="BA176" s="95">
        <f t="shared" si="43"/>
        <v>359.10280294770365</v>
      </c>
      <c r="BB176" s="94">
        <f>BA176*AY176/100*((AU176/100)^2/4*PI()*7850/100)</f>
        <v>150.02088752471309</v>
      </c>
      <c r="BC176" s="94">
        <f>BC175</f>
        <v>0</v>
      </c>
      <c r="BD176" s="95" t="s">
        <v>383</v>
      </c>
      <c r="BE176" s="94">
        <f>AL175/COS(AN175/180*PI())-11</f>
        <v>277.10280294770365</v>
      </c>
      <c r="BF176" s="94">
        <f>AR175-9</f>
        <v>41</v>
      </c>
      <c r="BG176" s="108">
        <v>12</v>
      </c>
      <c r="BH176" s="95">
        <f t="shared" si="44"/>
        <v>359.10280294770365</v>
      </c>
      <c r="BI176" s="95">
        <f>INT((AQ175-AP175-3.5/COS(AN175*PI()/180))/20)+1</f>
        <v>9</v>
      </c>
      <c r="BJ176" s="94">
        <f t="shared" si="45"/>
        <v>28.693487342389041</v>
      </c>
      <c r="BK176" s="95">
        <v>4</v>
      </c>
      <c r="BL176" s="107" t="s">
        <v>381</v>
      </c>
      <c r="BM176" s="94">
        <f>AR175-8.2</f>
        <v>41.8</v>
      </c>
      <c r="BN176" s="108">
        <v>12</v>
      </c>
      <c r="BO176" s="109">
        <f t="shared" si="46"/>
        <v>1.39</v>
      </c>
      <c r="BP176" s="94">
        <f>20+BM176</f>
        <v>61.8</v>
      </c>
      <c r="BQ176" s="95">
        <f>IF(BS175="双肢",INT(BQ175/3)*INT((AX175+AY176/2)/3),INT(BQ175/3/2)*INT((AX175+AY176/2)/3))</f>
        <v>42</v>
      </c>
      <c r="BR176" s="94">
        <f t="shared" si="47"/>
        <v>23.044102361824564</v>
      </c>
      <c r="BS176" s="107" t="s">
        <v>381</v>
      </c>
      <c r="BT176" s="252"/>
      <c r="BU176" s="343"/>
      <c r="BV176" s="95">
        <v>6</v>
      </c>
      <c r="BW176" s="113">
        <f>(10+2.5*BY176)*1/TAN(BX175/180*PI())</f>
        <v>31.234023033104791</v>
      </c>
      <c r="BX176" s="252"/>
      <c r="BY176" s="95">
        <f>INT((120*SIN(BX175/180*PI()))/10)*2</f>
        <v>20</v>
      </c>
      <c r="BZ176" s="108">
        <v>12</v>
      </c>
      <c r="CA176" s="113">
        <f>BW176+2*6</f>
        <v>43.234023033104791</v>
      </c>
      <c r="CB176" s="95">
        <f t="shared" si="48"/>
        <v>21</v>
      </c>
      <c r="CC176" s="94">
        <f t="shared" si="49"/>
        <v>8.0605926560545935</v>
      </c>
      <c r="CD176" s="252"/>
      <c r="CE176" s="285"/>
    </row>
    <row r="177" spans="5:83" ht="19.899999999999999" customHeight="1" x14ac:dyDescent="0.25">
      <c r="E177" s="93"/>
      <c r="I177" s="72"/>
      <c r="P177" s="72"/>
      <c r="Q177" s="72"/>
      <c r="R177" s="72"/>
      <c r="S177" s="72"/>
      <c r="AM177" s="93"/>
      <c r="AN177" s="93"/>
      <c r="AO177" s="129"/>
      <c r="AP177" s="93"/>
      <c r="AQ177" s="93"/>
      <c r="BB177" s="72"/>
      <c r="BC177" s="72"/>
      <c r="BD177" s="72"/>
      <c r="BE177" s="72"/>
      <c r="BF177" s="72"/>
    </row>
    <row r="178" spans="5:83" ht="36" customHeight="1" x14ac:dyDescent="0.25">
      <c r="E178" s="93"/>
      <c r="I178" s="72"/>
      <c r="P178" s="72"/>
      <c r="Q178" s="72"/>
      <c r="R178" s="72"/>
      <c r="S178" s="72"/>
      <c r="AJ178" s="271" t="s">
        <v>402</v>
      </c>
      <c r="AK178" s="271"/>
      <c r="AL178" s="271"/>
      <c r="AM178" s="271"/>
      <c r="AN178" s="271"/>
      <c r="AO178" s="271"/>
      <c r="AP178" s="271"/>
      <c r="AQ178" s="271"/>
      <c r="AR178" s="271"/>
      <c r="AS178" s="271"/>
      <c r="AT178" s="271"/>
      <c r="AU178" s="271"/>
      <c r="AV178" s="271"/>
      <c r="AW178" s="271"/>
      <c r="AX178" s="271"/>
      <c r="AY178" s="271"/>
      <c r="AZ178" s="271"/>
      <c r="BA178" s="271"/>
      <c r="BB178" s="271"/>
      <c r="BC178" s="271"/>
      <c r="BD178" s="271"/>
      <c r="BE178" s="271"/>
      <c r="BF178" s="271"/>
      <c r="BG178" s="271"/>
      <c r="BH178" s="271"/>
      <c r="BI178" s="271"/>
      <c r="BJ178" s="271"/>
      <c r="BK178" s="271"/>
      <c r="BL178" s="271"/>
      <c r="BM178" s="271"/>
      <c r="BN178" s="271"/>
      <c r="BO178" s="271"/>
      <c r="BP178" s="271"/>
      <c r="BQ178" s="271"/>
      <c r="BR178" s="271"/>
      <c r="BS178" s="271"/>
      <c r="BT178" s="271"/>
      <c r="BU178" s="271"/>
      <c r="BV178" s="271"/>
      <c r="BW178" s="271"/>
      <c r="BX178" s="271"/>
      <c r="BY178" s="271"/>
      <c r="BZ178" s="271"/>
      <c r="CA178" s="271"/>
      <c r="CB178" s="271"/>
      <c r="CC178" s="271"/>
      <c r="CD178" s="271"/>
      <c r="CE178" s="271"/>
    </row>
    <row r="179" spans="5:83" ht="19.899999999999999" customHeight="1" thickBot="1" x14ac:dyDescent="0.3">
      <c r="E179" s="93"/>
      <c r="I179" s="72"/>
      <c r="P179" s="72"/>
      <c r="Q179" s="72"/>
      <c r="R179" s="72"/>
      <c r="S179" s="72"/>
      <c r="AJ179" s="43"/>
      <c r="AK179" s="43"/>
      <c r="AL179" s="43"/>
      <c r="AM179" s="43"/>
      <c r="AN179" s="43"/>
      <c r="AO179" s="128"/>
      <c r="AP179" s="43"/>
      <c r="AQ179" s="43"/>
      <c r="AR179" s="43"/>
      <c r="AS179" s="13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</row>
    <row r="180" spans="5:83" ht="19.899999999999999" customHeight="1" x14ac:dyDescent="0.25">
      <c r="E180" s="93"/>
      <c r="I180" s="72"/>
      <c r="P180" s="72"/>
      <c r="Q180" s="72"/>
      <c r="R180" s="72"/>
      <c r="S180" s="72"/>
      <c r="AJ180" s="348" t="s">
        <v>346</v>
      </c>
      <c r="AK180" s="274" t="s">
        <v>347</v>
      </c>
      <c r="AL180" s="274" t="s">
        <v>348</v>
      </c>
      <c r="AM180" s="274" t="s">
        <v>349</v>
      </c>
      <c r="AN180" s="125" t="s">
        <v>208</v>
      </c>
      <c r="AO180" s="76" t="s">
        <v>350</v>
      </c>
      <c r="AP180" s="125" t="s">
        <v>350</v>
      </c>
      <c r="AQ180" s="125" t="s">
        <v>351</v>
      </c>
      <c r="AR180" s="124" t="s">
        <v>340</v>
      </c>
      <c r="AS180" s="264" t="s">
        <v>352</v>
      </c>
      <c r="AT180" s="257" t="s">
        <v>353</v>
      </c>
      <c r="AU180" s="257"/>
      <c r="AV180" s="257"/>
      <c r="AW180" s="257"/>
      <c r="AX180" s="257"/>
      <c r="AY180" s="257"/>
      <c r="AZ180" s="257"/>
      <c r="BA180" s="257"/>
      <c r="BB180" s="257"/>
      <c r="BC180" s="257"/>
      <c r="BD180" s="257" t="s">
        <v>354</v>
      </c>
      <c r="BE180" s="257"/>
      <c r="BF180" s="257"/>
      <c r="BG180" s="257"/>
      <c r="BH180" s="257"/>
      <c r="BI180" s="257"/>
      <c r="BJ180" s="257"/>
      <c r="BK180" s="257" t="s">
        <v>355</v>
      </c>
      <c r="BL180" s="257"/>
      <c r="BM180" s="257"/>
      <c r="BN180" s="257"/>
      <c r="BO180" s="257"/>
      <c r="BP180" s="257"/>
      <c r="BQ180" s="257"/>
      <c r="BR180" s="257"/>
      <c r="BS180" s="257"/>
      <c r="BT180" s="258" t="s">
        <v>356</v>
      </c>
      <c r="BU180" s="258" t="s">
        <v>357</v>
      </c>
      <c r="BV180" s="257" t="s">
        <v>397</v>
      </c>
      <c r="BW180" s="257"/>
      <c r="BX180" s="257"/>
      <c r="BY180" s="257"/>
      <c r="BZ180" s="257"/>
      <c r="CA180" s="257"/>
      <c r="CB180" s="257"/>
      <c r="CC180" s="257"/>
      <c r="CD180" s="258" t="s">
        <v>356</v>
      </c>
      <c r="CE180" s="346" t="s">
        <v>357</v>
      </c>
    </row>
    <row r="181" spans="5:83" ht="64.5" customHeight="1" x14ac:dyDescent="0.25">
      <c r="E181" s="93"/>
      <c r="I181" s="72"/>
      <c r="P181" s="72"/>
      <c r="Q181" s="72"/>
      <c r="R181" s="72"/>
      <c r="S181" s="72"/>
      <c r="AJ181" s="273"/>
      <c r="AK181" s="259"/>
      <c r="AL181" s="259"/>
      <c r="AM181" s="259"/>
      <c r="AN181" s="126" t="s">
        <v>371</v>
      </c>
      <c r="AO181" s="82" t="s">
        <v>372</v>
      </c>
      <c r="AP181" s="126" t="s">
        <v>373</v>
      </c>
      <c r="AQ181" s="126" t="s">
        <v>374</v>
      </c>
      <c r="AR181" s="126" t="s">
        <v>189</v>
      </c>
      <c r="AS181" s="265"/>
      <c r="AT181" s="25" t="s">
        <v>375</v>
      </c>
      <c r="AU181" s="25" t="s">
        <v>376</v>
      </c>
      <c r="AV181" s="81" t="s">
        <v>359</v>
      </c>
      <c r="AW181" s="81" t="s">
        <v>360</v>
      </c>
      <c r="AX181" s="25" t="s">
        <v>188</v>
      </c>
      <c r="AY181" s="25" t="s">
        <v>211</v>
      </c>
      <c r="AZ181" s="25" t="s">
        <v>363</v>
      </c>
      <c r="BA181" s="25" t="s">
        <v>377</v>
      </c>
      <c r="BB181" s="25" t="s">
        <v>378</v>
      </c>
      <c r="BC181" s="25" t="s">
        <v>369</v>
      </c>
      <c r="BD181" s="25" t="s">
        <v>375</v>
      </c>
      <c r="BE181" s="81" t="s">
        <v>359</v>
      </c>
      <c r="BF181" s="81" t="s">
        <v>360</v>
      </c>
      <c r="BG181" s="25" t="s">
        <v>376</v>
      </c>
      <c r="BH181" s="25" t="s">
        <v>377</v>
      </c>
      <c r="BI181" s="25" t="s">
        <v>379</v>
      </c>
      <c r="BJ181" s="25" t="s">
        <v>378</v>
      </c>
      <c r="BK181" s="25" t="s">
        <v>375</v>
      </c>
      <c r="BL181" s="81" t="s">
        <v>359</v>
      </c>
      <c r="BM181" s="81" t="s">
        <v>360</v>
      </c>
      <c r="BN181" s="25" t="s">
        <v>376</v>
      </c>
      <c r="BO181" s="25" t="s">
        <v>363</v>
      </c>
      <c r="BP181" s="25" t="s">
        <v>377</v>
      </c>
      <c r="BQ181" s="25" t="s">
        <v>370</v>
      </c>
      <c r="BR181" s="25" t="s">
        <v>378</v>
      </c>
      <c r="BS181" s="25" t="s">
        <v>369</v>
      </c>
      <c r="BT181" s="259"/>
      <c r="BU181" s="259"/>
      <c r="BV181" s="25" t="s">
        <v>375</v>
      </c>
      <c r="BW181" s="81" t="s">
        <v>359</v>
      </c>
      <c r="BX181" s="81" t="s">
        <v>161</v>
      </c>
      <c r="BY181" s="81" t="s">
        <v>398</v>
      </c>
      <c r="BZ181" s="25" t="s">
        <v>376</v>
      </c>
      <c r="CA181" s="25" t="s">
        <v>377</v>
      </c>
      <c r="CB181" s="25" t="s">
        <v>370</v>
      </c>
      <c r="CC181" s="25" t="s">
        <v>378</v>
      </c>
      <c r="CD181" s="259"/>
      <c r="CE181" s="347"/>
    </row>
    <row r="182" spans="5:83" ht="19.899999999999999" customHeight="1" x14ac:dyDescent="0.25">
      <c r="E182" s="93"/>
      <c r="I182" s="72"/>
      <c r="P182" s="72"/>
      <c r="Q182" s="72"/>
      <c r="R182" s="72"/>
      <c r="S182" s="72"/>
      <c r="AJ182" s="278">
        <v>2.4</v>
      </c>
      <c r="AK182" s="242">
        <v>2</v>
      </c>
      <c r="AL182" s="238">
        <f>AJ182*100-2*2</f>
        <v>236</v>
      </c>
      <c r="AM182" s="242" t="s">
        <v>380</v>
      </c>
      <c r="AN182" s="238">
        <v>40</v>
      </c>
      <c r="AO182" s="250">
        <f>INT(AL182*TAN(RADIANS(AN182)))</f>
        <v>198</v>
      </c>
      <c r="AP182" s="242">
        <f>INT((AO182-13)/AS182+1)*AS182+13</f>
        <v>205</v>
      </c>
      <c r="AQ182" s="242">
        <f>AP182+INT(AL182*(TAN(AN182/180*PI())))</f>
        <v>403</v>
      </c>
      <c r="AR182" s="238">
        <f>F$6</f>
        <v>25</v>
      </c>
      <c r="AS182" s="239">
        <v>12</v>
      </c>
      <c r="AT182" s="88">
        <v>1</v>
      </c>
      <c r="AU182" s="104">
        <f>J$6</f>
        <v>20</v>
      </c>
      <c r="AV182" s="87">
        <f>AL182-11</f>
        <v>225</v>
      </c>
      <c r="AW182" s="88">
        <f>AR182-9</f>
        <v>16</v>
      </c>
      <c r="AX182" s="130">
        <f>INT((AP182-13)/AS182)+1</f>
        <v>17</v>
      </c>
      <c r="AY182" s="103" t="s">
        <v>381</v>
      </c>
      <c r="AZ182" s="105">
        <f t="shared" ref="AZ182:AZ201" si="50">IF(AU182=16,1.84,IF(AU182=20,2.27,IF(AU182=22,2.51,IF(AU182=25,2.84,IF(AU182=28,3.16)))))</f>
        <v>2.27</v>
      </c>
      <c r="BA182" s="88">
        <f t="shared" ref="BA182:BA201" si="51">AV182+2*AW182</f>
        <v>257</v>
      </c>
      <c r="BB182" s="87">
        <f>BA182*AX182/100*((AU182/100)^2/4*PI()*7850/100)</f>
        <v>107.74610368274038</v>
      </c>
      <c r="BC182" s="87">
        <f>Q$6</f>
        <v>0</v>
      </c>
      <c r="BD182" s="88">
        <v>2</v>
      </c>
      <c r="BE182" s="87">
        <f>AL182-11</f>
        <v>225</v>
      </c>
      <c r="BF182" s="87">
        <f>AR182-9</f>
        <v>16</v>
      </c>
      <c r="BG182" s="104">
        <v>12</v>
      </c>
      <c r="BH182" s="88">
        <f t="shared" ref="BH182:BH201" si="52">BE182+2*BF182</f>
        <v>257</v>
      </c>
      <c r="BI182" s="88">
        <f>INT((AP182-13)/20)+1</f>
        <v>10</v>
      </c>
      <c r="BJ182" s="87">
        <f t="shared" ref="BJ182:BJ201" si="53">BH182*BI182/100*((BG182/100)^2/4*PI()*7850/100)</f>
        <v>22.81682195634502</v>
      </c>
      <c r="BK182" s="88">
        <v>3</v>
      </c>
      <c r="BL182" s="87">
        <f>IF(BS182="双肢",(AP182+AQ182)/2-8.5,((INT((AX182-1)/2)+1)*AS182+AZ182+BO182+(AQ182-6.5*2)/2+INT(AQ182/8/10)*10+AZ182+BO182)/2)</f>
        <v>295.5</v>
      </c>
      <c r="BM182" s="87">
        <f>AR182-8.2</f>
        <v>16.8</v>
      </c>
      <c r="BN182" s="104">
        <f>Z$6</f>
        <v>10</v>
      </c>
      <c r="BO182" s="105">
        <f t="shared" ref="BO182:BO201" si="54">IF(BN182=10,1.16,IF(BN182=12,1.39,IF(BN182=25,2.7,IF(BN182=28,3.1))))</f>
        <v>1.1599999999999999</v>
      </c>
      <c r="BP182" s="87">
        <f>(BL182+BM182+10)*2</f>
        <v>644.6</v>
      </c>
      <c r="BQ182" s="88">
        <f>IF(BS182="双肢",INT((AL182-8)/12.5)+1,(INT((AL182-8)/12.5)+1)*2)</f>
        <v>19</v>
      </c>
      <c r="BR182" s="87">
        <f t="shared" ref="BR182:BR201" si="55">BP182*BQ182/100*((BN182/100)^2/4*PI()*7850/100)</f>
        <v>75.509820911192179</v>
      </c>
      <c r="BS182" s="87" t="str">
        <f>AE$6</f>
        <v>双肢</v>
      </c>
      <c r="BT182" s="242">
        <f>BB182+BJ182+BR182+BB183+BJ183+BR183</f>
        <v>388.93463157907456</v>
      </c>
      <c r="BU182" s="342">
        <f>(AP182+AQ182)*AL182/2*AR182/1000000</f>
        <v>1.7936000000000001</v>
      </c>
      <c r="BV182" s="88">
        <v>5</v>
      </c>
      <c r="BW182" s="110">
        <f>(20+10*BY182)*TAN(BX182/180*PI())</f>
        <v>150.11548443566909</v>
      </c>
      <c r="BX182" s="242">
        <f>45+AN182/2</f>
        <v>65</v>
      </c>
      <c r="BY182" s="88">
        <f>INT((150*COS(BX182/180*PI())-10)/10)</f>
        <v>5</v>
      </c>
      <c r="BZ182" s="104">
        <v>12</v>
      </c>
      <c r="CA182" s="110">
        <f>BW182+12</f>
        <v>162.11548443566909</v>
      </c>
      <c r="CB182" s="88">
        <f t="shared" ref="CB182:CB201" si="56">BY182+1</f>
        <v>6</v>
      </c>
      <c r="CC182" s="87">
        <f t="shared" ref="CC182:CC201" si="57">CA182*CB182/100*((BZ182/100)^2/4*PI()*7850/100)</f>
        <v>8.6357046180590284</v>
      </c>
      <c r="CD182" s="242">
        <f>BB182+BJ182+BR182+BB183+BJ183+BR183+CC182+CC183</f>
        <v>405.02395846848867</v>
      </c>
      <c r="CE182" s="284">
        <f>(AP182+AQ182)*AL182/2*AR182/1000000</f>
        <v>1.7936000000000001</v>
      </c>
    </row>
    <row r="183" spans="5:83" ht="19.899999999999999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2"/>
      <c r="AN183" s="238"/>
      <c r="AO183" s="250"/>
      <c r="AP183" s="242"/>
      <c r="AQ183" s="242"/>
      <c r="AR183" s="238"/>
      <c r="AS183" s="239"/>
      <c r="AT183" s="88" t="s">
        <v>382</v>
      </c>
      <c r="AU183" s="104">
        <f>AU182</f>
        <v>20</v>
      </c>
      <c r="AV183" s="87">
        <f>AL182/COS(AN182/180*PI())-11</f>
        <v>297.07612028241778</v>
      </c>
      <c r="AW183" s="88">
        <f>AR182-9</f>
        <v>16</v>
      </c>
      <c r="AX183" s="103" t="s">
        <v>381</v>
      </c>
      <c r="AY183" s="131">
        <f>INT((AQ182-AP182-3.5/COS(AN182*PI()/180))/AS182)+1</f>
        <v>17</v>
      </c>
      <c r="AZ183" s="105">
        <f t="shared" si="50"/>
        <v>2.27</v>
      </c>
      <c r="BA183" s="88">
        <f t="shared" si="51"/>
        <v>329.07612028241778</v>
      </c>
      <c r="BB183" s="87">
        <f>BA183*AY183/100*((AU183/100)^2/4*PI()*7850/100)</f>
        <v>137.96369562437096</v>
      </c>
      <c r="BC183" s="87">
        <f>BC182</f>
        <v>0</v>
      </c>
      <c r="BD183" s="88" t="s">
        <v>383</v>
      </c>
      <c r="BE183" s="87">
        <f>AL182/COS(AN182/180*PI())-11</f>
        <v>297.07612028241778</v>
      </c>
      <c r="BF183" s="87">
        <f>AR182-9</f>
        <v>16</v>
      </c>
      <c r="BG183" s="104">
        <v>12</v>
      </c>
      <c r="BH183" s="88">
        <f t="shared" si="52"/>
        <v>329.07612028241778</v>
      </c>
      <c r="BI183" s="88">
        <f>INT((AQ182-AP182-3.5/COS(AN182*PI()/180))/20)+1</f>
        <v>10</v>
      </c>
      <c r="BJ183" s="87">
        <f t="shared" si="53"/>
        <v>29.215841426337374</v>
      </c>
      <c r="BK183" s="88">
        <v>4</v>
      </c>
      <c r="BL183" s="103" t="s">
        <v>381</v>
      </c>
      <c r="BM183" s="87">
        <f>AR182-8.2</f>
        <v>16.8</v>
      </c>
      <c r="BN183" s="104">
        <v>12</v>
      </c>
      <c r="BO183" s="105">
        <f t="shared" si="54"/>
        <v>1.39</v>
      </c>
      <c r="BP183" s="87">
        <f>20+BM183</f>
        <v>36.799999999999997</v>
      </c>
      <c r="BQ183" s="88">
        <f>IF(BS182="双肢",INT(BQ182/3)*INT((AX182+AY183/2)/3),INT(BQ182/3/2)*INT((AX182+AY183/2)/3))</f>
        <v>48</v>
      </c>
      <c r="BR183" s="87">
        <f t="shared" si="55"/>
        <v>15.682347978088654</v>
      </c>
      <c r="BS183" s="103" t="s">
        <v>381</v>
      </c>
      <c r="BT183" s="242"/>
      <c r="BU183" s="342"/>
      <c r="BV183" s="88">
        <v>6</v>
      </c>
      <c r="BW183" s="110">
        <f>(10+2.5*BY183)*1/TAN(BX182/180*PI())</f>
        <v>27.978459489299915</v>
      </c>
      <c r="BX183" s="242"/>
      <c r="BY183" s="88">
        <f>INT((120*SIN(BX182/180*PI()))/10)*2</f>
        <v>20</v>
      </c>
      <c r="BZ183" s="104">
        <v>12</v>
      </c>
      <c r="CA183" s="110">
        <f>BW183+2*6</f>
        <v>39.978459489299915</v>
      </c>
      <c r="CB183" s="88">
        <f t="shared" si="56"/>
        <v>21</v>
      </c>
      <c r="CC183" s="87">
        <f t="shared" si="57"/>
        <v>7.4536222713550471</v>
      </c>
      <c r="CD183" s="242"/>
      <c r="CE183" s="284"/>
    </row>
    <row r="184" spans="5:83" ht="19.899999999999999" customHeight="1" x14ac:dyDescent="0.25">
      <c r="E184" s="93"/>
      <c r="I184" s="72"/>
      <c r="P184" s="72"/>
      <c r="Q184" s="72"/>
      <c r="R184" s="72"/>
      <c r="S184" s="72"/>
      <c r="AJ184" s="278"/>
      <c r="AK184" s="242"/>
      <c r="AL184" s="238">
        <f>AJ182*100-2*2</f>
        <v>236</v>
      </c>
      <c r="AM184" s="242" t="s">
        <v>384</v>
      </c>
      <c r="AN184" s="238">
        <v>40</v>
      </c>
      <c r="AO184" s="250">
        <f>INT(AL184*TAN(RADIANS(AN184)))</f>
        <v>198</v>
      </c>
      <c r="AP184" s="242">
        <f>INT((AO184-13)/AS184+1)*AS184+13</f>
        <v>205</v>
      </c>
      <c r="AQ184" s="242">
        <f>AP184+INT(AL184*(TAN(AN184/180*PI())))</f>
        <v>403</v>
      </c>
      <c r="AR184" s="238">
        <f>F$7</f>
        <v>25</v>
      </c>
      <c r="AS184" s="239">
        <v>12</v>
      </c>
      <c r="AT184" s="88">
        <v>1</v>
      </c>
      <c r="AU184" s="104">
        <f>J$7</f>
        <v>20</v>
      </c>
      <c r="AV184" s="87">
        <f>AL184-11</f>
        <v>225</v>
      </c>
      <c r="AW184" s="88">
        <f>AR184-9</f>
        <v>16</v>
      </c>
      <c r="AX184" s="130">
        <f>INT((AP184-13)/AS184)+1</f>
        <v>17</v>
      </c>
      <c r="AY184" s="103" t="s">
        <v>381</v>
      </c>
      <c r="AZ184" s="105">
        <f t="shared" si="50"/>
        <v>2.27</v>
      </c>
      <c r="BA184" s="88">
        <f t="shared" si="51"/>
        <v>257</v>
      </c>
      <c r="BB184" s="87">
        <f>BA184*AX184/100*((AU184/100)^2/4*PI()*7850/100)</f>
        <v>107.74610368274038</v>
      </c>
      <c r="BC184" s="87">
        <f>Q$7</f>
        <v>0</v>
      </c>
      <c r="BD184" s="88">
        <v>2</v>
      </c>
      <c r="BE184" s="87">
        <f>AL184-11</f>
        <v>225</v>
      </c>
      <c r="BF184" s="87">
        <f>AR184-9</f>
        <v>16</v>
      </c>
      <c r="BG184" s="104">
        <v>12</v>
      </c>
      <c r="BH184" s="88">
        <f t="shared" si="52"/>
        <v>257</v>
      </c>
      <c r="BI184" s="88">
        <f>INT((AP184-13)/20)+1</f>
        <v>10</v>
      </c>
      <c r="BJ184" s="87">
        <f t="shared" si="53"/>
        <v>22.81682195634502</v>
      </c>
      <c r="BK184" s="88">
        <v>3</v>
      </c>
      <c r="BL184" s="87">
        <f>IF(BS184="双肢",(AP184+AQ184)/2-8.5,((INT((AX184-1)/2)+1)*AS184+AZ184+BO184+(AQ184-6.5*2)/2+INT(AQ184/8/10)*10+AZ184+BO184)/2)</f>
        <v>295.5</v>
      </c>
      <c r="BM184" s="87">
        <f>AR184-8.2</f>
        <v>16.8</v>
      </c>
      <c r="BN184" s="104">
        <f>Z$7</f>
        <v>10</v>
      </c>
      <c r="BO184" s="105">
        <f t="shared" si="54"/>
        <v>1.1599999999999999</v>
      </c>
      <c r="BP184" s="87">
        <f>(BL184+BM184+12)*2</f>
        <v>648.6</v>
      </c>
      <c r="BQ184" s="88">
        <f>IF(BS184="双肢",INT((AL184-8)/12.5)+1,(INT((AL184-8)/12.5)+1)*2)</f>
        <v>19</v>
      </c>
      <c r="BR184" s="87">
        <f t="shared" si="55"/>
        <v>75.978389455475096</v>
      </c>
      <c r="BS184" s="87" t="str">
        <f>AE$7</f>
        <v>双肢</v>
      </c>
      <c r="BT184" s="242">
        <f>BB184+BJ184+BR184+BB185+BJ185+BR185</f>
        <v>389.40320012335746</v>
      </c>
      <c r="BU184" s="342">
        <f>(AP184+AQ184)*AL184/2*AR184/1000000</f>
        <v>1.7936000000000001</v>
      </c>
      <c r="BV184" s="88">
        <v>5</v>
      </c>
      <c r="BW184" s="110">
        <f>(20+10*BY184)*TAN(BX184/180*PI())</f>
        <v>107.22534602547793</v>
      </c>
      <c r="BX184" s="242">
        <f>45+AN184/2</f>
        <v>65</v>
      </c>
      <c r="BY184" s="88">
        <f>INT((99*COS(BX184/180*PI())-10)/10)</f>
        <v>3</v>
      </c>
      <c r="BZ184" s="104">
        <v>12</v>
      </c>
      <c r="CA184" s="110">
        <f>BW184+12</f>
        <v>119.22534602547793</v>
      </c>
      <c r="CB184" s="88">
        <f t="shared" si="56"/>
        <v>4</v>
      </c>
      <c r="CC184" s="87">
        <f t="shared" si="57"/>
        <v>4.2339976543921516</v>
      </c>
      <c r="CD184" s="242">
        <f>BB184+BJ184+BR184+BB185+BJ185+BR185+CC184+CC185</f>
        <v>410.88120931423799</v>
      </c>
      <c r="CE184" s="284">
        <f>(AP184+AQ184)*AL184/2*AR184/1000000</f>
        <v>1.7936000000000001</v>
      </c>
    </row>
    <row r="185" spans="5:83" ht="19.899999999999999" customHeight="1" x14ac:dyDescent="0.25">
      <c r="E185" s="93"/>
      <c r="I185" s="72"/>
      <c r="P185" s="72"/>
      <c r="Q185" s="72"/>
      <c r="R185" s="72"/>
      <c r="S185" s="72"/>
      <c r="AJ185" s="278"/>
      <c r="AK185" s="242"/>
      <c r="AL185" s="238"/>
      <c r="AM185" s="242"/>
      <c r="AN185" s="238"/>
      <c r="AO185" s="250"/>
      <c r="AP185" s="242"/>
      <c r="AQ185" s="242"/>
      <c r="AR185" s="238"/>
      <c r="AS185" s="239"/>
      <c r="AT185" s="88" t="s">
        <v>382</v>
      </c>
      <c r="AU185" s="104">
        <f>AU184</f>
        <v>20</v>
      </c>
      <c r="AV185" s="87">
        <f>AL184/COS(AN184/180*PI())-11</f>
        <v>297.07612028241778</v>
      </c>
      <c r="AW185" s="88">
        <f>AR184-9</f>
        <v>16</v>
      </c>
      <c r="AX185" s="103" t="s">
        <v>381</v>
      </c>
      <c r="AY185" s="131">
        <f>INT((AQ184-AP184-3.5/COS(AN184*PI()/180))/AS184)+1</f>
        <v>17</v>
      </c>
      <c r="AZ185" s="105">
        <f t="shared" si="50"/>
        <v>2.27</v>
      </c>
      <c r="BA185" s="88">
        <f t="shared" si="51"/>
        <v>329.07612028241778</v>
      </c>
      <c r="BB185" s="87">
        <f>BA185*AY185/100*((AU185/100)^2/4*PI()*7850/100)</f>
        <v>137.96369562437096</v>
      </c>
      <c r="BC185" s="87">
        <f>BC184</f>
        <v>0</v>
      </c>
      <c r="BD185" s="88" t="s">
        <v>383</v>
      </c>
      <c r="BE185" s="87">
        <f>AL184/COS(AN184/180*PI())-11</f>
        <v>297.07612028241778</v>
      </c>
      <c r="BF185" s="87">
        <f>AR184-9</f>
        <v>16</v>
      </c>
      <c r="BG185" s="104">
        <v>12</v>
      </c>
      <c r="BH185" s="88">
        <f t="shared" si="52"/>
        <v>329.07612028241778</v>
      </c>
      <c r="BI185" s="88">
        <f>INT((AQ184-AP184-3.5/COS(AN184*PI()/180))/20)+1</f>
        <v>10</v>
      </c>
      <c r="BJ185" s="87">
        <f t="shared" si="53"/>
        <v>29.215841426337374</v>
      </c>
      <c r="BK185" s="88">
        <v>4</v>
      </c>
      <c r="BL185" s="103" t="s">
        <v>381</v>
      </c>
      <c r="BM185" s="87">
        <f>AR184-8.2</f>
        <v>16.8</v>
      </c>
      <c r="BN185" s="104">
        <v>12</v>
      </c>
      <c r="BO185" s="105">
        <f t="shared" si="54"/>
        <v>1.39</v>
      </c>
      <c r="BP185" s="87">
        <f>20+BM185</f>
        <v>36.799999999999997</v>
      </c>
      <c r="BQ185" s="88">
        <f>IF(BS184="双肢",INT(BQ184/3)*INT((AX184+AY185/2)/3),INT(BQ184/3/2)*INT((AX184+AY185/2)/3))</f>
        <v>48</v>
      </c>
      <c r="BR185" s="87">
        <f t="shared" si="55"/>
        <v>15.682347978088654</v>
      </c>
      <c r="BS185" s="103" t="s">
        <v>381</v>
      </c>
      <c r="BT185" s="242"/>
      <c r="BU185" s="342"/>
      <c r="BV185" s="88">
        <v>6</v>
      </c>
      <c r="BW185" s="110">
        <f>(10+2.5*BY185)*(TAN(BX184/180*PI())+1/TAN(BX184/180*PI()))</f>
        <v>117.48665603990507</v>
      </c>
      <c r="BX185" s="242"/>
      <c r="BY185" s="88">
        <f>INT((99*SIN(BX184/180*PI())-10)/10)*2</f>
        <v>14</v>
      </c>
      <c r="BZ185" s="104">
        <v>12</v>
      </c>
      <c r="CA185" s="110">
        <f>BW185+2*6</f>
        <v>129.48665603990509</v>
      </c>
      <c r="CB185" s="88">
        <f t="shared" si="56"/>
        <v>15</v>
      </c>
      <c r="CC185" s="87">
        <f t="shared" si="57"/>
        <v>17.244011536488337</v>
      </c>
      <c r="CD185" s="242"/>
      <c r="CE185" s="284"/>
    </row>
    <row r="186" spans="5:83" ht="19.899999999999999" customHeight="1" x14ac:dyDescent="0.25">
      <c r="E186" s="93"/>
      <c r="I186" s="72"/>
      <c r="P186" s="72"/>
      <c r="Q186" s="72"/>
      <c r="R186" s="72"/>
      <c r="S186" s="72"/>
      <c r="AJ186" s="278"/>
      <c r="AK186" s="242"/>
      <c r="AL186" s="238">
        <f>AJ182*100-2*2</f>
        <v>236</v>
      </c>
      <c r="AM186" s="242" t="s">
        <v>385</v>
      </c>
      <c r="AN186" s="238">
        <v>40</v>
      </c>
      <c r="AO186" s="250">
        <f>INT(AL186*TAN(RADIANS(AN186)))</f>
        <v>198</v>
      </c>
      <c r="AP186" s="242">
        <f>INT((AO186-13)/AS186+1)*AS186+13</f>
        <v>205</v>
      </c>
      <c r="AQ186" s="242">
        <f>AP186+INT(AL186*(TAN(AN186/180*PI())))</f>
        <v>403</v>
      </c>
      <c r="AR186" s="238">
        <f>F$8</f>
        <v>35</v>
      </c>
      <c r="AS186" s="239">
        <v>12</v>
      </c>
      <c r="AT186" s="88">
        <v>1</v>
      </c>
      <c r="AU186" s="104">
        <f>J$8</f>
        <v>20</v>
      </c>
      <c r="AV186" s="87">
        <f>AL186-11</f>
        <v>225</v>
      </c>
      <c r="AW186" s="88">
        <f>AR186-9</f>
        <v>26</v>
      </c>
      <c r="AX186" s="130">
        <f>INT((AP186-13)/AS186)+1</f>
        <v>17</v>
      </c>
      <c r="AY186" s="103" t="s">
        <v>381</v>
      </c>
      <c r="AZ186" s="105">
        <f t="shared" si="50"/>
        <v>2.27</v>
      </c>
      <c r="BA186" s="88">
        <f t="shared" si="51"/>
        <v>277</v>
      </c>
      <c r="BB186" s="87">
        <f>BA186*AX186/100*((AU186/100)^2/4*PI()*7850/100)</f>
        <v>116.13101447517155</v>
      </c>
      <c r="BC186" s="87">
        <f>Q$8</f>
        <v>0</v>
      </c>
      <c r="BD186" s="88">
        <v>2</v>
      </c>
      <c r="BE186" s="87">
        <f>AL186-11</f>
        <v>225</v>
      </c>
      <c r="BF186" s="87">
        <f>AR186-9</f>
        <v>26</v>
      </c>
      <c r="BG186" s="104">
        <v>12</v>
      </c>
      <c r="BH186" s="88">
        <f t="shared" si="52"/>
        <v>277</v>
      </c>
      <c r="BI186" s="88">
        <f>INT((AP186-13)/20)+1</f>
        <v>10</v>
      </c>
      <c r="BJ186" s="87">
        <f t="shared" si="53"/>
        <v>24.59245012415397</v>
      </c>
      <c r="BK186" s="88">
        <v>3</v>
      </c>
      <c r="BL186" s="87">
        <f>IF(BS186="双肢",(AP186+AQ186)/2-8.5,((INT((AX186-1)/2)+1)*AS186+AZ186+BO186+(AQ186-6.5*2)/2+INT(AQ186/8/10)*10+AZ186+BO186)/2)</f>
        <v>295.5</v>
      </c>
      <c r="BM186" s="87">
        <f>AR186-8.2</f>
        <v>26.8</v>
      </c>
      <c r="BN186" s="104">
        <f>Z$8</f>
        <v>10</v>
      </c>
      <c r="BO186" s="105">
        <f t="shared" si="54"/>
        <v>1.1599999999999999</v>
      </c>
      <c r="BP186" s="87">
        <f>(BL186+BM186+10)*2</f>
        <v>664.6</v>
      </c>
      <c r="BQ186" s="88">
        <f>IF(BS186="双肢",INT((AL186-8)/12.5)+1,(INT((AL186-8)/12.5)+1)*2)</f>
        <v>19</v>
      </c>
      <c r="BR186" s="87">
        <f t="shared" si="55"/>
        <v>77.852663632606777</v>
      </c>
      <c r="BS186" s="87" t="str">
        <f>AE$8</f>
        <v>双肢</v>
      </c>
      <c r="BT186" s="242">
        <f>BB186+BJ186+BR186+BB187+BJ187+BR187</f>
        <v>415.86005982371091</v>
      </c>
      <c r="BU186" s="342">
        <f>(AP186+AQ186)*AL186/2*AR186/1000000</f>
        <v>2.5110399999999999</v>
      </c>
      <c r="BV186" s="88">
        <v>5</v>
      </c>
      <c r="BW186" s="110">
        <f>(20+10*BY186)*TAN(BX186/180*PI())</f>
        <v>150.11548443566909</v>
      </c>
      <c r="BX186" s="242">
        <f>45+AN186/2</f>
        <v>65</v>
      </c>
      <c r="BY186" s="88">
        <f>INT((150*COS(BX186/180*PI())-10)/10)</f>
        <v>5</v>
      </c>
      <c r="BZ186" s="104">
        <v>12</v>
      </c>
      <c r="CA186" s="110">
        <f>BW186+12</f>
        <v>162.11548443566909</v>
      </c>
      <c r="CB186" s="88">
        <f t="shared" si="56"/>
        <v>6</v>
      </c>
      <c r="CC186" s="87">
        <f t="shared" si="57"/>
        <v>8.6357046180590284</v>
      </c>
      <c r="CD186" s="242">
        <f>BB186+BJ186+BR186+BB187+BJ187+BR187+CC186+CC187</f>
        <v>431.94938671312502</v>
      </c>
      <c r="CE186" s="284">
        <f>(AP186+AQ186)*AL186/2*AR186/1000000</f>
        <v>2.5110399999999999</v>
      </c>
    </row>
    <row r="187" spans="5:83" ht="19.899999999999999" customHeight="1" x14ac:dyDescent="0.25">
      <c r="E187" s="93"/>
      <c r="I187" s="72"/>
      <c r="P187" s="72"/>
      <c r="Q187" s="72"/>
      <c r="R187" s="72"/>
      <c r="S187" s="72"/>
      <c r="AJ187" s="278"/>
      <c r="AK187" s="242"/>
      <c r="AL187" s="238"/>
      <c r="AM187" s="242"/>
      <c r="AN187" s="238"/>
      <c r="AO187" s="250"/>
      <c r="AP187" s="242"/>
      <c r="AQ187" s="242"/>
      <c r="AR187" s="238"/>
      <c r="AS187" s="239"/>
      <c r="AT187" s="88" t="s">
        <v>382</v>
      </c>
      <c r="AU187" s="104">
        <f>AU186</f>
        <v>20</v>
      </c>
      <c r="AV187" s="87">
        <f>AL186/COS(AN186/180*PI())-11</f>
        <v>297.07612028241778</v>
      </c>
      <c r="AW187" s="88">
        <f>AR186-9</f>
        <v>26</v>
      </c>
      <c r="AX187" s="103" t="s">
        <v>381</v>
      </c>
      <c r="AY187" s="131">
        <f>INT((AQ186-AP186-3.5/COS(AN186*PI()/180))/AS186)+1</f>
        <v>17</v>
      </c>
      <c r="AZ187" s="105">
        <f t="shared" si="50"/>
        <v>2.27</v>
      </c>
      <c r="BA187" s="88">
        <f t="shared" si="51"/>
        <v>349.07612028241778</v>
      </c>
      <c r="BB187" s="87">
        <f>BA187*AY187/100*((AU187/100)^2/4*PI()*7850/100)</f>
        <v>146.34860641680211</v>
      </c>
      <c r="BC187" s="87">
        <f>BC186</f>
        <v>0</v>
      </c>
      <c r="BD187" s="88" t="s">
        <v>383</v>
      </c>
      <c r="BE187" s="87">
        <f>AL186/COS(AN186/180*PI())-11</f>
        <v>297.07612028241778</v>
      </c>
      <c r="BF187" s="87">
        <f>AR186-9</f>
        <v>26</v>
      </c>
      <c r="BG187" s="104">
        <v>12</v>
      </c>
      <c r="BH187" s="88">
        <f t="shared" si="52"/>
        <v>349.07612028241778</v>
      </c>
      <c r="BI187" s="88">
        <f>INT((AQ186-AP186-3.5/COS(AN186*PI()/180))/20)+1</f>
        <v>10</v>
      </c>
      <c r="BJ187" s="87">
        <f t="shared" si="53"/>
        <v>30.991469594146324</v>
      </c>
      <c r="BK187" s="88">
        <v>4</v>
      </c>
      <c r="BL187" s="103" t="s">
        <v>381</v>
      </c>
      <c r="BM187" s="87">
        <f>AR186-8.2</f>
        <v>26.8</v>
      </c>
      <c r="BN187" s="104">
        <v>12</v>
      </c>
      <c r="BO187" s="105">
        <f t="shared" si="54"/>
        <v>1.39</v>
      </c>
      <c r="BP187" s="87">
        <f>20+BM187</f>
        <v>46.8</v>
      </c>
      <c r="BQ187" s="88">
        <f>IF(BS186="双肢",INT(BQ186/3)*INT((AX186+AY187/2)/3),INT(BQ186/3/2)*INT((AX186+AY187/2)/3))</f>
        <v>48</v>
      </c>
      <c r="BR187" s="87">
        <f t="shared" si="55"/>
        <v>19.943855580830132</v>
      </c>
      <c r="BS187" s="103" t="s">
        <v>381</v>
      </c>
      <c r="BT187" s="242"/>
      <c r="BU187" s="342"/>
      <c r="BV187" s="88">
        <v>6</v>
      </c>
      <c r="BW187" s="110">
        <f>(10+2.5*BY187)*1/TAN(BX186/180*PI())</f>
        <v>27.978459489299915</v>
      </c>
      <c r="BX187" s="242"/>
      <c r="BY187" s="88">
        <f>INT((120*SIN(BX186/180*PI()))/10)*2</f>
        <v>20</v>
      </c>
      <c r="BZ187" s="104">
        <v>12</v>
      </c>
      <c r="CA187" s="110">
        <f>BW187+2*6</f>
        <v>39.978459489299915</v>
      </c>
      <c r="CB187" s="88">
        <f t="shared" si="56"/>
        <v>21</v>
      </c>
      <c r="CC187" s="87">
        <f t="shared" si="57"/>
        <v>7.4536222713550471</v>
      </c>
      <c r="CD187" s="242"/>
      <c r="CE187" s="284"/>
    </row>
    <row r="188" spans="5:83" ht="19.899999999999999" customHeight="1" x14ac:dyDescent="0.25">
      <c r="E188" s="93"/>
      <c r="I188" s="72"/>
      <c r="P188" s="72"/>
      <c r="Q188" s="72"/>
      <c r="R188" s="72"/>
      <c r="S188" s="72"/>
      <c r="AJ188" s="278"/>
      <c r="AK188" s="242"/>
      <c r="AL188" s="238">
        <f>AJ182*100-2*2</f>
        <v>236</v>
      </c>
      <c r="AM188" s="242" t="s">
        <v>386</v>
      </c>
      <c r="AN188" s="238">
        <v>40</v>
      </c>
      <c r="AO188" s="250">
        <f>INT(AL188*TAN(RADIANS(AN188)))</f>
        <v>198</v>
      </c>
      <c r="AP188" s="242">
        <f>INT((AO188-13)/AS188+1)*AS188+13</f>
        <v>205</v>
      </c>
      <c r="AQ188" s="242">
        <f>AP188+INT(AL188*(TAN(AN188/180*PI())))</f>
        <v>403</v>
      </c>
      <c r="AR188" s="238">
        <f>F$9</f>
        <v>35</v>
      </c>
      <c r="AS188" s="239">
        <v>12</v>
      </c>
      <c r="AT188" s="88">
        <v>1</v>
      </c>
      <c r="AU188" s="104">
        <f>J$9</f>
        <v>20</v>
      </c>
      <c r="AV188" s="87">
        <f>AL188-11</f>
        <v>225</v>
      </c>
      <c r="AW188" s="88">
        <f>AR188-9</f>
        <v>26</v>
      </c>
      <c r="AX188" s="130">
        <f>INT((AP188-13)/AS188)+1</f>
        <v>17</v>
      </c>
      <c r="AY188" s="103" t="s">
        <v>381</v>
      </c>
      <c r="AZ188" s="105">
        <f t="shared" si="50"/>
        <v>2.27</v>
      </c>
      <c r="BA188" s="88">
        <f t="shared" si="51"/>
        <v>277</v>
      </c>
      <c r="BB188" s="87">
        <f>BA188*AX188/100*((AU188/100)^2/4*PI()*7850/100)</f>
        <v>116.13101447517155</v>
      </c>
      <c r="BC188" s="87">
        <f>Q$9</f>
        <v>0</v>
      </c>
      <c r="BD188" s="88">
        <v>2</v>
      </c>
      <c r="BE188" s="87">
        <f>AL188-11</f>
        <v>225</v>
      </c>
      <c r="BF188" s="87">
        <f>AR188-9</f>
        <v>26</v>
      </c>
      <c r="BG188" s="104">
        <v>12</v>
      </c>
      <c r="BH188" s="88">
        <f t="shared" si="52"/>
        <v>277</v>
      </c>
      <c r="BI188" s="88">
        <f>INT((AP188-13)/20)+1</f>
        <v>10</v>
      </c>
      <c r="BJ188" s="87">
        <f t="shared" si="53"/>
        <v>24.59245012415397</v>
      </c>
      <c r="BK188" s="88">
        <v>3</v>
      </c>
      <c r="BL188" s="87">
        <f>IF(BS188="双肢",(AP188+AQ188)/2-8.5,((INT((AX188-1)/2)+1)*AS188+AZ188+BO188+(AQ188-6.5*2)/2+INT(AQ188/8/10)*10+AZ188+BO188)/2)</f>
        <v>295.5</v>
      </c>
      <c r="BM188" s="87">
        <f>AR188-8.2</f>
        <v>26.8</v>
      </c>
      <c r="BN188" s="104">
        <f>Z$9</f>
        <v>12</v>
      </c>
      <c r="BO188" s="105">
        <f t="shared" si="54"/>
        <v>1.39</v>
      </c>
      <c r="BP188" s="87">
        <f>(BL188+BM188+10)*2</f>
        <v>664.6</v>
      </c>
      <c r="BQ188" s="88">
        <f>IF(BS188="双肢",INT((AL188-8)/12.5)+1,(INT((AL188-8)/12.5)+1)*2)</f>
        <v>19</v>
      </c>
      <c r="BR188" s="87">
        <f t="shared" si="55"/>
        <v>112.10783563095373</v>
      </c>
      <c r="BS188" s="87" t="str">
        <f>AE$9</f>
        <v>双肢</v>
      </c>
      <c r="BT188" s="242">
        <f>BB188+BJ188+BR188+BB189+BJ189+BR189</f>
        <v>450.11523182205781</v>
      </c>
      <c r="BU188" s="342">
        <f>(AP188+AQ188)*AL188/2*AR188/1000000</f>
        <v>2.5110399999999999</v>
      </c>
      <c r="BV188" s="88">
        <v>5</v>
      </c>
      <c r="BW188" s="110">
        <f>(20+10*BY188)*TAN(BX188/180*PI())</f>
        <v>150.11548443566909</v>
      </c>
      <c r="BX188" s="242">
        <f>45+AN188/2</f>
        <v>65</v>
      </c>
      <c r="BY188" s="88">
        <f>INT((150*COS(BX188/180*PI())-10)/10)</f>
        <v>5</v>
      </c>
      <c r="BZ188" s="104">
        <v>12</v>
      </c>
      <c r="CA188" s="110">
        <f>BW188+12</f>
        <v>162.11548443566909</v>
      </c>
      <c r="CB188" s="88">
        <f t="shared" si="56"/>
        <v>6</v>
      </c>
      <c r="CC188" s="87">
        <f t="shared" si="57"/>
        <v>8.6357046180590284</v>
      </c>
      <c r="CD188" s="242">
        <f>BB188+BJ188+BR188+BB189+BJ189+BR189+CC188+CC189</f>
        <v>466.20455871147192</v>
      </c>
      <c r="CE188" s="284">
        <f>(AP188+AQ188)*AL188/2*AR188/1000000</f>
        <v>2.5110399999999999</v>
      </c>
    </row>
    <row r="189" spans="5:83" ht="19.899999999999999" customHeight="1" x14ac:dyDescent="0.25">
      <c r="E189" s="93"/>
      <c r="I189" s="72"/>
      <c r="P189" s="72"/>
      <c r="Q189" s="72"/>
      <c r="R189" s="72"/>
      <c r="S189" s="72"/>
      <c r="AJ189" s="278"/>
      <c r="AK189" s="242"/>
      <c r="AL189" s="345"/>
      <c r="AM189" s="242"/>
      <c r="AN189" s="238"/>
      <c r="AO189" s="250"/>
      <c r="AP189" s="242"/>
      <c r="AQ189" s="242"/>
      <c r="AR189" s="238"/>
      <c r="AS189" s="239"/>
      <c r="AT189" s="88" t="s">
        <v>382</v>
      </c>
      <c r="AU189" s="104">
        <f>AU188</f>
        <v>20</v>
      </c>
      <c r="AV189" s="87">
        <f>AL188/COS(AN188/180*PI())-11</f>
        <v>297.07612028241778</v>
      </c>
      <c r="AW189" s="88">
        <f>AR188-9</f>
        <v>26</v>
      </c>
      <c r="AX189" s="103" t="s">
        <v>381</v>
      </c>
      <c r="AY189" s="131">
        <f>INT((AQ188-AP188-3.5/COS(AN188*PI()/180))/AS188)+1</f>
        <v>17</v>
      </c>
      <c r="AZ189" s="105">
        <f t="shared" si="50"/>
        <v>2.27</v>
      </c>
      <c r="BA189" s="88">
        <f t="shared" si="51"/>
        <v>349.07612028241778</v>
      </c>
      <c r="BB189" s="87">
        <f>BA189*AY189/100*((AU189/100)^2/4*PI()*7850/100)</f>
        <v>146.34860641680211</v>
      </c>
      <c r="BC189" s="87">
        <f>BC188</f>
        <v>0</v>
      </c>
      <c r="BD189" s="88" t="s">
        <v>383</v>
      </c>
      <c r="BE189" s="87">
        <f>AL188/COS(AN188/180*PI())-11</f>
        <v>297.07612028241778</v>
      </c>
      <c r="BF189" s="87">
        <f>AR188-9</f>
        <v>26</v>
      </c>
      <c r="BG189" s="104">
        <v>12</v>
      </c>
      <c r="BH189" s="88">
        <f t="shared" si="52"/>
        <v>349.07612028241778</v>
      </c>
      <c r="BI189" s="88">
        <f>INT((AQ188-AP188-3.5/COS(AN188*PI()/180))/20)+1</f>
        <v>10</v>
      </c>
      <c r="BJ189" s="87">
        <f t="shared" si="53"/>
        <v>30.991469594146324</v>
      </c>
      <c r="BK189" s="88">
        <v>4</v>
      </c>
      <c r="BL189" s="103" t="s">
        <v>381</v>
      </c>
      <c r="BM189" s="87">
        <f>AR188-8.2</f>
        <v>26.8</v>
      </c>
      <c r="BN189" s="104">
        <v>12</v>
      </c>
      <c r="BO189" s="105">
        <f t="shared" si="54"/>
        <v>1.39</v>
      </c>
      <c r="BP189" s="87">
        <f>20+BM189</f>
        <v>46.8</v>
      </c>
      <c r="BQ189" s="88">
        <f>IF(BS188="双肢",INT(BQ188/3)*INT((AX188+AY189/2)/3),INT(BQ188/3/2)*INT((AX188+AY189/2)/3))</f>
        <v>48</v>
      </c>
      <c r="BR189" s="87">
        <f t="shared" si="55"/>
        <v>19.943855580830132</v>
      </c>
      <c r="BS189" s="103" t="s">
        <v>381</v>
      </c>
      <c r="BT189" s="242"/>
      <c r="BU189" s="342"/>
      <c r="BV189" s="88">
        <v>6</v>
      </c>
      <c r="BW189" s="110">
        <f>(10+2.5*BY189)*1/TAN(BX188/180*PI())</f>
        <v>27.978459489299915</v>
      </c>
      <c r="BX189" s="242"/>
      <c r="BY189" s="88">
        <f>INT((120*SIN(BX188/180*PI()))/10)*2</f>
        <v>20</v>
      </c>
      <c r="BZ189" s="104">
        <v>12</v>
      </c>
      <c r="CA189" s="110">
        <f>BW189+2*6</f>
        <v>39.978459489299915</v>
      </c>
      <c r="CB189" s="88">
        <f t="shared" si="56"/>
        <v>21</v>
      </c>
      <c r="CC189" s="87">
        <f t="shared" si="57"/>
        <v>7.4536222713550471</v>
      </c>
      <c r="CD189" s="242"/>
      <c r="CE189" s="284"/>
    </row>
    <row r="190" spans="5:83" ht="19.899999999999999" customHeight="1" x14ac:dyDescent="0.25">
      <c r="E190" s="93"/>
      <c r="I190" s="72"/>
      <c r="P190" s="72"/>
      <c r="Q190" s="72"/>
      <c r="R190" s="72"/>
      <c r="S190" s="72"/>
      <c r="AJ190" s="278"/>
      <c r="AK190" s="242"/>
      <c r="AL190" s="238">
        <f>AJ182*100-2*2</f>
        <v>236</v>
      </c>
      <c r="AM190" s="242" t="s">
        <v>387</v>
      </c>
      <c r="AN190" s="238">
        <v>40</v>
      </c>
      <c r="AO190" s="250">
        <f>INT(AL190*TAN(RADIANS(AN190)))</f>
        <v>198</v>
      </c>
      <c r="AP190" s="242">
        <f>INT((AO190-13)/AS190+1)*AS190+13</f>
        <v>205</v>
      </c>
      <c r="AQ190" s="242">
        <f>AP190+INT(AL190*(TAN(AN190/180*PI())))</f>
        <v>403</v>
      </c>
      <c r="AR190" s="238">
        <f>F$10</f>
        <v>40</v>
      </c>
      <c r="AS190" s="239">
        <v>12</v>
      </c>
      <c r="AT190" s="88">
        <v>1</v>
      </c>
      <c r="AU190" s="104">
        <f>J$10</f>
        <v>20</v>
      </c>
      <c r="AV190" s="87">
        <f>AL190-11</f>
        <v>225</v>
      </c>
      <c r="AW190" s="88">
        <f>AR190-9</f>
        <v>31</v>
      </c>
      <c r="AX190" s="130">
        <f>INT((AP190-13)/AS190)+1</f>
        <v>17</v>
      </c>
      <c r="AY190" s="103" t="s">
        <v>381</v>
      </c>
      <c r="AZ190" s="105">
        <f t="shared" si="50"/>
        <v>2.27</v>
      </c>
      <c r="BA190" s="88">
        <f t="shared" si="51"/>
        <v>287</v>
      </c>
      <c r="BB190" s="87">
        <f>BA190*AX190/100*((AU190/100)^2/4*PI()*7850/100)</f>
        <v>120.32346987138713</v>
      </c>
      <c r="BC190" s="87">
        <f>Q$10</f>
        <v>0</v>
      </c>
      <c r="BD190" s="88">
        <v>2</v>
      </c>
      <c r="BE190" s="87">
        <f>AL190-11</f>
        <v>225</v>
      </c>
      <c r="BF190" s="87">
        <f>AR190-9</f>
        <v>31</v>
      </c>
      <c r="BG190" s="104">
        <v>12</v>
      </c>
      <c r="BH190" s="88">
        <f t="shared" si="52"/>
        <v>287</v>
      </c>
      <c r="BI190" s="88">
        <f>INT((AP190-13)/20)+1</f>
        <v>10</v>
      </c>
      <c r="BJ190" s="87">
        <f t="shared" si="53"/>
        <v>25.480264208058447</v>
      </c>
      <c r="BK190" s="88">
        <v>3</v>
      </c>
      <c r="BL190" s="87">
        <f>IF(BS190="双肢",(AP190+AQ190)/2-8.5,((INT((AX190-1)/2)+1)*AS190+AZ190+BO190+(AQ190-6.5*2)/2+INT(AQ190/8/10)*10+AZ190+BO190)/2)</f>
        <v>295.5</v>
      </c>
      <c r="BM190" s="87">
        <f>AR190-8.2</f>
        <v>31.8</v>
      </c>
      <c r="BN190" s="104">
        <f>Z$10</f>
        <v>12</v>
      </c>
      <c r="BO190" s="105">
        <f t="shared" si="54"/>
        <v>1.39</v>
      </c>
      <c r="BP190" s="87">
        <f>(BL190+BM190+10)*2</f>
        <v>674.6</v>
      </c>
      <c r="BQ190" s="88">
        <f>IF(BS190="双肢",INT((AL190-8)/12.5)+1,(INT((AL190-8)/12.5)+1)*2)</f>
        <v>19</v>
      </c>
      <c r="BR190" s="87">
        <f t="shared" si="55"/>
        <v>113.79468239037224</v>
      </c>
      <c r="BS190" s="87" t="str">
        <f>AE$10</f>
        <v>双肢</v>
      </c>
      <c r="BT190" s="242">
        <f>BB190+BJ190+BR190+BB191+BJ191+BR191</f>
        <v>464.0933713430872</v>
      </c>
      <c r="BU190" s="342">
        <f>(AP190+AQ190)*AL190/2*AR190/1000000</f>
        <v>2.8697599999999999</v>
      </c>
      <c r="BV190" s="88">
        <v>5</v>
      </c>
      <c r="BW190" s="110">
        <f>(20+10*BY190)*TAN(BX190/180*PI())</f>
        <v>150.11548443566909</v>
      </c>
      <c r="BX190" s="242">
        <f>45+AN190/2</f>
        <v>65</v>
      </c>
      <c r="BY190" s="88">
        <f>INT((150*COS(BX190/180*PI())-10)/10)</f>
        <v>5</v>
      </c>
      <c r="BZ190" s="104">
        <v>12</v>
      </c>
      <c r="CA190" s="110">
        <f>BW190+12</f>
        <v>162.11548443566909</v>
      </c>
      <c r="CB190" s="88">
        <f t="shared" si="56"/>
        <v>6</v>
      </c>
      <c r="CC190" s="87">
        <f t="shared" si="57"/>
        <v>8.6357046180590284</v>
      </c>
      <c r="CD190" s="242">
        <f>BB190+BJ190+BR190+BB191+BJ191+BR191+CC190+CC191</f>
        <v>480.18269823250131</v>
      </c>
      <c r="CE190" s="284">
        <f>(AP190+AQ190)*AL190/2*AR190/1000000</f>
        <v>2.8697599999999999</v>
      </c>
    </row>
    <row r="191" spans="5:83" ht="19.899999999999999" customHeight="1" x14ac:dyDescent="0.25">
      <c r="E191" s="93"/>
      <c r="I191" s="72"/>
      <c r="P191" s="72"/>
      <c r="Q191" s="72"/>
      <c r="R191" s="72"/>
      <c r="S191" s="72"/>
      <c r="AJ191" s="278"/>
      <c r="AK191" s="242"/>
      <c r="AL191" s="345"/>
      <c r="AM191" s="242"/>
      <c r="AN191" s="238"/>
      <c r="AO191" s="250"/>
      <c r="AP191" s="242"/>
      <c r="AQ191" s="242"/>
      <c r="AR191" s="238"/>
      <c r="AS191" s="239"/>
      <c r="AT191" s="88" t="s">
        <v>382</v>
      </c>
      <c r="AU191" s="104">
        <f>AU190</f>
        <v>20</v>
      </c>
      <c r="AV191" s="87">
        <f>AL190/COS(AN190/180*PI())-11</f>
        <v>297.07612028241778</v>
      </c>
      <c r="AW191" s="88">
        <f>AR190-9</f>
        <v>31</v>
      </c>
      <c r="AX191" s="103" t="s">
        <v>381</v>
      </c>
      <c r="AY191" s="131">
        <f>INT((AQ190-AP190-3.5/COS(AN190*PI()/180))/AS190)+1</f>
        <v>17</v>
      </c>
      <c r="AZ191" s="105">
        <f t="shared" si="50"/>
        <v>2.27</v>
      </c>
      <c r="BA191" s="88">
        <f t="shared" si="51"/>
        <v>359.07612028241778</v>
      </c>
      <c r="BB191" s="87">
        <f>BA191*AY191/100*((AU191/100)^2/4*PI()*7850/100)</f>
        <v>150.54106181301768</v>
      </c>
      <c r="BC191" s="87">
        <f>BC190</f>
        <v>0</v>
      </c>
      <c r="BD191" s="88" t="s">
        <v>383</v>
      </c>
      <c r="BE191" s="87">
        <f>AL190/COS(AN190/180*PI())-11</f>
        <v>297.07612028241778</v>
      </c>
      <c r="BF191" s="87">
        <f>AR190-9</f>
        <v>31</v>
      </c>
      <c r="BG191" s="104">
        <v>12</v>
      </c>
      <c r="BH191" s="88">
        <f t="shared" si="52"/>
        <v>359.07612028241778</v>
      </c>
      <c r="BI191" s="88">
        <f>INT((AQ190-AP190-3.5/COS(AN190*PI()/180))/20)+1</f>
        <v>10</v>
      </c>
      <c r="BJ191" s="87">
        <f t="shared" si="53"/>
        <v>31.8792836780508</v>
      </c>
      <c r="BK191" s="88">
        <v>4</v>
      </c>
      <c r="BL191" s="103" t="s">
        <v>381</v>
      </c>
      <c r="BM191" s="87">
        <f>AR190-8.2</f>
        <v>31.8</v>
      </c>
      <c r="BN191" s="104">
        <v>12</v>
      </c>
      <c r="BO191" s="105">
        <f t="shared" si="54"/>
        <v>1.39</v>
      </c>
      <c r="BP191" s="87">
        <f>20+BM191</f>
        <v>51.8</v>
      </c>
      <c r="BQ191" s="88">
        <f>IF(BS190="双肢",INT(BQ190/3)*INT((AX190+AY191/2)/3),INT(BQ190/3/2)*INT((AX190+AY191/2)/3))</f>
        <v>48</v>
      </c>
      <c r="BR191" s="87">
        <f t="shared" si="55"/>
        <v>22.074609382200876</v>
      </c>
      <c r="BS191" s="103" t="s">
        <v>381</v>
      </c>
      <c r="BT191" s="242"/>
      <c r="BU191" s="342"/>
      <c r="BV191" s="88">
        <v>6</v>
      </c>
      <c r="BW191" s="110">
        <f>(10+2.5*BY191)*1/TAN(BX190/180*PI())</f>
        <v>27.978459489299915</v>
      </c>
      <c r="BX191" s="242"/>
      <c r="BY191" s="88">
        <f>INT((120*SIN(BX190/180*PI()))/10)*2</f>
        <v>20</v>
      </c>
      <c r="BZ191" s="104">
        <v>12</v>
      </c>
      <c r="CA191" s="110">
        <f>BW191+2*6</f>
        <v>39.978459489299915</v>
      </c>
      <c r="CB191" s="88">
        <f t="shared" si="56"/>
        <v>21</v>
      </c>
      <c r="CC191" s="87">
        <f t="shared" si="57"/>
        <v>7.4536222713550471</v>
      </c>
      <c r="CD191" s="242"/>
      <c r="CE191" s="284"/>
    </row>
    <row r="192" spans="5:83" ht="19.899999999999999" customHeight="1" x14ac:dyDescent="0.25">
      <c r="E192" s="93"/>
      <c r="I192" s="72"/>
      <c r="P192" s="72"/>
      <c r="Q192" s="72"/>
      <c r="R192" s="72"/>
      <c r="S192" s="72"/>
      <c r="AJ192" s="278"/>
      <c r="AK192" s="242"/>
      <c r="AL192" s="238">
        <f>AJ182*100-2*2</f>
        <v>236</v>
      </c>
      <c r="AM192" s="242" t="s">
        <v>388</v>
      </c>
      <c r="AN192" s="238">
        <v>40</v>
      </c>
      <c r="AO192" s="250">
        <f>INT(AL192*TAN(RADIANS(AN192)))</f>
        <v>198</v>
      </c>
      <c r="AP192" s="242">
        <f>INT((AO192-13)/AS192+1)*AS192+13</f>
        <v>205</v>
      </c>
      <c r="AQ192" s="242">
        <f>AP192+INT(AL192*(TAN(AN192/180*PI())))</f>
        <v>403</v>
      </c>
      <c r="AR192" s="238">
        <f>F$11</f>
        <v>40</v>
      </c>
      <c r="AS192" s="239">
        <v>12</v>
      </c>
      <c r="AT192" s="88">
        <v>1</v>
      </c>
      <c r="AU192" s="104">
        <f>J$11</f>
        <v>20</v>
      </c>
      <c r="AV192" s="87">
        <f>AL192-11</f>
        <v>225</v>
      </c>
      <c r="AW192" s="88">
        <f>AR192-9</f>
        <v>31</v>
      </c>
      <c r="AX192" s="130">
        <f>INT((AP192-13)/AS192)+1</f>
        <v>17</v>
      </c>
      <c r="AY192" s="103" t="s">
        <v>381</v>
      </c>
      <c r="AZ192" s="105">
        <f t="shared" si="50"/>
        <v>2.27</v>
      </c>
      <c r="BA192" s="88">
        <f t="shared" si="51"/>
        <v>287</v>
      </c>
      <c r="BB192" s="87">
        <f>BA192*AX192/100*((AU192/100)^2/4*PI()*7850/100)</f>
        <v>120.32346987138713</v>
      </c>
      <c r="BC192" s="87">
        <f>Q$11</f>
        <v>0</v>
      </c>
      <c r="BD192" s="88">
        <v>2</v>
      </c>
      <c r="BE192" s="87">
        <f>AL192-11</f>
        <v>225</v>
      </c>
      <c r="BF192" s="87">
        <f>AR192-9</f>
        <v>31</v>
      </c>
      <c r="BG192" s="104">
        <v>12</v>
      </c>
      <c r="BH192" s="88">
        <f t="shared" si="52"/>
        <v>287</v>
      </c>
      <c r="BI192" s="88">
        <f>INT((AP192-13)/20)+1</f>
        <v>10</v>
      </c>
      <c r="BJ192" s="87">
        <f t="shared" si="53"/>
        <v>25.480264208058447</v>
      </c>
      <c r="BK192" s="88">
        <v>3</v>
      </c>
      <c r="BL192" s="87">
        <f>IF(BS192="双肢",(AP192+AQ192)/2-8.5,((INT((AX192-1)/2)+1)*AS192+AZ192+BO192+(AQ192-6.5*2)/2+INT(AQ192/8/10)*10+AZ192+BO192)/2)</f>
        <v>295.5</v>
      </c>
      <c r="BM192" s="87">
        <f>AR192-8.2</f>
        <v>31.8</v>
      </c>
      <c r="BN192" s="104">
        <f>Z$11</f>
        <v>12</v>
      </c>
      <c r="BO192" s="105">
        <f t="shared" si="54"/>
        <v>1.39</v>
      </c>
      <c r="BP192" s="87">
        <f>(BL192+BM192+10)*2</f>
        <v>674.6</v>
      </c>
      <c r="BQ192" s="88">
        <f>IF(BS192="双肢",INT((AL192-8)/12.5)+1,(INT((AL192-8)/12.5)+1)*2)</f>
        <v>19</v>
      </c>
      <c r="BR192" s="87">
        <f t="shared" si="55"/>
        <v>113.79468239037224</v>
      </c>
      <c r="BS192" s="87" t="str">
        <f>AE$11</f>
        <v>双肢</v>
      </c>
      <c r="BT192" s="242">
        <f>BB192+BJ192+BR192+BB193+BJ193+BR193</f>
        <v>464.0933713430872</v>
      </c>
      <c r="BU192" s="342">
        <f>(AP192+AQ192)*AL192/2*AR192/1000000</f>
        <v>2.8697599999999999</v>
      </c>
      <c r="BV192" s="88">
        <v>5</v>
      </c>
      <c r="BW192" s="110">
        <f>(20+10*BY192)*TAN(BX192/180*PI())</f>
        <v>150.11548443566909</v>
      </c>
      <c r="BX192" s="242">
        <f>45+AN192/2</f>
        <v>65</v>
      </c>
      <c r="BY192" s="88">
        <f>INT((150*COS(BX192/180*PI())-10)/10)</f>
        <v>5</v>
      </c>
      <c r="BZ192" s="104">
        <v>12</v>
      </c>
      <c r="CA192" s="110">
        <f>BW192+12</f>
        <v>162.11548443566909</v>
      </c>
      <c r="CB192" s="88">
        <f t="shared" si="56"/>
        <v>6</v>
      </c>
      <c r="CC192" s="87">
        <f t="shared" si="57"/>
        <v>8.6357046180590284</v>
      </c>
      <c r="CD192" s="242">
        <f>BB192+BJ192+BR192+BB193+BJ193+BR193+CC192+CC193</f>
        <v>480.18269823250131</v>
      </c>
      <c r="CE192" s="284">
        <f>(AP192+AQ192)*AL192/2*AR192/1000000</f>
        <v>2.8697599999999999</v>
      </c>
    </row>
    <row r="193" spans="5:83" ht="19.899999999999999" customHeight="1" x14ac:dyDescent="0.25">
      <c r="E193" s="93"/>
      <c r="I193" s="72"/>
      <c r="P193" s="72"/>
      <c r="Q193" s="72"/>
      <c r="R193" s="72"/>
      <c r="S193" s="72"/>
      <c r="AJ193" s="278"/>
      <c r="AK193" s="242"/>
      <c r="AL193" s="345"/>
      <c r="AM193" s="242"/>
      <c r="AN193" s="238"/>
      <c r="AO193" s="250"/>
      <c r="AP193" s="242"/>
      <c r="AQ193" s="242"/>
      <c r="AR193" s="238"/>
      <c r="AS193" s="239"/>
      <c r="AT193" s="88" t="s">
        <v>382</v>
      </c>
      <c r="AU193" s="104">
        <f>AU192</f>
        <v>20</v>
      </c>
      <c r="AV193" s="87">
        <f>AL192/COS(AN192/180*PI())-11</f>
        <v>297.07612028241778</v>
      </c>
      <c r="AW193" s="88">
        <f>AR192-9</f>
        <v>31</v>
      </c>
      <c r="AX193" s="103" t="s">
        <v>381</v>
      </c>
      <c r="AY193" s="131">
        <f>INT((AQ192-AP192-3.5/COS(AN192*PI()/180))/AS192)+1</f>
        <v>17</v>
      </c>
      <c r="AZ193" s="105">
        <f t="shared" si="50"/>
        <v>2.27</v>
      </c>
      <c r="BA193" s="88">
        <f t="shared" si="51"/>
        <v>359.07612028241778</v>
      </c>
      <c r="BB193" s="87">
        <f>BA193*AY193/100*((AU193/100)^2/4*PI()*7850/100)</f>
        <v>150.54106181301768</v>
      </c>
      <c r="BC193" s="87">
        <f>BC192</f>
        <v>0</v>
      </c>
      <c r="BD193" s="88" t="s">
        <v>383</v>
      </c>
      <c r="BE193" s="87">
        <f>AL192/COS(AN192/180*PI())-11</f>
        <v>297.07612028241778</v>
      </c>
      <c r="BF193" s="87">
        <f>AR192-9</f>
        <v>31</v>
      </c>
      <c r="BG193" s="104">
        <v>12</v>
      </c>
      <c r="BH193" s="88">
        <f t="shared" si="52"/>
        <v>359.07612028241778</v>
      </c>
      <c r="BI193" s="88">
        <f>INT((AQ192-AP192-3.5/COS(AN192*PI()/180))/20)+1</f>
        <v>10</v>
      </c>
      <c r="BJ193" s="87">
        <f t="shared" si="53"/>
        <v>31.8792836780508</v>
      </c>
      <c r="BK193" s="88">
        <v>4</v>
      </c>
      <c r="BL193" s="103" t="s">
        <v>381</v>
      </c>
      <c r="BM193" s="87">
        <f>AR192-8.2</f>
        <v>31.8</v>
      </c>
      <c r="BN193" s="104">
        <v>12</v>
      </c>
      <c r="BO193" s="105">
        <f t="shared" si="54"/>
        <v>1.39</v>
      </c>
      <c r="BP193" s="87">
        <f>20+BM193</f>
        <v>51.8</v>
      </c>
      <c r="BQ193" s="88">
        <f>IF(BS192="双肢",INT(BQ192/3)*INT((AX192+AY193/2)/3),INT(BQ192/3/2)*INT((AX192+AY193/2)/3))</f>
        <v>48</v>
      </c>
      <c r="BR193" s="87">
        <f t="shared" si="55"/>
        <v>22.074609382200876</v>
      </c>
      <c r="BS193" s="103" t="s">
        <v>381</v>
      </c>
      <c r="BT193" s="242"/>
      <c r="BU193" s="342"/>
      <c r="BV193" s="88">
        <v>6</v>
      </c>
      <c r="BW193" s="110">
        <f>(10+2.5*BY193)*1/TAN(BX192/180*PI())</f>
        <v>27.978459489299915</v>
      </c>
      <c r="BX193" s="242"/>
      <c r="BY193" s="88">
        <f>INT((120*SIN(BX192/180*PI()))/10)*2</f>
        <v>20</v>
      </c>
      <c r="BZ193" s="104">
        <v>12</v>
      </c>
      <c r="CA193" s="110">
        <f>BW193+2*6</f>
        <v>39.978459489299915</v>
      </c>
      <c r="CB193" s="88">
        <f t="shared" si="56"/>
        <v>21</v>
      </c>
      <c r="CC193" s="87">
        <f t="shared" si="57"/>
        <v>7.4536222713550471</v>
      </c>
      <c r="CD193" s="242"/>
      <c r="CE193" s="284"/>
    </row>
    <row r="194" spans="5:83" ht="19.899999999999999" customHeight="1" x14ac:dyDescent="0.25">
      <c r="E194" s="93"/>
      <c r="I194" s="72"/>
      <c r="P194" s="72"/>
      <c r="Q194" s="72"/>
      <c r="R194" s="72"/>
      <c r="S194" s="72"/>
      <c r="AJ194" s="278"/>
      <c r="AK194" s="242"/>
      <c r="AL194" s="238">
        <f>AJ182*100-2*2</f>
        <v>236</v>
      </c>
      <c r="AM194" s="242" t="s">
        <v>389</v>
      </c>
      <c r="AN194" s="238">
        <v>40</v>
      </c>
      <c r="AO194" s="250">
        <f>INT(AL194*TAN(RADIANS(AN194)))</f>
        <v>198</v>
      </c>
      <c r="AP194" s="242">
        <f>INT((AO194-13)/AS194+1)*AS194+13</f>
        <v>205</v>
      </c>
      <c r="AQ194" s="242">
        <f>AP194+INT(AL194*(TAN(AN194/180*PI())))</f>
        <v>403</v>
      </c>
      <c r="AR194" s="238">
        <f>F$12</f>
        <v>45</v>
      </c>
      <c r="AS194" s="239">
        <v>12</v>
      </c>
      <c r="AT194" s="88">
        <v>1</v>
      </c>
      <c r="AU194" s="104">
        <f>J$12</f>
        <v>22</v>
      </c>
      <c r="AV194" s="87">
        <f>AL194-11</f>
        <v>225</v>
      </c>
      <c r="AW194" s="88">
        <f>AR194-9</f>
        <v>36</v>
      </c>
      <c r="AX194" s="130">
        <f>INT((AP194-13)/AS194)+1</f>
        <v>17</v>
      </c>
      <c r="AY194" s="103" t="s">
        <v>381</v>
      </c>
      <c r="AZ194" s="105">
        <f t="shared" si="50"/>
        <v>2.5099999999999998</v>
      </c>
      <c r="BA194" s="88">
        <f t="shared" si="51"/>
        <v>297</v>
      </c>
      <c r="BB194" s="87">
        <f>BA194*AX194/100*((AU194/100)^2/4*PI()*7850/100)</f>
        <v>150.66426957379926</v>
      </c>
      <c r="BC194" s="87">
        <f>Q$12</f>
        <v>0</v>
      </c>
      <c r="BD194" s="88">
        <v>2</v>
      </c>
      <c r="BE194" s="87">
        <f>AL194-11</f>
        <v>225</v>
      </c>
      <c r="BF194" s="87">
        <f>AR194-9</f>
        <v>36</v>
      </c>
      <c r="BG194" s="104">
        <v>12</v>
      </c>
      <c r="BH194" s="88">
        <f t="shared" si="52"/>
        <v>297</v>
      </c>
      <c r="BI194" s="88">
        <f>INT((AP194-13)/20)+1</f>
        <v>10</v>
      </c>
      <c r="BJ194" s="87">
        <f t="shared" si="53"/>
        <v>26.36807829196292</v>
      </c>
      <c r="BK194" s="88" t="s">
        <v>390</v>
      </c>
      <c r="BL194" s="87">
        <f>IF(BS194="双肢",(AP194+AQ194)/2-8.5,((INT((AX194-1)/2)+1)*AS194+AZ194+BO194+(AQ194-6.5*2)/2+INT(AQ194/8/10)*10+AZ194+BO194)/2)</f>
        <v>180.17000000000002</v>
      </c>
      <c r="BM194" s="87">
        <f>AR194-8.2</f>
        <v>36.799999999999997</v>
      </c>
      <c r="BN194" s="104">
        <f>Z$12</f>
        <v>10</v>
      </c>
      <c r="BO194" s="105">
        <f t="shared" si="54"/>
        <v>1.1599999999999999</v>
      </c>
      <c r="BP194" s="87">
        <f>(BL194+BM194+10)*2</f>
        <v>453.94000000000005</v>
      </c>
      <c r="BQ194" s="88">
        <f>IF(BS194="双肢",INT((AL194-8)/12.5)+1,(INT((AL194-8)/12.5)+1)*2)</f>
        <v>38</v>
      </c>
      <c r="BR194" s="87">
        <f t="shared" si="55"/>
        <v>106.35100249589384</v>
      </c>
      <c r="BS194" s="87" t="str">
        <f>AE$12</f>
        <v>四肢</v>
      </c>
      <c r="BT194" s="242">
        <f>BB194+BJ194+BR194+BB195+BJ195+BR195</f>
        <v>527.5833671303551</v>
      </c>
      <c r="BU194" s="342">
        <f>(AP194+AQ194)*AL194/2*AR194/1000000</f>
        <v>3.2284799999999998</v>
      </c>
      <c r="BV194" s="88">
        <v>5</v>
      </c>
      <c r="BW194" s="110">
        <f>(20+10*BY194)*TAN(BX194/180*PI())</f>
        <v>150.11548443566909</v>
      </c>
      <c r="BX194" s="242">
        <f>45+AN194/2</f>
        <v>65</v>
      </c>
      <c r="BY194" s="88">
        <f>INT((150*COS(BX194/180*PI())-10)/10)</f>
        <v>5</v>
      </c>
      <c r="BZ194" s="104">
        <v>12</v>
      </c>
      <c r="CA194" s="110">
        <f>BW194+12</f>
        <v>162.11548443566909</v>
      </c>
      <c r="CB194" s="88">
        <f t="shared" si="56"/>
        <v>6</v>
      </c>
      <c r="CC194" s="87">
        <f t="shared" si="57"/>
        <v>8.6357046180590284</v>
      </c>
      <c r="CD194" s="242">
        <f>BB194+BJ194+BR194+BB195+BJ195+BR195+CC194+CC195</f>
        <v>543.6726940197691</v>
      </c>
      <c r="CE194" s="284">
        <f>(AP194+AQ194)*AL194/2*AR194/1000000</f>
        <v>3.2284799999999998</v>
      </c>
    </row>
    <row r="195" spans="5:83" ht="19.899999999999999" customHeight="1" x14ac:dyDescent="0.25">
      <c r="E195" s="93"/>
      <c r="I195" s="72"/>
      <c r="P195" s="72"/>
      <c r="Q195" s="72"/>
      <c r="R195" s="72"/>
      <c r="S195" s="72"/>
      <c r="AJ195" s="278"/>
      <c r="AK195" s="242"/>
      <c r="AL195" s="345"/>
      <c r="AM195" s="242"/>
      <c r="AN195" s="238"/>
      <c r="AO195" s="250"/>
      <c r="AP195" s="242"/>
      <c r="AQ195" s="242"/>
      <c r="AR195" s="238"/>
      <c r="AS195" s="239"/>
      <c r="AT195" s="88" t="s">
        <v>382</v>
      </c>
      <c r="AU195" s="104">
        <f>AU194</f>
        <v>22</v>
      </c>
      <c r="AV195" s="87">
        <f>AL194/COS(AN194/180*PI())-11</f>
        <v>297.07612028241778</v>
      </c>
      <c r="AW195" s="88">
        <f>AR194-9</f>
        <v>36</v>
      </c>
      <c r="AX195" s="103" t="s">
        <v>381</v>
      </c>
      <c r="AY195" s="131">
        <f>INT((AQ194-AP194-3.5/COS(AN194*PI()/180))/AS194)+1</f>
        <v>17</v>
      </c>
      <c r="AZ195" s="105">
        <f t="shared" si="50"/>
        <v>2.5099999999999998</v>
      </c>
      <c r="BA195" s="88">
        <f t="shared" si="51"/>
        <v>369.07612028241778</v>
      </c>
      <c r="BB195" s="87">
        <f>BA195*AY195/100*((AU195/100)^2/4*PI()*7850/100)</f>
        <v>187.22755582317222</v>
      </c>
      <c r="BC195" s="87">
        <f>BC194</f>
        <v>0</v>
      </c>
      <c r="BD195" s="88" t="s">
        <v>383</v>
      </c>
      <c r="BE195" s="87">
        <f>AL194/COS(AN194/180*PI())-11</f>
        <v>297.07612028241778</v>
      </c>
      <c r="BF195" s="87">
        <f>AR194-9</f>
        <v>36</v>
      </c>
      <c r="BG195" s="104">
        <v>12</v>
      </c>
      <c r="BH195" s="88">
        <f t="shared" si="52"/>
        <v>369.07612028241778</v>
      </c>
      <c r="BI195" s="88">
        <f>INT((AQ194-AP194-3.5/COS(AN194*PI()/180))/20)+1</f>
        <v>10</v>
      </c>
      <c r="BJ195" s="87">
        <f t="shared" si="53"/>
        <v>32.767097761955277</v>
      </c>
      <c r="BK195" s="88">
        <v>4</v>
      </c>
      <c r="BL195" s="103" t="s">
        <v>381</v>
      </c>
      <c r="BM195" s="87">
        <f>AR194-8.2</f>
        <v>36.799999999999997</v>
      </c>
      <c r="BN195" s="104">
        <v>12</v>
      </c>
      <c r="BO195" s="105">
        <f t="shared" si="54"/>
        <v>1.39</v>
      </c>
      <c r="BP195" s="87">
        <f>20+BM195</f>
        <v>56.8</v>
      </c>
      <c r="BQ195" s="88">
        <f>IF(BS194="双肢",INT(BQ194/3)*INT((AX194+AY195/2)/3),INT(BQ194/3/2)*INT((AX194+AY195/2)/3))</f>
        <v>48</v>
      </c>
      <c r="BR195" s="87">
        <f t="shared" si="55"/>
        <v>24.205363183571617</v>
      </c>
      <c r="BS195" s="103" t="s">
        <v>381</v>
      </c>
      <c r="BT195" s="242"/>
      <c r="BU195" s="342"/>
      <c r="BV195" s="88">
        <v>6</v>
      </c>
      <c r="BW195" s="110">
        <f>(10+2.5*BY195)*1/TAN(BX194/180*PI())</f>
        <v>27.978459489299915</v>
      </c>
      <c r="BX195" s="242"/>
      <c r="BY195" s="88">
        <f>INT((120*SIN(BX194/180*PI()))/10)*2</f>
        <v>20</v>
      </c>
      <c r="BZ195" s="104">
        <v>12</v>
      </c>
      <c r="CA195" s="110">
        <f>BW195+2*6</f>
        <v>39.978459489299915</v>
      </c>
      <c r="CB195" s="88">
        <f t="shared" si="56"/>
        <v>21</v>
      </c>
      <c r="CC195" s="87">
        <f t="shared" si="57"/>
        <v>7.4536222713550471</v>
      </c>
      <c r="CD195" s="242"/>
      <c r="CE195" s="284"/>
    </row>
    <row r="196" spans="5:83" ht="19.899999999999999" customHeight="1" x14ac:dyDescent="0.25">
      <c r="E196" s="93"/>
      <c r="I196" s="72"/>
      <c r="P196" s="72"/>
      <c r="Q196" s="72"/>
      <c r="R196" s="72"/>
      <c r="S196" s="72"/>
      <c r="AJ196" s="278"/>
      <c r="AK196" s="242"/>
      <c r="AL196" s="238">
        <f>AJ182*100-2*2</f>
        <v>236</v>
      </c>
      <c r="AM196" s="242" t="s">
        <v>391</v>
      </c>
      <c r="AN196" s="238">
        <v>40</v>
      </c>
      <c r="AO196" s="250">
        <f>INT(AL196*TAN(RADIANS(AN196)))</f>
        <v>198</v>
      </c>
      <c r="AP196" s="242">
        <f>INT((AO196-13)/AS196+1)*AS196+13</f>
        <v>205</v>
      </c>
      <c r="AQ196" s="242">
        <f>AP196+INT(AL196*(TAN(AN196/180*PI())))</f>
        <v>403</v>
      </c>
      <c r="AR196" s="238">
        <f>F$13</f>
        <v>45</v>
      </c>
      <c r="AS196" s="239">
        <v>12</v>
      </c>
      <c r="AT196" s="88">
        <v>1</v>
      </c>
      <c r="AU196" s="104">
        <f>J$13</f>
        <v>22</v>
      </c>
      <c r="AV196" s="87">
        <f>AL196-11</f>
        <v>225</v>
      </c>
      <c r="AW196" s="88">
        <f>AR196-9</f>
        <v>36</v>
      </c>
      <c r="AX196" s="130">
        <f>INT((AP196-13)/AS196)+1</f>
        <v>17</v>
      </c>
      <c r="AY196" s="103" t="s">
        <v>381</v>
      </c>
      <c r="AZ196" s="105">
        <f t="shared" si="50"/>
        <v>2.5099999999999998</v>
      </c>
      <c r="BA196" s="88">
        <f t="shared" si="51"/>
        <v>297</v>
      </c>
      <c r="BB196" s="87">
        <f>BA196*AX196/100*((AU196/100)^2/4*PI()*7850/100)</f>
        <v>150.66426957379926</v>
      </c>
      <c r="BC196" s="87">
        <f>Q$13</f>
        <v>0</v>
      </c>
      <c r="BD196" s="88">
        <v>2</v>
      </c>
      <c r="BE196" s="87">
        <f>AL196-11</f>
        <v>225</v>
      </c>
      <c r="BF196" s="87">
        <f>AR196-9</f>
        <v>36</v>
      </c>
      <c r="BG196" s="104">
        <v>12</v>
      </c>
      <c r="BH196" s="88">
        <f t="shared" si="52"/>
        <v>297</v>
      </c>
      <c r="BI196" s="88">
        <f>INT((AP196-13)/20)+1</f>
        <v>10</v>
      </c>
      <c r="BJ196" s="87">
        <f t="shared" si="53"/>
        <v>26.36807829196292</v>
      </c>
      <c r="BK196" s="88" t="s">
        <v>390</v>
      </c>
      <c r="BL196" s="87">
        <f>IF(BS196="双肢",(AP196+AQ196)/2-8.5,((INT((AX196-1)/2)+1)*AS196+AZ196+BO196+(AQ196-6.5*2)/2+INT(AQ196/8/10)*10+AZ196+BO196)/2)</f>
        <v>180.17000000000002</v>
      </c>
      <c r="BM196" s="87">
        <f>AR196-8.2</f>
        <v>36.799999999999997</v>
      </c>
      <c r="BN196" s="104">
        <f>Z$13</f>
        <v>10</v>
      </c>
      <c r="BO196" s="105">
        <f t="shared" si="54"/>
        <v>1.1599999999999999</v>
      </c>
      <c r="BP196" s="87">
        <f>(BL196+BM196+10)*2</f>
        <v>453.94000000000005</v>
      </c>
      <c r="BQ196" s="88">
        <f>IF(BS196="双肢",INT((AL196-8)/12.5)+1,(INT((AL196-8)/12.5)+1)*2)</f>
        <v>38</v>
      </c>
      <c r="BR196" s="87">
        <f t="shared" si="55"/>
        <v>106.35100249589384</v>
      </c>
      <c r="BS196" s="87" t="str">
        <f>AE$13</f>
        <v>四肢</v>
      </c>
      <c r="BT196" s="242">
        <f>BB196+BJ196+BR196+BB197+BJ197+BR197</f>
        <v>527.5833671303551</v>
      </c>
      <c r="BU196" s="342">
        <f>(AP196+AQ196)*AL196/2*AR196/1000000</f>
        <v>3.2284799999999998</v>
      </c>
      <c r="BV196" s="88">
        <v>5</v>
      </c>
      <c r="BW196" s="110">
        <f>(20+10*BY196)*TAN(BX196/180*PI())</f>
        <v>150.11548443566909</v>
      </c>
      <c r="BX196" s="242">
        <f>45+AN196/2</f>
        <v>65</v>
      </c>
      <c r="BY196" s="88">
        <f>INT((150*COS(BX196/180*PI())-10)/10)</f>
        <v>5</v>
      </c>
      <c r="BZ196" s="104">
        <v>12</v>
      </c>
      <c r="CA196" s="110">
        <f>BW196+12</f>
        <v>162.11548443566909</v>
      </c>
      <c r="CB196" s="88">
        <f t="shared" si="56"/>
        <v>6</v>
      </c>
      <c r="CC196" s="87">
        <f t="shared" si="57"/>
        <v>8.6357046180590284</v>
      </c>
      <c r="CD196" s="242">
        <f>BB196+BJ196+BR196+BB197+BJ197+BR197+CC196+CC197</f>
        <v>543.6726940197691</v>
      </c>
      <c r="CE196" s="284">
        <f>(AP196+AQ196)*AL196/2*AR196/1000000</f>
        <v>3.2284799999999998</v>
      </c>
    </row>
    <row r="197" spans="5:83" ht="19.899999999999999" customHeight="1" x14ac:dyDescent="0.25">
      <c r="E197" s="93"/>
      <c r="I197" s="72"/>
      <c r="P197" s="72"/>
      <c r="Q197" s="72"/>
      <c r="R197" s="72"/>
      <c r="S197" s="72"/>
      <c r="AJ197" s="278"/>
      <c r="AK197" s="242"/>
      <c r="AL197" s="345"/>
      <c r="AM197" s="242"/>
      <c r="AN197" s="238"/>
      <c r="AO197" s="250"/>
      <c r="AP197" s="242"/>
      <c r="AQ197" s="242"/>
      <c r="AR197" s="238"/>
      <c r="AS197" s="239"/>
      <c r="AT197" s="88" t="s">
        <v>382</v>
      </c>
      <c r="AU197" s="104">
        <f>AU196</f>
        <v>22</v>
      </c>
      <c r="AV197" s="87">
        <f>AL196/COS(AN196/180*PI())-11</f>
        <v>297.07612028241778</v>
      </c>
      <c r="AW197" s="88">
        <f>AR196-9</f>
        <v>36</v>
      </c>
      <c r="AX197" s="103" t="s">
        <v>381</v>
      </c>
      <c r="AY197" s="131">
        <f>INT((AQ196-AP196-3.5/COS(AN196*PI()/180))/AS196)+1</f>
        <v>17</v>
      </c>
      <c r="AZ197" s="105">
        <f t="shared" si="50"/>
        <v>2.5099999999999998</v>
      </c>
      <c r="BA197" s="88">
        <f t="shared" si="51"/>
        <v>369.07612028241778</v>
      </c>
      <c r="BB197" s="87">
        <f>BA197*AY197/100*((AU197/100)^2/4*PI()*7850/100)</f>
        <v>187.22755582317222</v>
      </c>
      <c r="BC197" s="87">
        <f>BC196</f>
        <v>0</v>
      </c>
      <c r="BD197" s="88" t="s">
        <v>383</v>
      </c>
      <c r="BE197" s="87">
        <f>AL196/COS(AN196/180*PI())-11</f>
        <v>297.07612028241778</v>
      </c>
      <c r="BF197" s="87">
        <f>AR196-9</f>
        <v>36</v>
      </c>
      <c r="BG197" s="104">
        <v>12</v>
      </c>
      <c r="BH197" s="88">
        <f t="shared" si="52"/>
        <v>369.07612028241778</v>
      </c>
      <c r="BI197" s="88">
        <f>INT((AQ196-AP196-3.5/COS(AN196*PI()/180))/20)+1</f>
        <v>10</v>
      </c>
      <c r="BJ197" s="87">
        <f t="shared" si="53"/>
        <v>32.767097761955277</v>
      </c>
      <c r="BK197" s="88">
        <v>4</v>
      </c>
      <c r="BL197" s="103" t="s">
        <v>381</v>
      </c>
      <c r="BM197" s="87">
        <f>AR196-8.2</f>
        <v>36.799999999999997</v>
      </c>
      <c r="BN197" s="104">
        <v>12</v>
      </c>
      <c r="BO197" s="105">
        <f t="shared" si="54"/>
        <v>1.39</v>
      </c>
      <c r="BP197" s="87">
        <f>20+BM197</f>
        <v>56.8</v>
      </c>
      <c r="BQ197" s="88">
        <f>IF(BS196="双肢",INT(BQ196/3)*INT((AX196+AY197/2)/3),INT(BQ196/3/2)*INT((AX196+AY197/2)/3))</f>
        <v>48</v>
      </c>
      <c r="BR197" s="87">
        <f t="shared" si="55"/>
        <v>24.205363183571617</v>
      </c>
      <c r="BS197" s="103" t="s">
        <v>381</v>
      </c>
      <c r="BT197" s="242"/>
      <c r="BU197" s="342"/>
      <c r="BV197" s="88">
        <v>6</v>
      </c>
      <c r="BW197" s="110">
        <f>(10+2.5*BY197)*1/TAN(BX196/180*PI())</f>
        <v>27.978459489299915</v>
      </c>
      <c r="BX197" s="242"/>
      <c r="BY197" s="88">
        <f>INT((120*SIN(BX196/180*PI()))/10)*2</f>
        <v>20</v>
      </c>
      <c r="BZ197" s="104">
        <v>12</v>
      </c>
      <c r="CA197" s="110">
        <f>BW197+2*6</f>
        <v>39.978459489299915</v>
      </c>
      <c r="CB197" s="88">
        <f t="shared" si="56"/>
        <v>21</v>
      </c>
      <c r="CC197" s="87">
        <f t="shared" si="57"/>
        <v>7.4536222713550471</v>
      </c>
      <c r="CD197" s="242"/>
      <c r="CE197" s="284"/>
    </row>
    <row r="198" spans="5:83" ht="19.899999999999999" customHeight="1" x14ac:dyDescent="0.25">
      <c r="E198" s="93"/>
      <c r="I198" s="72"/>
      <c r="P198" s="72"/>
      <c r="Q198" s="72"/>
      <c r="R198" s="72"/>
      <c r="S198" s="72"/>
      <c r="AJ198" s="278"/>
      <c r="AK198" s="242"/>
      <c r="AL198" s="238">
        <f>AJ182*100-2*2</f>
        <v>236</v>
      </c>
      <c r="AM198" s="242" t="s">
        <v>392</v>
      </c>
      <c r="AN198" s="238">
        <v>40</v>
      </c>
      <c r="AO198" s="250">
        <f>INT(AL198*TAN(RADIANS(AN198)))</f>
        <v>198</v>
      </c>
      <c r="AP198" s="242">
        <f>INT((AO198-13)/AS198+1)*AS198+13</f>
        <v>205</v>
      </c>
      <c r="AQ198" s="242">
        <f>AP198+INT(AL198*(TAN(AN198/180*PI())))</f>
        <v>403</v>
      </c>
      <c r="AR198" s="238">
        <f>F$14</f>
        <v>50</v>
      </c>
      <c r="AS198" s="239">
        <v>12</v>
      </c>
      <c r="AT198" s="88">
        <v>1</v>
      </c>
      <c r="AU198" s="104">
        <f>J$14</f>
        <v>22</v>
      </c>
      <c r="AV198" s="87">
        <f>AL198-11</f>
        <v>225</v>
      </c>
      <c r="AW198" s="88">
        <f>AR198-9</f>
        <v>41</v>
      </c>
      <c r="AX198" s="130">
        <f>INT((AP198-13)/AS198)+1</f>
        <v>17</v>
      </c>
      <c r="AY198" s="103" t="s">
        <v>381</v>
      </c>
      <c r="AZ198" s="105">
        <f t="shared" si="50"/>
        <v>2.5099999999999998</v>
      </c>
      <c r="BA198" s="88">
        <f t="shared" si="51"/>
        <v>307</v>
      </c>
      <c r="BB198" s="87">
        <f>BA198*AX198/100*((AU198/100)^2/4*PI()*7850/100)</f>
        <v>155.7371406032201</v>
      </c>
      <c r="BC198" s="87">
        <f>Q$14</f>
        <v>0</v>
      </c>
      <c r="BD198" s="88">
        <v>2</v>
      </c>
      <c r="BE198" s="87">
        <f>AL198-11</f>
        <v>225</v>
      </c>
      <c r="BF198" s="87">
        <f>AR198-9</f>
        <v>41</v>
      </c>
      <c r="BG198" s="104">
        <v>12</v>
      </c>
      <c r="BH198" s="88">
        <f t="shared" si="52"/>
        <v>307</v>
      </c>
      <c r="BI198" s="88">
        <f>INT((AP198-13)/20)+1</f>
        <v>10</v>
      </c>
      <c r="BJ198" s="87">
        <f t="shared" si="53"/>
        <v>27.255892375867397</v>
      </c>
      <c r="BK198" s="88" t="s">
        <v>390</v>
      </c>
      <c r="BL198" s="87">
        <f>IF(BS198="双肢",(AP198+AQ198)/2-8.5,((INT((AX198-1)/2)+1)*AS198+AZ198+BO198+(AQ198-6.5*2)/2+INT(AQ198/8/10)*10+AZ198+BO198)/2)</f>
        <v>180.39999999999998</v>
      </c>
      <c r="BM198" s="87">
        <f>AR198-8.2</f>
        <v>41.8</v>
      </c>
      <c r="BN198" s="104">
        <f>Z$14</f>
        <v>12</v>
      </c>
      <c r="BO198" s="105">
        <f t="shared" si="54"/>
        <v>1.39</v>
      </c>
      <c r="BP198" s="87">
        <f>(BL198+BM198+10)*2</f>
        <v>464.4</v>
      </c>
      <c r="BQ198" s="88">
        <f>IF(BS198="双肢",INT((AL198-8)/12.5)+1,(INT((AL198-8)/12.5)+1)*2)</f>
        <v>38</v>
      </c>
      <c r="BR198" s="87">
        <f t="shared" si="55"/>
        <v>156.67432701479061</v>
      </c>
      <c r="BS198" s="87" t="str">
        <f>AE$14</f>
        <v>四肢</v>
      </c>
      <c r="BT198" s="242">
        <f>BB198+BJ198+BR198+BB199+BJ199+BR199</f>
        <v>591.95881567727326</v>
      </c>
      <c r="BU198" s="342">
        <f>(AP198+AQ198)*AL198/2*AR198/1000000</f>
        <v>3.5872000000000002</v>
      </c>
      <c r="BV198" s="88">
        <v>5</v>
      </c>
      <c r="BW198" s="110">
        <f>(20+10*BY198)*TAN(BX198/180*PI())</f>
        <v>150.11548443566909</v>
      </c>
      <c r="BX198" s="242">
        <f>45+AN198/2</f>
        <v>65</v>
      </c>
      <c r="BY198" s="88">
        <f>INT((150*COS(BX198/180*PI())-10)/10)</f>
        <v>5</v>
      </c>
      <c r="BZ198" s="104">
        <v>12</v>
      </c>
      <c r="CA198" s="110">
        <f>BW198+12</f>
        <v>162.11548443566909</v>
      </c>
      <c r="CB198" s="88">
        <f t="shared" si="56"/>
        <v>6</v>
      </c>
      <c r="CC198" s="87">
        <f t="shared" si="57"/>
        <v>8.6357046180590284</v>
      </c>
      <c r="CD198" s="242">
        <f>BB198+BJ198+BR198+BB199+BJ199+BR199+CC198+CC199</f>
        <v>608.04814256668726</v>
      </c>
      <c r="CE198" s="284">
        <f>(AP198+AQ198)*AL198/2*AR198/1000000</f>
        <v>3.5872000000000002</v>
      </c>
    </row>
    <row r="199" spans="5:83" ht="19.899999999999999" customHeight="1" x14ac:dyDescent="0.25">
      <c r="E199" s="93"/>
      <c r="I199" s="72"/>
      <c r="P199" s="72"/>
      <c r="Q199" s="72"/>
      <c r="R199" s="72"/>
      <c r="S199" s="72"/>
      <c r="AJ199" s="278"/>
      <c r="AK199" s="242"/>
      <c r="AL199" s="345"/>
      <c r="AM199" s="242"/>
      <c r="AN199" s="238"/>
      <c r="AO199" s="250"/>
      <c r="AP199" s="242"/>
      <c r="AQ199" s="242"/>
      <c r="AR199" s="238"/>
      <c r="AS199" s="239"/>
      <c r="AT199" s="88" t="s">
        <v>382</v>
      </c>
      <c r="AU199" s="104">
        <f>AU198</f>
        <v>22</v>
      </c>
      <c r="AV199" s="87">
        <f>AL198/COS(AN198/180*PI())-11</f>
        <v>297.07612028241778</v>
      </c>
      <c r="AW199" s="88">
        <f>AR198-9</f>
        <v>41</v>
      </c>
      <c r="AX199" s="103" t="s">
        <v>381</v>
      </c>
      <c r="AY199" s="131">
        <f>INT((AQ198-AP198-3.5/COS(AN198*PI()/180))/AS198)+1</f>
        <v>17</v>
      </c>
      <c r="AZ199" s="105">
        <f t="shared" si="50"/>
        <v>2.5099999999999998</v>
      </c>
      <c r="BA199" s="88">
        <f t="shared" si="51"/>
        <v>379.07612028241778</v>
      </c>
      <c r="BB199" s="87">
        <f>BA199*AY199/100*((AU199/100)^2/4*PI()*7850/100)</f>
        <v>192.30042685259312</v>
      </c>
      <c r="BC199" s="87">
        <f>BC198</f>
        <v>0</v>
      </c>
      <c r="BD199" s="88" t="s">
        <v>383</v>
      </c>
      <c r="BE199" s="87">
        <f>AL198/COS(AN198/180*PI())-11</f>
        <v>297.07612028241778</v>
      </c>
      <c r="BF199" s="87">
        <f>AR198-9</f>
        <v>41</v>
      </c>
      <c r="BG199" s="104">
        <v>12</v>
      </c>
      <c r="BH199" s="88">
        <f t="shared" si="52"/>
        <v>379.07612028241778</v>
      </c>
      <c r="BI199" s="88">
        <f>INT((AQ198-AP198-3.5/COS(AN198*PI()/180))/20)+1</f>
        <v>10</v>
      </c>
      <c r="BJ199" s="87">
        <f t="shared" si="53"/>
        <v>33.65491184585975</v>
      </c>
      <c r="BK199" s="88">
        <v>4</v>
      </c>
      <c r="BL199" s="103" t="s">
        <v>381</v>
      </c>
      <c r="BM199" s="87">
        <f>AR198-8.2</f>
        <v>41.8</v>
      </c>
      <c r="BN199" s="104">
        <v>12</v>
      </c>
      <c r="BO199" s="105">
        <f t="shared" si="54"/>
        <v>1.39</v>
      </c>
      <c r="BP199" s="87">
        <f>20+BM199</f>
        <v>61.8</v>
      </c>
      <c r="BQ199" s="88">
        <f>IF(BS198="双肢",INT(BQ198/3)*INT((AX198+AY199/2)/3),INT(BQ198/3/2)*INT((AX198+AY199/2)/3))</f>
        <v>48</v>
      </c>
      <c r="BR199" s="87">
        <f t="shared" si="55"/>
        <v>26.336116984942358</v>
      </c>
      <c r="BS199" s="103" t="s">
        <v>381</v>
      </c>
      <c r="BT199" s="242"/>
      <c r="BU199" s="342"/>
      <c r="BV199" s="88">
        <v>6</v>
      </c>
      <c r="BW199" s="110">
        <f>(10+2.5*BY199)*1/TAN(BX198/180*PI())</f>
        <v>27.978459489299915</v>
      </c>
      <c r="BX199" s="242"/>
      <c r="BY199" s="88">
        <f>INT((120*SIN(BX198/180*PI()))/10)*2</f>
        <v>20</v>
      </c>
      <c r="BZ199" s="104">
        <v>12</v>
      </c>
      <c r="CA199" s="110">
        <f>BW199+2*6</f>
        <v>39.978459489299915</v>
      </c>
      <c r="CB199" s="88">
        <f t="shared" si="56"/>
        <v>21</v>
      </c>
      <c r="CC199" s="87">
        <f t="shared" si="57"/>
        <v>7.4536222713550471</v>
      </c>
      <c r="CD199" s="242"/>
      <c r="CE199" s="284"/>
    </row>
    <row r="200" spans="5:83" ht="19.899999999999999" customHeight="1" x14ac:dyDescent="0.25">
      <c r="E200" s="93"/>
      <c r="I200" s="72"/>
      <c r="P200" s="72"/>
      <c r="Q200" s="72"/>
      <c r="R200" s="72"/>
      <c r="S200" s="72"/>
      <c r="AJ200" s="278"/>
      <c r="AK200" s="242"/>
      <c r="AL200" s="238">
        <f>AJ182*100-2*2</f>
        <v>236</v>
      </c>
      <c r="AM200" s="242" t="s">
        <v>393</v>
      </c>
      <c r="AN200" s="238">
        <v>40</v>
      </c>
      <c r="AO200" s="250">
        <f>INT(AL200*TAN(RADIANS(AN200)))</f>
        <v>198</v>
      </c>
      <c r="AP200" s="242">
        <f>INT((AO200-13)/AS200+1)*AS200+13</f>
        <v>205</v>
      </c>
      <c r="AQ200" s="242">
        <f>AP200+INT(AL200*(TAN(AN200/180*PI())))</f>
        <v>403</v>
      </c>
      <c r="AR200" s="238">
        <f>F$15</f>
        <v>50</v>
      </c>
      <c r="AS200" s="239">
        <v>12</v>
      </c>
      <c r="AT200" s="88">
        <v>1</v>
      </c>
      <c r="AU200" s="104">
        <f>J$15</f>
        <v>22</v>
      </c>
      <c r="AV200" s="87">
        <f>AL200-11</f>
        <v>225</v>
      </c>
      <c r="AW200" s="88">
        <f>AR200-9</f>
        <v>41</v>
      </c>
      <c r="AX200" s="130">
        <f>INT((AP200-13)/AS200)+1</f>
        <v>17</v>
      </c>
      <c r="AY200" s="103" t="s">
        <v>381</v>
      </c>
      <c r="AZ200" s="105">
        <f t="shared" si="50"/>
        <v>2.5099999999999998</v>
      </c>
      <c r="BA200" s="88">
        <f t="shared" si="51"/>
        <v>307</v>
      </c>
      <c r="BB200" s="87">
        <f>BA200*AX200/100*((AU200/100)^2/4*PI()*7850/100)</f>
        <v>155.7371406032201</v>
      </c>
      <c r="BC200" s="87">
        <f>Q$15</f>
        <v>0</v>
      </c>
      <c r="BD200" s="88">
        <v>2</v>
      </c>
      <c r="BE200" s="87">
        <f>AL200-11</f>
        <v>225</v>
      </c>
      <c r="BF200" s="87">
        <f>AR200-9</f>
        <v>41</v>
      </c>
      <c r="BG200" s="104">
        <v>12</v>
      </c>
      <c r="BH200" s="88">
        <f t="shared" si="52"/>
        <v>307</v>
      </c>
      <c r="BI200" s="88">
        <f>INT((AP200-13)/20)+1</f>
        <v>10</v>
      </c>
      <c r="BJ200" s="87">
        <f t="shared" si="53"/>
        <v>27.255892375867397</v>
      </c>
      <c r="BK200" s="88" t="s">
        <v>390</v>
      </c>
      <c r="BL200" s="87">
        <f>IF(BS200="双肢",(AP200+AQ200)/2-8.5,((INT((AX200-1)/2)+1)*AS200+AZ200+BO200+(AQ200-6.5*2)/2+INT(AQ200/8/10)*10+AZ200+BO200)/2)</f>
        <v>180.39999999999998</v>
      </c>
      <c r="BM200" s="87">
        <f>AR200-8.2</f>
        <v>41.8</v>
      </c>
      <c r="BN200" s="104">
        <f>Z$15</f>
        <v>12</v>
      </c>
      <c r="BO200" s="105">
        <f t="shared" si="54"/>
        <v>1.39</v>
      </c>
      <c r="BP200" s="87">
        <f>(BL200+BM200+10)*2</f>
        <v>464.4</v>
      </c>
      <c r="BQ200" s="88">
        <f>IF(BS200="双肢",INT((AL200-8)/12.5)+1,(INT((AL200-8)/12.5)+1)*2)</f>
        <v>38</v>
      </c>
      <c r="BR200" s="87">
        <f t="shared" si="55"/>
        <v>156.67432701479061</v>
      </c>
      <c r="BS200" s="87" t="str">
        <f>AE$15</f>
        <v>四肢</v>
      </c>
      <c r="BT200" s="242">
        <f>BB200+BJ200+BR200+BB201+BJ201+BR201</f>
        <v>591.95881567727326</v>
      </c>
      <c r="BU200" s="342">
        <f>(AP200+AQ200)*AL200/2*AR200/1000000</f>
        <v>3.5872000000000002</v>
      </c>
      <c r="BV200" s="88">
        <v>5</v>
      </c>
      <c r="BW200" s="110">
        <f>(20+10*BY200)*TAN(BX200/180*PI())</f>
        <v>150.11548443566909</v>
      </c>
      <c r="BX200" s="242">
        <f>45+AN200/2</f>
        <v>65</v>
      </c>
      <c r="BY200" s="88">
        <f>INT((150*COS(BX200/180*PI())-10)/10)</f>
        <v>5</v>
      </c>
      <c r="BZ200" s="104">
        <v>12</v>
      </c>
      <c r="CA200" s="110">
        <f>BW200+12</f>
        <v>162.11548443566909</v>
      </c>
      <c r="CB200" s="88">
        <f t="shared" si="56"/>
        <v>6</v>
      </c>
      <c r="CC200" s="87">
        <f t="shared" si="57"/>
        <v>8.6357046180590284</v>
      </c>
      <c r="CD200" s="242">
        <f>BB200+BJ200+BR200+BB201+BJ201+BR201+CC200+CC201</f>
        <v>608.04814256668726</v>
      </c>
      <c r="CE200" s="284">
        <f>(AP200+AQ200)*AL200/2*AR200/1000000</f>
        <v>3.5872000000000002</v>
      </c>
    </row>
    <row r="201" spans="5:83" ht="19.899999999999999" customHeight="1" thickBot="1" x14ac:dyDescent="0.3">
      <c r="E201" s="93"/>
      <c r="I201" s="72"/>
      <c r="P201" s="72"/>
      <c r="Q201" s="72"/>
      <c r="R201" s="72"/>
      <c r="S201" s="72"/>
      <c r="AJ201" s="279"/>
      <c r="AK201" s="252"/>
      <c r="AL201" s="344"/>
      <c r="AM201" s="252"/>
      <c r="AN201" s="236"/>
      <c r="AO201" s="250"/>
      <c r="AP201" s="252"/>
      <c r="AQ201" s="252"/>
      <c r="AR201" s="236"/>
      <c r="AS201" s="240"/>
      <c r="AT201" s="95" t="s">
        <v>382</v>
      </c>
      <c r="AU201" s="108">
        <f>AU200</f>
        <v>22</v>
      </c>
      <c r="AV201" s="94">
        <f>AL200/COS(AN200/180*PI())-11</f>
        <v>297.07612028241778</v>
      </c>
      <c r="AW201" s="95">
        <f>AR200-9</f>
        <v>41</v>
      </c>
      <c r="AX201" s="107" t="s">
        <v>381</v>
      </c>
      <c r="AY201" s="139">
        <f>INT((AQ200-AP200-3.5/COS(AN200*PI()/180))/AS200)+1</f>
        <v>17</v>
      </c>
      <c r="AZ201" s="109">
        <f t="shared" si="50"/>
        <v>2.5099999999999998</v>
      </c>
      <c r="BA201" s="95">
        <f t="shared" si="51"/>
        <v>379.07612028241778</v>
      </c>
      <c r="BB201" s="94">
        <f>BA201*AY201/100*((AU201/100)^2/4*PI()*7850/100)</f>
        <v>192.30042685259312</v>
      </c>
      <c r="BC201" s="94">
        <f>BC200</f>
        <v>0</v>
      </c>
      <c r="BD201" s="95" t="s">
        <v>383</v>
      </c>
      <c r="BE201" s="94">
        <f>AL200/COS(AN200/180*PI())-11</f>
        <v>297.07612028241778</v>
      </c>
      <c r="BF201" s="94">
        <f>AR200-9</f>
        <v>41</v>
      </c>
      <c r="BG201" s="108">
        <v>12</v>
      </c>
      <c r="BH201" s="95">
        <f t="shared" si="52"/>
        <v>379.07612028241778</v>
      </c>
      <c r="BI201" s="95">
        <f>INT((AQ200-AP200-3.5/COS(AN200*PI()/180))/20)+1</f>
        <v>10</v>
      </c>
      <c r="BJ201" s="94">
        <f t="shared" si="53"/>
        <v>33.65491184585975</v>
      </c>
      <c r="BK201" s="95">
        <v>4</v>
      </c>
      <c r="BL201" s="107" t="s">
        <v>381</v>
      </c>
      <c r="BM201" s="94">
        <f>AR200-8.2</f>
        <v>41.8</v>
      </c>
      <c r="BN201" s="108">
        <v>12</v>
      </c>
      <c r="BO201" s="109">
        <f t="shared" si="54"/>
        <v>1.39</v>
      </c>
      <c r="BP201" s="94">
        <f>20+BM201</f>
        <v>61.8</v>
      </c>
      <c r="BQ201" s="95">
        <f>IF(BS200="双肢",INT(BQ200/3)*INT((AX200+AY201/2)/3),INT(BQ200/3/2)*INT((AX200+AY201/2)/3))</f>
        <v>48</v>
      </c>
      <c r="BR201" s="94">
        <f t="shared" si="55"/>
        <v>26.336116984942358</v>
      </c>
      <c r="BS201" s="107" t="s">
        <v>381</v>
      </c>
      <c r="BT201" s="252"/>
      <c r="BU201" s="343"/>
      <c r="BV201" s="95">
        <v>6</v>
      </c>
      <c r="BW201" s="113">
        <f>(10+2.5*BY201)*1/TAN(BX200/180*PI())</f>
        <v>27.978459489299915</v>
      </c>
      <c r="BX201" s="252"/>
      <c r="BY201" s="95">
        <f>INT((120*SIN(BX200/180*PI()))/10)*2</f>
        <v>20</v>
      </c>
      <c r="BZ201" s="108">
        <v>12</v>
      </c>
      <c r="CA201" s="113">
        <f>BW201+2*6</f>
        <v>39.978459489299915</v>
      </c>
      <c r="CB201" s="95">
        <f t="shared" si="56"/>
        <v>21</v>
      </c>
      <c r="CC201" s="94">
        <f t="shared" si="57"/>
        <v>7.4536222713550471</v>
      </c>
      <c r="CD201" s="252"/>
      <c r="CE201" s="285"/>
    </row>
    <row r="202" spans="5:83" ht="19.899999999999999" customHeight="1" x14ac:dyDescent="0.25">
      <c r="E202" s="93"/>
      <c r="I202" s="72"/>
      <c r="P202" s="72"/>
      <c r="Q202" s="72"/>
      <c r="R202" s="72"/>
      <c r="S202" s="72"/>
      <c r="AM202" s="93"/>
      <c r="AN202" s="93"/>
      <c r="AO202" s="129"/>
      <c r="AP202" s="93"/>
      <c r="AQ202" s="93"/>
      <c r="BB202" s="72"/>
      <c r="BC202" s="72"/>
      <c r="BD202" s="72"/>
      <c r="BE202" s="72"/>
      <c r="BF202" s="72"/>
    </row>
    <row r="203" spans="5:83" ht="37.5" customHeight="1" x14ac:dyDescent="0.25">
      <c r="E203" s="93"/>
      <c r="I203" s="72"/>
      <c r="P203" s="72"/>
      <c r="Q203" s="72"/>
      <c r="R203" s="72"/>
      <c r="S203" s="72"/>
      <c r="AJ203" s="271" t="s">
        <v>403</v>
      </c>
      <c r="AK203" s="271"/>
      <c r="AL203" s="271"/>
      <c r="AM203" s="271"/>
      <c r="AN203" s="271"/>
      <c r="AO203" s="271"/>
      <c r="AP203" s="271"/>
      <c r="AQ203" s="271"/>
      <c r="AR203" s="271"/>
      <c r="AS203" s="271"/>
      <c r="AT203" s="271"/>
      <c r="AU203" s="271"/>
      <c r="AV203" s="271"/>
      <c r="AW203" s="271"/>
      <c r="AX203" s="271"/>
      <c r="AY203" s="271"/>
      <c r="AZ203" s="271"/>
      <c r="BA203" s="271"/>
      <c r="BB203" s="271"/>
      <c r="BC203" s="271"/>
      <c r="BD203" s="271"/>
      <c r="BE203" s="271"/>
      <c r="BF203" s="271"/>
      <c r="BG203" s="271"/>
      <c r="BH203" s="271"/>
      <c r="BI203" s="271"/>
      <c r="BJ203" s="271"/>
      <c r="BK203" s="271"/>
      <c r="BL203" s="271"/>
      <c r="BM203" s="271"/>
      <c r="BN203" s="271"/>
      <c r="BO203" s="271"/>
      <c r="BP203" s="271"/>
      <c r="BQ203" s="271"/>
      <c r="BR203" s="271"/>
      <c r="BS203" s="271"/>
      <c r="BT203" s="271"/>
      <c r="BU203" s="271"/>
      <c r="BV203" s="271"/>
      <c r="BW203" s="271"/>
      <c r="BX203" s="271"/>
      <c r="BY203" s="271"/>
      <c r="BZ203" s="271"/>
      <c r="CA203" s="271"/>
      <c r="CB203" s="271"/>
      <c r="CC203" s="271"/>
      <c r="CD203" s="271"/>
      <c r="CE203" s="271"/>
    </row>
    <row r="204" spans="5:83" ht="19.899999999999999" customHeight="1" thickBot="1" x14ac:dyDescent="0.3">
      <c r="E204" s="93"/>
      <c r="I204" s="72"/>
      <c r="P204" s="72"/>
      <c r="Q204" s="72"/>
      <c r="R204" s="72"/>
      <c r="S204" s="72"/>
      <c r="AJ204" s="43"/>
      <c r="AK204" s="43"/>
      <c r="AL204" s="43"/>
      <c r="AM204" s="43"/>
      <c r="AN204" s="43"/>
      <c r="AO204" s="128"/>
      <c r="AP204" s="43"/>
      <c r="AQ204" s="43"/>
      <c r="AR204" s="43"/>
      <c r="AS204" s="13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</row>
    <row r="205" spans="5:83" ht="19.899999999999999" customHeight="1" x14ac:dyDescent="0.25">
      <c r="E205" s="93"/>
      <c r="I205" s="72"/>
      <c r="P205" s="72"/>
      <c r="Q205" s="72"/>
      <c r="R205" s="72"/>
      <c r="S205" s="72"/>
      <c r="AJ205" s="348" t="s">
        <v>346</v>
      </c>
      <c r="AK205" s="274" t="s">
        <v>347</v>
      </c>
      <c r="AL205" s="274" t="s">
        <v>348</v>
      </c>
      <c r="AM205" s="274" t="s">
        <v>349</v>
      </c>
      <c r="AN205" s="125" t="s">
        <v>208</v>
      </c>
      <c r="AO205" s="76" t="s">
        <v>350</v>
      </c>
      <c r="AP205" s="125" t="s">
        <v>350</v>
      </c>
      <c r="AQ205" s="125" t="s">
        <v>351</v>
      </c>
      <c r="AR205" s="124" t="s">
        <v>340</v>
      </c>
      <c r="AS205" s="264" t="s">
        <v>352</v>
      </c>
      <c r="AT205" s="257" t="s">
        <v>353</v>
      </c>
      <c r="AU205" s="257"/>
      <c r="AV205" s="257"/>
      <c r="AW205" s="257"/>
      <c r="AX205" s="257"/>
      <c r="AY205" s="257"/>
      <c r="AZ205" s="257"/>
      <c r="BA205" s="257"/>
      <c r="BB205" s="257"/>
      <c r="BC205" s="257"/>
      <c r="BD205" s="257" t="s">
        <v>354</v>
      </c>
      <c r="BE205" s="257"/>
      <c r="BF205" s="257"/>
      <c r="BG205" s="257"/>
      <c r="BH205" s="257"/>
      <c r="BI205" s="257"/>
      <c r="BJ205" s="257"/>
      <c r="BK205" s="257" t="s">
        <v>355</v>
      </c>
      <c r="BL205" s="257"/>
      <c r="BM205" s="257"/>
      <c r="BN205" s="257"/>
      <c r="BO205" s="257"/>
      <c r="BP205" s="257"/>
      <c r="BQ205" s="257"/>
      <c r="BR205" s="257"/>
      <c r="BS205" s="257"/>
      <c r="BT205" s="258" t="s">
        <v>356</v>
      </c>
      <c r="BU205" s="258" t="s">
        <v>357</v>
      </c>
      <c r="BV205" s="257" t="s">
        <v>397</v>
      </c>
      <c r="BW205" s="257"/>
      <c r="BX205" s="257"/>
      <c r="BY205" s="257"/>
      <c r="BZ205" s="257"/>
      <c r="CA205" s="257"/>
      <c r="CB205" s="257"/>
      <c r="CC205" s="257"/>
      <c r="CD205" s="258" t="s">
        <v>356</v>
      </c>
      <c r="CE205" s="346" t="s">
        <v>357</v>
      </c>
    </row>
    <row r="206" spans="5:83" ht="75" customHeight="1" x14ac:dyDescent="0.25">
      <c r="E206" s="93"/>
      <c r="I206" s="72"/>
      <c r="P206" s="72"/>
      <c r="Q206" s="72"/>
      <c r="R206" s="72"/>
      <c r="S206" s="72"/>
      <c r="AJ206" s="273"/>
      <c r="AK206" s="259"/>
      <c r="AL206" s="259"/>
      <c r="AM206" s="259"/>
      <c r="AN206" s="126" t="s">
        <v>371</v>
      </c>
      <c r="AO206" s="82" t="s">
        <v>372</v>
      </c>
      <c r="AP206" s="126" t="s">
        <v>373</v>
      </c>
      <c r="AQ206" s="126" t="s">
        <v>374</v>
      </c>
      <c r="AR206" s="126" t="s">
        <v>189</v>
      </c>
      <c r="AS206" s="265"/>
      <c r="AT206" s="25" t="s">
        <v>375</v>
      </c>
      <c r="AU206" s="25" t="s">
        <v>376</v>
      </c>
      <c r="AV206" s="81" t="s">
        <v>359</v>
      </c>
      <c r="AW206" s="81" t="s">
        <v>360</v>
      </c>
      <c r="AX206" s="25" t="s">
        <v>188</v>
      </c>
      <c r="AY206" s="25" t="s">
        <v>211</v>
      </c>
      <c r="AZ206" s="25" t="s">
        <v>363</v>
      </c>
      <c r="BA206" s="25" t="s">
        <v>377</v>
      </c>
      <c r="BB206" s="25" t="s">
        <v>378</v>
      </c>
      <c r="BC206" s="25" t="s">
        <v>369</v>
      </c>
      <c r="BD206" s="25" t="s">
        <v>375</v>
      </c>
      <c r="BE206" s="81" t="s">
        <v>359</v>
      </c>
      <c r="BF206" s="81" t="s">
        <v>360</v>
      </c>
      <c r="BG206" s="25" t="s">
        <v>376</v>
      </c>
      <c r="BH206" s="25" t="s">
        <v>377</v>
      </c>
      <c r="BI206" s="25" t="s">
        <v>379</v>
      </c>
      <c r="BJ206" s="25" t="s">
        <v>378</v>
      </c>
      <c r="BK206" s="25" t="s">
        <v>375</v>
      </c>
      <c r="BL206" s="81" t="s">
        <v>359</v>
      </c>
      <c r="BM206" s="81" t="s">
        <v>360</v>
      </c>
      <c r="BN206" s="25" t="s">
        <v>376</v>
      </c>
      <c r="BO206" s="25" t="s">
        <v>363</v>
      </c>
      <c r="BP206" s="25" t="s">
        <v>377</v>
      </c>
      <c r="BQ206" s="25" t="s">
        <v>370</v>
      </c>
      <c r="BR206" s="25" t="s">
        <v>378</v>
      </c>
      <c r="BS206" s="25" t="s">
        <v>369</v>
      </c>
      <c r="BT206" s="259"/>
      <c r="BU206" s="259"/>
      <c r="BV206" s="25" t="s">
        <v>375</v>
      </c>
      <c r="BW206" s="81" t="s">
        <v>359</v>
      </c>
      <c r="BX206" s="81" t="s">
        <v>161</v>
      </c>
      <c r="BY206" s="81" t="s">
        <v>398</v>
      </c>
      <c r="BZ206" s="25" t="s">
        <v>376</v>
      </c>
      <c r="CA206" s="25" t="s">
        <v>377</v>
      </c>
      <c r="CB206" s="25" t="s">
        <v>370</v>
      </c>
      <c r="CC206" s="25" t="s">
        <v>378</v>
      </c>
      <c r="CD206" s="259"/>
      <c r="CE206" s="347"/>
    </row>
    <row r="207" spans="5:83" ht="19.899999999999999" customHeight="1" x14ac:dyDescent="0.25">
      <c r="E207" s="93"/>
      <c r="I207" s="72"/>
      <c r="P207" s="72"/>
      <c r="Q207" s="72"/>
      <c r="R207" s="72"/>
      <c r="S207" s="72"/>
      <c r="AJ207" s="278">
        <v>2.4</v>
      </c>
      <c r="AK207" s="242">
        <v>2</v>
      </c>
      <c r="AL207" s="238">
        <f>AJ207*100-2*2</f>
        <v>236</v>
      </c>
      <c r="AM207" s="242" t="s">
        <v>380</v>
      </c>
      <c r="AN207" s="238">
        <v>45</v>
      </c>
      <c r="AO207" s="250">
        <f>INT(AL207*TAN(RADIANS(AN207)))</f>
        <v>236</v>
      </c>
      <c r="AP207" s="242">
        <f>INT((AO207-13)/AS207+1)*AS207+13</f>
        <v>241</v>
      </c>
      <c r="AQ207" s="242">
        <f>AP207+INT(AL207*(TAN(AN207/180*PI())))</f>
        <v>477</v>
      </c>
      <c r="AR207" s="238">
        <f>F$6</f>
        <v>25</v>
      </c>
      <c r="AS207" s="239">
        <v>12</v>
      </c>
      <c r="AT207" s="88">
        <v>1</v>
      </c>
      <c r="AU207" s="104">
        <f>J$6</f>
        <v>20</v>
      </c>
      <c r="AV207" s="87">
        <f>AL207-11</f>
        <v>225</v>
      </c>
      <c r="AW207" s="88">
        <f>AR207-9</f>
        <v>16</v>
      </c>
      <c r="AX207" s="130">
        <f>INT((AP207-13)/AS207)+1</f>
        <v>20</v>
      </c>
      <c r="AY207" s="103" t="s">
        <v>381</v>
      </c>
      <c r="AZ207" s="105">
        <f t="shared" ref="AZ207:AZ226" si="58">IF(AU207=16,1.84,IF(AU207=20,2.27,IF(AU207=22,2.51,IF(AU207=25,2.84,IF(AU207=28,3.16)))))</f>
        <v>2.27</v>
      </c>
      <c r="BA207" s="88">
        <f t="shared" ref="BA207:BA226" si="59">AV207+2*AW207</f>
        <v>257</v>
      </c>
      <c r="BB207" s="87">
        <f>BA207*AX207/100*((AU207/100)^2/4*PI()*7850/100)</f>
        <v>126.76012197969457</v>
      </c>
      <c r="BC207" s="87">
        <f>Q$6</f>
        <v>0</v>
      </c>
      <c r="BD207" s="88">
        <v>2</v>
      </c>
      <c r="BE207" s="87">
        <f>AL207-11</f>
        <v>225</v>
      </c>
      <c r="BF207" s="87">
        <f>AR207-9</f>
        <v>16</v>
      </c>
      <c r="BG207" s="104">
        <v>12</v>
      </c>
      <c r="BH207" s="88">
        <f t="shared" ref="BH207:BH226" si="60">BE207+2*BF207</f>
        <v>257</v>
      </c>
      <c r="BI207" s="88">
        <f>INT((AP207-13)/20)+1</f>
        <v>12</v>
      </c>
      <c r="BJ207" s="87">
        <f t="shared" ref="BJ207:BJ226" si="61">BH207*BI207/100*((BG207/100)^2/4*PI()*7850/100)</f>
        <v>27.380186347614025</v>
      </c>
      <c r="BK207" s="88">
        <v>3</v>
      </c>
      <c r="BL207" s="87">
        <f>IF(BS207="双肢",(AP207+AQ207)/2-8.5,((INT((AX207-1)/2)+1)*AS207+AZ207+BO207+(AQ207-6.5*2)/2+INT(AQ207/8/10)*10+AZ207+BO207)/2)</f>
        <v>350.5</v>
      </c>
      <c r="BM207" s="87">
        <f>AR207-8.2</f>
        <v>16.8</v>
      </c>
      <c r="BN207" s="104">
        <f>Z$6</f>
        <v>10</v>
      </c>
      <c r="BO207" s="105">
        <f t="shared" ref="BO207:BO226" si="62">IF(BN207=10,1.16,IF(BN207=12,1.39,IF(BN207=25,2.7,IF(BN207=28,3.1))))</f>
        <v>1.1599999999999999</v>
      </c>
      <c r="BP207" s="87">
        <f>(BL207+BM207+10)*2</f>
        <v>754.6</v>
      </c>
      <c r="BQ207" s="88">
        <f>IF(BS207="双肢",INT((AL207-8)/12.5)+1,(INT((AL207-8)/12.5)+1)*2)</f>
        <v>19</v>
      </c>
      <c r="BR207" s="87">
        <f t="shared" ref="BR207:BR226" si="63">BP207*BQ207/100*((BN207/100)^2/4*PI()*7850/100)</f>
        <v>88.395455878972413</v>
      </c>
      <c r="BS207" s="87" t="str">
        <f>AE$6</f>
        <v>双肢</v>
      </c>
      <c r="BT207" s="242">
        <f>BB207+BJ207+BR207+BB208+BJ208+BR208</f>
        <v>474.90894317678351</v>
      </c>
      <c r="BU207" s="342">
        <f>(AP207+AQ207)*AL207/2*AR207/1000000</f>
        <v>2.1181000000000001</v>
      </c>
      <c r="BV207" s="88">
        <v>5</v>
      </c>
      <c r="BW207" s="110">
        <f>(20+10*BY207)*TAN(BX207/180*PI())</f>
        <v>144.85281374238571</v>
      </c>
      <c r="BX207" s="242">
        <f>45+AN207/2</f>
        <v>67.5</v>
      </c>
      <c r="BY207" s="88">
        <f>INT((150*COS(BX207/180*PI())-10)/10)</f>
        <v>4</v>
      </c>
      <c r="BZ207" s="104">
        <v>12</v>
      </c>
      <c r="CA207" s="110">
        <f>BW207+12</f>
        <v>156.85281374238571</v>
      </c>
      <c r="CB207" s="88">
        <f t="shared" ref="CB207:CB226" si="64">BY207+1</f>
        <v>5</v>
      </c>
      <c r="CC207" s="87">
        <f t="shared" ref="CC207:CC226" si="65">CA207*CB207/100*((BZ207/100)^2/4*PI()*7850/100)</f>
        <v>6.9628068570267745</v>
      </c>
      <c r="CD207" s="242">
        <f>BB207+BJ207+BR207+BB208+BJ208+BR208+CC207+CC208</f>
        <v>489.81989918995185</v>
      </c>
      <c r="CE207" s="284">
        <f>(AP207+AQ207)*AL207/2*AR207/1000000</f>
        <v>2.1181000000000001</v>
      </c>
    </row>
    <row r="208" spans="5:83" ht="19.899999999999999" customHeight="1" x14ac:dyDescent="0.25">
      <c r="E208" s="93"/>
      <c r="I208" s="72"/>
      <c r="P208" s="72"/>
      <c r="Q208" s="72"/>
      <c r="R208" s="72"/>
      <c r="S208" s="72"/>
      <c r="AJ208" s="278"/>
      <c r="AK208" s="242"/>
      <c r="AL208" s="238"/>
      <c r="AM208" s="242"/>
      <c r="AN208" s="238"/>
      <c r="AO208" s="250"/>
      <c r="AP208" s="242"/>
      <c r="AQ208" s="242"/>
      <c r="AR208" s="238"/>
      <c r="AS208" s="239"/>
      <c r="AT208" s="88" t="s">
        <v>382</v>
      </c>
      <c r="AU208" s="104">
        <f>AU207</f>
        <v>20</v>
      </c>
      <c r="AV208" s="87">
        <f>AL207/COS(AN207/180*PI())-11</f>
        <v>322.7544007200504</v>
      </c>
      <c r="AW208" s="88">
        <f>AR207-9</f>
        <v>16</v>
      </c>
      <c r="AX208" s="103" t="s">
        <v>381</v>
      </c>
      <c r="AY208" s="131">
        <f>INT((AQ207-AP207-3.5/COS(AN207*PI()/180))/AS207)+1</f>
        <v>20</v>
      </c>
      <c r="AZ208" s="105">
        <f t="shared" si="58"/>
        <v>2.27</v>
      </c>
      <c r="BA208" s="88">
        <f t="shared" si="59"/>
        <v>354.7544007200504</v>
      </c>
      <c r="BB208" s="87">
        <f>BA208*AY208/100*((AU208/100)^2/4*PI()*7850/100)</f>
        <v>174.97552960352934</v>
      </c>
      <c r="BC208" s="87">
        <f>BC207</f>
        <v>0</v>
      </c>
      <c r="BD208" s="88" t="s">
        <v>383</v>
      </c>
      <c r="BE208" s="87">
        <f>AL207/COS(AN207/180*PI())-11</f>
        <v>322.7544007200504</v>
      </c>
      <c r="BF208" s="87">
        <f>AR207-9</f>
        <v>16</v>
      </c>
      <c r="BG208" s="104">
        <v>12</v>
      </c>
      <c r="BH208" s="88">
        <f t="shared" si="60"/>
        <v>354.7544007200504</v>
      </c>
      <c r="BI208" s="88">
        <f>INT((AQ207-AP207-3.5/COS(AN207*PI()/180))/20)+1</f>
        <v>12</v>
      </c>
      <c r="BJ208" s="87">
        <f t="shared" si="61"/>
        <v>37.79471439436233</v>
      </c>
      <c r="BK208" s="88">
        <v>4</v>
      </c>
      <c r="BL208" s="103" t="s">
        <v>381</v>
      </c>
      <c r="BM208" s="87">
        <f>AR207-8.2</f>
        <v>16.8</v>
      </c>
      <c r="BN208" s="104">
        <v>12</v>
      </c>
      <c r="BO208" s="105">
        <f t="shared" si="62"/>
        <v>1.39</v>
      </c>
      <c r="BP208" s="87">
        <f>20+BM208</f>
        <v>36.799999999999997</v>
      </c>
      <c r="BQ208" s="88">
        <f>IF(BS207="双肢",INT(BQ207/3)*INT((AX207+AY208/2)/3),INT(BQ207/3/2)*INT((AX207+AY208/2)/3))</f>
        <v>60</v>
      </c>
      <c r="BR208" s="87">
        <f t="shared" si="63"/>
        <v>19.602934972610818</v>
      </c>
      <c r="BS208" s="103" t="s">
        <v>381</v>
      </c>
      <c r="BT208" s="242"/>
      <c r="BU208" s="342"/>
      <c r="BV208" s="88">
        <v>6</v>
      </c>
      <c r="BW208" s="110">
        <f>(10+2.5*BY208)*1/TAN(BX207/180*PI())</f>
        <v>26.923881554251178</v>
      </c>
      <c r="BX208" s="242"/>
      <c r="BY208" s="88">
        <f>INT((120*SIN(BX207/180*PI()))/10)*2</f>
        <v>22</v>
      </c>
      <c r="BZ208" s="104">
        <v>12</v>
      </c>
      <c r="CA208" s="110">
        <f>BW208+2*6</f>
        <v>38.923881554251182</v>
      </c>
      <c r="CB208" s="88">
        <f t="shared" si="64"/>
        <v>23</v>
      </c>
      <c r="CC208" s="87">
        <f t="shared" si="65"/>
        <v>7.9481491561415787</v>
      </c>
      <c r="CD208" s="242"/>
      <c r="CE208" s="284"/>
    </row>
    <row r="209" spans="5:83" ht="19.899999999999999" customHeight="1" x14ac:dyDescent="0.25">
      <c r="E209" s="93"/>
      <c r="I209" s="72"/>
      <c r="P209" s="72"/>
      <c r="Q209" s="72"/>
      <c r="R209" s="72"/>
      <c r="S209" s="72"/>
      <c r="AJ209" s="278"/>
      <c r="AK209" s="242"/>
      <c r="AL209" s="238">
        <f>AJ207*100-2*2</f>
        <v>236</v>
      </c>
      <c r="AM209" s="242" t="s">
        <v>384</v>
      </c>
      <c r="AN209" s="238">
        <v>45</v>
      </c>
      <c r="AO209" s="250">
        <f>INT(AL209*TAN(RADIANS(AN209)))</f>
        <v>236</v>
      </c>
      <c r="AP209" s="242">
        <f>INT((AO209-13)/AS209+1)*AS209+13</f>
        <v>241</v>
      </c>
      <c r="AQ209" s="242">
        <f>AP209+INT(AL209*(TAN(AN209/180*PI())))</f>
        <v>477</v>
      </c>
      <c r="AR209" s="238">
        <f>F$7</f>
        <v>25</v>
      </c>
      <c r="AS209" s="239">
        <v>12</v>
      </c>
      <c r="AT209" s="88">
        <v>1</v>
      </c>
      <c r="AU209" s="104">
        <f>J$7</f>
        <v>20</v>
      </c>
      <c r="AV209" s="87">
        <f>AL209-11</f>
        <v>225</v>
      </c>
      <c r="AW209" s="88">
        <f>AR209-9</f>
        <v>16</v>
      </c>
      <c r="AX209" s="130">
        <f>INT((AP209-13)/AS209)+1</f>
        <v>20</v>
      </c>
      <c r="AY209" s="103" t="s">
        <v>381</v>
      </c>
      <c r="AZ209" s="105">
        <f t="shared" si="58"/>
        <v>2.27</v>
      </c>
      <c r="BA209" s="88">
        <f t="shared" si="59"/>
        <v>257</v>
      </c>
      <c r="BB209" s="87">
        <f>BA209*AX209/100*((AU209/100)^2/4*PI()*7850/100)</f>
        <v>126.76012197969457</v>
      </c>
      <c r="BC209" s="87">
        <f>Q$7</f>
        <v>0</v>
      </c>
      <c r="BD209" s="88">
        <v>2</v>
      </c>
      <c r="BE209" s="87">
        <f>AL209-11</f>
        <v>225</v>
      </c>
      <c r="BF209" s="87">
        <f>AR209-9</f>
        <v>16</v>
      </c>
      <c r="BG209" s="104">
        <v>12</v>
      </c>
      <c r="BH209" s="88">
        <f t="shared" si="60"/>
        <v>257</v>
      </c>
      <c r="BI209" s="88">
        <f>INT((AP209-13)/20)+1</f>
        <v>12</v>
      </c>
      <c r="BJ209" s="87">
        <f t="shared" si="61"/>
        <v>27.380186347614025</v>
      </c>
      <c r="BK209" s="88">
        <v>3</v>
      </c>
      <c r="BL209" s="87">
        <f>IF(BS209="双肢",(AP209+AQ209)/2-8.5,((INT((AX209-1)/2)+1)*AS209+AZ209+BO209+(AQ209-6.5*2)/2+INT(AQ209/8/10)*10+AZ209+BO209)/2)</f>
        <v>350.5</v>
      </c>
      <c r="BM209" s="87">
        <f>AR209-8.2</f>
        <v>16.8</v>
      </c>
      <c r="BN209" s="104">
        <f>Z$7</f>
        <v>10</v>
      </c>
      <c r="BO209" s="105">
        <f t="shared" si="62"/>
        <v>1.1599999999999999</v>
      </c>
      <c r="BP209" s="87">
        <f>(BL209+BM209+12)*2</f>
        <v>758.6</v>
      </c>
      <c r="BQ209" s="88">
        <f>IF(BS209="双肢",INT((AL209-8)/12.5)+1,(INT((AL209-8)/12.5)+1)*2)</f>
        <v>19</v>
      </c>
      <c r="BR209" s="87">
        <f t="shared" si="63"/>
        <v>88.86402442325533</v>
      </c>
      <c r="BS209" s="87" t="str">
        <f>AE$7</f>
        <v>双肢</v>
      </c>
      <c r="BT209" s="242">
        <f>BB209+BJ209+BR209+BB210+BJ210+BR210</f>
        <v>475.37751172106641</v>
      </c>
      <c r="BU209" s="342">
        <f>(AP209+AQ209)*AL209/2*AR209/1000000</f>
        <v>2.1181000000000001</v>
      </c>
      <c r="BV209" s="88">
        <v>5</v>
      </c>
      <c r="BW209" s="110">
        <f>(20+10*BY209)*TAN(BX209/180*PI())</f>
        <v>96.568542494923804</v>
      </c>
      <c r="BX209" s="242">
        <f>45+AN209/2</f>
        <v>67.5</v>
      </c>
      <c r="BY209" s="88">
        <f>INT((99*COS(BX209/180*PI())-10)/10)</f>
        <v>2</v>
      </c>
      <c r="BZ209" s="104">
        <v>12</v>
      </c>
      <c r="CA209" s="110">
        <f>BW209+12</f>
        <v>108.5685424949238</v>
      </c>
      <c r="CB209" s="88">
        <f t="shared" si="64"/>
        <v>3</v>
      </c>
      <c r="CC209" s="87">
        <f t="shared" si="65"/>
        <v>2.891660432879247</v>
      </c>
      <c r="CD209" s="242">
        <f>BB209+BJ209+BR209+BB210+BJ210+BR210+CC209+CC210</f>
        <v>501.42481109661117</v>
      </c>
      <c r="CE209" s="284">
        <f>(AP209+AQ209)*AL209/2*AR209/1000000</f>
        <v>2.1181000000000001</v>
      </c>
    </row>
    <row r="210" spans="5:83" ht="19.899999999999999" customHeight="1" x14ac:dyDescent="0.25">
      <c r="E210" s="93"/>
      <c r="I210" s="72"/>
      <c r="P210" s="72"/>
      <c r="Q210" s="72"/>
      <c r="R210" s="72"/>
      <c r="S210" s="72"/>
      <c r="AJ210" s="278"/>
      <c r="AK210" s="242"/>
      <c r="AL210" s="238"/>
      <c r="AM210" s="242"/>
      <c r="AN210" s="238"/>
      <c r="AO210" s="250"/>
      <c r="AP210" s="242"/>
      <c r="AQ210" s="242"/>
      <c r="AR210" s="238"/>
      <c r="AS210" s="239"/>
      <c r="AT210" s="88" t="s">
        <v>382</v>
      </c>
      <c r="AU210" s="104">
        <f>AU209</f>
        <v>20</v>
      </c>
      <c r="AV210" s="87">
        <f>AL209/COS(AN209/180*PI())-11</f>
        <v>322.7544007200504</v>
      </c>
      <c r="AW210" s="88">
        <f>AR209-9</f>
        <v>16</v>
      </c>
      <c r="AX210" s="103" t="s">
        <v>381</v>
      </c>
      <c r="AY210" s="131">
        <f>INT((AQ209-AP209-3.5/COS(AN209*PI()/180))/AS209)+1</f>
        <v>20</v>
      </c>
      <c r="AZ210" s="105">
        <f t="shared" si="58"/>
        <v>2.27</v>
      </c>
      <c r="BA210" s="88">
        <f t="shared" si="59"/>
        <v>354.7544007200504</v>
      </c>
      <c r="BB210" s="87">
        <f>BA210*AY210/100*((AU210/100)^2/4*PI()*7850/100)</f>
        <v>174.97552960352934</v>
      </c>
      <c r="BC210" s="87">
        <f>BC209</f>
        <v>0</v>
      </c>
      <c r="BD210" s="88" t="s">
        <v>383</v>
      </c>
      <c r="BE210" s="87">
        <f>AL209/COS(AN209/180*PI())-11</f>
        <v>322.7544007200504</v>
      </c>
      <c r="BF210" s="87">
        <f>AR209-9</f>
        <v>16</v>
      </c>
      <c r="BG210" s="104">
        <v>12</v>
      </c>
      <c r="BH210" s="88">
        <f t="shared" si="60"/>
        <v>354.7544007200504</v>
      </c>
      <c r="BI210" s="88">
        <f>INT((AQ209-AP209-3.5/COS(AN209*PI()/180))/20)+1</f>
        <v>12</v>
      </c>
      <c r="BJ210" s="87">
        <f t="shared" si="61"/>
        <v>37.79471439436233</v>
      </c>
      <c r="BK210" s="88">
        <v>4</v>
      </c>
      <c r="BL210" s="103" t="s">
        <v>381</v>
      </c>
      <c r="BM210" s="87">
        <f>AR209-8.2</f>
        <v>16.8</v>
      </c>
      <c r="BN210" s="104">
        <v>12</v>
      </c>
      <c r="BO210" s="105">
        <f t="shared" si="62"/>
        <v>1.39</v>
      </c>
      <c r="BP210" s="87">
        <f>20+BM210</f>
        <v>36.799999999999997</v>
      </c>
      <c r="BQ210" s="88">
        <f>IF(BS209="双肢",INT(BQ209/3)*INT((AX209+AY210/2)/3),INT(BQ209/3/2)*INT((AX209+AY210/2)/3))</f>
        <v>60</v>
      </c>
      <c r="BR210" s="87">
        <f t="shared" si="63"/>
        <v>19.602934972610818</v>
      </c>
      <c r="BS210" s="103" t="s">
        <v>381</v>
      </c>
      <c r="BT210" s="242"/>
      <c r="BU210" s="342"/>
      <c r="BV210" s="88">
        <v>6</v>
      </c>
      <c r="BW210" s="110">
        <f>(10+2.5*BY210)*(TAN(BX209/180*PI())+1/TAN(BX209/180*PI()))</f>
        <v>141.42135623730948</v>
      </c>
      <c r="BX210" s="242"/>
      <c r="BY210" s="88">
        <f>INT((99*SIN(BX209/180*PI())-10)/10)*2</f>
        <v>16</v>
      </c>
      <c r="BZ210" s="104">
        <v>12</v>
      </c>
      <c r="CA210" s="110">
        <f>BW210+2*6</f>
        <v>153.42135623730948</v>
      </c>
      <c r="CB210" s="88">
        <f t="shared" si="64"/>
        <v>17</v>
      </c>
      <c r="CC210" s="87">
        <f t="shared" si="65"/>
        <v>23.155638942665547</v>
      </c>
      <c r="CD210" s="242"/>
      <c r="CE210" s="284"/>
    </row>
    <row r="211" spans="5:83" ht="19.899999999999999" customHeight="1" x14ac:dyDescent="0.25">
      <c r="E211" s="93"/>
      <c r="I211" s="72"/>
      <c r="P211" s="72"/>
      <c r="Q211" s="72"/>
      <c r="R211" s="72"/>
      <c r="S211" s="72"/>
      <c r="AJ211" s="278"/>
      <c r="AK211" s="242"/>
      <c r="AL211" s="238">
        <f>AJ207*100-2*2</f>
        <v>236</v>
      </c>
      <c r="AM211" s="242" t="s">
        <v>385</v>
      </c>
      <c r="AN211" s="238">
        <v>45</v>
      </c>
      <c r="AO211" s="250">
        <f>INT(AL211*TAN(RADIANS(AN211)))</f>
        <v>236</v>
      </c>
      <c r="AP211" s="242">
        <f>INT((AO211-13)/AS211+1)*AS211+13</f>
        <v>241</v>
      </c>
      <c r="AQ211" s="242">
        <f>AP211+INT(AL211*(TAN(AN211/180*PI())))</f>
        <v>477</v>
      </c>
      <c r="AR211" s="238">
        <f>F$8</f>
        <v>35</v>
      </c>
      <c r="AS211" s="239">
        <v>12</v>
      </c>
      <c r="AT211" s="88">
        <v>1</v>
      </c>
      <c r="AU211" s="104">
        <f>J$8</f>
        <v>20</v>
      </c>
      <c r="AV211" s="87">
        <f>AL211-11</f>
        <v>225</v>
      </c>
      <c r="AW211" s="88">
        <f>AR211-9</f>
        <v>26</v>
      </c>
      <c r="AX211" s="130">
        <f>INT((AP211-13)/AS211)+1</f>
        <v>20</v>
      </c>
      <c r="AY211" s="103" t="s">
        <v>381</v>
      </c>
      <c r="AZ211" s="105">
        <f t="shared" si="58"/>
        <v>2.27</v>
      </c>
      <c r="BA211" s="88">
        <f t="shared" si="59"/>
        <v>277</v>
      </c>
      <c r="BB211" s="87">
        <f>BA211*AX211/100*((AU211/100)^2/4*PI()*7850/100)</f>
        <v>136.62472291196653</v>
      </c>
      <c r="BC211" s="87">
        <f>Q$8</f>
        <v>0</v>
      </c>
      <c r="BD211" s="88">
        <v>2</v>
      </c>
      <c r="BE211" s="87">
        <f>AL211-11</f>
        <v>225</v>
      </c>
      <c r="BF211" s="87">
        <f>AR211-9</f>
        <v>26</v>
      </c>
      <c r="BG211" s="104">
        <v>12</v>
      </c>
      <c r="BH211" s="88">
        <f t="shared" si="60"/>
        <v>277</v>
      </c>
      <c r="BI211" s="88">
        <f>INT((AP211-13)/20)+1</f>
        <v>12</v>
      </c>
      <c r="BJ211" s="87">
        <f t="shared" si="61"/>
        <v>29.510940148984766</v>
      </c>
      <c r="BK211" s="88">
        <v>3</v>
      </c>
      <c r="BL211" s="87">
        <f>IF(BS211="双肢",(AP211+AQ211)/2-8.5,((INT((AX211-1)/2)+1)*AS211+AZ211+BO211+(AQ211-6.5*2)/2+INT(AQ211/8/10)*10+AZ211+BO211)/2)</f>
        <v>350.5</v>
      </c>
      <c r="BM211" s="87">
        <f>AR211-8.2</f>
        <v>26.8</v>
      </c>
      <c r="BN211" s="104">
        <f>Z$8</f>
        <v>10</v>
      </c>
      <c r="BO211" s="105">
        <f t="shared" si="62"/>
        <v>1.1599999999999999</v>
      </c>
      <c r="BP211" s="87">
        <f>(BL211+BM211+10)*2</f>
        <v>774.6</v>
      </c>
      <c r="BQ211" s="88">
        <f>IF(BS211="双肢",INT((AL211-8)/12.5)+1,(INT((AL211-8)/12.5)+1)*2)</f>
        <v>19</v>
      </c>
      <c r="BR211" s="87">
        <f t="shared" si="63"/>
        <v>90.738298600387012</v>
      </c>
      <c r="BS211" s="87" t="str">
        <f>AE$8</f>
        <v>双肢</v>
      </c>
      <c r="BT211" s="242">
        <f>BB211+BJ211+BR211+BB212+BJ212+BR212</f>
        <v>506.56937986891035</v>
      </c>
      <c r="BU211" s="342">
        <f>(AP211+AQ211)*AL211/2*AR211/1000000</f>
        <v>2.9653399999999999</v>
      </c>
      <c r="BV211" s="88">
        <v>5</v>
      </c>
      <c r="BW211" s="110">
        <f>(20+10*BY211)*TAN(BX211/180*PI())</f>
        <v>144.85281374238571</v>
      </c>
      <c r="BX211" s="242">
        <f>45+AN211/2</f>
        <v>67.5</v>
      </c>
      <c r="BY211" s="88">
        <f>INT((150*COS(BX211/180*PI())-10)/10)</f>
        <v>4</v>
      </c>
      <c r="BZ211" s="104">
        <v>12</v>
      </c>
      <c r="CA211" s="110">
        <f>BW211+12</f>
        <v>156.85281374238571</v>
      </c>
      <c r="CB211" s="88">
        <f t="shared" si="64"/>
        <v>5</v>
      </c>
      <c r="CC211" s="87">
        <f t="shared" si="65"/>
        <v>6.9628068570267745</v>
      </c>
      <c r="CD211" s="242">
        <f>BB211+BJ211+BR211+BB212+BJ212+BR212+CC211+CC212</f>
        <v>521.48033588207863</v>
      </c>
      <c r="CE211" s="284">
        <f>(AP211+AQ211)*AL211/2*AR211/1000000</f>
        <v>2.9653399999999999</v>
      </c>
    </row>
    <row r="212" spans="5:83" ht="19.899999999999999" customHeight="1" x14ac:dyDescent="0.25">
      <c r="E212" s="93"/>
      <c r="I212" s="72"/>
      <c r="P212" s="72"/>
      <c r="Q212" s="72"/>
      <c r="R212" s="72"/>
      <c r="S212" s="72"/>
      <c r="AJ212" s="278"/>
      <c r="AK212" s="242"/>
      <c r="AL212" s="238"/>
      <c r="AM212" s="242"/>
      <c r="AN212" s="238"/>
      <c r="AO212" s="250"/>
      <c r="AP212" s="242"/>
      <c r="AQ212" s="242"/>
      <c r="AR212" s="238"/>
      <c r="AS212" s="239"/>
      <c r="AT212" s="88" t="s">
        <v>382</v>
      </c>
      <c r="AU212" s="104">
        <f>AU211</f>
        <v>20</v>
      </c>
      <c r="AV212" s="87">
        <f>AL211/COS(AN211/180*PI())-11</f>
        <v>322.7544007200504</v>
      </c>
      <c r="AW212" s="88">
        <f>AR211-9</f>
        <v>26</v>
      </c>
      <c r="AX212" s="103" t="s">
        <v>381</v>
      </c>
      <c r="AY212" s="131">
        <f>INT((AQ211-AP211-3.5/COS(AN211*PI()/180))/AS211)+1</f>
        <v>20</v>
      </c>
      <c r="AZ212" s="105">
        <f t="shared" si="58"/>
        <v>2.27</v>
      </c>
      <c r="BA212" s="88">
        <f t="shared" si="59"/>
        <v>374.7544007200504</v>
      </c>
      <c r="BB212" s="87">
        <f>BA212*AY212/100*((AU212/100)^2/4*PI()*7850/100)</f>
        <v>184.84013053580131</v>
      </c>
      <c r="BC212" s="87">
        <f>BC211</f>
        <v>0</v>
      </c>
      <c r="BD212" s="88" t="s">
        <v>383</v>
      </c>
      <c r="BE212" s="87">
        <f>AL211/COS(AN211/180*PI())-11</f>
        <v>322.7544007200504</v>
      </c>
      <c r="BF212" s="87">
        <f>AR211-9</f>
        <v>26</v>
      </c>
      <c r="BG212" s="104">
        <v>12</v>
      </c>
      <c r="BH212" s="88">
        <f t="shared" si="60"/>
        <v>374.7544007200504</v>
      </c>
      <c r="BI212" s="88">
        <f>INT((AQ211-AP211-3.5/COS(AN211*PI()/180))/20)+1</f>
        <v>12</v>
      </c>
      <c r="BJ212" s="87">
        <f t="shared" si="61"/>
        <v>39.925468195733067</v>
      </c>
      <c r="BK212" s="88">
        <v>4</v>
      </c>
      <c r="BL212" s="103" t="s">
        <v>381</v>
      </c>
      <c r="BM212" s="87">
        <f>AR211-8.2</f>
        <v>26.8</v>
      </c>
      <c r="BN212" s="104">
        <v>12</v>
      </c>
      <c r="BO212" s="105">
        <f t="shared" si="62"/>
        <v>1.39</v>
      </c>
      <c r="BP212" s="87">
        <f>20+BM212</f>
        <v>46.8</v>
      </c>
      <c r="BQ212" s="88">
        <f>IF(BS211="双肢",INT(BQ211/3)*INT((AX211+AY212/2)/3),INT(BQ211/3/2)*INT((AX211+AY212/2)/3))</f>
        <v>60</v>
      </c>
      <c r="BR212" s="87">
        <f t="shared" si="63"/>
        <v>24.929819476037668</v>
      </c>
      <c r="BS212" s="103" t="s">
        <v>381</v>
      </c>
      <c r="BT212" s="242"/>
      <c r="BU212" s="342"/>
      <c r="BV212" s="88">
        <v>6</v>
      </c>
      <c r="BW212" s="110">
        <f>(10+2.5*BY212)*1/TAN(BX211/180*PI())</f>
        <v>26.923881554251178</v>
      </c>
      <c r="BX212" s="242"/>
      <c r="BY212" s="88">
        <f>INT((120*SIN(BX211/180*PI()))/10)*2</f>
        <v>22</v>
      </c>
      <c r="BZ212" s="104">
        <v>12</v>
      </c>
      <c r="CA212" s="110">
        <f>BW212+2*6</f>
        <v>38.923881554251182</v>
      </c>
      <c r="CB212" s="88">
        <f t="shared" si="64"/>
        <v>23</v>
      </c>
      <c r="CC212" s="87">
        <f t="shared" si="65"/>
        <v>7.9481491561415787</v>
      </c>
      <c r="CD212" s="242"/>
      <c r="CE212" s="284"/>
    </row>
    <row r="213" spans="5:83" ht="19.899999999999999" customHeight="1" x14ac:dyDescent="0.25">
      <c r="E213" s="93"/>
      <c r="I213" s="72"/>
      <c r="P213" s="72"/>
      <c r="Q213" s="72"/>
      <c r="R213" s="72"/>
      <c r="S213" s="72"/>
      <c r="AJ213" s="278"/>
      <c r="AK213" s="242"/>
      <c r="AL213" s="238">
        <f>AJ207*100-2*2</f>
        <v>236</v>
      </c>
      <c r="AM213" s="242" t="s">
        <v>386</v>
      </c>
      <c r="AN213" s="238">
        <v>45</v>
      </c>
      <c r="AO213" s="250">
        <f>INT(AL213*TAN(RADIANS(AN213)))</f>
        <v>236</v>
      </c>
      <c r="AP213" s="242">
        <f>INT((AO213-13)/AS213+1)*AS213+13</f>
        <v>241</v>
      </c>
      <c r="AQ213" s="242">
        <f>AP213+INT(AL213*(TAN(AN213/180*PI())))</f>
        <v>477</v>
      </c>
      <c r="AR213" s="238">
        <f>F$9</f>
        <v>35</v>
      </c>
      <c r="AS213" s="239">
        <v>12</v>
      </c>
      <c r="AT213" s="88">
        <v>1</v>
      </c>
      <c r="AU213" s="104">
        <f>J$9</f>
        <v>20</v>
      </c>
      <c r="AV213" s="87">
        <f>AL213-11</f>
        <v>225</v>
      </c>
      <c r="AW213" s="88">
        <f>AR213-9</f>
        <v>26</v>
      </c>
      <c r="AX213" s="130">
        <f>INT((AP213-13)/AS213)+1</f>
        <v>20</v>
      </c>
      <c r="AY213" s="103" t="s">
        <v>381</v>
      </c>
      <c r="AZ213" s="105">
        <f t="shared" si="58"/>
        <v>2.27</v>
      </c>
      <c r="BA213" s="88">
        <f t="shared" si="59"/>
        <v>277</v>
      </c>
      <c r="BB213" s="87">
        <f>BA213*AX213/100*((AU213/100)^2/4*PI()*7850/100)</f>
        <v>136.62472291196653</v>
      </c>
      <c r="BC213" s="87">
        <f>Q$9</f>
        <v>0</v>
      </c>
      <c r="BD213" s="88">
        <v>2</v>
      </c>
      <c r="BE213" s="87">
        <f>AL213-11</f>
        <v>225</v>
      </c>
      <c r="BF213" s="87">
        <f>AR213-9</f>
        <v>26</v>
      </c>
      <c r="BG213" s="104">
        <v>12</v>
      </c>
      <c r="BH213" s="88">
        <f t="shared" si="60"/>
        <v>277</v>
      </c>
      <c r="BI213" s="88">
        <f>INT((AP213-13)/20)+1</f>
        <v>12</v>
      </c>
      <c r="BJ213" s="87">
        <f t="shared" si="61"/>
        <v>29.510940148984766</v>
      </c>
      <c r="BK213" s="88">
        <v>3</v>
      </c>
      <c r="BL213" s="87">
        <f>IF(BS213="双肢",(AP213+AQ213)/2-8.5,((INT((AX213-1)/2)+1)*AS213+AZ213+BO213+(AQ213-6.5*2)/2+INT(AQ213/8/10)*10+AZ213+BO213)/2)</f>
        <v>350.5</v>
      </c>
      <c r="BM213" s="87">
        <f>AR213-8.2</f>
        <v>26.8</v>
      </c>
      <c r="BN213" s="104">
        <f>Z$9</f>
        <v>12</v>
      </c>
      <c r="BO213" s="105">
        <f t="shared" si="62"/>
        <v>1.39</v>
      </c>
      <c r="BP213" s="87">
        <f>(BL213+BM213+10)*2</f>
        <v>774.6</v>
      </c>
      <c r="BQ213" s="88">
        <f>IF(BS213="双肢",INT((AL213-8)/12.5)+1,(INT((AL213-8)/12.5)+1)*2)</f>
        <v>19</v>
      </c>
      <c r="BR213" s="87">
        <f t="shared" si="63"/>
        <v>130.66314998455726</v>
      </c>
      <c r="BS213" s="87" t="str">
        <f>AE$9</f>
        <v>双肢</v>
      </c>
      <c r="BT213" s="242">
        <f>BB213+BJ213+BR213+BB214+BJ214+BR214</f>
        <v>546.49423125308056</v>
      </c>
      <c r="BU213" s="342">
        <f>(AP213+AQ213)*AL213/2*AR213/1000000</f>
        <v>2.9653399999999999</v>
      </c>
      <c r="BV213" s="88">
        <v>5</v>
      </c>
      <c r="BW213" s="110">
        <f>(20+10*BY213)*TAN(BX213/180*PI())</f>
        <v>144.85281374238571</v>
      </c>
      <c r="BX213" s="242">
        <f>45+AN213/2</f>
        <v>67.5</v>
      </c>
      <c r="BY213" s="88">
        <f>INT((150*COS(BX213/180*PI())-10)/10)</f>
        <v>4</v>
      </c>
      <c r="BZ213" s="104">
        <v>12</v>
      </c>
      <c r="CA213" s="110">
        <f>BW213+12</f>
        <v>156.85281374238571</v>
      </c>
      <c r="CB213" s="88">
        <f t="shared" si="64"/>
        <v>5</v>
      </c>
      <c r="CC213" s="87">
        <f t="shared" si="65"/>
        <v>6.9628068570267745</v>
      </c>
      <c r="CD213" s="242">
        <f>BB213+BJ213+BR213+BB214+BJ214+BR214+CC213+CC214</f>
        <v>561.40518726624884</v>
      </c>
      <c r="CE213" s="284">
        <f>(AP213+AQ213)*AL213/2*AR213/1000000</f>
        <v>2.9653399999999999</v>
      </c>
    </row>
    <row r="214" spans="5:83" ht="19.899999999999999" customHeight="1" x14ac:dyDescent="0.25">
      <c r="E214" s="93"/>
      <c r="I214" s="72"/>
      <c r="P214" s="72"/>
      <c r="Q214" s="72"/>
      <c r="R214" s="72"/>
      <c r="S214" s="72"/>
      <c r="AJ214" s="278"/>
      <c r="AK214" s="242"/>
      <c r="AL214" s="345"/>
      <c r="AM214" s="242"/>
      <c r="AN214" s="238">
        <v>45.3333333333333</v>
      </c>
      <c r="AO214" s="250"/>
      <c r="AP214" s="242"/>
      <c r="AQ214" s="242"/>
      <c r="AR214" s="238"/>
      <c r="AS214" s="239"/>
      <c r="AT214" s="88" t="s">
        <v>382</v>
      </c>
      <c r="AU214" s="104">
        <f>AU213</f>
        <v>20</v>
      </c>
      <c r="AV214" s="87">
        <f>AL213/COS(AN213/180*PI())-11</f>
        <v>322.7544007200504</v>
      </c>
      <c r="AW214" s="88">
        <f>AR213-9</f>
        <v>26</v>
      </c>
      <c r="AX214" s="103" t="s">
        <v>381</v>
      </c>
      <c r="AY214" s="131">
        <f>INT((AQ213-AP213-3.5/COS(AN213*PI()/180))/AS213)+1</f>
        <v>20</v>
      </c>
      <c r="AZ214" s="105">
        <f t="shared" si="58"/>
        <v>2.27</v>
      </c>
      <c r="BA214" s="88">
        <f t="shared" si="59"/>
        <v>374.7544007200504</v>
      </c>
      <c r="BB214" s="87">
        <f>BA214*AY214/100*((AU214/100)^2/4*PI()*7850/100)</f>
        <v>184.84013053580131</v>
      </c>
      <c r="BC214" s="87">
        <f>BC213</f>
        <v>0</v>
      </c>
      <c r="BD214" s="88" t="s">
        <v>383</v>
      </c>
      <c r="BE214" s="87">
        <f>AL213/COS(AN213/180*PI())-11</f>
        <v>322.7544007200504</v>
      </c>
      <c r="BF214" s="87">
        <f>AR213-9</f>
        <v>26</v>
      </c>
      <c r="BG214" s="104">
        <v>12</v>
      </c>
      <c r="BH214" s="88">
        <f t="shared" si="60"/>
        <v>374.7544007200504</v>
      </c>
      <c r="BI214" s="88">
        <f>INT((AQ213-AP213-3.5/COS(AN213*PI()/180))/20)+1</f>
        <v>12</v>
      </c>
      <c r="BJ214" s="87">
        <f t="shared" si="61"/>
        <v>39.925468195733067</v>
      </c>
      <c r="BK214" s="88">
        <v>4</v>
      </c>
      <c r="BL214" s="103" t="s">
        <v>381</v>
      </c>
      <c r="BM214" s="87">
        <f>AR213-8.2</f>
        <v>26.8</v>
      </c>
      <c r="BN214" s="104">
        <v>12</v>
      </c>
      <c r="BO214" s="105">
        <f t="shared" si="62"/>
        <v>1.39</v>
      </c>
      <c r="BP214" s="87">
        <f>20+BM214</f>
        <v>46.8</v>
      </c>
      <c r="BQ214" s="88">
        <f>IF(BS213="双肢",INT(BQ213/3)*INT((AX213+AY214/2)/3),INT(BQ213/3/2)*INT((AX213+AY214/2)/3))</f>
        <v>60</v>
      </c>
      <c r="BR214" s="87">
        <f t="shared" si="63"/>
        <v>24.929819476037668</v>
      </c>
      <c r="BS214" s="103" t="s">
        <v>381</v>
      </c>
      <c r="BT214" s="242"/>
      <c r="BU214" s="342"/>
      <c r="BV214" s="88">
        <v>6</v>
      </c>
      <c r="BW214" s="110">
        <f>(10+2.5*BY214)*1/TAN(BX213/180*PI())</f>
        <v>26.923881554251178</v>
      </c>
      <c r="BX214" s="242"/>
      <c r="BY214" s="88">
        <f>INT((120*SIN(BX213/180*PI()))/10)*2</f>
        <v>22</v>
      </c>
      <c r="BZ214" s="104">
        <v>12</v>
      </c>
      <c r="CA214" s="110">
        <f>BW214+2*6</f>
        <v>38.923881554251182</v>
      </c>
      <c r="CB214" s="88">
        <f t="shared" si="64"/>
        <v>23</v>
      </c>
      <c r="CC214" s="87">
        <f t="shared" si="65"/>
        <v>7.9481491561415787</v>
      </c>
      <c r="CD214" s="242"/>
      <c r="CE214" s="284"/>
    </row>
    <row r="215" spans="5:83" ht="19.899999999999999" customHeight="1" x14ac:dyDescent="0.25">
      <c r="E215" s="93"/>
      <c r="I215" s="72"/>
      <c r="P215" s="72"/>
      <c r="Q215" s="72"/>
      <c r="R215" s="72"/>
      <c r="S215" s="72"/>
      <c r="AJ215" s="278"/>
      <c r="AK215" s="242"/>
      <c r="AL215" s="238">
        <f>AJ207*100-2*2</f>
        <v>236</v>
      </c>
      <c r="AM215" s="242" t="s">
        <v>387</v>
      </c>
      <c r="AN215" s="238">
        <v>45</v>
      </c>
      <c r="AO215" s="250">
        <f>INT(AL215*TAN(RADIANS(AN215)))</f>
        <v>236</v>
      </c>
      <c r="AP215" s="242">
        <f>INT((AO215-13)/AS215+1)*AS215+13</f>
        <v>241</v>
      </c>
      <c r="AQ215" s="242">
        <f>AP215+INT(AL215*(TAN(AN215/180*PI())))</f>
        <v>477</v>
      </c>
      <c r="AR215" s="238">
        <f>F$10</f>
        <v>40</v>
      </c>
      <c r="AS215" s="239">
        <v>12</v>
      </c>
      <c r="AT215" s="88">
        <v>1</v>
      </c>
      <c r="AU215" s="104">
        <f>J$10</f>
        <v>20</v>
      </c>
      <c r="AV215" s="87">
        <f>AL215-11</f>
        <v>225</v>
      </c>
      <c r="AW215" s="88">
        <f>AR215-9</f>
        <v>31</v>
      </c>
      <c r="AX215" s="130">
        <f>INT((AP215-13)/AS215)+1</f>
        <v>20</v>
      </c>
      <c r="AY215" s="103" t="s">
        <v>381</v>
      </c>
      <c r="AZ215" s="105">
        <f t="shared" si="58"/>
        <v>2.27</v>
      </c>
      <c r="BA215" s="88">
        <f t="shared" si="59"/>
        <v>287</v>
      </c>
      <c r="BB215" s="87">
        <f>BA215*AX215/100*((AU215/100)^2/4*PI()*7850/100)</f>
        <v>141.55702337810251</v>
      </c>
      <c r="BC215" s="87">
        <f>Q$10</f>
        <v>0</v>
      </c>
      <c r="BD215" s="88">
        <v>2</v>
      </c>
      <c r="BE215" s="87">
        <f>AL215-11</f>
        <v>225</v>
      </c>
      <c r="BF215" s="87">
        <f>AR215-9</f>
        <v>31</v>
      </c>
      <c r="BG215" s="104">
        <v>12</v>
      </c>
      <c r="BH215" s="88">
        <f t="shared" si="60"/>
        <v>287</v>
      </c>
      <c r="BI215" s="88">
        <f>INT((AP215-13)/20)+1</f>
        <v>12</v>
      </c>
      <c r="BJ215" s="87">
        <f t="shared" si="61"/>
        <v>30.576317049670134</v>
      </c>
      <c r="BK215" s="88">
        <v>3</v>
      </c>
      <c r="BL215" s="87">
        <f>IF(BS215="双肢",(AP215+AQ215)/2-8.5,((INT((AX215-1)/2)+1)*AS215+AZ215+BO215+(AQ215-6.5*2)/2+INT(AQ215/8/10)*10+AZ215+BO215)/2)</f>
        <v>350.5</v>
      </c>
      <c r="BM215" s="87">
        <f>AR215-8.2</f>
        <v>31.8</v>
      </c>
      <c r="BN215" s="104">
        <f>Z$10</f>
        <v>12</v>
      </c>
      <c r="BO215" s="105">
        <f t="shared" si="62"/>
        <v>1.39</v>
      </c>
      <c r="BP215" s="87">
        <f>(BL215+BM215+10)*2</f>
        <v>784.6</v>
      </c>
      <c r="BQ215" s="88">
        <f>IF(BS215="双肢",INT((AL215-8)/12.5)+1,(INT((AL215-8)/12.5)+1)*2)</f>
        <v>19</v>
      </c>
      <c r="BR215" s="87">
        <f t="shared" si="63"/>
        <v>132.34999674397577</v>
      </c>
      <c r="BS215" s="87" t="str">
        <f>AE$10</f>
        <v>双肢</v>
      </c>
      <c r="BT215" s="242">
        <f>BB215+BJ215+BR215+BB216+BJ216+BR216</f>
        <v>562.83987499785519</v>
      </c>
      <c r="BU215" s="342">
        <f>(AP215+AQ215)*AL215/2*AR215/1000000</f>
        <v>3.38896</v>
      </c>
      <c r="BV215" s="88">
        <v>5</v>
      </c>
      <c r="BW215" s="110">
        <f>(20+10*BY215)*TAN(BX215/180*PI())</f>
        <v>144.85281374238571</v>
      </c>
      <c r="BX215" s="242">
        <f>45+AN215/2</f>
        <v>67.5</v>
      </c>
      <c r="BY215" s="88">
        <f>INT((150*COS(BX215/180*PI())-10)/10)</f>
        <v>4</v>
      </c>
      <c r="BZ215" s="104">
        <v>12</v>
      </c>
      <c r="CA215" s="110">
        <f>BW215+12</f>
        <v>156.85281374238571</v>
      </c>
      <c r="CB215" s="88">
        <f t="shared" si="64"/>
        <v>5</v>
      </c>
      <c r="CC215" s="87">
        <f t="shared" si="65"/>
        <v>6.9628068570267745</v>
      </c>
      <c r="CD215" s="242">
        <f>BB215+BJ215+BR215+BB216+BJ216+BR216+CC215+CC216</f>
        <v>577.75083101102348</v>
      </c>
      <c r="CE215" s="284">
        <f>(AP215+AQ215)*AL215/2*AR215/1000000</f>
        <v>3.38896</v>
      </c>
    </row>
    <row r="216" spans="5:83" ht="19.899999999999999" customHeight="1" x14ac:dyDescent="0.25">
      <c r="E216" s="93"/>
      <c r="I216" s="72"/>
      <c r="P216" s="72"/>
      <c r="Q216" s="72"/>
      <c r="R216" s="72"/>
      <c r="S216" s="72"/>
      <c r="AJ216" s="278"/>
      <c r="AK216" s="242"/>
      <c r="AL216" s="345"/>
      <c r="AM216" s="242"/>
      <c r="AN216" s="238">
        <v>45.3333333333333</v>
      </c>
      <c r="AO216" s="250"/>
      <c r="AP216" s="242"/>
      <c r="AQ216" s="242"/>
      <c r="AR216" s="238"/>
      <c r="AS216" s="239"/>
      <c r="AT216" s="88" t="s">
        <v>382</v>
      </c>
      <c r="AU216" s="104">
        <f>AU215</f>
        <v>20</v>
      </c>
      <c r="AV216" s="87">
        <f>AL215/COS(AN215/180*PI())-11</f>
        <v>322.7544007200504</v>
      </c>
      <c r="AW216" s="88">
        <f>AR215-9</f>
        <v>31</v>
      </c>
      <c r="AX216" s="103" t="s">
        <v>381</v>
      </c>
      <c r="AY216" s="131">
        <f>INT((AQ215-AP215-3.5/COS(AN215*PI()/180))/AS215)+1</f>
        <v>20</v>
      </c>
      <c r="AZ216" s="105">
        <f t="shared" si="58"/>
        <v>2.27</v>
      </c>
      <c r="BA216" s="88">
        <f t="shared" si="59"/>
        <v>384.7544007200504</v>
      </c>
      <c r="BB216" s="87">
        <f>BA216*AY216/100*((AU216/100)^2/4*PI()*7850/100)</f>
        <v>189.77243100193726</v>
      </c>
      <c r="BC216" s="87">
        <f>BC215</f>
        <v>0</v>
      </c>
      <c r="BD216" s="88" t="s">
        <v>383</v>
      </c>
      <c r="BE216" s="87">
        <f>AL215/COS(AN215/180*PI())-11</f>
        <v>322.7544007200504</v>
      </c>
      <c r="BF216" s="87">
        <f>AR215-9</f>
        <v>31</v>
      </c>
      <c r="BG216" s="104">
        <v>12</v>
      </c>
      <c r="BH216" s="88">
        <f t="shared" si="60"/>
        <v>384.7544007200504</v>
      </c>
      <c r="BI216" s="88">
        <f>INT((AQ215-AP215-3.5/COS(AN215*PI()/180))/20)+1</f>
        <v>12</v>
      </c>
      <c r="BJ216" s="87">
        <f t="shared" si="61"/>
        <v>40.990845096418447</v>
      </c>
      <c r="BK216" s="88">
        <v>4</v>
      </c>
      <c r="BL216" s="103" t="s">
        <v>381</v>
      </c>
      <c r="BM216" s="87">
        <f>AR215-8.2</f>
        <v>31.8</v>
      </c>
      <c r="BN216" s="104">
        <v>12</v>
      </c>
      <c r="BO216" s="105">
        <f t="shared" si="62"/>
        <v>1.39</v>
      </c>
      <c r="BP216" s="87">
        <f>20+BM216</f>
        <v>51.8</v>
      </c>
      <c r="BQ216" s="88">
        <f>IF(BS215="双肢",INT(BQ215/3)*INT((AX215+AY216/2)/3),INT(BQ215/3/2)*INT((AX215+AY216/2)/3))</f>
        <v>60</v>
      </c>
      <c r="BR216" s="87">
        <f t="shared" si="63"/>
        <v>27.593261727751095</v>
      </c>
      <c r="BS216" s="103" t="s">
        <v>381</v>
      </c>
      <c r="BT216" s="242"/>
      <c r="BU216" s="342"/>
      <c r="BV216" s="88">
        <v>6</v>
      </c>
      <c r="BW216" s="110">
        <f>(10+2.5*BY216)*1/TAN(BX215/180*PI())</f>
        <v>26.923881554251178</v>
      </c>
      <c r="BX216" s="242"/>
      <c r="BY216" s="88">
        <f>INT((120*SIN(BX215/180*PI()))/10)*2</f>
        <v>22</v>
      </c>
      <c r="BZ216" s="104">
        <v>12</v>
      </c>
      <c r="CA216" s="110">
        <f>BW216+2*6</f>
        <v>38.923881554251182</v>
      </c>
      <c r="CB216" s="88">
        <f t="shared" si="64"/>
        <v>23</v>
      </c>
      <c r="CC216" s="87">
        <f t="shared" si="65"/>
        <v>7.9481491561415787</v>
      </c>
      <c r="CD216" s="242"/>
      <c r="CE216" s="284"/>
    </row>
    <row r="217" spans="5:83" ht="19.899999999999999" customHeight="1" x14ac:dyDescent="0.25">
      <c r="E217" s="93"/>
      <c r="I217" s="72"/>
      <c r="P217" s="72"/>
      <c r="Q217" s="72"/>
      <c r="R217" s="72"/>
      <c r="S217" s="72"/>
      <c r="AJ217" s="278"/>
      <c r="AK217" s="242"/>
      <c r="AL217" s="238">
        <f>AJ207*100-2*2</f>
        <v>236</v>
      </c>
      <c r="AM217" s="242" t="s">
        <v>388</v>
      </c>
      <c r="AN217" s="238">
        <v>45</v>
      </c>
      <c r="AO217" s="250">
        <f>INT(AL217*TAN(RADIANS(AN217)))</f>
        <v>236</v>
      </c>
      <c r="AP217" s="242">
        <f>INT((AO217-13)/AS217+1)*AS217+13</f>
        <v>241</v>
      </c>
      <c r="AQ217" s="242">
        <f>AP217+INT(AL217*(TAN(AN217/180*PI())))</f>
        <v>477</v>
      </c>
      <c r="AR217" s="238">
        <f>F$11</f>
        <v>40</v>
      </c>
      <c r="AS217" s="239">
        <v>12</v>
      </c>
      <c r="AT217" s="88">
        <v>1</v>
      </c>
      <c r="AU217" s="104">
        <f>J$11</f>
        <v>20</v>
      </c>
      <c r="AV217" s="87">
        <f>AL217-11</f>
        <v>225</v>
      </c>
      <c r="AW217" s="88">
        <f>AR217-9</f>
        <v>31</v>
      </c>
      <c r="AX217" s="130">
        <f>INT((AP217-13)/AS217)+1</f>
        <v>20</v>
      </c>
      <c r="AY217" s="103" t="s">
        <v>381</v>
      </c>
      <c r="AZ217" s="105">
        <f t="shared" si="58"/>
        <v>2.27</v>
      </c>
      <c r="BA217" s="88">
        <f t="shared" si="59"/>
        <v>287</v>
      </c>
      <c r="BB217" s="87">
        <f>BA217*AX217/100*((AU217/100)^2/4*PI()*7850/100)</f>
        <v>141.55702337810251</v>
      </c>
      <c r="BC217" s="87">
        <f>Q$11</f>
        <v>0</v>
      </c>
      <c r="BD217" s="88">
        <v>2</v>
      </c>
      <c r="BE217" s="87">
        <f>AL217-11</f>
        <v>225</v>
      </c>
      <c r="BF217" s="87">
        <f>AR217-9</f>
        <v>31</v>
      </c>
      <c r="BG217" s="104">
        <v>12</v>
      </c>
      <c r="BH217" s="88">
        <f t="shared" si="60"/>
        <v>287</v>
      </c>
      <c r="BI217" s="88">
        <f>INT((AP217-13)/20)+1</f>
        <v>12</v>
      </c>
      <c r="BJ217" s="87">
        <f t="shared" si="61"/>
        <v>30.576317049670134</v>
      </c>
      <c r="BK217" s="88">
        <v>3</v>
      </c>
      <c r="BL217" s="87">
        <f>IF(BS217="双肢",(AP217+AQ217)/2-8.5,((INT((AX217-1)/2)+1)*AS217+AZ217+BO217+(AQ217-6.5*2)/2+INT(AQ217/8/10)*10+AZ217+BO217)/2)</f>
        <v>350.5</v>
      </c>
      <c r="BM217" s="87">
        <f>AR217-8.2</f>
        <v>31.8</v>
      </c>
      <c r="BN217" s="104">
        <f>Z$11</f>
        <v>12</v>
      </c>
      <c r="BO217" s="105">
        <f t="shared" si="62"/>
        <v>1.39</v>
      </c>
      <c r="BP217" s="87">
        <f>(BL217+BM217+10)*2</f>
        <v>784.6</v>
      </c>
      <c r="BQ217" s="88">
        <f>IF(BS217="双肢",INT((AL217-8)/12.5)+1,(INT((AL217-8)/12.5)+1)*2)</f>
        <v>19</v>
      </c>
      <c r="BR217" s="87">
        <f t="shared" si="63"/>
        <v>132.34999674397577</v>
      </c>
      <c r="BS217" s="87" t="str">
        <f>AE$11</f>
        <v>双肢</v>
      </c>
      <c r="BT217" s="242">
        <f>BB217+BJ217+BR217+BB218+BJ218+BR218</f>
        <v>562.83987499785519</v>
      </c>
      <c r="BU217" s="342">
        <f>(AP217+AQ217)*AL217/2*AR217/1000000</f>
        <v>3.38896</v>
      </c>
      <c r="BV217" s="88">
        <v>5</v>
      </c>
      <c r="BW217" s="110">
        <f>(20+10*BY217)*TAN(BX217/180*PI())</f>
        <v>144.85281374238571</v>
      </c>
      <c r="BX217" s="242">
        <f>45+AN217/2</f>
        <v>67.5</v>
      </c>
      <c r="BY217" s="88">
        <f>INT((150*COS(BX217/180*PI())-10)/10)</f>
        <v>4</v>
      </c>
      <c r="BZ217" s="104">
        <v>12</v>
      </c>
      <c r="CA217" s="110">
        <f>BW217+12</f>
        <v>156.85281374238571</v>
      </c>
      <c r="CB217" s="88">
        <f t="shared" si="64"/>
        <v>5</v>
      </c>
      <c r="CC217" s="87">
        <f t="shared" si="65"/>
        <v>6.9628068570267745</v>
      </c>
      <c r="CD217" s="242">
        <f>BB217+BJ217+BR217+BB218+BJ218+BR218+CC217+CC218</f>
        <v>577.75083101102348</v>
      </c>
      <c r="CE217" s="284">
        <f>(AP217+AQ217)*AL217/2*AR217/1000000</f>
        <v>3.38896</v>
      </c>
    </row>
    <row r="218" spans="5:83" ht="19.899999999999999" customHeight="1" x14ac:dyDescent="0.25">
      <c r="E218" s="93"/>
      <c r="I218" s="72"/>
      <c r="P218" s="72"/>
      <c r="Q218" s="72"/>
      <c r="R218" s="72"/>
      <c r="S218" s="72"/>
      <c r="AJ218" s="278"/>
      <c r="AK218" s="242"/>
      <c r="AL218" s="345"/>
      <c r="AM218" s="242"/>
      <c r="AN218" s="238"/>
      <c r="AO218" s="250"/>
      <c r="AP218" s="242"/>
      <c r="AQ218" s="242"/>
      <c r="AR218" s="238"/>
      <c r="AS218" s="239"/>
      <c r="AT218" s="88" t="s">
        <v>382</v>
      </c>
      <c r="AU218" s="104">
        <f>AU217</f>
        <v>20</v>
      </c>
      <c r="AV218" s="87">
        <f>AL217/COS(AN217/180*PI())-11</f>
        <v>322.7544007200504</v>
      </c>
      <c r="AW218" s="88">
        <f>AR217-9</f>
        <v>31</v>
      </c>
      <c r="AX218" s="103" t="s">
        <v>381</v>
      </c>
      <c r="AY218" s="131">
        <f>INT((AQ217-AP217-3.5/COS(AN217*PI()/180))/AS217)+1</f>
        <v>20</v>
      </c>
      <c r="AZ218" s="105">
        <f t="shared" si="58"/>
        <v>2.27</v>
      </c>
      <c r="BA218" s="88">
        <f t="shared" si="59"/>
        <v>384.7544007200504</v>
      </c>
      <c r="BB218" s="87">
        <f>BA218*AY218/100*((AU218/100)^2/4*PI()*7850/100)</f>
        <v>189.77243100193726</v>
      </c>
      <c r="BC218" s="87">
        <f>BC217</f>
        <v>0</v>
      </c>
      <c r="BD218" s="88" t="s">
        <v>383</v>
      </c>
      <c r="BE218" s="87">
        <f>AL217/COS(AN217/180*PI())-11</f>
        <v>322.7544007200504</v>
      </c>
      <c r="BF218" s="87">
        <f>AR217-9</f>
        <v>31</v>
      </c>
      <c r="BG218" s="104">
        <v>12</v>
      </c>
      <c r="BH218" s="88">
        <f t="shared" si="60"/>
        <v>384.7544007200504</v>
      </c>
      <c r="BI218" s="88">
        <f>INT((AQ217-AP217-3.5/COS(AN217*PI()/180))/20)+1</f>
        <v>12</v>
      </c>
      <c r="BJ218" s="87">
        <f t="shared" si="61"/>
        <v>40.990845096418447</v>
      </c>
      <c r="BK218" s="88">
        <v>4</v>
      </c>
      <c r="BL218" s="103" t="s">
        <v>381</v>
      </c>
      <c r="BM218" s="87">
        <f>AR217-8.2</f>
        <v>31.8</v>
      </c>
      <c r="BN218" s="104">
        <v>12</v>
      </c>
      <c r="BO218" s="105">
        <f t="shared" si="62"/>
        <v>1.39</v>
      </c>
      <c r="BP218" s="87">
        <f>20+BM218</f>
        <v>51.8</v>
      </c>
      <c r="BQ218" s="88">
        <f>IF(BS217="双肢",INT(BQ217/3)*INT((AX217+AY218/2)/3),INT(BQ217/3/2)*INT((AX217+AY218/2)/3))</f>
        <v>60</v>
      </c>
      <c r="BR218" s="87">
        <f t="shared" si="63"/>
        <v>27.593261727751095</v>
      </c>
      <c r="BS218" s="103" t="s">
        <v>381</v>
      </c>
      <c r="BT218" s="242"/>
      <c r="BU218" s="342"/>
      <c r="BV218" s="88">
        <v>6</v>
      </c>
      <c r="BW218" s="110">
        <f>(10+2.5*BY218)*1/TAN(BX217/180*PI())</f>
        <v>26.923881554251178</v>
      </c>
      <c r="BX218" s="242"/>
      <c r="BY218" s="88">
        <f>INT((120*SIN(BX217/180*PI()))/10)*2</f>
        <v>22</v>
      </c>
      <c r="BZ218" s="104">
        <v>12</v>
      </c>
      <c r="CA218" s="110">
        <f>BW218+2*6</f>
        <v>38.923881554251182</v>
      </c>
      <c r="CB218" s="88">
        <f t="shared" si="64"/>
        <v>23</v>
      </c>
      <c r="CC218" s="87">
        <f t="shared" si="65"/>
        <v>7.9481491561415787</v>
      </c>
      <c r="CD218" s="242"/>
      <c r="CE218" s="284"/>
    </row>
    <row r="219" spans="5:83" ht="19.899999999999999" customHeight="1" x14ac:dyDescent="0.25">
      <c r="E219" s="93"/>
      <c r="I219" s="72"/>
      <c r="P219" s="72"/>
      <c r="Q219" s="72"/>
      <c r="R219" s="72"/>
      <c r="S219" s="72"/>
      <c r="AJ219" s="278"/>
      <c r="AK219" s="242"/>
      <c r="AL219" s="238">
        <f>AJ207*100-2*2</f>
        <v>236</v>
      </c>
      <c r="AM219" s="242" t="s">
        <v>389</v>
      </c>
      <c r="AN219" s="238">
        <v>45</v>
      </c>
      <c r="AO219" s="250">
        <f>INT(AL219*TAN(RADIANS(AN219)))</f>
        <v>236</v>
      </c>
      <c r="AP219" s="242">
        <f>INT((AO219-13)/AS219+1)*AS219+13</f>
        <v>241</v>
      </c>
      <c r="AQ219" s="242">
        <f>AP219+INT(AL219*(TAN(AN219/180*PI())))</f>
        <v>477</v>
      </c>
      <c r="AR219" s="238">
        <f>F$12</f>
        <v>45</v>
      </c>
      <c r="AS219" s="239">
        <v>12</v>
      </c>
      <c r="AT219" s="88">
        <v>1</v>
      </c>
      <c r="AU219" s="104">
        <f>J$12</f>
        <v>22</v>
      </c>
      <c r="AV219" s="87">
        <f>AL219-11</f>
        <v>225</v>
      </c>
      <c r="AW219" s="88">
        <f>AR219-9</f>
        <v>36</v>
      </c>
      <c r="AX219" s="130">
        <f>INT((AP219-13)/AS219)+1</f>
        <v>20</v>
      </c>
      <c r="AY219" s="103" t="s">
        <v>381</v>
      </c>
      <c r="AZ219" s="105">
        <f t="shared" si="58"/>
        <v>2.5099999999999998</v>
      </c>
      <c r="BA219" s="88">
        <f t="shared" si="59"/>
        <v>297</v>
      </c>
      <c r="BB219" s="87">
        <f>BA219*AX219/100*((AU219/100)^2/4*PI()*7850/100)</f>
        <v>177.25208185152854</v>
      </c>
      <c r="BC219" s="87">
        <f>Q$12</f>
        <v>0</v>
      </c>
      <c r="BD219" s="88">
        <v>2</v>
      </c>
      <c r="BE219" s="87">
        <f>AL219-11</f>
        <v>225</v>
      </c>
      <c r="BF219" s="87">
        <f>AR219-9</f>
        <v>36</v>
      </c>
      <c r="BG219" s="104">
        <v>12</v>
      </c>
      <c r="BH219" s="88">
        <f t="shared" si="60"/>
        <v>297</v>
      </c>
      <c r="BI219" s="88">
        <f>INT((AP219-13)/20)+1</f>
        <v>12</v>
      </c>
      <c r="BJ219" s="87">
        <f t="shared" si="61"/>
        <v>31.641693950355506</v>
      </c>
      <c r="BK219" s="88" t="s">
        <v>390</v>
      </c>
      <c r="BL219" s="87">
        <f>IF(BS219="双肢",(AP219+AQ219)/2-8.5,((INT((AX219-1)/2)+1)*AS219+AZ219+BO219+(AQ219-6.5*2)/2+INT(AQ219/8/10)*10+AZ219+BO219)/2)</f>
        <v>204.67000000000002</v>
      </c>
      <c r="BM219" s="87">
        <f>AR219-8.2</f>
        <v>36.799999999999997</v>
      </c>
      <c r="BN219" s="104">
        <f>Z$12</f>
        <v>10</v>
      </c>
      <c r="BO219" s="105">
        <f t="shared" si="62"/>
        <v>1.1599999999999999</v>
      </c>
      <c r="BP219" s="87">
        <f>(BL219+BM219+10)*2</f>
        <v>502.94000000000005</v>
      </c>
      <c r="BQ219" s="88">
        <f>IF(BS219="双肢",INT((AL219-8)/12.5)+1,(INT((AL219-8)/12.5)+1)*2)</f>
        <v>38</v>
      </c>
      <c r="BR219" s="87">
        <f t="shared" si="63"/>
        <v>117.83093183082532</v>
      </c>
      <c r="BS219" s="87" t="str">
        <f>AE$12</f>
        <v>四肢</v>
      </c>
      <c r="BT219" s="242">
        <f>BB219+BJ219+BR219+BB220+BJ220+BR220</f>
        <v>634.63035868564634</v>
      </c>
      <c r="BU219" s="342">
        <f>(AP219+AQ219)*AL219/2*AR219/1000000</f>
        <v>3.8125800000000001</v>
      </c>
      <c r="BV219" s="88">
        <v>5</v>
      </c>
      <c r="BW219" s="110">
        <f>(20+10*BY219)*TAN(BX219/180*PI())</f>
        <v>144.85281374238571</v>
      </c>
      <c r="BX219" s="242">
        <f>45+AN219/2</f>
        <v>67.5</v>
      </c>
      <c r="BY219" s="88">
        <f>INT((150*COS(BX219/180*PI())-10)/10)</f>
        <v>4</v>
      </c>
      <c r="BZ219" s="104">
        <v>12</v>
      </c>
      <c r="CA219" s="110">
        <f>BW219+12</f>
        <v>156.85281374238571</v>
      </c>
      <c r="CB219" s="88">
        <f t="shared" si="64"/>
        <v>5</v>
      </c>
      <c r="CC219" s="87">
        <f t="shared" si="65"/>
        <v>6.9628068570267745</v>
      </c>
      <c r="CD219" s="242">
        <f>BB219+BJ219+BR219+BB220+BJ220+BR220+CC219+CC220</f>
        <v>649.54131469881463</v>
      </c>
      <c r="CE219" s="284">
        <f>(AP219+AQ219)*AL219/2*AR219/1000000</f>
        <v>3.8125800000000001</v>
      </c>
    </row>
    <row r="220" spans="5:83" ht="19.899999999999999" customHeight="1" x14ac:dyDescent="0.25">
      <c r="E220" s="93"/>
      <c r="I220" s="72"/>
      <c r="P220" s="72"/>
      <c r="Q220" s="72"/>
      <c r="R220" s="72"/>
      <c r="S220" s="72"/>
      <c r="AJ220" s="278"/>
      <c r="AK220" s="242"/>
      <c r="AL220" s="345"/>
      <c r="AM220" s="242"/>
      <c r="AN220" s="238">
        <v>45.3333333333333</v>
      </c>
      <c r="AO220" s="250"/>
      <c r="AP220" s="242"/>
      <c r="AQ220" s="242"/>
      <c r="AR220" s="238"/>
      <c r="AS220" s="239"/>
      <c r="AT220" s="88" t="s">
        <v>382</v>
      </c>
      <c r="AU220" s="104">
        <f>AU219</f>
        <v>22</v>
      </c>
      <c r="AV220" s="87">
        <f>AL219/COS(AN219/180*PI())-11</f>
        <v>322.7544007200504</v>
      </c>
      <c r="AW220" s="88">
        <f>AR219-9</f>
        <v>36</v>
      </c>
      <c r="AX220" s="103" t="s">
        <v>381</v>
      </c>
      <c r="AY220" s="131">
        <f>INT((AQ219-AP219-3.5/COS(AN219*PI()/180))/AS219)+1</f>
        <v>20</v>
      </c>
      <c r="AZ220" s="105">
        <f t="shared" si="58"/>
        <v>2.5099999999999998</v>
      </c>
      <c r="BA220" s="88">
        <f t="shared" si="59"/>
        <v>394.7544007200504</v>
      </c>
      <c r="BB220" s="87">
        <f>BA220*AY220/100*((AU220/100)^2/4*PI()*7850/100)</f>
        <v>235.59272507636862</v>
      </c>
      <c r="BC220" s="87">
        <f>BC219</f>
        <v>0</v>
      </c>
      <c r="BD220" s="88" t="s">
        <v>383</v>
      </c>
      <c r="BE220" s="87">
        <f>AL219/COS(AN219/180*PI())-11</f>
        <v>322.7544007200504</v>
      </c>
      <c r="BF220" s="87">
        <f>AR219-9</f>
        <v>36</v>
      </c>
      <c r="BG220" s="104">
        <v>12</v>
      </c>
      <c r="BH220" s="88">
        <f t="shared" si="60"/>
        <v>394.7544007200504</v>
      </c>
      <c r="BI220" s="88">
        <f>INT((AQ219-AP219-3.5/COS(AN219*PI()/180))/20)+1</f>
        <v>12</v>
      </c>
      <c r="BJ220" s="87">
        <f t="shared" si="61"/>
        <v>42.056221997103812</v>
      </c>
      <c r="BK220" s="88">
        <v>4</v>
      </c>
      <c r="BL220" s="103" t="s">
        <v>381</v>
      </c>
      <c r="BM220" s="87">
        <f>AR219-8.2</f>
        <v>36.799999999999997</v>
      </c>
      <c r="BN220" s="104">
        <v>12</v>
      </c>
      <c r="BO220" s="105">
        <f t="shared" si="62"/>
        <v>1.39</v>
      </c>
      <c r="BP220" s="87">
        <f>20+BM220</f>
        <v>56.8</v>
      </c>
      <c r="BQ220" s="88">
        <f>IF(BS219="双肢",INT(BQ219/3)*INT((AX219+AY220/2)/3),INT(BQ219/3/2)*INT((AX219+AY220/2)/3))</f>
        <v>60</v>
      </c>
      <c r="BR220" s="87">
        <f t="shared" si="63"/>
        <v>30.256703979464522</v>
      </c>
      <c r="BS220" s="103" t="s">
        <v>381</v>
      </c>
      <c r="BT220" s="242"/>
      <c r="BU220" s="342"/>
      <c r="BV220" s="88">
        <v>6</v>
      </c>
      <c r="BW220" s="110">
        <f>(10+2.5*BY220)*1/TAN(BX219/180*PI())</f>
        <v>26.923881554251178</v>
      </c>
      <c r="BX220" s="242"/>
      <c r="BY220" s="88">
        <f>INT((120*SIN(BX219/180*PI()))/10)*2</f>
        <v>22</v>
      </c>
      <c r="BZ220" s="104">
        <v>12</v>
      </c>
      <c r="CA220" s="110">
        <f>BW220+2*6</f>
        <v>38.923881554251182</v>
      </c>
      <c r="CB220" s="88">
        <f t="shared" si="64"/>
        <v>23</v>
      </c>
      <c r="CC220" s="87">
        <f t="shared" si="65"/>
        <v>7.9481491561415787</v>
      </c>
      <c r="CD220" s="242"/>
      <c r="CE220" s="284"/>
    </row>
    <row r="221" spans="5:83" ht="19.899999999999999" customHeight="1" x14ac:dyDescent="0.25">
      <c r="E221" s="93"/>
      <c r="I221" s="72"/>
      <c r="P221" s="72"/>
      <c r="Q221" s="72"/>
      <c r="R221" s="72"/>
      <c r="S221" s="72"/>
      <c r="AJ221" s="278"/>
      <c r="AK221" s="242"/>
      <c r="AL221" s="238">
        <f>AJ207*100-2*2</f>
        <v>236</v>
      </c>
      <c r="AM221" s="242" t="s">
        <v>391</v>
      </c>
      <c r="AN221" s="238">
        <v>45</v>
      </c>
      <c r="AO221" s="250">
        <f>INT(AL221*TAN(RADIANS(AN221)))</f>
        <v>236</v>
      </c>
      <c r="AP221" s="242">
        <f>INT((AO221-13)/AS221+1)*AS221+13</f>
        <v>241</v>
      </c>
      <c r="AQ221" s="242">
        <f>AP221+INT(AL221*(TAN(AN221/180*PI())))</f>
        <v>477</v>
      </c>
      <c r="AR221" s="238">
        <f>F$13</f>
        <v>45</v>
      </c>
      <c r="AS221" s="239">
        <v>12</v>
      </c>
      <c r="AT221" s="88">
        <v>1</v>
      </c>
      <c r="AU221" s="104">
        <f>J$13</f>
        <v>22</v>
      </c>
      <c r="AV221" s="87">
        <f>AL221-11</f>
        <v>225</v>
      </c>
      <c r="AW221" s="88">
        <f>AR221-9</f>
        <v>36</v>
      </c>
      <c r="AX221" s="130">
        <f>INT((AP221-13)/AS221)+1</f>
        <v>20</v>
      </c>
      <c r="AY221" s="103" t="s">
        <v>381</v>
      </c>
      <c r="AZ221" s="105">
        <f t="shared" si="58"/>
        <v>2.5099999999999998</v>
      </c>
      <c r="BA221" s="88">
        <f t="shared" si="59"/>
        <v>297</v>
      </c>
      <c r="BB221" s="87">
        <f>BA221*AX221/100*((AU221/100)^2/4*PI()*7850/100)</f>
        <v>177.25208185152854</v>
      </c>
      <c r="BC221" s="87">
        <f>Q$13</f>
        <v>0</v>
      </c>
      <c r="BD221" s="88">
        <v>2</v>
      </c>
      <c r="BE221" s="87">
        <f>AL221-11</f>
        <v>225</v>
      </c>
      <c r="BF221" s="87">
        <f>AR221-9</f>
        <v>36</v>
      </c>
      <c r="BG221" s="104">
        <v>12</v>
      </c>
      <c r="BH221" s="88">
        <f t="shared" si="60"/>
        <v>297</v>
      </c>
      <c r="BI221" s="88">
        <f>INT((AP221-13)/20)+1</f>
        <v>12</v>
      </c>
      <c r="BJ221" s="87">
        <f t="shared" si="61"/>
        <v>31.641693950355506</v>
      </c>
      <c r="BK221" s="88" t="s">
        <v>390</v>
      </c>
      <c r="BL221" s="87">
        <f>IF(BS221="双肢",(AP221+AQ221)/2-8.5,((INT((AX221-1)/2)+1)*AS221+AZ221+BO221+(AQ221-6.5*2)/2+INT(AQ221/8/10)*10+AZ221+BO221)/2)</f>
        <v>204.67000000000002</v>
      </c>
      <c r="BM221" s="87">
        <f>AR221-8.2</f>
        <v>36.799999999999997</v>
      </c>
      <c r="BN221" s="104">
        <f>Z$13</f>
        <v>10</v>
      </c>
      <c r="BO221" s="105">
        <f t="shared" si="62"/>
        <v>1.1599999999999999</v>
      </c>
      <c r="BP221" s="87">
        <f>(BL221+BM221+10)*2</f>
        <v>502.94000000000005</v>
      </c>
      <c r="BQ221" s="88">
        <f>IF(BS221="双肢",INT((AL221-8)/12.5)+1,(INT((AL221-8)/12.5)+1)*2)</f>
        <v>38</v>
      </c>
      <c r="BR221" s="87">
        <f t="shared" si="63"/>
        <v>117.83093183082532</v>
      </c>
      <c r="BS221" s="87" t="str">
        <f>AE$13</f>
        <v>四肢</v>
      </c>
      <c r="BT221" s="242">
        <f>BB221+BJ221+BR221+BB222+BJ222+BR222</f>
        <v>634.63035868564634</v>
      </c>
      <c r="BU221" s="342">
        <f>(AP221+AQ221)*AL221/2*AR221/1000000</f>
        <v>3.8125800000000001</v>
      </c>
      <c r="BV221" s="88">
        <v>5</v>
      </c>
      <c r="BW221" s="110">
        <f>(20+10*BY221)*TAN(BX221/180*PI())</f>
        <v>144.85281374238571</v>
      </c>
      <c r="BX221" s="242">
        <f>45+AN221/2</f>
        <v>67.5</v>
      </c>
      <c r="BY221" s="88">
        <f>INT((150*COS(BX221/180*PI())-10)/10)</f>
        <v>4</v>
      </c>
      <c r="BZ221" s="104">
        <v>12</v>
      </c>
      <c r="CA221" s="110">
        <f>BW221+12</f>
        <v>156.85281374238571</v>
      </c>
      <c r="CB221" s="88">
        <f t="shared" si="64"/>
        <v>5</v>
      </c>
      <c r="CC221" s="87">
        <f t="shared" si="65"/>
        <v>6.9628068570267745</v>
      </c>
      <c r="CD221" s="242">
        <f>BB221+BJ221+BR221+BB222+BJ222+BR222+CC221+CC222</f>
        <v>649.54131469881463</v>
      </c>
      <c r="CE221" s="284">
        <f>(AP221+AQ221)*AL221/2*AR221/1000000</f>
        <v>3.8125800000000001</v>
      </c>
    </row>
    <row r="222" spans="5:83" ht="19.899999999999999" customHeight="1" x14ac:dyDescent="0.25">
      <c r="E222" s="93"/>
      <c r="I222" s="72"/>
      <c r="P222" s="72"/>
      <c r="Q222" s="72"/>
      <c r="R222" s="72"/>
      <c r="S222" s="72"/>
      <c r="AJ222" s="278"/>
      <c r="AK222" s="242"/>
      <c r="AL222" s="345"/>
      <c r="AM222" s="242"/>
      <c r="AN222" s="238">
        <v>45.3333333333333</v>
      </c>
      <c r="AO222" s="250"/>
      <c r="AP222" s="242"/>
      <c r="AQ222" s="242"/>
      <c r="AR222" s="238"/>
      <c r="AS222" s="239"/>
      <c r="AT222" s="88" t="s">
        <v>382</v>
      </c>
      <c r="AU222" s="104">
        <f>AU221</f>
        <v>22</v>
      </c>
      <c r="AV222" s="87">
        <f>AL221/COS(AN221/180*PI())-11</f>
        <v>322.7544007200504</v>
      </c>
      <c r="AW222" s="88">
        <f>AR221-9</f>
        <v>36</v>
      </c>
      <c r="AX222" s="103" t="s">
        <v>381</v>
      </c>
      <c r="AY222" s="131">
        <f>INT((AQ221-AP221-3.5/COS(AN221*PI()/180))/AS221)+1</f>
        <v>20</v>
      </c>
      <c r="AZ222" s="105">
        <f t="shared" si="58"/>
        <v>2.5099999999999998</v>
      </c>
      <c r="BA222" s="88">
        <f t="shared" si="59"/>
        <v>394.7544007200504</v>
      </c>
      <c r="BB222" s="87">
        <f>BA222*AY222/100*((AU222/100)^2/4*PI()*7850/100)</f>
        <v>235.59272507636862</v>
      </c>
      <c r="BC222" s="87">
        <f>BC221</f>
        <v>0</v>
      </c>
      <c r="BD222" s="88" t="s">
        <v>383</v>
      </c>
      <c r="BE222" s="87">
        <f>AL221/COS(AN221/180*PI())-11</f>
        <v>322.7544007200504</v>
      </c>
      <c r="BF222" s="87">
        <f>AR221-9</f>
        <v>36</v>
      </c>
      <c r="BG222" s="104">
        <v>12</v>
      </c>
      <c r="BH222" s="88">
        <f t="shared" si="60"/>
        <v>394.7544007200504</v>
      </c>
      <c r="BI222" s="88">
        <f>INT((AQ221-AP221-3.5/COS(AN221*PI()/180))/20)+1</f>
        <v>12</v>
      </c>
      <c r="BJ222" s="87">
        <f t="shared" si="61"/>
        <v>42.056221997103812</v>
      </c>
      <c r="BK222" s="88">
        <v>4</v>
      </c>
      <c r="BL222" s="103" t="s">
        <v>381</v>
      </c>
      <c r="BM222" s="87">
        <f>AR221-8.2</f>
        <v>36.799999999999997</v>
      </c>
      <c r="BN222" s="104">
        <v>12</v>
      </c>
      <c r="BO222" s="105">
        <f t="shared" si="62"/>
        <v>1.39</v>
      </c>
      <c r="BP222" s="87">
        <f>20+BM222</f>
        <v>56.8</v>
      </c>
      <c r="BQ222" s="88">
        <f>IF(BS221="双肢",INT(BQ221/3)*INT((AX221+AY222/2)/3),INT(BQ221/3/2)*INT((AX221+AY222/2)/3))</f>
        <v>60</v>
      </c>
      <c r="BR222" s="87">
        <f t="shared" si="63"/>
        <v>30.256703979464522</v>
      </c>
      <c r="BS222" s="103" t="s">
        <v>381</v>
      </c>
      <c r="BT222" s="242"/>
      <c r="BU222" s="342"/>
      <c r="BV222" s="88">
        <v>6</v>
      </c>
      <c r="BW222" s="110">
        <f>(10+2.5*BY222)*1/TAN(BX221/180*PI())</f>
        <v>26.923881554251178</v>
      </c>
      <c r="BX222" s="242"/>
      <c r="BY222" s="88">
        <f>INT((120*SIN(BX221/180*PI()))/10)*2</f>
        <v>22</v>
      </c>
      <c r="BZ222" s="104">
        <v>12</v>
      </c>
      <c r="CA222" s="110">
        <f>BW222+2*6</f>
        <v>38.923881554251182</v>
      </c>
      <c r="CB222" s="88">
        <f t="shared" si="64"/>
        <v>23</v>
      </c>
      <c r="CC222" s="87">
        <f t="shared" si="65"/>
        <v>7.9481491561415787</v>
      </c>
      <c r="CD222" s="242"/>
      <c r="CE222" s="284"/>
    </row>
    <row r="223" spans="5:83" ht="19.899999999999999" customHeight="1" x14ac:dyDescent="0.25">
      <c r="E223" s="93"/>
      <c r="I223" s="72"/>
      <c r="P223" s="72"/>
      <c r="Q223" s="72"/>
      <c r="R223" s="72"/>
      <c r="S223" s="72"/>
      <c r="AJ223" s="278"/>
      <c r="AK223" s="242"/>
      <c r="AL223" s="238">
        <f>AJ207*100-2*2</f>
        <v>236</v>
      </c>
      <c r="AM223" s="242" t="s">
        <v>392</v>
      </c>
      <c r="AN223" s="238">
        <v>45</v>
      </c>
      <c r="AO223" s="250">
        <f>INT(AL223*TAN(RADIANS(AN223)))</f>
        <v>236</v>
      </c>
      <c r="AP223" s="242">
        <f>INT((AO223-13)/AS223+1)*AS223+13</f>
        <v>241</v>
      </c>
      <c r="AQ223" s="242">
        <f>AP223+INT(AL223*(TAN(AN223/180*PI())))</f>
        <v>477</v>
      </c>
      <c r="AR223" s="238">
        <f>F$14</f>
        <v>50</v>
      </c>
      <c r="AS223" s="239">
        <v>12</v>
      </c>
      <c r="AT223" s="88">
        <v>1</v>
      </c>
      <c r="AU223" s="104">
        <f>J$14</f>
        <v>22</v>
      </c>
      <c r="AV223" s="87">
        <f>AL223-11</f>
        <v>225</v>
      </c>
      <c r="AW223" s="88">
        <f>AR223-9</f>
        <v>41</v>
      </c>
      <c r="AX223" s="130">
        <f>INT((AP223-13)/AS223)+1</f>
        <v>20</v>
      </c>
      <c r="AY223" s="103" t="s">
        <v>381</v>
      </c>
      <c r="AZ223" s="105">
        <f t="shared" si="58"/>
        <v>2.5099999999999998</v>
      </c>
      <c r="BA223" s="88">
        <f t="shared" si="59"/>
        <v>307</v>
      </c>
      <c r="BB223" s="87">
        <f>BA223*AX223/100*((AU223/100)^2/4*PI()*7850/100)</f>
        <v>183.22016541555308</v>
      </c>
      <c r="BC223" s="87">
        <f>Q$14</f>
        <v>0</v>
      </c>
      <c r="BD223" s="88">
        <v>2</v>
      </c>
      <c r="BE223" s="87">
        <f>AL223-11</f>
        <v>225</v>
      </c>
      <c r="BF223" s="87">
        <f>AR223-9</f>
        <v>41</v>
      </c>
      <c r="BG223" s="104">
        <v>12</v>
      </c>
      <c r="BH223" s="88">
        <f t="shared" si="60"/>
        <v>307</v>
      </c>
      <c r="BI223" s="88">
        <f>INT((AP223-13)/20)+1</f>
        <v>12</v>
      </c>
      <c r="BJ223" s="87">
        <f t="shared" si="61"/>
        <v>32.707070851040882</v>
      </c>
      <c r="BK223" s="88" t="s">
        <v>390</v>
      </c>
      <c r="BL223" s="87">
        <f>IF(BS223="双肢",(AP223+AQ223)/2-8.5,((INT((AX223-1)/2)+1)*AS223+AZ223+BO223+(AQ223-6.5*2)/2+INT(AQ223/8/10)*10+AZ223+BO223)/2)</f>
        <v>204.89999999999998</v>
      </c>
      <c r="BM223" s="87">
        <f>AR223-8.2</f>
        <v>41.8</v>
      </c>
      <c r="BN223" s="104">
        <f>Z$14</f>
        <v>12</v>
      </c>
      <c r="BO223" s="105">
        <f t="shared" si="62"/>
        <v>1.39</v>
      </c>
      <c r="BP223" s="87">
        <f>(BL223+BM223+10)*2</f>
        <v>513.4</v>
      </c>
      <c r="BQ223" s="88">
        <f>IF(BS223="双肢",INT((AL223-8)/12.5)+1,(INT((AL223-8)/12.5)+1)*2)</f>
        <v>38</v>
      </c>
      <c r="BR223" s="87">
        <f t="shared" si="63"/>
        <v>173.20542525709195</v>
      </c>
      <c r="BS223" s="87" t="str">
        <f>AE$14</f>
        <v>四肢</v>
      </c>
      <c r="BT223" s="242">
        <f>BB223+BJ223+BR223+BB224+BJ224+BR224</f>
        <v>706.73521529304617</v>
      </c>
      <c r="BU223" s="342">
        <f>(AP223+AQ223)*AL223/2*AR223/1000000</f>
        <v>4.2362000000000002</v>
      </c>
      <c r="BV223" s="88">
        <v>5</v>
      </c>
      <c r="BW223" s="110">
        <f>(20+10*BY223)*TAN(BX223/180*PI())</f>
        <v>144.85281374238571</v>
      </c>
      <c r="BX223" s="242">
        <f>45+AN223/2</f>
        <v>67.5</v>
      </c>
      <c r="BY223" s="88">
        <f>INT((150*COS(BX223/180*PI())-10)/10)</f>
        <v>4</v>
      </c>
      <c r="BZ223" s="104">
        <v>12</v>
      </c>
      <c r="CA223" s="110">
        <f>BW223+12</f>
        <v>156.85281374238571</v>
      </c>
      <c r="CB223" s="88">
        <f t="shared" si="64"/>
        <v>5</v>
      </c>
      <c r="CC223" s="87">
        <f t="shared" si="65"/>
        <v>6.9628068570267745</v>
      </c>
      <c r="CD223" s="242">
        <f>BB223+BJ223+BR223+BB224+BJ224+BR224+CC223+CC224</f>
        <v>721.64617130621446</v>
      </c>
      <c r="CE223" s="284">
        <f>(AP223+AQ223)*AL223/2*AR223/1000000</f>
        <v>4.2362000000000002</v>
      </c>
    </row>
    <row r="224" spans="5:83" ht="19.899999999999999" customHeight="1" x14ac:dyDescent="0.25">
      <c r="E224" s="93"/>
      <c r="I224" s="72"/>
      <c r="P224" s="72"/>
      <c r="Q224" s="72"/>
      <c r="R224" s="72"/>
      <c r="S224" s="72"/>
      <c r="AJ224" s="278"/>
      <c r="AK224" s="242"/>
      <c r="AL224" s="345"/>
      <c r="AM224" s="242"/>
      <c r="AN224" s="238"/>
      <c r="AO224" s="250"/>
      <c r="AP224" s="242"/>
      <c r="AQ224" s="242"/>
      <c r="AR224" s="238"/>
      <c r="AS224" s="239"/>
      <c r="AT224" s="88" t="s">
        <v>382</v>
      </c>
      <c r="AU224" s="104">
        <f>AU223</f>
        <v>22</v>
      </c>
      <c r="AV224" s="87">
        <f>AL223/COS(AN223/180*PI())-11</f>
        <v>322.7544007200504</v>
      </c>
      <c r="AW224" s="88">
        <f>AR223-9</f>
        <v>41</v>
      </c>
      <c r="AX224" s="103" t="s">
        <v>381</v>
      </c>
      <c r="AY224" s="131">
        <f>INT((AQ223-AP223-3.5/COS(AN223*PI()/180))/AS223)+1</f>
        <v>20</v>
      </c>
      <c r="AZ224" s="105">
        <f t="shared" si="58"/>
        <v>2.5099999999999998</v>
      </c>
      <c r="BA224" s="88">
        <f t="shared" si="59"/>
        <v>404.7544007200504</v>
      </c>
      <c r="BB224" s="87">
        <f>BA224*AY224/100*((AU224/100)^2/4*PI()*7850/100)</f>
        <v>241.56080864039313</v>
      </c>
      <c r="BC224" s="87">
        <f>BC223</f>
        <v>0</v>
      </c>
      <c r="BD224" s="88" t="s">
        <v>383</v>
      </c>
      <c r="BE224" s="87">
        <f>AL223/COS(AN223/180*PI())-11</f>
        <v>322.7544007200504</v>
      </c>
      <c r="BF224" s="87">
        <f>AR223-9</f>
        <v>41</v>
      </c>
      <c r="BG224" s="104">
        <v>12</v>
      </c>
      <c r="BH224" s="88">
        <f t="shared" si="60"/>
        <v>404.7544007200504</v>
      </c>
      <c r="BI224" s="88">
        <f>INT((AQ223-AP223-3.5/COS(AN223*PI()/180))/20)+1</f>
        <v>12</v>
      </c>
      <c r="BJ224" s="87">
        <f t="shared" si="61"/>
        <v>43.121598897789184</v>
      </c>
      <c r="BK224" s="88">
        <v>4</v>
      </c>
      <c r="BL224" s="103" t="s">
        <v>381</v>
      </c>
      <c r="BM224" s="87">
        <f>AR223-8.2</f>
        <v>41.8</v>
      </c>
      <c r="BN224" s="104">
        <v>12</v>
      </c>
      <c r="BO224" s="105">
        <f t="shared" si="62"/>
        <v>1.39</v>
      </c>
      <c r="BP224" s="87">
        <f>20+BM224</f>
        <v>61.8</v>
      </c>
      <c r="BQ224" s="88">
        <f>IF(BS223="双肢",INT(BQ223/3)*INT((AX223+AY224/2)/3),INT(BQ223/3/2)*INT((AX223+AY224/2)/3))</f>
        <v>60</v>
      </c>
      <c r="BR224" s="87">
        <f t="shared" si="63"/>
        <v>32.920146231177952</v>
      </c>
      <c r="BS224" s="103" t="s">
        <v>381</v>
      </c>
      <c r="BT224" s="242"/>
      <c r="BU224" s="342"/>
      <c r="BV224" s="88">
        <v>6</v>
      </c>
      <c r="BW224" s="110">
        <f>(10+2.5*BY224)*1/TAN(BX223/180*PI())</f>
        <v>26.923881554251178</v>
      </c>
      <c r="BX224" s="242"/>
      <c r="BY224" s="88">
        <f>INT((120*SIN(BX223/180*PI()))/10)*2</f>
        <v>22</v>
      </c>
      <c r="BZ224" s="104">
        <v>12</v>
      </c>
      <c r="CA224" s="110">
        <f>BW224+2*6</f>
        <v>38.923881554251182</v>
      </c>
      <c r="CB224" s="88">
        <f t="shared" si="64"/>
        <v>23</v>
      </c>
      <c r="CC224" s="87">
        <f t="shared" si="65"/>
        <v>7.9481491561415787</v>
      </c>
      <c r="CD224" s="242"/>
      <c r="CE224" s="284"/>
    </row>
    <row r="225" spans="5:83" ht="19.899999999999999" customHeight="1" x14ac:dyDescent="0.25">
      <c r="E225" s="93"/>
      <c r="I225" s="72"/>
      <c r="P225" s="72"/>
      <c r="Q225" s="72"/>
      <c r="R225" s="72"/>
      <c r="S225" s="72"/>
      <c r="AJ225" s="278"/>
      <c r="AK225" s="242"/>
      <c r="AL225" s="238">
        <f>AJ207*100-2*2</f>
        <v>236</v>
      </c>
      <c r="AM225" s="242" t="s">
        <v>393</v>
      </c>
      <c r="AN225" s="238">
        <v>45</v>
      </c>
      <c r="AO225" s="250">
        <f>INT(AL225*TAN(RADIANS(AN225)))</f>
        <v>236</v>
      </c>
      <c r="AP225" s="242">
        <f>INT((AO225-13)/AS225+1)*AS225+13</f>
        <v>241</v>
      </c>
      <c r="AQ225" s="242">
        <f>AP225+INT(AL225*(TAN(AN225/180*PI())))</f>
        <v>477</v>
      </c>
      <c r="AR225" s="238">
        <f>F$15</f>
        <v>50</v>
      </c>
      <c r="AS225" s="239">
        <v>12</v>
      </c>
      <c r="AT225" s="88">
        <v>1</v>
      </c>
      <c r="AU225" s="104">
        <f>J$15</f>
        <v>22</v>
      </c>
      <c r="AV225" s="87">
        <f>AL225-11</f>
        <v>225</v>
      </c>
      <c r="AW225" s="88">
        <f>AR225-9</f>
        <v>41</v>
      </c>
      <c r="AX225" s="130">
        <f>INT((AP225-13)/AS225)+1</f>
        <v>20</v>
      </c>
      <c r="AY225" s="103" t="s">
        <v>381</v>
      </c>
      <c r="AZ225" s="105">
        <f t="shared" si="58"/>
        <v>2.5099999999999998</v>
      </c>
      <c r="BA225" s="88">
        <f t="shared" si="59"/>
        <v>307</v>
      </c>
      <c r="BB225" s="87">
        <f>BA225*AX225/100*((AU225/100)^2/4*PI()*7850/100)</f>
        <v>183.22016541555308</v>
      </c>
      <c r="BC225" s="87">
        <f>Q$15</f>
        <v>0</v>
      </c>
      <c r="BD225" s="88">
        <v>2</v>
      </c>
      <c r="BE225" s="87">
        <f>AL225-11</f>
        <v>225</v>
      </c>
      <c r="BF225" s="87">
        <f>AR225-9</f>
        <v>41</v>
      </c>
      <c r="BG225" s="104">
        <v>12</v>
      </c>
      <c r="BH225" s="88">
        <f t="shared" si="60"/>
        <v>307</v>
      </c>
      <c r="BI225" s="88">
        <f>INT((AP225-13)/20)+1</f>
        <v>12</v>
      </c>
      <c r="BJ225" s="87">
        <f t="shared" si="61"/>
        <v>32.707070851040882</v>
      </c>
      <c r="BK225" s="88" t="s">
        <v>390</v>
      </c>
      <c r="BL225" s="87">
        <f>IF(BS225="双肢",(AP225+AQ225)/2-8.5,((INT((AX225-1)/2)+1)*AS225+AZ225+BO225+(AQ225-6.5*2)/2+INT(AQ225/8/10)*10+AZ225+BO225)/2)</f>
        <v>204.89999999999998</v>
      </c>
      <c r="BM225" s="87">
        <f>AR225-8.2</f>
        <v>41.8</v>
      </c>
      <c r="BN225" s="104">
        <f>Z$15</f>
        <v>12</v>
      </c>
      <c r="BO225" s="105">
        <f t="shared" si="62"/>
        <v>1.39</v>
      </c>
      <c r="BP225" s="87">
        <f>(BL225+BM225+10)*2</f>
        <v>513.4</v>
      </c>
      <c r="BQ225" s="88">
        <f>IF(BS225="双肢",INT((AL225-8)/12.5)+1,(INT((AL225-8)/12.5)+1)*2)</f>
        <v>38</v>
      </c>
      <c r="BR225" s="87">
        <f t="shared" si="63"/>
        <v>173.20542525709195</v>
      </c>
      <c r="BS225" s="87" t="str">
        <f>AE$15</f>
        <v>四肢</v>
      </c>
      <c r="BT225" s="242">
        <f>BB225+BJ225+BR225+BB226+BJ226+BR226</f>
        <v>706.73521529304617</v>
      </c>
      <c r="BU225" s="342">
        <f>(AP225+AQ225)*AL225/2*AR225/1000000</f>
        <v>4.2362000000000002</v>
      </c>
      <c r="BV225" s="88">
        <v>5</v>
      </c>
      <c r="BW225" s="110">
        <f>(20+10*BY225)*TAN(BX225/180*PI())</f>
        <v>144.85281374238571</v>
      </c>
      <c r="BX225" s="242">
        <f>45+AN225/2</f>
        <v>67.5</v>
      </c>
      <c r="BY225" s="88">
        <f>INT((150*COS(BX225/180*PI())-10)/10)</f>
        <v>4</v>
      </c>
      <c r="BZ225" s="104">
        <v>12</v>
      </c>
      <c r="CA225" s="110">
        <f>BW225+12</f>
        <v>156.85281374238571</v>
      </c>
      <c r="CB225" s="88">
        <f t="shared" si="64"/>
        <v>5</v>
      </c>
      <c r="CC225" s="87">
        <f t="shared" si="65"/>
        <v>6.9628068570267745</v>
      </c>
      <c r="CD225" s="242">
        <f>BB225+BJ225+BR225+BB226+BJ226+BR226+CC225+CC226</f>
        <v>721.64617130621446</v>
      </c>
      <c r="CE225" s="284">
        <f>(AP225+AQ225)*AL225/2*AR225/1000000</f>
        <v>4.2362000000000002</v>
      </c>
    </row>
    <row r="226" spans="5:83" ht="19.899999999999999" customHeight="1" thickBot="1" x14ac:dyDescent="0.3">
      <c r="E226" s="93"/>
      <c r="I226" s="72"/>
      <c r="P226" s="72"/>
      <c r="Q226" s="72"/>
      <c r="R226" s="72"/>
      <c r="S226" s="72"/>
      <c r="AJ226" s="279"/>
      <c r="AK226" s="252"/>
      <c r="AL226" s="344"/>
      <c r="AM226" s="252"/>
      <c r="AN226" s="236"/>
      <c r="AO226" s="250"/>
      <c r="AP226" s="252"/>
      <c r="AQ226" s="252"/>
      <c r="AR226" s="236"/>
      <c r="AS226" s="240"/>
      <c r="AT226" s="95" t="s">
        <v>382</v>
      </c>
      <c r="AU226" s="108">
        <f>AU225</f>
        <v>22</v>
      </c>
      <c r="AV226" s="94">
        <f>AL225/COS(AN225/180*PI())-11</f>
        <v>322.7544007200504</v>
      </c>
      <c r="AW226" s="95">
        <f>AR225-9</f>
        <v>41</v>
      </c>
      <c r="AX226" s="107" t="s">
        <v>381</v>
      </c>
      <c r="AY226" s="139">
        <f>INT((AQ225-AP225-3.5/COS(AN225*PI()/180))/AS225)+1</f>
        <v>20</v>
      </c>
      <c r="AZ226" s="109">
        <f t="shared" si="58"/>
        <v>2.5099999999999998</v>
      </c>
      <c r="BA226" s="95">
        <f t="shared" si="59"/>
        <v>404.7544007200504</v>
      </c>
      <c r="BB226" s="94">
        <f>BA226*AY226/100*((AU226/100)^2/4*PI()*7850/100)</f>
        <v>241.56080864039313</v>
      </c>
      <c r="BC226" s="94">
        <f>BC225</f>
        <v>0</v>
      </c>
      <c r="BD226" s="95" t="s">
        <v>383</v>
      </c>
      <c r="BE226" s="94">
        <f>AL225/COS(AN225/180*PI())-11</f>
        <v>322.7544007200504</v>
      </c>
      <c r="BF226" s="94">
        <f>AR225-9</f>
        <v>41</v>
      </c>
      <c r="BG226" s="108">
        <v>12</v>
      </c>
      <c r="BH226" s="95">
        <f t="shared" si="60"/>
        <v>404.7544007200504</v>
      </c>
      <c r="BI226" s="95">
        <f>INT((AQ225-AP225-3.5/COS(AN225*PI()/180))/20)+1</f>
        <v>12</v>
      </c>
      <c r="BJ226" s="94">
        <f t="shared" si="61"/>
        <v>43.121598897789184</v>
      </c>
      <c r="BK226" s="95">
        <v>4</v>
      </c>
      <c r="BL226" s="107" t="s">
        <v>381</v>
      </c>
      <c r="BM226" s="94">
        <f>AR225-8.2</f>
        <v>41.8</v>
      </c>
      <c r="BN226" s="108">
        <v>12</v>
      </c>
      <c r="BO226" s="109">
        <f t="shared" si="62"/>
        <v>1.39</v>
      </c>
      <c r="BP226" s="94">
        <f>20+BM226</f>
        <v>61.8</v>
      </c>
      <c r="BQ226" s="95">
        <f>IF(BS225="双肢",INT(BQ225/3)*INT((AX225+AY226/2)/3),INT(BQ225/3/2)*INT((AX225+AY226/2)/3))</f>
        <v>60</v>
      </c>
      <c r="BR226" s="94">
        <f t="shared" si="63"/>
        <v>32.920146231177952</v>
      </c>
      <c r="BS226" s="107" t="s">
        <v>381</v>
      </c>
      <c r="BT226" s="252"/>
      <c r="BU226" s="343"/>
      <c r="BV226" s="95">
        <v>6</v>
      </c>
      <c r="BW226" s="113">
        <f>(10+2.5*BY226)*1/TAN(BX225/180*PI())</f>
        <v>26.923881554251178</v>
      </c>
      <c r="BX226" s="252"/>
      <c r="BY226" s="95">
        <f>INT((120*SIN(BX225/180*PI()))/10)*2</f>
        <v>22</v>
      </c>
      <c r="BZ226" s="108">
        <v>12</v>
      </c>
      <c r="CA226" s="113">
        <f>BW226+2*6</f>
        <v>38.923881554251182</v>
      </c>
      <c r="CB226" s="95">
        <f t="shared" si="64"/>
        <v>23</v>
      </c>
      <c r="CC226" s="94">
        <f t="shared" si="65"/>
        <v>7.9481491561415787</v>
      </c>
      <c r="CD226" s="252"/>
      <c r="CE226" s="285"/>
    </row>
    <row r="227" spans="5:83" ht="19.899999999999999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B227" s="72"/>
      <c r="BC227" s="72"/>
      <c r="BD227" s="72"/>
      <c r="BE227" s="72"/>
      <c r="BF227" s="72"/>
    </row>
    <row r="228" spans="5:83" ht="19.899999999999999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B228" s="72"/>
      <c r="BC228" s="72"/>
      <c r="BD228" s="72"/>
      <c r="BE228" s="72"/>
      <c r="BF228" s="72"/>
    </row>
    <row r="229" spans="5:83" ht="19.899999999999999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B229" s="72"/>
      <c r="BC229" s="72"/>
      <c r="BD229" s="72"/>
      <c r="BE229" s="72"/>
      <c r="BF229" s="72"/>
    </row>
    <row r="230" spans="5:83" ht="19.899999999999999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B230" s="72"/>
      <c r="BC230" s="72"/>
      <c r="BD230" s="72"/>
      <c r="BE230" s="72"/>
      <c r="BF230" s="72"/>
    </row>
    <row r="231" spans="5:83" ht="19.899999999999999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B231" s="72"/>
      <c r="BC231" s="72"/>
      <c r="BD231" s="72"/>
      <c r="BE231" s="72"/>
      <c r="BF231" s="72"/>
    </row>
    <row r="232" spans="5:83" ht="19.899999999999999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B232" s="72"/>
      <c r="BC232" s="72"/>
      <c r="BD232" s="72"/>
      <c r="BE232" s="72"/>
      <c r="BF232" s="72"/>
    </row>
    <row r="233" spans="5:83" ht="19.899999999999999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B233" s="72"/>
      <c r="BC233" s="72"/>
      <c r="BD233" s="72"/>
      <c r="BE233" s="72"/>
      <c r="BF233" s="72"/>
    </row>
    <row r="234" spans="5:83" ht="19.899999999999999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B234" s="72"/>
      <c r="BC234" s="72"/>
      <c r="BD234" s="72"/>
      <c r="BE234" s="72"/>
      <c r="BF234" s="72"/>
    </row>
    <row r="235" spans="5:83" ht="19.899999999999999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B235" s="72"/>
      <c r="BC235" s="72"/>
      <c r="BD235" s="72"/>
      <c r="BE235" s="72"/>
      <c r="BF235" s="72"/>
    </row>
    <row r="236" spans="5:83" ht="19.899999999999999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B236" s="72"/>
      <c r="BC236" s="72"/>
      <c r="BD236" s="72"/>
      <c r="BE236" s="72"/>
      <c r="BF236" s="72"/>
    </row>
    <row r="237" spans="5:83" ht="19.899999999999999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B237" s="72"/>
      <c r="BC237" s="72"/>
      <c r="BD237" s="72"/>
      <c r="BE237" s="72"/>
      <c r="BF237" s="72"/>
    </row>
    <row r="238" spans="5:83" ht="19.899999999999999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B238" s="72"/>
      <c r="BC238" s="72"/>
      <c r="BD238" s="72"/>
      <c r="BE238" s="72"/>
      <c r="BF238" s="72"/>
    </row>
    <row r="239" spans="5:83" ht="19.899999999999999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B239" s="72"/>
      <c r="BC239" s="72"/>
      <c r="BD239" s="72"/>
      <c r="BE239" s="72"/>
      <c r="BF239" s="72"/>
    </row>
    <row r="240" spans="5:83" ht="19.899999999999999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B240" s="72"/>
      <c r="BC240" s="72"/>
      <c r="BD240" s="72"/>
      <c r="BE240" s="72"/>
      <c r="BF240" s="72"/>
    </row>
    <row r="241" spans="5:58" ht="19.899999999999999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B241" s="72"/>
      <c r="BC241" s="72"/>
      <c r="BD241" s="72"/>
      <c r="BE241" s="72"/>
      <c r="BF241" s="72"/>
    </row>
    <row r="242" spans="5:58" ht="19.899999999999999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B242" s="72"/>
      <c r="BC242" s="72"/>
      <c r="BD242" s="72"/>
      <c r="BE242" s="72"/>
      <c r="BF242" s="72"/>
    </row>
    <row r="243" spans="5:58" ht="19.899999999999999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B243" s="72"/>
      <c r="BC243" s="72"/>
      <c r="BD243" s="72"/>
      <c r="BE243" s="72"/>
      <c r="BF243" s="72"/>
    </row>
    <row r="244" spans="5:58" ht="19.899999999999999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B244" s="72"/>
      <c r="BC244" s="72"/>
      <c r="BD244" s="72"/>
      <c r="BE244" s="72"/>
      <c r="BF244" s="72"/>
    </row>
    <row r="245" spans="5:58" ht="19.899999999999999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B245" s="72"/>
      <c r="BC245" s="72"/>
      <c r="BD245" s="72"/>
      <c r="BE245" s="72"/>
      <c r="BF245" s="72"/>
    </row>
    <row r="246" spans="5:58" ht="19.899999999999999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B246" s="72"/>
      <c r="BC246" s="72"/>
      <c r="BD246" s="72"/>
      <c r="BE246" s="72"/>
      <c r="BF246" s="72"/>
    </row>
    <row r="247" spans="5:58" ht="19.899999999999999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B247" s="72"/>
      <c r="BC247" s="72"/>
      <c r="BD247" s="72"/>
      <c r="BE247" s="72"/>
      <c r="BF247" s="72"/>
    </row>
    <row r="248" spans="5:58" ht="19.899999999999999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B248" s="72"/>
      <c r="BC248" s="72"/>
      <c r="BD248" s="72"/>
      <c r="BE248" s="72"/>
      <c r="BF248" s="72"/>
    </row>
    <row r="249" spans="5:58" ht="19.899999999999999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B249" s="72"/>
      <c r="BC249" s="72"/>
      <c r="BD249" s="72"/>
      <c r="BE249" s="72"/>
      <c r="BF249" s="72"/>
    </row>
    <row r="250" spans="5:58" ht="19.899999999999999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B250" s="72"/>
      <c r="BC250" s="72"/>
      <c r="BD250" s="72"/>
      <c r="BE250" s="72"/>
      <c r="BF250" s="72"/>
    </row>
    <row r="251" spans="5:58" ht="19.899999999999999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B251" s="72"/>
      <c r="BC251" s="72"/>
      <c r="BD251" s="72"/>
      <c r="BE251" s="72"/>
      <c r="BF251" s="72"/>
    </row>
    <row r="252" spans="5:58" ht="19.899999999999999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B252" s="72"/>
      <c r="BC252" s="72"/>
      <c r="BD252" s="72"/>
      <c r="BE252" s="72"/>
      <c r="BF252" s="72"/>
    </row>
    <row r="253" spans="5:58" ht="19.899999999999999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B253" s="72"/>
      <c r="BC253" s="72"/>
      <c r="BD253" s="72"/>
      <c r="BE253" s="72"/>
      <c r="BF253" s="72"/>
    </row>
    <row r="254" spans="5:58" ht="19.899999999999999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B254" s="72"/>
      <c r="BC254" s="72"/>
      <c r="BD254" s="72"/>
      <c r="BE254" s="72"/>
      <c r="BF254" s="72"/>
    </row>
    <row r="255" spans="5:58" ht="19.899999999999999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B255" s="72"/>
      <c r="BC255" s="72"/>
      <c r="BD255" s="72"/>
      <c r="BE255" s="72"/>
      <c r="BF255" s="72"/>
    </row>
    <row r="256" spans="5:58" ht="19.899999999999999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B256" s="72"/>
      <c r="BC256" s="72"/>
      <c r="BD256" s="72"/>
      <c r="BE256" s="72"/>
      <c r="BF256" s="72"/>
    </row>
    <row r="257" spans="5:58" ht="19.899999999999999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B257" s="72"/>
      <c r="BC257" s="72"/>
      <c r="BD257" s="72"/>
      <c r="BE257" s="72"/>
      <c r="BF257" s="72"/>
    </row>
    <row r="258" spans="5:58" ht="19.899999999999999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B258" s="72"/>
      <c r="BC258" s="72"/>
      <c r="BD258" s="72"/>
      <c r="BE258" s="72"/>
      <c r="BF258" s="72"/>
    </row>
    <row r="259" spans="5:58" ht="19.899999999999999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B259" s="72"/>
      <c r="BC259" s="72"/>
      <c r="BD259" s="72"/>
      <c r="BE259" s="72"/>
      <c r="BF259" s="72"/>
    </row>
    <row r="260" spans="5:58" ht="19.899999999999999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B260" s="72"/>
      <c r="BC260" s="72"/>
      <c r="BD260" s="72"/>
      <c r="BE260" s="72"/>
      <c r="BF260" s="72"/>
    </row>
    <row r="261" spans="5:58" ht="19.899999999999999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B261" s="72"/>
      <c r="BC261" s="72"/>
      <c r="BD261" s="72"/>
      <c r="BE261" s="72"/>
      <c r="BF261" s="72"/>
    </row>
    <row r="262" spans="5:58" ht="19.899999999999999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B262" s="72"/>
      <c r="BC262" s="72"/>
      <c r="BD262" s="72"/>
      <c r="BE262" s="72"/>
      <c r="BF262" s="72"/>
    </row>
    <row r="263" spans="5:58" ht="19.899999999999999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B263" s="72"/>
      <c r="BC263" s="72"/>
      <c r="BD263" s="72"/>
      <c r="BE263" s="72"/>
      <c r="BF263" s="72"/>
    </row>
    <row r="264" spans="5:58" ht="19.899999999999999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B264" s="72"/>
      <c r="BC264" s="72"/>
      <c r="BD264" s="72"/>
      <c r="BE264" s="72"/>
      <c r="BF264" s="72"/>
    </row>
    <row r="265" spans="5:58" ht="19.899999999999999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B265" s="72"/>
      <c r="BC265" s="72"/>
      <c r="BD265" s="72"/>
      <c r="BE265" s="72"/>
      <c r="BF265" s="72"/>
    </row>
    <row r="266" spans="5:58" ht="19.899999999999999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B266" s="72"/>
      <c r="BC266" s="72"/>
      <c r="BD266" s="72"/>
      <c r="BE266" s="72"/>
      <c r="BF266" s="72"/>
    </row>
    <row r="267" spans="5:58" ht="19.899999999999999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B267" s="72"/>
      <c r="BC267" s="72"/>
      <c r="BD267" s="72"/>
      <c r="BE267" s="72"/>
      <c r="BF267" s="72"/>
    </row>
    <row r="268" spans="5:58" ht="19.899999999999999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B268" s="72"/>
      <c r="BC268" s="72"/>
      <c r="BD268" s="72"/>
      <c r="BE268" s="72"/>
      <c r="BF268" s="72"/>
    </row>
    <row r="269" spans="5:58" ht="19.899999999999999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B269" s="72"/>
      <c r="BC269" s="72"/>
      <c r="BD269" s="72"/>
      <c r="BE269" s="72"/>
      <c r="BF269" s="72"/>
    </row>
    <row r="270" spans="5:58" ht="19.899999999999999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B270" s="72"/>
      <c r="BC270" s="72"/>
      <c r="BD270" s="72"/>
      <c r="BE270" s="72"/>
      <c r="BF270" s="72"/>
    </row>
    <row r="271" spans="5:58" ht="19.899999999999999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B271" s="72"/>
      <c r="BC271" s="72"/>
      <c r="BD271" s="72"/>
      <c r="BE271" s="72"/>
      <c r="BF271" s="72"/>
    </row>
    <row r="272" spans="5:58" ht="19.899999999999999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B272" s="72"/>
      <c r="BC272" s="72"/>
      <c r="BD272" s="72"/>
      <c r="BE272" s="72"/>
      <c r="BF272" s="72"/>
    </row>
    <row r="273" spans="5:58" ht="19.899999999999999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B273" s="72"/>
      <c r="BC273" s="72"/>
      <c r="BD273" s="72"/>
      <c r="BE273" s="72"/>
      <c r="BF273" s="72"/>
    </row>
    <row r="274" spans="5:58" ht="19.899999999999999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B274" s="72"/>
      <c r="BC274" s="72"/>
      <c r="BD274" s="72"/>
      <c r="BE274" s="72"/>
      <c r="BF274" s="72"/>
    </row>
    <row r="275" spans="5:58" ht="19.899999999999999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B275" s="72"/>
      <c r="BC275" s="72"/>
      <c r="BD275" s="72"/>
      <c r="BE275" s="72"/>
      <c r="BF275" s="72"/>
    </row>
    <row r="276" spans="5:58" ht="19.899999999999999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B276" s="72"/>
      <c r="BC276" s="72"/>
      <c r="BD276" s="72"/>
      <c r="BE276" s="72"/>
      <c r="BF276" s="72"/>
    </row>
    <row r="277" spans="5:58" ht="19.899999999999999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B277" s="72"/>
      <c r="BC277" s="72"/>
      <c r="BD277" s="72"/>
      <c r="BE277" s="72"/>
      <c r="BF277" s="72"/>
    </row>
    <row r="278" spans="5:58" ht="19.899999999999999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B278" s="72"/>
      <c r="BC278" s="72"/>
      <c r="BD278" s="72"/>
      <c r="BE278" s="72"/>
      <c r="BF278" s="72"/>
    </row>
    <row r="279" spans="5:58" ht="19.899999999999999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B279" s="72"/>
      <c r="BC279" s="72"/>
      <c r="BD279" s="72"/>
      <c r="BE279" s="72"/>
      <c r="BF279" s="72"/>
    </row>
    <row r="280" spans="5:58" ht="19.899999999999999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B280" s="72"/>
      <c r="BC280" s="72"/>
      <c r="BD280" s="72"/>
      <c r="BE280" s="72"/>
      <c r="BF280" s="72"/>
    </row>
    <row r="281" spans="5:58" ht="19.899999999999999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B281" s="72"/>
      <c r="BC281" s="72"/>
      <c r="BD281" s="72"/>
      <c r="BE281" s="72"/>
      <c r="BF281" s="72"/>
    </row>
    <row r="282" spans="5:58" ht="19.899999999999999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B282" s="72"/>
      <c r="BC282" s="72"/>
      <c r="BD282" s="72"/>
      <c r="BE282" s="72"/>
      <c r="BF282" s="72"/>
    </row>
    <row r="283" spans="5:58" ht="19.899999999999999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B283" s="72"/>
      <c r="BC283" s="72"/>
      <c r="BD283" s="72"/>
      <c r="BE283" s="72"/>
      <c r="BF283" s="72"/>
    </row>
    <row r="284" spans="5:58" ht="19.899999999999999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B284" s="72"/>
      <c r="BC284" s="72"/>
      <c r="BD284" s="72"/>
      <c r="BE284" s="72"/>
      <c r="BF284" s="72"/>
    </row>
    <row r="285" spans="5:58" ht="19.899999999999999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B285" s="72"/>
      <c r="BC285" s="72"/>
      <c r="BD285" s="72"/>
      <c r="BE285" s="72"/>
      <c r="BF285" s="72"/>
    </row>
    <row r="286" spans="5:58" ht="19.899999999999999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B286" s="72"/>
      <c r="BC286" s="72"/>
      <c r="BD286" s="72"/>
      <c r="BE286" s="72"/>
      <c r="BF286" s="72"/>
    </row>
    <row r="287" spans="5:58" ht="19.899999999999999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B287" s="72"/>
      <c r="BC287" s="72"/>
      <c r="BD287" s="72"/>
      <c r="BE287" s="72"/>
      <c r="BF287" s="72"/>
    </row>
    <row r="288" spans="5:58" ht="19.899999999999999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B288" s="72"/>
      <c r="BC288" s="72"/>
      <c r="BD288" s="72"/>
      <c r="BE288" s="72"/>
      <c r="BF288" s="72"/>
    </row>
    <row r="289" spans="5:58" ht="19.899999999999999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B289" s="72"/>
      <c r="BC289" s="72"/>
      <c r="BD289" s="72"/>
      <c r="BE289" s="72"/>
      <c r="BF289" s="72"/>
    </row>
    <row r="290" spans="5:58" ht="19.899999999999999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B290" s="72"/>
      <c r="BC290" s="72"/>
      <c r="BD290" s="72"/>
      <c r="BE290" s="72"/>
      <c r="BF290" s="72"/>
    </row>
    <row r="291" spans="5:58" ht="19.899999999999999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B291" s="72"/>
      <c r="BC291" s="72"/>
      <c r="BD291" s="72"/>
      <c r="BE291" s="72"/>
      <c r="BF291" s="72"/>
    </row>
    <row r="292" spans="5:58" ht="19.899999999999999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B292" s="72"/>
      <c r="BC292" s="72"/>
      <c r="BD292" s="72"/>
      <c r="BE292" s="72"/>
      <c r="BF292" s="72"/>
    </row>
    <row r="293" spans="5:58" ht="19.899999999999999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B293" s="72"/>
      <c r="BC293" s="72"/>
      <c r="BD293" s="72"/>
      <c r="BE293" s="72"/>
      <c r="BF293" s="72"/>
    </row>
    <row r="294" spans="5:58" ht="19.899999999999999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B294" s="72"/>
      <c r="BC294" s="72"/>
      <c r="BD294" s="72"/>
      <c r="BE294" s="72"/>
      <c r="BF294" s="72"/>
    </row>
    <row r="295" spans="5:58" ht="19.899999999999999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B295" s="72"/>
      <c r="BC295" s="72"/>
      <c r="BD295" s="72"/>
      <c r="BE295" s="72"/>
      <c r="BF295" s="72"/>
    </row>
    <row r="296" spans="5:58" ht="19.899999999999999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B296" s="72"/>
      <c r="BC296" s="72"/>
      <c r="BD296" s="72"/>
      <c r="BE296" s="72"/>
      <c r="BF296" s="72"/>
    </row>
    <row r="297" spans="5:58" ht="19.899999999999999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B297" s="72"/>
      <c r="BC297" s="72"/>
      <c r="BD297" s="72"/>
      <c r="BE297" s="72"/>
      <c r="BF297" s="72"/>
    </row>
    <row r="298" spans="5:58" ht="19.899999999999999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B298" s="72"/>
      <c r="BC298" s="72"/>
      <c r="BD298" s="72"/>
      <c r="BE298" s="72"/>
      <c r="BF298" s="72"/>
    </row>
    <row r="299" spans="5:58" ht="19.899999999999999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B299" s="72"/>
      <c r="BC299" s="72"/>
      <c r="BD299" s="72"/>
      <c r="BE299" s="72"/>
      <c r="BF299" s="72"/>
    </row>
    <row r="300" spans="5:58" ht="19.899999999999999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B300" s="72"/>
      <c r="BC300" s="72"/>
      <c r="BD300" s="72"/>
      <c r="BE300" s="72"/>
      <c r="BF300" s="72"/>
    </row>
    <row r="301" spans="5:58" ht="19.899999999999999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B301" s="72"/>
      <c r="BC301" s="72"/>
      <c r="BD301" s="72"/>
      <c r="BE301" s="72"/>
      <c r="BF301" s="72"/>
    </row>
    <row r="302" spans="5:58" ht="19.899999999999999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B302" s="72"/>
      <c r="BC302" s="72"/>
      <c r="BD302" s="72"/>
      <c r="BE302" s="72"/>
      <c r="BF302" s="72"/>
    </row>
    <row r="303" spans="5:58" ht="19.899999999999999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B303" s="72"/>
      <c r="BC303" s="72"/>
      <c r="BD303" s="72"/>
      <c r="BE303" s="72"/>
      <c r="BF303" s="72"/>
    </row>
    <row r="304" spans="5:58" ht="19.899999999999999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B304" s="72"/>
      <c r="BC304" s="72"/>
      <c r="BD304" s="72"/>
      <c r="BE304" s="72"/>
      <c r="BF304" s="72"/>
    </row>
    <row r="305" spans="5:58" ht="19.899999999999999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B305" s="72"/>
      <c r="BC305" s="72"/>
      <c r="BD305" s="72"/>
      <c r="BE305" s="72"/>
      <c r="BF305" s="72"/>
    </row>
    <row r="306" spans="5:58" ht="19.899999999999999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B306" s="72"/>
      <c r="BC306" s="72"/>
      <c r="BD306" s="72"/>
      <c r="BE306" s="72"/>
      <c r="BF306" s="72"/>
    </row>
    <row r="307" spans="5:58" ht="19.899999999999999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B307" s="72"/>
      <c r="BC307" s="72"/>
      <c r="BD307" s="72"/>
      <c r="BE307" s="72"/>
      <c r="BF307" s="72"/>
    </row>
    <row r="308" spans="5:58" ht="19.899999999999999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B308" s="72"/>
      <c r="BC308" s="72"/>
      <c r="BD308" s="72"/>
      <c r="BE308" s="72"/>
      <c r="BF308" s="72"/>
    </row>
    <row r="309" spans="5:58" ht="19.899999999999999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B309" s="72"/>
      <c r="BC309" s="72"/>
      <c r="BD309" s="72"/>
      <c r="BE309" s="72"/>
      <c r="BF309" s="72"/>
    </row>
    <row r="310" spans="5:58" ht="19.899999999999999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B310" s="72"/>
      <c r="BC310" s="72"/>
      <c r="BD310" s="72"/>
      <c r="BE310" s="72"/>
      <c r="BF310" s="72"/>
    </row>
    <row r="311" spans="5:58" ht="19.899999999999999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B311" s="72"/>
      <c r="BC311" s="72"/>
      <c r="BD311" s="72"/>
      <c r="BE311" s="72"/>
      <c r="BF311" s="72"/>
    </row>
    <row r="312" spans="5:58" ht="19.899999999999999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B312" s="72"/>
      <c r="BC312" s="72"/>
      <c r="BD312" s="72"/>
      <c r="BE312" s="72"/>
      <c r="BF312" s="72"/>
    </row>
    <row r="313" spans="5:58" ht="19.899999999999999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B313" s="72"/>
      <c r="BC313" s="72"/>
      <c r="BD313" s="72"/>
      <c r="BE313" s="72"/>
      <c r="BF313" s="72"/>
    </row>
    <row r="314" spans="5:58" ht="19.899999999999999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B314" s="72"/>
      <c r="BC314" s="72"/>
      <c r="BD314" s="72"/>
      <c r="BE314" s="72"/>
      <c r="BF314" s="72"/>
    </row>
    <row r="315" spans="5:58" ht="19.899999999999999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B315" s="72"/>
      <c r="BC315" s="72"/>
      <c r="BD315" s="72"/>
      <c r="BE315" s="72"/>
      <c r="BF315" s="72"/>
    </row>
    <row r="316" spans="5:58" ht="19.899999999999999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B316" s="72"/>
      <c r="BC316" s="72"/>
      <c r="BD316" s="72"/>
      <c r="BE316" s="72"/>
      <c r="BF316" s="72"/>
    </row>
    <row r="317" spans="5:58" ht="19.899999999999999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B317" s="72"/>
      <c r="BC317" s="72"/>
      <c r="BD317" s="72"/>
      <c r="BE317" s="72"/>
      <c r="BF317" s="72"/>
    </row>
    <row r="318" spans="5:58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B318" s="72"/>
      <c r="BC318" s="72"/>
      <c r="BD318" s="72"/>
      <c r="BE318" s="72"/>
      <c r="BF318" s="72"/>
    </row>
    <row r="319" spans="5:58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B319" s="72"/>
      <c r="BC319" s="72"/>
      <c r="BD319" s="72"/>
      <c r="BE319" s="72"/>
      <c r="BF319" s="72"/>
    </row>
    <row r="320" spans="5:58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B320" s="72"/>
      <c r="BC320" s="72"/>
      <c r="BD320" s="72"/>
      <c r="BE320" s="72"/>
      <c r="BF320" s="72"/>
    </row>
    <row r="321" spans="5:58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B321" s="72"/>
      <c r="BC321" s="72"/>
      <c r="BD321" s="72"/>
      <c r="BE321" s="72"/>
      <c r="BF321" s="72"/>
    </row>
    <row r="322" spans="5:58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B322" s="72"/>
      <c r="BC322" s="72"/>
      <c r="BD322" s="72"/>
      <c r="BE322" s="72"/>
      <c r="BF322" s="72"/>
    </row>
    <row r="323" spans="5:58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B323" s="72"/>
      <c r="BC323" s="72"/>
      <c r="BD323" s="72"/>
      <c r="BE323" s="72"/>
      <c r="BF323" s="72"/>
    </row>
    <row r="324" spans="5:58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B324" s="72"/>
      <c r="BC324" s="72"/>
      <c r="BD324" s="72"/>
      <c r="BE324" s="72"/>
      <c r="BF324" s="72"/>
    </row>
    <row r="325" spans="5:58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B325" s="72"/>
      <c r="BC325" s="72"/>
      <c r="BD325" s="72"/>
      <c r="BE325" s="72"/>
      <c r="BF325" s="72"/>
    </row>
    <row r="326" spans="5:58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B326" s="72"/>
      <c r="BC326" s="72"/>
      <c r="BD326" s="72"/>
      <c r="BE326" s="72"/>
      <c r="BF326" s="72"/>
    </row>
    <row r="327" spans="5:58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B327" s="72"/>
      <c r="BC327" s="72"/>
      <c r="BD327" s="72"/>
      <c r="BE327" s="72"/>
      <c r="BF327" s="72"/>
    </row>
    <row r="328" spans="5:58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B328" s="72"/>
      <c r="BC328" s="72"/>
      <c r="BD328" s="72"/>
      <c r="BE328" s="72"/>
      <c r="BF328" s="72"/>
    </row>
    <row r="329" spans="5:58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B329" s="72"/>
      <c r="BC329" s="72"/>
      <c r="BD329" s="72"/>
      <c r="BE329" s="72"/>
      <c r="BF329" s="72"/>
    </row>
    <row r="330" spans="5:58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B330" s="72"/>
      <c r="BC330" s="72"/>
      <c r="BD330" s="72"/>
      <c r="BE330" s="72"/>
      <c r="BF330" s="72"/>
    </row>
    <row r="331" spans="5:58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B331" s="72"/>
      <c r="BC331" s="72"/>
      <c r="BD331" s="72"/>
      <c r="BE331" s="72"/>
      <c r="BF331" s="72"/>
    </row>
    <row r="332" spans="5:58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B332" s="72"/>
      <c r="BC332" s="72"/>
      <c r="BD332" s="72"/>
      <c r="BE332" s="72"/>
      <c r="BF332" s="72"/>
    </row>
    <row r="333" spans="5:58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B333" s="72"/>
      <c r="BC333" s="72"/>
      <c r="BD333" s="72"/>
      <c r="BE333" s="72"/>
      <c r="BF333" s="72"/>
    </row>
    <row r="334" spans="5:58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B334" s="72"/>
      <c r="BC334" s="72"/>
      <c r="BD334" s="72"/>
      <c r="BE334" s="72"/>
      <c r="BF334" s="72"/>
    </row>
    <row r="335" spans="5:58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B335" s="72"/>
      <c r="BC335" s="72"/>
      <c r="BD335" s="72"/>
      <c r="BE335" s="72"/>
      <c r="BF335" s="72"/>
    </row>
    <row r="336" spans="5:58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B336" s="72"/>
      <c r="BC336" s="72"/>
      <c r="BD336" s="72"/>
      <c r="BE336" s="72"/>
      <c r="BF336" s="72"/>
    </row>
    <row r="337" spans="5:58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B337" s="72"/>
      <c r="BC337" s="72"/>
      <c r="BD337" s="72"/>
      <c r="BE337" s="72"/>
      <c r="BF337" s="72"/>
    </row>
    <row r="338" spans="5:58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B338" s="72"/>
      <c r="BC338" s="72"/>
      <c r="BD338" s="72"/>
      <c r="BE338" s="72"/>
      <c r="BF338" s="72"/>
    </row>
    <row r="339" spans="5:58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B339" s="72"/>
      <c r="BC339" s="72"/>
      <c r="BD339" s="72"/>
      <c r="BE339" s="72"/>
      <c r="BF339" s="72"/>
    </row>
    <row r="340" spans="5:58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B340" s="72"/>
      <c r="BC340" s="72"/>
      <c r="BD340" s="72"/>
      <c r="BE340" s="72"/>
      <c r="BF340" s="72"/>
    </row>
    <row r="341" spans="5:58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B341" s="72"/>
      <c r="BC341" s="72"/>
      <c r="BD341" s="72"/>
      <c r="BE341" s="72"/>
      <c r="BF341" s="72"/>
    </row>
    <row r="342" spans="5:58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B342" s="72"/>
      <c r="BC342" s="72"/>
      <c r="BD342" s="72"/>
      <c r="BE342" s="72"/>
      <c r="BF342" s="72"/>
    </row>
    <row r="343" spans="5:58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B343" s="72"/>
      <c r="BC343" s="72"/>
      <c r="BD343" s="72"/>
      <c r="BE343" s="72"/>
      <c r="BF343" s="72"/>
    </row>
    <row r="344" spans="5:58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B344" s="72"/>
      <c r="BC344" s="72"/>
      <c r="BD344" s="72"/>
      <c r="BE344" s="72"/>
      <c r="BF344" s="72"/>
    </row>
    <row r="345" spans="5:58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B345" s="72"/>
      <c r="BC345" s="72"/>
      <c r="BD345" s="72"/>
      <c r="BE345" s="72"/>
      <c r="BF345" s="72"/>
    </row>
    <row r="346" spans="5:58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B346" s="72"/>
      <c r="BC346" s="72"/>
      <c r="BD346" s="72"/>
      <c r="BE346" s="72"/>
      <c r="BF346" s="72"/>
    </row>
    <row r="347" spans="5:58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B347" s="72"/>
      <c r="BC347" s="72"/>
      <c r="BD347" s="72"/>
      <c r="BE347" s="72"/>
      <c r="BF347" s="72"/>
    </row>
    <row r="348" spans="5:58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B348" s="72"/>
      <c r="BC348" s="72"/>
      <c r="BD348" s="72"/>
      <c r="BE348" s="72"/>
      <c r="BF348" s="72"/>
    </row>
    <row r="349" spans="5:58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B349" s="72"/>
      <c r="BC349" s="72"/>
      <c r="BD349" s="72"/>
      <c r="BE349" s="72"/>
      <c r="BF349" s="72"/>
    </row>
    <row r="350" spans="5:58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B350" s="72"/>
      <c r="BC350" s="72"/>
      <c r="BD350" s="72"/>
      <c r="BE350" s="72"/>
      <c r="BF350" s="72"/>
    </row>
    <row r="351" spans="5:58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B351" s="72"/>
      <c r="BC351" s="72"/>
      <c r="BD351" s="72"/>
      <c r="BE351" s="72"/>
      <c r="BF351" s="72"/>
    </row>
    <row r="352" spans="5:58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B352" s="72"/>
      <c r="BC352" s="72"/>
      <c r="BD352" s="72"/>
      <c r="BE352" s="72"/>
      <c r="BF352" s="72"/>
    </row>
    <row r="353" spans="5:58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B353" s="72"/>
      <c r="BC353" s="72"/>
      <c r="BD353" s="72"/>
      <c r="BE353" s="72"/>
      <c r="BF353" s="72"/>
    </row>
    <row r="354" spans="5:58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B354" s="72"/>
      <c r="BC354" s="72"/>
      <c r="BD354" s="72"/>
      <c r="BE354" s="72"/>
      <c r="BF354" s="72"/>
    </row>
    <row r="355" spans="5:58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B355" s="72"/>
      <c r="BC355" s="72"/>
      <c r="BD355" s="72"/>
      <c r="BE355" s="72"/>
      <c r="BF355" s="72"/>
    </row>
    <row r="356" spans="5:58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B356" s="72"/>
      <c r="BC356" s="72"/>
      <c r="BD356" s="72"/>
      <c r="BE356" s="72"/>
      <c r="BF356" s="72"/>
    </row>
    <row r="357" spans="5:58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B357" s="72"/>
      <c r="BC357" s="72"/>
      <c r="BD357" s="72"/>
      <c r="BE357" s="72"/>
      <c r="BF357" s="72"/>
    </row>
    <row r="358" spans="5:58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B358" s="72"/>
      <c r="BC358" s="72"/>
      <c r="BD358" s="72"/>
      <c r="BE358" s="72"/>
      <c r="BF358" s="72"/>
    </row>
    <row r="359" spans="5:58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B359" s="72"/>
      <c r="BC359" s="72"/>
      <c r="BD359" s="72"/>
      <c r="BE359" s="72"/>
      <c r="BF359" s="72"/>
    </row>
    <row r="360" spans="5:58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B360" s="72"/>
      <c r="BC360" s="72"/>
      <c r="BD360" s="72"/>
      <c r="BE360" s="72"/>
      <c r="BF360" s="72"/>
    </row>
    <row r="361" spans="5:58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B361" s="72"/>
      <c r="BC361" s="72"/>
      <c r="BD361" s="72"/>
      <c r="BE361" s="72"/>
      <c r="BF361" s="72"/>
    </row>
    <row r="362" spans="5:58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B362" s="72"/>
      <c r="BC362" s="72"/>
      <c r="BD362" s="72"/>
      <c r="BE362" s="72"/>
      <c r="BF362" s="72"/>
    </row>
    <row r="363" spans="5:58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B363" s="72"/>
      <c r="BC363" s="72"/>
      <c r="BD363" s="72"/>
      <c r="BE363" s="72"/>
      <c r="BF363" s="72"/>
    </row>
    <row r="364" spans="5:58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B364" s="72"/>
      <c r="BC364" s="72"/>
      <c r="BD364" s="72"/>
      <c r="BE364" s="72"/>
      <c r="BF364" s="72"/>
    </row>
    <row r="365" spans="5:58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B365" s="72"/>
      <c r="BC365" s="72"/>
      <c r="BD365" s="72"/>
      <c r="BE365" s="72"/>
      <c r="BF365" s="72"/>
    </row>
    <row r="366" spans="5:58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B366" s="72"/>
      <c r="BC366" s="72"/>
      <c r="BD366" s="72"/>
      <c r="BE366" s="72"/>
      <c r="BF366" s="72"/>
    </row>
    <row r="367" spans="5:58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B367" s="72"/>
      <c r="BC367" s="72"/>
      <c r="BD367" s="72"/>
      <c r="BE367" s="72"/>
      <c r="BF367" s="72"/>
    </row>
    <row r="368" spans="5:58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B368" s="72"/>
      <c r="BC368" s="72"/>
      <c r="BD368" s="72"/>
      <c r="BE368" s="72"/>
      <c r="BF368" s="72"/>
    </row>
    <row r="369" spans="5:58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B369" s="72"/>
      <c r="BC369" s="72"/>
      <c r="BD369" s="72"/>
      <c r="BE369" s="72"/>
      <c r="BF369" s="72"/>
    </row>
    <row r="370" spans="5:58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B370" s="72"/>
      <c r="BC370" s="72"/>
      <c r="BD370" s="72"/>
      <c r="BE370" s="72"/>
      <c r="BF370" s="72"/>
    </row>
    <row r="371" spans="5:58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B371" s="72"/>
      <c r="BC371" s="72"/>
      <c r="BD371" s="72"/>
      <c r="BE371" s="72"/>
      <c r="BF371" s="72"/>
    </row>
    <row r="372" spans="5:58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B372" s="72"/>
      <c r="BC372" s="72"/>
      <c r="BD372" s="72"/>
      <c r="BE372" s="72"/>
      <c r="BF372" s="72"/>
    </row>
    <row r="373" spans="5:58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B373" s="72"/>
      <c r="BC373" s="72"/>
      <c r="BD373" s="72"/>
      <c r="BE373" s="72"/>
      <c r="BF373" s="72"/>
    </row>
    <row r="374" spans="5:58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B374" s="72"/>
      <c r="BC374" s="72"/>
      <c r="BD374" s="72"/>
      <c r="BE374" s="72"/>
      <c r="BF374" s="72"/>
    </row>
    <row r="375" spans="5:58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B375" s="72"/>
      <c r="BC375" s="72"/>
      <c r="BD375" s="72"/>
      <c r="BE375" s="72"/>
      <c r="BF375" s="72"/>
    </row>
    <row r="376" spans="5:58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B376" s="72"/>
      <c r="BC376" s="72"/>
      <c r="BD376" s="72"/>
      <c r="BE376" s="72"/>
      <c r="BF376" s="72"/>
    </row>
    <row r="377" spans="5:58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B377" s="72"/>
      <c r="BC377" s="72"/>
      <c r="BD377" s="72"/>
      <c r="BE377" s="72"/>
      <c r="BF377" s="72"/>
    </row>
    <row r="378" spans="5:58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B378" s="72"/>
      <c r="BC378" s="72"/>
      <c r="BD378" s="72"/>
      <c r="BE378" s="72"/>
      <c r="BF378" s="72"/>
    </row>
    <row r="379" spans="5:58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B379" s="72"/>
      <c r="BC379" s="72"/>
      <c r="BD379" s="72"/>
      <c r="BE379" s="72"/>
      <c r="BF379" s="72"/>
    </row>
    <row r="380" spans="5:58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B380" s="72"/>
      <c r="BC380" s="72"/>
      <c r="BD380" s="72"/>
      <c r="BE380" s="72"/>
      <c r="BF380" s="72"/>
    </row>
    <row r="381" spans="5:58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B381" s="72"/>
      <c r="BC381" s="72"/>
      <c r="BD381" s="72"/>
      <c r="BE381" s="72"/>
      <c r="BF381" s="72"/>
    </row>
    <row r="382" spans="5:58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B382" s="72"/>
      <c r="BC382" s="72"/>
      <c r="BD382" s="72"/>
      <c r="BE382" s="72"/>
      <c r="BF382" s="72"/>
    </row>
    <row r="383" spans="5:58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B383" s="72"/>
      <c r="BC383" s="72"/>
      <c r="BD383" s="72"/>
      <c r="BE383" s="72"/>
      <c r="BF383" s="72"/>
    </row>
    <row r="384" spans="5:58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B384" s="72"/>
      <c r="BC384" s="72"/>
      <c r="BD384" s="72"/>
      <c r="BE384" s="72"/>
      <c r="BF384" s="72"/>
    </row>
    <row r="385" spans="5:58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B385" s="72"/>
      <c r="BC385" s="72"/>
      <c r="BD385" s="72"/>
      <c r="BE385" s="72"/>
      <c r="BF385" s="72"/>
    </row>
    <row r="386" spans="5:58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B386" s="72"/>
      <c r="BC386" s="72"/>
      <c r="BD386" s="72"/>
      <c r="BE386" s="72"/>
      <c r="BF386" s="72"/>
    </row>
    <row r="387" spans="5:58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B387" s="72"/>
      <c r="BC387" s="72"/>
      <c r="BD387" s="72"/>
      <c r="BE387" s="72"/>
      <c r="BF387" s="72"/>
    </row>
    <row r="388" spans="5:58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B388" s="72"/>
      <c r="BC388" s="72"/>
      <c r="BD388" s="72"/>
      <c r="BE388" s="72"/>
      <c r="BF388" s="72"/>
    </row>
    <row r="389" spans="5:58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B389" s="72"/>
      <c r="BC389" s="72"/>
      <c r="BD389" s="72"/>
      <c r="BE389" s="72"/>
      <c r="BF389" s="72"/>
    </row>
    <row r="390" spans="5:58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B390" s="72"/>
      <c r="BC390" s="72"/>
      <c r="BD390" s="72"/>
      <c r="BE390" s="72"/>
      <c r="BF390" s="72"/>
    </row>
    <row r="391" spans="5:58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B391" s="72"/>
      <c r="BC391" s="72"/>
      <c r="BD391" s="72"/>
      <c r="BE391" s="72"/>
      <c r="BF391" s="72"/>
    </row>
    <row r="392" spans="5:58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B392" s="72"/>
      <c r="BC392" s="72"/>
      <c r="BD392" s="72"/>
      <c r="BE392" s="72"/>
      <c r="BF392" s="72"/>
    </row>
    <row r="393" spans="5:58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B393" s="72"/>
      <c r="BC393" s="72"/>
      <c r="BD393" s="72"/>
      <c r="BE393" s="72"/>
      <c r="BF393" s="72"/>
    </row>
    <row r="394" spans="5:58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B394" s="72"/>
      <c r="BC394" s="72"/>
      <c r="BD394" s="72"/>
      <c r="BE394" s="72"/>
      <c r="BF394" s="72"/>
    </row>
    <row r="395" spans="5:58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B395" s="72"/>
      <c r="BC395" s="72"/>
      <c r="BD395" s="72"/>
      <c r="BE395" s="72"/>
      <c r="BF395" s="72"/>
    </row>
    <row r="396" spans="5:58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B396" s="72"/>
      <c r="BC396" s="72"/>
      <c r="BD396" s="72"/>
      <c r="BE396" s="72"/>
      <c r="BF396" s="72"/>
    </row>
    <row r="397" spans="5:58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B397" s="72"/>
      <c r="BC397" s="72"/>
      <c r="BD397" s="72"/>
      <c r="BE397" s="72"/>
      <c r="BF397" s="72"/>
    </row>
    <row r="398" spans="5:58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B398" s="72"/>
      <c r="BC398" s="72"/>
      <c r="BD398" s="72"/>
      <c r="BE398" s="72"/>
      <c r="BF398" s="72"/>
    </row>
    <row r="399" spans="5:58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B399" s="72"/>
      <c r="BC399" s="72"/>
      <c r="BD399" s="72"/>
      <c r="BE399" s="72"/>
      <c r="BF399" s="72"/>
    </row>
    <row r="400" spans="5:58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B400" s="72"/>
      <c r="BC400" s="72"/>
      <c r="BD400" s="72"/>
      <c r="BE400" s="72"/>
      <c r="BF400" s="72"/>
    </row>
    <row r="401" spans="5:58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B401" s="72"/>
      <c r="BC401" s="72"/>
      <c r="BD401" s="72"/>
      <c r="BE401" s="72"/>
      <c r="BF401" s="72"/>
    </row>
    <row r="402" spans="5:58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B402" s="72"/>
      <c r="BC402" s="72"/>
      <c r="BD402" s="72"/>
      <c r="BE402" s="72"/>
      <c r="BF402" s="72"/>
    </row>
    <row r="403" spans="5:58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B403" s="72"/>
      <c r="BC403" s="72"/>
      <c r="BD403" s="72"/>
      <c r="BE403" s="72"/>
      <c r="BF403" s="72"/>
    </row>
    <row r="404" spans="5:58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B404" s="72"/>
      <c r="BC404" s="72"/>
      <c r="BD404" s="72"/>
      <c r="BE404" s="72"/>
      <c r="BF404" s="72"/>
    </row>
    <row r="405" spans="5:58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B405" s="72"/>
      <c r="BC405" s="72"/>
      <c r="BD405" s="72"/>
      <c r="BE405" s="72"/>
      <c r="BF405" s="72"/>
    </row>
    <row r="406" spans="5:58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B406" s="72"/>
      <c r="BC406" s="72"/>
      <c r="BD406" s="72"/>
      <c r="BE406" s="72"/>
      <c r="BF406" s="72"/>
    </row>
    <row r="407" spans="5:58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B407" s="72"/>
      <c r="BC407" s="72"/>
      <c r="BD407" s="72"/>
      <c r="BE407" s="72"/>
      <c r="BF407" s="72"/>
    </row>
    <row r="408" spans="5:58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B408" s="72"/>
      <c r="BC408" s="72"/>
      <c r="BD408" s="72"/>
      <c r="BE408" s="72"/>
      <c r="BF408" s="72"/>
    </row>
    <row r="409" spans="5:58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B409" s="72"/>
      <c r="BC409" s="72"/>
      <c r="BD409" s="72"/>
      <c r="BE409" s="72"/>
      <c r="BF409" s="72"/>
    </row>
    <row r="410" spans="5:58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B410" s="72"/>
      <c r="BC410" s="72"/>
      <c r="BD410" s="72"/>
      <c r="BE410" s="72"/>
      <c r="BF410" s="72"/>
    </row>
    <row r="411" spans="5:58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B411" s="72"/>
      <c r="BC411" s="72"/>
      <c r="BD411" s="72"/>
      <c r="BE411" s="72"/>
      <c r="BF411" s="72"/>
    </row>
    <row r="412" spans="5:58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B412" s="72"/>
      <c r="BC412" s="72"/>
      <c r="BD412" s="72"/>
      <c r="BE412" s="72"/>
      <c r="BF412" s="72"/>
    </row>
    <row r="413" spans="5:58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B413" s="72"/>
      <c r="BC413" s="72"/>
      <c r="BD413" s="72"/>
      <c r="BE413" s="72"/>
      <c r="BF413" s="72"/>
    </row>
    <row r="414" spans="5:58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B414" s="72"/>
      <c r="BC414" s="72"/>
      <c r="BD414" s="72"/>
      <c r="BE414" s="72"/>
      <c r="BF414" s="72"/>
    </row>
    <row r="415" spans="5:58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B415" s="72"/>
      <c r="BC415" s="72"/>
      <c r="BD415" s="72"/>
      <c r="BE415" s="72"/>
      <c r="BF415" s="72"/>
    </row>
    <row r="416" spans="5:58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B416" s="72"/>
      <c r="BC416" s="72"/>
      <c r="BD416" s="72"/>
      <c r="BE416" s="72"/>
      <c r="BF416" s="72"/>
    </row>
    <row r="417" spans="5:58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B417" s="72"/>
      <c r="BC417" s="72"/>
      <c r="BD417" s="72"/>
      <c r="BE417" s="72"/>
      <c r="BF417" s="72"/>
    </row>
    <row r="418" spans="5:58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B418" s="72"/>
      <c r="BC418" s="72"/>
      <c r="BD418" s="72"/>
      <c r="BE418" s="72"/>
      <c r="BF418" s="72"/>
    </row>
    <row r="419" spans="5:58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B419" s="72"/>
      <c r="BC419" s="72"/>
      <c r="BD419" s="72"/>
      <c r="BE419" s="72"/>
      <c r="BF419" s="72"/>
    </row>
    <row r="420" spans="5:58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B420" s="72"/>
      <c r="BC420" s="72"/>
      <c r="BD420" s="72"/>
      <c r="BE420" s="72"/>
      <c r="BF420" s="72"/>
    </row>
    <row r="421" spans="5:58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B421" s="72"/>
      <c r="BC421" s="72"/>
      <c r="BD421" s="72"/>
      <c r="BE421" s="72"/>
      <c r="BF421" s="72"/>
    </row>
    <row r="422" spans="5:58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B422" s="72"/>
      <c r="BC422" s="72"/>
      <c r="BD422" s="72"/>
      <c r="BE422" s="72"/>
      <c r="BF422" s="72"/>
    </row>
    <row r="423" spans="5:58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B423" s="72"/>
      <c r="BC423" s="72"/>
      <c r="BD423" s="72"/>
      <c r="BE423" s="72"/>
      <c r="BF423" s="72"/>
    </row>
    <row r="424" spans="5:58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B424" s="72"/>
      <c r="BC424" s="72"/>
      <c r="BD424" s="72"/>
      <c r="BE424" s="72"/>
      <c r="BF424" s="72"/>
    </row>
    <row r="425" spans="5:58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B425" s="72"/>
      <c r="BC425" s="72"/>
      <c r="BD425" s="72"/>
      <c r="BE425" s="72"/>
      <c r="BF425" s="72"/>
    </row>
    <row r="426" spans="5:58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B426" s="72"/>
      <c r="BC426" s="72"/>
      <c r="BD426" s="72"/>
      <c r="BE426" s="72"/>
      <c r="BF426" s="72"/>
    </row>
    <row r="427" spans="5:58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B427" s="72"/>
      <c r="BC427" s="72"/>
      <c r="BD427" s="72"/>
      <c r="BE427" s="72"/>
      <c r="BF427" s="72"/>
    </row>
    <row r="428" spans="5:58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B428" s="72"/>
      <c r="BC428" s="72"/>
      <c r="BD428" s="72"/>
      <c r="BE428" s="72"/>
      <c r="BF428" s="72"/>
    </row>
    <row r="429" spans="5:58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B429" s="72"/>
      <c r="BC429" s="72"/>
      <c r="BD429" s="72"/>
      <c r="BE429" s="72"/>
      <c r="BF429" s="72"/>
    </row>
    <row r="430" spans="5:58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B430" s="72"/>
      <c r="BC430" s="72"/>
      <c r="BD430" s="72"/>
      <c r="BE430" s="72"/>
      <c r="BF430" s="72"/>
    </row>
    <row r="431" spans="5:58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B431" s="72"/>
      <c r="BC431" s="72"/>
      <c r="BD431" s="72"/>
      <c r="BE431" s="72"/>
      <c r="BF431" s="72"/>
    </row>
    <row r="432" spans="5:58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B432" s="72"/>
      <c r="BC432" s="72"/>
      <c r="BD432" s="72"/>
      <c r="BE432" s="72"/>
      <c r="BF432" s="72"/>
    </row>
    <row r="433" spans="5:58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B433" s="72"/>
      <c r="BC433" s="72"/>
      <c r="BD433" s="72"/>
      <c r="BE433" s="72"/>
      <c r="BF433" s="72"/>
    </row>
    <row r="434" spans="5:58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B434" s="72"/>
      <c r="BC434" s="72"/>
      <c r="BD434" s="72"/>
      <c r="BE434" s="72"/>
      <c r="BF434" s="72"/>
    </row>
    <row r="435" spans="5:58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B435" s="72"/>
      <c r="BC435" s="72"/>
      <c r="BD435" s="72"/>
      <c r="BE435" s="72"/>
      <c r="BF435" s="72"/>
    </row>
    <row r="436" spans="5:58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B436" s="72"/>
      <c r="BC436" s="72"/>
      <c r="BD436" s="72"/>
      <c r="BE436" s="72"/>
      <c r="BF436" s="72"/>
    </row>
    <row r="437" spans="5:58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B437" s="72"/>
      <c r="BC437" s="72"/>
      <c r="BD437" s="72"/>
      <c r="BE437" s="72"/>
      <c r="BF437" s="72"/>
    </row>
    <row r="438" spans="5:58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B438" s="72"/>
      <c r="BC438" s="72"/>
      <c r="BD438" s="72"/>
      <c r="BE438" s="72"/>
      <c r="BF438" s="72"/>
    </row>
    <row r="439" spans="5:58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B439" s="72"/>
      <c r="BC439" s="72"/>
      <c r="BD439" s="72"/>
      <c r="BE439" s="72"/>
      <c r="BF439" s="72"/>
    </row>
    <row r="440" spans="5:58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B440" s="72"/>
      <c r="BC440" s="72"/>
      <c r="BD440" s="72"/>
      <c r="BE440" s="72"/>
      <c r="BF440" s="72"/>
    </row>
    <row r="441" spans="5:58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B441" s="72"/>
      <c r="BC441" s="72"/>
      <c r="BD441" s="72"/>
      <c r="BE441" s="72"/>
      <c r="BF441" s="72"/>
    </row>
    <row r="442" spans="5:58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B442" s="72"/>
      <c r="BC442" s="72"/>
      <c r="BD442" s="72"/>
      <c r="BE442" s="72"/>
      <c r="BF442" s="72"/>
    </row>
    <row r="443" spans="5:58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B443" s="72"/>
      <c r="BC443" s="72"/>
      <c r="BD443" s="72"/>
      <c r="BE443" s="72"/>
      <c r="BF443" s="72"/>
    </row>
    <row r="444" spans="5:58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B444" s="72"/>
      <c r="BC444" s="72"/>
      <c r="BD444" s="72"/>
      <c r="BE444" s="72"/>
      <c r="BF444" s="72"/>
    </row>
    <row r="445" spans="5:58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B445" s="72"/>
      <c r="BC445" s="72"/>
      <c r="BD445" s="72"/>
      <c r="BE445" s="72"/>
      <c r="BF445" s="72"/>
    </row>
    <row r="446" spans="5:58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B446" s="72"/>
      <c r="BC446" s="72"/>
      <c r="BD446" s="72"/>
      <c r="BE446" s="72"/>
      <c r="BF446" s="72"/>
    </row>
    <row r="447" spans="5:58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B447" s="72"/>
      <c r="BC447" s="72"/>
      <c r="BD447" s="72"/>
      <c r="BE447" s="72"/>
      <c r="BF447" s="72"/>
    </row>
    <row r="448" spans="5:58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B448" s="72"/>
      <c r="BC448" s="72"/>
      <c r="BD448" s="72"/>
      <c r="BE448" s="72"/>
      <c r="BF448" s="72"/>
    </row>
    <row r="449" spans="5:58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B449" s="72"/>
      <c r="BC449" s="72"/>
      <c r="BD449" s="72"/>
      <c r="BE449" s="72"/>
      <c r="BF449" s="72"/>
    </row>
    <row r="450" spans="5:58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B450" s="72"/>
      <c r="BC450" s="72"/>
      <c r="BD450" s="72"/>
      <c r="BE450" s="72"/>
      <c r="BF450" s="72"/>
    </row>
    <row r="451" spans="5:58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B451" s="72"/>
      <c r="BC451" s="72"/>
      <c r="BD451" s="72"/>
      <c r="BE451" s="72"/>
      <c r="BF451" s="72"/>
    </row>
    <row r="452" spans="5:58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B452" s="72"/>
      <c r="BC452" s="72"/>
      <c r="BD452" s="72"/>
      <c r="BE452" s="72"/>
      <c r="BF452" s="72"/>
    </row>
    <row r="453" spans="5:58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B453" s="72"/>
      <c r="BC453" s="72"/>
      <c r="BD453" s="72"/>
      <c r="BE453" s="72"/>
      <c r="BF453" s="72"/>
    </row>
    <row r="454" spans="5:58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B454" s="72"/>
      <c r="BC454" s="72"/>
      <c r="BD454" s="72"/>
      <c r="BE454" s="72"/>
      <c r="BF454" s="72"/>
    </row>
    <row r="455" spans="5:58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B455" s="72"/>
      <c r="BC455" s="72"/>
      <c r="BD455" s="72"/>
      <c r="BE455" s="72"/>
      <c r="BF455" s="72"/>
    </row>
    <row r="456" spans="5:58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B456" s="72"/>
      <c r="BC456" s="72"/>
      <c r="BD456" s="72"/>
      <c r="BE456" s="72"/>
      <c r="BF456" s="72"/>
    </row>
    <row r="457" spans="5:58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B457" s="72"/>
      <c r="BC457" s="72"/>
      <c r="BD457" s="72"/>
      <c r="BE457" s="72"/>
      <c r="BF457" s="72"/>
    </row>
    <row r="458" spans="5:58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B458" s="72"/>
      <c r="BC458" s="72"/>
      <c r="BD458" s="72"/>
      <c r="BE458" s="72"/>
      <c r="BF458" s="72"/>
    </row>
    <row r="459" spans="5:58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B459" s="72"/>
      <c r="BC459" s="72"/>
      <c r="BD459" s="72"/>
      <c r="BE459" s="72"/>
      <c r="BF459" s="72"/>
    </row>
    <row r="460" spans="5:58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B460" s="72"/>
      <c r="BC460" s="72"/>
      <c r="BD460" s="72"/>
      <c r="BE460" s="72"/>
      <c r="BF460" s="72"/>
    </row>
    <row r="461" spans="5:58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B461" s="72"/>
      <c r="BC461" s="72"/>
      <c r="BD461" s="72"/>
      <c r="BE461" s="72"/>
      <c r="BF461" s="72"/>
    </row>
    <row r="462" spans="5:58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B462" s="72"/>
      <c r="BC462" s="72"/>
      <c r="BD462" s="72"/>
      <c r="BE462" s="72"/>
      <c r="BF462" s="72"/>
    </row>
    <row r="463" spans="5:58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B463" s="72"/>
      <c r="BC463" s="72"/>
      <c r="BD463" s="72"/>
      <c r="BE463" s="72"/>
      <c r="BF463" s="72"/>
    </row>
    <row r="464" spans="5:58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B464" s="72"/>
      <c r="BC464" s="72"/>
      <c r="BD464" s="72"/>
      <c r="BE464" s="72"/>
      <c r="BF464" s="72"/>
    </row>
    <row r="465" spans="5:58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B465" s="72"/>
      <c r="BC465" s="72"/>
      <c r="BD465" s="72"/>
      <c r="BE465" s="72"/>
      <c r="BF465" s="72"/>
    </row>
    <row r="466" spans="5:58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B466" s="72"/>
      <c r="BC466" s="72"/>
      <c r="BD466" s="72"/>
      <c r="BE466" s="72"/>
      <c r="BF466" s="72"/>
    </row>
    <row r="467" spans="5:58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B467" s="72"/>
      <c r="BC467" s="72"/>
      <c r="BD467" s="72"/>
      <c r="BE467" s="72"/>
      <c r="BF467" s="72"/>
    </row>
    <row r="468" spans="5:58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B468" s="72"/>
      <c r="BC468" s="72"/>
      <c r="BD468" s="72"/>
      <c r="BE468" s="72"/>
      <c r="BF468" s="72"/>
    </row>
    <row r="469" spans="5:58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B469" s="72"/>
      <c r="BC469" s="72"/>
      <c r="BD469" s="72"/>
      <c r="BE469" s="72"/>
      <c r="BF469" s="72"/>
    </row>
    <row r="470" spans="5:58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B470" s="72"/>
      <c r="BC470" s="72"/>
      <c r="BD470" s="72"/>
      <c r="BE470" s="72"/>
      <c r="BF470" s="72"/>
    </row>
    <row r="471" spans="5:58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B471" s="72"/>
      <c r="BC471" s="72"/>
      <c r="BD471" s="72"/>
      <c r="BE471" s="72"/>
      <c r="BF471" s="72"/>
    </row>
    <row r="472" spans="5:58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B472" s="72"/>
      <c r="BC472" s="72"/>
      <c r="BD472" s="72"/>
      <c r="BE472" s="72"/>
      <c r="BF472" s="72"/>
    </row>
    <row r="473" spans="5:58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B473" s="72"/>
      <c r="BC473" s="72"/>
      <c r="BD473" s="72"/>
      <c r="BE473" s="72"/>
      <c r="BF473" s="72"/>
    </row>
    <row r="474" spans="5:58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B474" s="72"/>
      <c r="BC474" s="72"/>
      <c r="BD474" s="72"/>
      <c r="BE474" s="72"/>
      <c r="BF474" s="72"/>
    </row>
    <row r="475" spans="5:58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B475" s="72"/>
      <c r="BC475" s="72"/>
      <c r="BD475" s="72"/>
      <c r="BE475" s="72"/>
      <c r="BF475" s="72"/>
    </row>
    <row r="476" spans="5:58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B476" s="72"/>
      <c r="BC476" s="72"/>
      <c r="BD476" s="72"/>
      <c r="BE476" s="72"/>
      <c r="BF476" s="72"/>
    </row>
    <row r="477" spans="5:58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B477" s="72"/>
      <c r="BC477" s="72"/>
      <c r="BD477" s="72"/>
      <c r="BE477" s="72"/>
      <c r="BF477" s="72"/>
    </row>
    <row r="478" spans="5:58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B478" s="72"/>
      <c r="BC478" s="72"/>
      <c r="BD478" s="72"/>
      <c r="BE478" s="72"/>
      <c r="BF478" s="72"/>
    </row>
    <row r="479" spans="5:58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B479" s="72"/>
      <c r="BC479" s="72"/>
      <c r="BD479" s="72"/>
      <c r="BE479" s="72"/>
      <c r="BF479" s="72"/>
    </row>
    <row r="480" spans="5:58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B480" s="72"/>
      <c r="BC480" s="72"/>
      <c r="BD480" s="72"/>
      <c r="BE480" s="72"/>
      <c r="BF480" s="72"/>
    </row>
    <row r="481" spans="5:58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B481" s="72"/>
      <c r="BC481" s="72"/>
      <c r="BD481" s="72"/>
      <c r="BE481" s="72"/>
      <c r="BF481" s="72"/>
    </row>
    <row r="482" spans="5:58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B482" s="72"/>
      <c r="BC482" s="72"/>
      <c r="BD482" s="72"/>
      <c r="BE482" s="72"/>
      <c r="BF482" s="72"/>
    </row>
    <row r="483" spans="5:58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B483" s="72"/>
      <c r="BC483" s="72"/>
      <c r="BD483" s="72"/>
      <c r="BE483" s="72"/>
      <c r="BF483" s="72"/>
    </row>
    <row r="484" spans="5:58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B484" s="72"/>
      <c r="BC484" s="72"/>
      <c r="BD484" s="72"/>
      <c r="BE484" s="72"/>
      <c r="BF484" s="72"/>
    </row>
    <row r="485" spans="5:58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B485" s="72"/>
      <c r="BC485" s="72"/>
      <c r="BD485" s="72"/>
      <c r="BE485" s="72"/>
      <c r="BF485" s="72"/>
    </row>
    <row r="486" spans="5:58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B486" s="72"/>
      <c r="BC486" s="72"/>
      <c r="BD486" s="72"/>
      <c r="BE486" s="72"/>
      <c r="BF486" s="72"/>
    </row>
    <row r="487" spans="5:58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B487" s="72"/>
      <c r="BC487" s="72"/>
      <c r="BD487" s="72"/>
      <c r="BE487" s="72"/>
      <c r="BF487" s="72"/>
    </row>
    <row r="488" spans="5:58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B488" s="72"/>
      <c r="BC488" s="72"/>
      <c r="BD488" s="72"/>
      <c r="BE488" s="72"/>
      <c r="BF488" s="72"/>
    </row>
    <row r="489" spans="5:58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B489" s="72"/>
      <c r="BC489" s="72"/>
      <c r="BD489" s="72"/>
      <c r="BE489" s="72"/>
      <c r="BF489" s="72"/>
    </row>
    <row r="490" spans="5:58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B490" s="72"/>
      <c r="BC490" s="72"/>
      <c r="BD490" s="72"/>
      <c r="BE490" s="72"/>
      <c r="BF490" s="72"/>
    </row>
    <row r="491" spans="5:58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B491" s="72"/>
      <c r="BC491" s="72"/>
      <c r="BD491" s="72"/>
      <c r="BE491" s="72"/>
      <c r="BF491" s="72"/>
    </row>
    <row r="492" spans="5:58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B492" s="72"/>
      <c r="BC492" s="72"/>
      <c r="BD492" s="72"/>
      <c r="BE492" s="72"/>
      <c r="BF492" s="72"/>
    </row>
    <row r="493" spans="5:58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B493" s="72"/>
      <c r="BC493" s="72"/>
      <c r="BD493" s="72"/>
      <c r="BE493" s="72"/>
      <c r="BF493" s="72"/>
    </row>
    <row r="494" spans="5:58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B494" s="72"/>
      <c r="BC494" s="72"/>
      <c r="BD494" s="72"/>
      <c r="BE494" s="72"/>
      <c r="BF494" s="72"/>
    </row>
    <row r="495" spans="5:58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B495" s="72"/>
      <c r="BC495" s="72"/>
      <c r="BD495" s="72"/>
      <c r="BE495" s="72"/>
      <c r="BF495" s="72"/>
    </row>
    <row r="496" spans="5:58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B496" s="72"/>
      <c r="BC496" s="72"/>
      <c r="BD496" s="72"/>
      <c r="BE496" s="72"/>
      <c r="BF496" s="72"/>
    </row>
    <row r="497" spans="5:58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B497" s="72"/>
      <c r="BC497" s="72"/>
      <c r="BD497" s="72"/>
      <c r="BE497" s="72"/>
      <c r="BF497" s="72"/>
    </row>
    <row r="498" spans="5:58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B498" s="72"/>
      <c r="BC498" s="72"/>
      <c r="BD498" s="72"/>
      <c r="BE498" s="72"/>
      <c r="BF498" s="72"/>
    </row>
    <row r="499" spans="5:58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B499" s="72"/>
      <c r="BC499" s="72"/>
      <c r="BD499" s="72"/>
      <c r="BE499" s="72"/>
      <c r="BF499" s="72"/>
    </row>
    <row r="500" spans="5:58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B500" s="72"/>
      <c r="BC500" s="72"/>
      <c r="BD500" s="72"/>
      <c r="BE500" s="72"/>
      <c r="BF500" s="72"/>
    </row>
    <row r="501" spans="5:58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B501" s="72"/>
      <c r="BC501" s="72"/>
      <c r="BD501" s="72"/>
      <c r="BE501" s="72"/>
      <c r="BF501" s="72"/>
    </row>
    <row r="502" spans="5:58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B502" s="72"/>
      <c r="BC502" s="72"/>
      <c r="BD502" s="72"/>
      <c r="BE502" s="72"/>
      <c r="BF502" s="72"/>
    </row>
    <row r="503" spans="5:58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B503" s="72"/>
      <c r="BC503" s="72"/>
      <c r="BD503" s="72"/>
      <c r="BE503" s="72"/>
      <c r="BF503" s="72"/>
    </row>
    <row r="504" spans="5:58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B504" s="72"/>
      <c r="BC504" s="72"/>
      <c r="BD504" s="72"/>
      <c r="BE504" s="72"/>
      <c r="BF504" s="72"/>
    </row>
    <row r="505" spans="5:58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B505" s="72"/>
      <c r="BC505" s="72"/>
      <c r="BD505" s="72"/>
      <c r="BE505" s="72"/>
      <c r="BF505" s="72"/>
    </row>
    <row r="506" spans="5:58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B506" s="72"/>
      <c r="BC506" s="72"/>
      <c r="BD506" s="72"/>
      <c r="BE506" s="72"/>
      <c r="BF506" s="72"/>
    </row>
    <row r="507" spans="5:58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B507" s="72"/>
      <c r="BC507" s="72"/>
      <c r="BD507" s="72"/>
      <c r="BE507" s="72"/>
      <c r="BF507" s="72"/>
    </row>
    <row r="508" spans="5:58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B508" s="72"/>
      <c r="BC508" s="72"/>
      <c r="BD508" s="72"/>
      <c r="BE508" s="72"/>
      <c r="BF508" s="72"/>
    </row>
    <row r="509" spans="5:58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B509" s="72"/>
      <c r="BC509" s="72"/>
      <c r="BD509" s="72"/>
      <c r="BE509" s="72"/>
      <c r="BF509" s="72"/>
    </row>
    <row r="510" spans="5:58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B510" s="72"/>
      <c r="BC510" s="72"/>
      <c r="BD510" s="72"/>
      <c r="BE510" s="72"/>
      <c r="BF510" s="72"/>
    </row>
    <row r="511" spans="5:58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B511" s="72"/>
      <c r="BC511" s="72"/>
      <c r="BD511" s="72"/>
      <c r="BE511" s="72"/>
      <c r="BF511" s="72"/>
    </row>
    <row r="512" spans="5:58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B512" s="72"/>
      <c r="BC512" s="72"/>
      <c r="BD512" s="72"/>
      <c r="BE512" s="72"/>
      <c r="BF512" s="72"/>
    </row>
    <row r="513" spans="5:58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B513" s="72"/>
      <c r="BC513" s="72"/>
      <c r="BD513" s="72"/>
      <c r="BE513" s="72"/>
      <c r="BF513" s="72"/>
    </row>
    <row r="514" spans="5:58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B514" s="72"/>
      <c r="BC514" s="72"/>
      <c r="BD514" s="72"/>
      <c r="BE514" s="72"/>
      <c r="BF514" s="72"/>
    </row>
    <row r="515" spans="5:58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B515" s="72"/>
      <c r="BC515" s="72"/>
      <c r="BD515" s="72"/>
      <c r="BE515" s="72"/>
      <c r="BF515" s="72"/>
    </row>
    <row r="516" spans="5:58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B516" s="72"/>
      <c r="BC516" s="72"/>
      <c r="BD516" s="72"/>
      <c r="BE516" s="72"/>
      <c r="BF516" s="72"/>
    </row>
    <row r="517" spans="5:58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B517" s="72"/>
      <c r="BC517" s="72"/>
      <c r="BD517" s="72"/>
      <c r="BE517" s="72"/>
      <c r="BF517" s="72"/>
    </row>
    <row r="518" spans="5:58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B518" s="72"/>
      <c r="BC518" s="72"/>
      <c r="BD518" s="72"/>
      <c r="BE518" s="72"/>
      <c r="BF518" s="72"/>
    </row>
    <row r="519" spans="5:58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B519" s="72"/>
      <c r="BC519" s="72"/>
      <c r="BD519" s="72"/>
      <c r="BE519" s="72"/>
      <c r="BF519" s="72"/>
    </row>
    <row r="520" spans="5:58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B520" s="72"/>
      <c r="BC520" s="72"/>
      <c r="BD520" s="72"/>
      <c r="BE520" s="72"/>
      <c r="BF520" s="72"/>
    </row>
    <row r="521" spans="5:58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B521" s="72"/>
      <c r="BC521" s="72"/>
      <c r="BD521" s="72"/>
      <c r="BE521" s="72"/>
      <c r="BF521" s="72"/>
    </row>
    <row r="522" spans="5:58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B522" s="72"/>
      <c r="BC522" s="72"/>
      <c r="BD522" s="72"/>
      <c r="BE522" s="72"/>
      <c r="BF522" s="72"/>
    </row>
    <row r="523" spans="5:58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B523" s="72"/>
      <c r="BC523" s="72"/>
      <c r="BD523" s="72"/>
      <c r="BE523" s="72"/>
      <c r="BF523" s="72"/>
    </row>
    <row r="524" spans="5:58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B524" s="72"/>
      <c r="BC524" s="72"/>
      <c r="BD524" s="72"/>
      <c r="BE524" s="72"/>
      <c r="BF524" s="72"/>
    </row>
    <row r="525" spans="5:58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B525" s="72"/>
      <c r="BC525" s="72"/>
      <c r="BD525" s="72"/>
      <c r="BE525" s="72"/>
      <c r="BF525" s="72"/>
    </row>
    <row r="526" spans="5:58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B526" s="72"/>
      <c r="BC526" s="72"/>
      <c r="BD526" s="72"/>
      <c r="BE526" s="72"/>
      <c r="BF526" s="72"/>
    </row>
    <row r="527" spans="5:58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B527" s="72"/>
      <c r="BC527" s="72"/>
      <c r="BD527" s="72"/>
      <c r="BE527" s="72"/>
      <c r="BF527" s="72"/>
    </row>
    <row r="528" spans="5:58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B528" s="72"/>
      <c r="BC528" s="72"/>
      <c r="BD528" s="72"/>
      <c r="BE528" s="72"/>
      <c r="BF528" s="72"/>
    </row>
    <row r="529" spans="5:58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B529" s="72"/>
      <c r="BC529" s="72"/>
      <c r="BD529" s="72"/>
      <c r="BE529" s="72"/>
      <c r="BF529" s="72"/>
    </row>
    <row r="530" spans="5:58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B530" s="72"/>
      <c r="BC530" s="72"/>
      <c r="BD530" s="72"/>
      <c r="BE530" s="72"/>
      <c r="BF530" s="72"/>
    </row>
    <row r="531" spans="5:58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B531" s="72"/>
      <c r="BC531" s="72"/>
      <c r="BD531" s="72"/>
      <c r="BE531" s="72"/>
      <c r="BF531" s="72"/>
    </row>
    <row r="532" spans="5:58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B532" s="72"/>
      <c r="BC532" s="72"/>
      <c r="BD532" s="72"/>
      <c r="BE532" s="72"/>
      <c r="BF532" s="72"/>
    </row>
    <row r="533" spans="5:58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B533" s="72"/>
      <c r="BC533" s="72"/>
      <c r="BD533" s="72"/>
      <c r="BE533" s="72"/>
      <c r="BF533" s="72"/>
    </row>
    <row r="534" spans="5:58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B534" s="72"/>
      <c r="BC534" s="72"/>
      <c r="BD534" s="72"/>
      <c r="BE534" s="72"/>
      <c r="BF534" s="72"/>
    </row>
    <row r="535" spans="5:58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B535" s="72"/>
      <c r="BC535" s="72"/>
      <c r="BD535" s="72"/>
      <c r="BE535" s="72"/>
      <c r="BF535" s="72"/>
    </row>
    <row r="536" spans="5:58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B536" s="72"/>
      <c r="BC536" s="72"/>
      <c r="BD536" s="72"/>
      <c r="BE536" s="72"/>
      <c r="BF536" s="72"/>
    </row>
    <row r="537" spans="5:58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B537" s="72"/>
      <c r="BC537" s="72"/>
      <c r="BD537" s="72"/>
      <c r="BE537" s="72"/>
      <c r="BF537" s="72"/>
    </row>
    <row r="538" spans="5:58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B538" s="72"/>
      <c r="BC538" s="72"/>
      <c r="BD538" s="72"/>
      <c r="BE538" s="72"/>
      <c r="BF538" s="72"/>
    </row>
    <row r="539" spans="5:58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B539" s="72"/>
      <c r="BC539" s="72"/>
      <c r="BD539" s="72"/>
      <c r="BE539" s="72"/>
      <c r="BF539" s="72"/>
    </row>
    <row r="540" spans="5:58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B540" s="72"/>
      <c r="BC540" s="72"/>
      <c r="BD540" s="72"/>
      <c r="BE540" s="72"/>
      <c r="BF540" s="72"/>
    </row>
    <row r="541" spans="5:58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B541" s="72"/>
      <c r="BC541" s="72"/>
      <c r="BD541" s="72"/>
      <c r="BE541" s="72"/>
      <c r="BF541" s="72"/>
    </row>
    <row r="542" spans="5:58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B542" s="72"/>
      <c r="BC542" s="72"/>
      <c r="BD542" s="72"/>
      <c r="BE542" s="72"/>
      <c r="BF542" s="72"/>
    </row>
    <row r="543" spans="5:58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B543" s="72"/>
      <c r="BC543" s="72"/>
      <c r="BD543" s="72"/>
      <c r="BE543" s="72"/>
      <c r="BF543" s="72"/>
    </row>
    <row r="544" spans="5:58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B544" s="72"/>
      <c r="BC544" s="72"/>
      <c r="BD544" s="72"/>
      <c r="BE544" s="72"/>
      <c r="BF544" s="72"/>
    </row>
    <row r="545" spans="5:58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B545" s="72"/>
      <c r="BC545" s="72"/>
      <c r="BD545" s="72"/>
      <c r="BE545" s="72"/>
      <c r="BF545" s="72"/>
    </row>
    <row r="546" spans="5:58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B546" s="72"/>
      <c r="BC546" s="72"/>
      <c r="BD546" s="72"/>
      <c r="BE546" s="72"/>
      <c r="BF546" s="72"/>
    </row>
    <row r="547" spans="5:58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B547" s="72"/>
      <c r="BC547" s="72"/>
      <c r="BD547" s="72"/>
      <c r="BE547" s="72"/>
      <c r="BF547" s="72"/>
    </row>
    <row r="548" spans="5:58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B548" s="72"/>
      <c r="BC548" s="72"/>
      <c r="BD548" s="72"/>
      <c r="BE548" s="72"/>
      <c r="BF548" s="72"/>
    </row>
    <row r="549" spans="5:58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B549" s="72"/>
      <c r="BC549" s="72"/>
      <c r="BD549" s="72"/>
      <c r="BE549" s="72"/>
      <c r="BF549" s="72"/>
    </row>
    <row r="550" spans="5:58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B550" s="72"/>
      <c r="BC550" s="72"/>
      <c r="BD550" s="72"/>
      <c r="BE550" s="72"/>
      <c r="BF550" s="72"/>
    </row>
    <row r="551" spans="5:58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B551" s="72"/>
      <c r="BC551" s="72"/>
      <c r="BD551" s="72"/>
      <c r="BE551" s="72"/>
      <c r="BF551" s="72"/>
    </row>
    <row r="552" spans="5:58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B552" s="72"/>
      <c r="BC552" s="72"/>
      <c r="BD552" s="72"/>
      <c r="BE552" s="72"/>
      <c r="BF552" s="72"/>
    </row>
    <row r="553" spans="5:58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B553" s="72"/>
      <c r="BC553" s="72"/>
      <c r="BD553" s="72"/>
      <c r="BE553" s="72"/>
      <c r="BF553" s="72"/>
    </row>
    <row r="554" spans="5:58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B554" s="72"/>
      <c r="BC554" s="72"/>
      <c r="BD554" s="72"/>
      <c r="BE554" s="72"/>
      <c r="BF554" s="72"/>
    </row>
    <row r="555" spans="5:58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B555" s="72"/>
      <c r="BC555" s="72"/>
      <c r="BD555" s="72"/>
      <c r="BE555" s="72"/>
      <c r="BF555" s="72"/>
    </row>
    <row r="556" spans="5:58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B556" s="72"/>
      <c r="BC556" s="72"/>
      <c r="BD556" s="72"/>
      <c r="BE556" s="72"/>
      <c r="BF556" s="72"/>
    </row>
    <row r="557" spans="5:58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B557" s="72"/>
      <c r="BC557" s="72"/>
      <c r="BD557" s="72"/>
      <c r="BE557" s="72"/>
      <c r="BF557" s="72"/>
    </row>
    <row r="558" spans="5:58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B558" s="72"/>
      <c r="BC558" s="72"/>
      <c r="BD558" s="72"/>
      <c r="BE558" s="72"/>
      <c r="BF558" s="72"/>
    </row>
    <row r="559" spans="5:58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B559" s="72"/>
      <c r="BC559" s="72"/>
      <c r="BD559" s="72"/>
      <c r="BE559" s="72"/>
      <c r="BF559" s="72"/>
    </row>
    <row r="560" spans="5:58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B560" s="72"/>
      <c r="BC560" s="72"/>
      <c r="BD560" s="72"/>
      <c r="BE560" s="72"/>
      <c r="BF560" s="72"/>
    </row>
    <row r="561" spans="5:58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B561" s="72"/>
      <c r="BC561" s="72"/>
      <c r="BD561" s="72"/>
      <c r="BE561" s="72"/>
      <c r="BF561" s="72"/>
    </row>
    <row r="562" spans="5:58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B562" s="72"/>
      <c r="BC562" s="72"/>
      <c r="BD562" s="72"/>
      <c r="BE562" s="72"/>
      <c r="BF562" s="72"/>
    </row>
    <row r="563" spans="5:58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B563" s="72"/>
      <c r="BC563" s="72"/>
      <c r="BD563" s="72"/>
      <c r="BE563" s="72"/>
      <c r="BF563" s="72"/>
    </row>
    <row r="564" spans="5:58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B564" s="72"/>
      <c r="BC564" s="72"/>
      <c r="BD564" s="72"/>
      <c r="BE564" s="72"/>
      <c r="BF564" s="72"/>
    </row>
    <row r="565" spans="5:58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B565" s="72"/>
      <c r="BC565" s="72"/>
      <c r="BD565" s="72"/>
      <c r="BE565" s="72"/>
      <c r="BF565" s="72"/>
    </row>
    <row r="566" spans="5:58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B566" s="72"/>
      <c r="BC566" s="72"/>
      <c r="BD566" s="72"/>
      <c r="BE566" s="72"/>
      <c r="BF566" s="72"/>
    </row>
    <row r="567" spans="5:58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B567" s="72"/>
      <c r="BC567" s="72"/>
      <c r="BD567" s="72"/>
      <c r="BE567" s="72"/>
      <c r="BF567" s="72"/>
    </row>
    <row r="568" spans="5:58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B568" s="72"/>
      <c r="BC568" s="72"/>
      <c r="BD568" s="72"/>
      <c r="BE568" s="72"/>
      <c r="BF568" s="72"/>
    </row>
    <row r="569" spans="5:58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B569" s="72"/>
      <c r="BC569" s="72"/>
      <c r="BD569" s="72"/>
      <c r="BE569" s="72"/>
      <c r="BF569" s="72"/>
    </row>
    <row r="570" spans="5:58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B570" s="72"/>
      <c r="BC570" s="72"/>
      <c r="BD570" s="72"/>
      <c r="BE570" s="72"/>
      <c r="BF570" s="72"/>
    </row>
    <row r="571" spans="5:58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B571" s="72"/>
      <c r="BC571" s="72"/>
      <c r="BD571" s="72"/>
      <c r="BE571" s="72"/>
      <c r="BF571" s="72"/>
    </row>
    <row r="572" spans="5:58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B572" s="72"/>
      <c r="BC572" s="72"/>
      <c r="BD572" s="72"/>
      <c r="BE572" s="72"/>
      <c r="BF572" s="72"/>
    </row>
    <row r="573" spans="5:58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B573" s="72"/>
      <c r="BC573" s="72"/>
      <c r="BD573" s="72"/>
      <c r="BE573" s="72"/>
      <c r="BF573" s="72"/>
    </row>
    <row r="574" spans="5:58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B574" s="72"/>
      <c r="BC574" s="72"/>
      <c r="BD574" s="72"/>
      <c r="BE574" s="72"/>
      <c r="BF574" s="72"/>
    </row>
    <row r="575" spans="5:58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B575" s="72"/>
      <c r="BC575" s="72"/>
      <c r="BD575" s="72"/>
      <c r="BE575" s="72"/>
      <c r="BF575" s="72"/>
    </row>
    <row r="576" spans="5:58" x14ac:dyDescent="0.25">
      <c r="E576" s="93"/>
      <c r="I576" s="72"/>
      <c r="P576" s="72"/>
      <c r="Q576" s="72"/>
      <c r="R576" s="72"/>
      <c r="S576" s="72"/>
      <c r="AM576" s="93"/>
      <c r="AN576" s="93"/>
      <c r="AO576" s="129"/>
      <c r="AP576" s="93"/>
      <c r="AQ576" s="93"/>
      <c r="BB576" s="72"/>
      <c r="BC576" s="72"/>
      <c r="BD576" s="72"/>
      <c r="BE576" s="72"/>
      <c r="BF576" s="72"/>
    </row>
    <row r="577" spans="5:58" x14ac:dyDescent="0.25">
      <c r="E577" s="93"/>
      <c r="I577" s="72"/>
      <c r="P577" s="72"/>
      <c r="Q577" s="72"/>
      <c r="R577" s="72"/>
      <c r="S577" s="72"/>
      <c r="AM577" s="93"/>
      <c r="AN577" s="93"/>
      <c r="AO577" s="129"/>
      <c r="AP577" s="93"/>
      <c r="AQ577" s="93"/>
      <c r="BB577" s="72"/>
      <c r="BC577" s="72"/>
      <c r="BD577" s="72"/>
      <c r="BE577" s="72"/>
      <c r="BF577" s="72"/>
    </row>
    <row r="578" spans="5:58" x14ac:dyDescent="0.25">
      <c r="E578" s="93"/>
      <c r="I578" s="72"/>
      <c r="P578" s="72"/>
      <c r="Q578" s="72"/>
      <c r="R578" s="72"/>
      <c r="S578" s="72"/>
      <c r="AM578" s="93"/>
      <c r="AN578" s="93"/>
      <c r="AO578" s="129"/>
      <c r="AP578" s="93"/>
      <c r="AQ578" s="93"/>
      <c r="BB578" s="72"/>
      <c r="BC578" s="72"/>
      <c r="BD578" s="72"/>
      <c r="BE578" s="72"/>
      <c r="BF578" s="72"/>
    </row>
    <row r="579" spans="5:58" x14ac:dyDescent="0.25">
      <c r="E579" s="93"/>
      <c r="I579" s="72"/>
      <c r="P579" s="72"/>
      <c r="Q579" s="72"/>
      <c r="R579" s="72"/>
      <c r="S579" s="72"/>
      <c r="AM579" s="93"/>
      <c r="AN579" s="93"/>
      <c r="AO579" s="129"/>
      <c r="AP579" s="93"/>
      <c r="AQ579" s="93"/>
      <c r="BB579" s="72"/>
      <c r="BC579" s="72"/>
      <c r="BD579" s="72"/>
      <c r="BE579" s="72"/>
      <c r="BF579" s="72"/>
    </row>
    <row r="580" spans="5:58" x14ac:dyDescent="0.25">
      <c r="E580" s="93"/>
      <c r="I580" s="72"/>
      <c r="P580" s="72"/>
      <c r="Q580" s="72"/>
      <c r="R580" s="72"/>
      <c r="S580" s="72"/>
      <c r="AM580" s="93"/>
      <c r="AN580" s="93"/>
      <c r="AO580" s="129"/>
      <c r="AP580" s="93"/>
      <c r="AQ580" s="93"/>
      <c r="BB580" s="72"/>
      <c r="BC580" s="72"/>
      <c r="BD580" s="72"/>
      <c r="BE580" s="72"/>
      <c r="BF580" s="72"/>
    </row>
    <row r="581" spans="5:58" x14ac:dyDescent="0.25">
      <c r="E581" s="93"/>
      <c r="I581" s="72"/>
      <c r="P581" s="72"/>
      <c r="Q581" s="72"/>
      <c r="R581" s="72"/>
      <c r="S581" s="72"/>
      <c r="AM581" s="93"/>
      <c r="AN581" s="93"/>
      <c r="AO581" s="129"/>
      <c r="AP581" s="93"/>
      <c r="AQ581" s="93"/>
      <c r="BB581" s="72"/>
      <c r="BC581" s="72"/>
      <c r="BD581" s="72"/>
      <c r="BE581" s="72"/>
      <c r="BF581" s="72"/>
    </row>
    <row r="582" spans="5:58" x14ac:dyDescent="0.25">
      <c r="E582" s="93"/>
      <c r="I582" s="72"/>
      <c r="P582" s="72"/>
      <c r="Q582" s="72"/>
      <c r="R582" s="72"/>
      <c r="S582" s="72"/>
      <c r="AM582" s="93"/>
      <c r="AN582" s="93"/>
      <c r="AO582" s="129"/>
      <c r="AP582" s="93"/>
      <c r="AQ582" s="93"/>
      <c r="BB582" s="72"/>
      <c r="BC582" s="72"/>
      <c r="BD582" s="72"/>
      <c r="BE582" s="72"/>
      <c r="BF582" s="72"/>
    </row>
    <row r="583" spans="5:58" x14ac:dyDescent="0.25">
      <c r="E583" s="93"/>
      <c r="I583" s="72"/>
      <c r="P583" s="72"/>
      <c r="Q583" s="72"/>
      <c r="R583" s="72"/>
      <c r="S583" s="72"/>
      <c r="AM583" s="93"/>
      <c r="AN583" s="93"/>
      <c r="AO583" s="129"/>
      <c r="AP583" s="93"/>
      <c r="AQ583" s="93"/>
      <c r="BB583" s="72"/>
      <c r="BC583" s="72"/>
      <c r="BD583" s="72"/>
      <c r="BE583" s="72"/>
      <c r="BF583" s="72"/>
    </row>
    <row r="584" spans="5:58" x14ac:dyDescent="0.25">
      <c r="E584" s="93"/>
      <c r="I584" s="72"/>
      <c r="P584" s="72"/>
      <c r="Q584" s="72"/>
      <c r="R584" s="72"/>
      <c r="S584" s="72"/>
      <c r="AM584" s="93"/>
      <c r="AN584" s="93"/>
      <c r="AO584" s="129"/>
      <c r="AP584" s="93"/>
      <c r="AQ584" s="93"/>
      <c r="BB584" s="72"/>
      <c r="BC584" s="72"/>
      <c r="BD584" s="72"/>
      <c r="BE584" s="72"/>
      <c r="BF584" s="72"/>
    </row>
    <row r="585" spans="5:58" x14ac:dyDescent="0.25">
      <c r="E585" s="93"/>
      <c r="I585" s="72"/>
      <c r="P585" s="72"/>
      <c r="Q585" s="72"/>
      <c r="R585" s="72"/>
      <c r="S585" s="72"/>
      <c r="AM585" s="93"/>
      <c r="AN585" s="93"/>
      <c r="AO585" s="129"/>
      <c r="AP585" s="93"/>
      <c r="AQ585" s="93"/>
      <c r="BB585" s="72"/>
      <c r="BC585" s="72"/>
      <c r="BD585" s="72"/>
      <c r="BE585" s="72"/>
      <c r="BF585" s="72"/>
    </row>
    <row r="586" spans="5:58" x14ac:dyDescent="0.25">
      <c r="E586" s="93"/>
      <c r="I586" s="72"/>
      <c r="P586" s="72"/>
      <c r="Q586" s="72"/>
      <c r="R586" s="72"/>
      <c r="S586" s="72"/>
      <c r="AM586" s="93"/>
      <c r="AN586" s="93"/>
      <c r="AO586" s="129"/>
      <c r="AP586" s="93"/>
      <c r="AQ586" s="93"/>
      <c r="BB586" s="72"/>
      <c r="BC586" s="72"/>
      <c r="BD586" s="72"/>
      <c r="BE586" s="72"/>
      <c r="BF586" s="72"/>
    </row>
    <row r="587" spans="5:58" x14ac:dyDescent="0.25">
      <c r="E587" s="93"/>
      <c r="I587" s="72"/>
      <c r="P587" s="72"/>
      <c r="Q587" s="72"/>
      <c r="R587" s="72"/>
      <c r="S587" s="72"/>
      <c r="AM587" s="93"/>
      <c r="AN587" s="93"/>
      <c r="AO587" s="129"/>
      <c r="AP587" s="93"/>
      <c r="AQ587" s="93"/>
      <c r="BB587" s="72"/>
      <c r="BC587" s="72"/>
      <c r="BD587" s="72"/>
      <c r="BE587" s="72"/>
      <c r="BF587" s="72"/>
    </row>
    <row r="588" spans="5:58" x14ac:dyDescent="0.25">
      <c r="E588" s="93"/>
      <c r="I588" s="72"/>
      <c r="P588" s="72"/>
      <c r="Q588" s="72"/>
      <c r="R588" s="72"/>
      <c r="S588" s="72"/>
      <c r="AM588" s="93"/>
      <c r="AN588" s="93"/>
      <c r="AO588" s="129"/>
      <c r="AP588" s="93"/>
      <c r="AQ588" s="93"/>
      <c r="BB588" s="72"/>
      <c r="BC588" s="72"/>
      <c r="BD588" s="72"/>
      <c r="BE588" s="72"/>
      <c r="BF588" s="72"/>
    </row>
    <row r="589" spans="5:58" x14ac:dyDescent="0.25">
      <c r="E589" s="93"/>
      <c r="I589" s="72"/>
      <c r="P589" s="72"/>
      <c r="Q589" s="72"/>
      <c r="R589" s="72"/>
      <c r="S589" s="72"/>
      <c r="AM589" s="93"/>
      <c r="AN589" s="93"/>
      <c r="AO589" s="129"/>
      <c r="AP589" s="93"/>
      <c r="AQ589" s="93"/>
      <c r="BB589" s="72"/>
      <c r="BC589" s="72"/>
      <c r="BD589" s="72"/>
      <c r="BE589" s="72"/>
      <c r="BF589" s="72"/>
    </row>
    <row r="590" spans="5:58" x14ac:dyDescent="0.25">
      <c r="E590" s="93"/>
      <c r="I590" s="72"/>
      <c r="P590" s="72"/>
      <c r="Q590" s="72"/>
      <c r="R590" s="72"/>
      <c r="S590" s="72"/>
      <c r="AM590" s="93"/>
      <c r="AN590" s="93"/>
      <c r="AO590" s="129"/>
      <c r="AP590" s="93"/>
      <c r="AQ590" s="93"/>
      <c r="BB590" s="72"/>
      <c r="BC590" s="72"/>
      <c r="BD590" s="72"/>
      <c r="BE590" s="72"/>
      <c r="BF590" s="72"/>
    </row>
    <row r="591" spans="5:58" x14ac:dyDescent="0.25">
      <c r="E591" s="93"/>
      <c r="I591" s="72"/>
      <c r="P591" s="72"/>
      <c r="Q591" s="72"/>
      <c r="R591" s="72"/>
      <c r="S591" s="72"/>
      <c r="AM591" s="93"/>
      <c r="AN591" s="93"/>
      <c r="AO591" s="129"/>
      <c r="AP591" s="93"/>
      <c r="AQ591" s="93"/>
      <c r="BB591" s="72"/>
      <c r="BC591" s="72"/>
      <c r="BD591" s="72"/>
      <c r="BE591" s="72"/>
      <c r="BF591" s="72"/>
    </row>
    <row r="592" spans="5:58" x14ac:dyDescent="0.25">
      <c r="E592" s="93"/>
      <c r="I592" s="72"/>
      <c r="P592" s="72"/>
      <c r="Q592" s="72"/>
      <c r="R592" s="72"/>
      <c r="S592" s="72"/>
      <c r="AM592" s="93"/>
      <c r="AN592" s="93"/>
      <c r="AO592" s="129"/>
      <c r="AP592" s="93"/>
      <c r="AQ592" s="93"/>
      <c r="BB592" s="72"/>
      <c r="BC592" s="72"/>
      <c r="BD592" s="72"/>
      <c r="BE592" s="72"/>
      <c r="BF592" s="72"/>
    </row>
    <row r="593" spans="5:58" x14ac:dyDescent="0.25">
      <c r="E593" s="93"/>
      <c r="I593" s="72"/>
      <c r="P593" s="72"/>
      <c r="Q593" s="72"/>
      <c r="R593" s="72"/>
      <c r="S593" s="72"/>
      <c r="AM593" s="93"/>
      <c r="AN593" s="93"/>
      <c r="AO593" s="129"/>
      <c r="AP593" s="93"/>
      <c r="AQ593" s="93"/>
      <c r="BB593" s="72"/>
      <c r="BC593" s="72"/>
      <c r="BD593" s="72"/>
      <c r="BE593" s="72"/>
      <c r="BF593" s="72"/>
    </row>
    <row r="594" spans="5:58" x14ac:dyDescent="0.25">
      <c r="E594" s="93"/>
      <c r="I594" s="72"/>
      <c r="P594" s="72"/>
      <c r="Q594" s="72"/>
      <c r="R594" s="72"/>
      <c r="S594" s="72"/>
      <c r="AM594" s="93"/>
      <c r="AN594" s="93"/>
      <c r="AO594" s="129"/>
      <c r="AP594" s="93"/>
      <c r="AQ594" s="93"/>
      <c r="BB594" s="72"/>
      <c r="BC594" s="72"/>
      <c r="BD594" s="72"/>
      <c r="BE594" s="72"/>
      <c r="BF594" s="72"/>
    </row>
    <row r="595" spans="5:58" x14ac:dyDescent="0.25">
      <c r="E595" s="93"/>
      <c r="I595" s="72"/>
      <c r="P595" s="72"/>
      <c r="Q595" s="72"/>
      <c r="R595" s="72"/>
      <c r="S595" s="72"/>
      <c r="AM595" s="93"/>
      <c r="AN595" s="93"/>
      <c r="AO595" s="129"/>
      <c r="AP595" s="93"/>
      <c r="AQ595" s="93"/>
      <c r="BB595" s="72"/>
      <c r="BC595" s="72"/>
      <c r="BD595" s="72"/>
      <c r="BE595" s="72"/>
      <c r="BF595" s="72"/>
    </row>
    <row r="596" spans="5:58" x14ac:dyDescent="0.25">
      <c r="E596" s="93"/>
      <c r="I596" s="72"/>
      <c r="P596" s="72"/>
      <c r="Q596" s="72"/>
      <c r="R596" s="72"/>
      <c r="S596" s="72"/>
      <c r="AM596" s="93"/>
      <c r="AN596" s="93"/>
      <c r="AO596" s="129"/>
      <c r="AP596" s="93"/>
      <c r="AQ596" s="93"/>
      <c r="BB596" s="72"/>
      <c r="BC596" s="72"/>
      <c r="BD596" s="72"/>
      <c r="BE596" s="72"/>
      <c r="BF596" s="72"/>
    </row>
    <row r="597" spans="5:58" x14ac:dyDescent="0.25">
      <c r="E597" s="93"/>
      <c r="I597" s="72"/>
      <c r="P597" s="72"/>
      <c r="Q597" s="72"/>
      <c r="R597" s="72"/>
      <c r="S597" s="72"/>
      <c r="AM597" s="93"/>
      <c r="AN597" s="93"/>
      <c r="AO597" s="129"/>
      <c r="AP597" s="93"/>
      <c r="AQ597" s="93"/>
      <c r="BB597" s="72"/>
      <c r="BC597" s="72"/>
      <c r="BD597" s="72"/>
      <c r="BE597" s="72"/>
      <c r="BF597" s="72"/>
    </row>
    <row r="598" spans="5:58" x14ac:dyDescent="0.25">
      <c r="E598" s="93"/>
      <c r="I598" s="72"/>
      <c r="P598" s="72"/>
      <c r="Q598" s="72"/>
      <c r="R598" s="72"/>
      <c r="S598" s="72"/>
      <c r="AM598" s="93"/>
      <c r="AN598" s="93"/>
      <c r="AO598" s="129"/>
      <c r="AP598" s="93"/>
      <c r="AQ598" s="93"/>
      <c r="BB598" s="72"/>
      <c r="BC598" s="72"/>
      <c r="BD598" s="72"/>
      <c r="BE598" s="72"/>
      <c r="BF598" s="72"/>
    </row>
    <row r="599" spans="5:58" x14ac:dyDescent="0.25">
      <c r="E599" s="93"/>
      <c r="I599" s="72"/>
      <c r="P599" s="72"/>
      <c r="Q599" s="72"/>
      <c r="R599" s="72"/>
      <c r="S599" s="72"/>
      <c r="AM599" s="93"/>
      <c r="AN599" s="93"/>
      <c r="AO599" s="129"/>
      <c r="AP599" s="93"/>
      <c r="AQ599" s="93"/>
      <c r="BB599" s="72"/>
      <c r="BC599" s="72"/>
      <c r="BD599" s="72"/>
      <c r="BE599" s="72"/>
      <c r="BF599" s="72"/>
    </row>
    <row r="600" spans="5:58" x14ac:dyDescent="0.25">
      <c r="E600" s="93"/>
      <c r="I600" s="72"/>
      <c r="P600" s="72"/>
      <c r="Q600" s="72"/>
      <c r="R600" s="72"/>
      <c r="S600" s="72"/>
      <c r="AM600" s="93"/>
      <c r="AN600" s="93"/>
      <c r="AO600" s="129"/>
      <c r="AP600" s="93"/>
      <c r="AQ600" s="93"/>
      <c r="BB600" s="72"/>
      <c r="BC600" s="72"/>
      <c r="BD600" s="72"/>
      <c r="BE600" s="72"/>
      <c r="BF600" s="72"/>
    </row>
    <row r="601" spans="5:58" x14ac:dyDescent="0.25">
      <c r="E601" s="93"/>
      <c r="I601" s="72"/>
      <c r="P601" s="72"/>
      <c r="Q601" s="72"/>
      <c r="R601" s="72"/>
      <c r="S601" s="72"/>
      <c r="AM601" s="93"/>
      <c r="AN601" s="93"/>
      <c r="AO601" s="129"/>
      <c r="AP601" s="93"/>
      <c r="AQ601" s="93"/>
      <c r="BB601" s="72"/>
      <c r="BC601" s="72"/>
      <c r="BD601" s="72"/>
      <c r="BE601" s="72"/>
      <c r="BF601" s="72"/>
    </row>
    <row r="602" spans="5:58" x14ac:dyDescent="0.25">
      <c r="E602" s="93"/>
      <c r="I602" s="72"/>
      <c r="P602" s="72"/>
      <c r="Q602" s="72"/>
      <c r="R602" s="72"/>
      <c r="S602" s="72"/>
      <c r="AM602" s="93"/>
      <c r="AN602" s="93"/>
      <c r="AO602" s="129"/>
      <c r="AP602" s="93"/>
      <c r="AQ602" s="93"/>
      <c r="BB602" s="72"/>
      <c r="BC602" s="72"/>
      <c r="BD602" s="72"/>
      <c r="BE602" s="72"/>
      <c r="BF602" s="72"/>
    </row>
    <row r="603" spans="5:58" x14ac:dyDescent="0.25">
      <c r="E603" s="93"/>
      <c r="I603" s="72"/>
      <c r="P603" s="72"/>
      <c r="Q603" s="72"/>
      <c r="R603" s="72"/>
      <c r="S603" s="72"/>
      <c r="AM603" s="93"/>
      <c r="AN603" s="93"/>
      <c r="AO603" s="129"/>
      <c r="AP603" s="93"/>
      <c r="AQ603" s="93"/>
      <c r="BB603" s="72"/>
      <c r="BC603" s="72"/>
      <c r="BD603" s="72"/>
      <c r="BE603" s="72"/>
      <c r="BF603" s="72"/>
    </row>
    <row r="604" spans="5:58" x14ac:dyDescent="0.25">
      <c r="E604" s="93"/>
      <c r="I604" s="72"/>
      <c r="P604" s="72"/>
      <c r="Q604" s="72"/>
      <c r="R604" s="72"/>
      <c r="S604" s="72"/>
      <c r="AM604" s="93"/>
      <c r="AN604" s="93"/>
      <c r="AO604" s="129"/>
      <c r="AP604" s="93"/>
      <c r="AQ604" s="93"/>
      <c r="BB604" s="72"/>
      <c r="BC604" s="72"/>
      <c r="BD604" s="72"/>
      <c r="BE604" s="72"/>
      <c r="BF604" s="72"/>
    </row>
    <row r="605" spans="5:58" x14ac:dyDescent="0.25">
      <c r="E605" s="93"/>
      <c r="I605" s="72"/>
      <c r="P605" s="72"/>
      <c r="Q605" s="72"/>
      <c r="R605" s="72"/>
      <c r="S605" s="72"/>
      <c r="AM605" s="93"/>
      <c r="AN605" s="93"/>
      <c r="AO605" s="129"/>
      <c r="AP605" s="93"/>
      <c r="AQ605" s="93"/>
      <c r="BB605" s="72"/>
      <c r="BC605" s="72"/>
      <c r="BD605" s="72"/>
      <c r="BE605" s="72"/>
      <c r="BF605" s="72"/>
    </row>
    <row r="606" spans="5:58" x14ac:dyDescent="0.25">
      <c r="E606" s="93"/>
      <c r="I606" s="72"/>
      <c r="P606" s="72"/>
      <c r="Q606" s="72"/>
      <c r="R606" s="72"/>
      <c r="S606" s="72"/>
      <c r="AM606" s="93"/>
      <c r="AN606" s="93"/>
      <c r="AO606" s="129"/>
      <c r="AP606" s="93"/>
      <c r="AQ606" s="93"/>
      <c r="BB606" s="72"/>
      <c r="BC606" s="72"/>
      <c r="BD606" s="72"/>
      <c r="BE606" s="72"/>
      <c r="BF606" s="72"/>
    </row>
    <row r="607" spans="5:58" x14ac:dyDescent="0.25">
      <c r="E607" s="93"/>
      <c r="I607" s="72"/>
      <c r="P607" s="72"/>
      <c r="Q607" s="72"/>
      <c r="R607" s="72"/>
      <c r="S607" s="72"/>
      <c r="AM607" s="93"/>
      <c r="AN607" s="93"/>
      <c r="AO607" s="129"/>
      <c r="AP607" s="93"/>
      <c r="AQ607" s="93"/>
      <c r="BB607" s="72"/>
      <c r="BC607" s="72"/>
      <c r="BD607" s="72"/>
      <c r="BE607" s="72"/>
      <c r="BF607" s="72"/>
    </row>
    <row r="608" spans="5:58" x14ac:dyDescent="0.25">
      <c r="E608" s="93"/>
      <c r="I608" s="72"/>
      <c r="P608" s="72"/>
      <c r="Q608" s="72"/>
      <c r="R608" s="72"/>
      <c r="S608" s="72"/>
      <c r="AM608" s="93"/>
      <c r="AN608" s="93"/>
      <c r="AO608" s="129"/>
      <c r="AP608" s="93"/>
      <c r="AQ608" s="93"/>
      <c r="BB608" s="72"/>
      <c r="BC608" s="72"/>
      <c r="BD608" s="72"/>
      <c r="BE608" s="72"/>
      <c r="BF608" s="72"/>
    </row>
    <row r="609" spans="5:58" x14ac:dyDescent="0.25">
      <c r="E609" s="93"/>
      <c r="I609" s="72"/>
      <c r="P609" s="72"/>
      <c r="Q609" s="72"/>
      <c r="R609" s="72"/>
      <c r="S609" s="72"/>
      <c r="AM609" s="93"/>
      <c r="AN609" s="93"/>
      <c r="AO609" s="129"/>
      <c r="AP609" s="93"/>
      <c r="AQ609" s="93"/>
      <c r="BB609" s="72"/>
      <c r="BC609" s="72"/>
      <c r="BD609" s="72"/>
      <c r="BE609" s="72"/>
      <c r="BF609" s="72"/>
    </row>
    <row r="610" spans="5:58" x14ac:dyDescent="0.25">
      <c r="E610" s="93"/>
      <c r="I610" s="72"/>
      <c r="P610" s="72"/>
      <c r="Q610" s="72"/>
      <c r="R610" s="72"/>
      <c r="S610" s="72"/>
      <c r="AM610" s="93"/>
      <c r="AN610" s="93"/>
      <c r="AO610" s="129"/>
      <c r="AP610" s="93"/>
      <c r="AQ610" s="93"/>
      <c r="BB610" s="72"/>
      <c r="BC610" s="72"/>
      <c r="BD610" s="72"/>
      <c r="BE610" s="72"/>
      <c r="BF610" s="72"/>
    </row>
    <row r="611" spans="5:58" x14ac:dyDescent="0.25">
      <c r="E611" s="93"/>
      <c r="I611" s="72"/>
      <c r="P611" s="72"/>
      <c r="Q611" s="72"/>
      <c r="R611" s="72"/>
      <c r="S611" s="72"/>
      <c r="AM611" s="93"/>
      <c r="AN611" s="93"/>
      <c r="AO611" s="129"/>
      <c r="AP611" s="93"/>
      <c r="AQ611" s="93"/>
      <c r="BB611" s="72"/>
      <c r="BC611" s="72"/>
      <c r="BD611" s="72"/>
      <c r="BE611" s="72"/>
      <c r="BF611" s="72"/>
    </row>
    <row r="612" spans="5:58" x14ac:dyDescent="0.25">
      <c r="E612" s="93"/>
      <c r="I612" s="72"/>
      <c r="P612" s="72"/>
      <c r="Q612" s="72"/>
      <c r="R612" s="72"/>
      <c r="S612" s="72"/>
      <c r="AM612" s="93"/>
      <c r="AN612" s="93"/>
      <c r="AO612" s="129"/>
      <c r="AP612" s="93"/>
      <c r="AQ612" s="93"/>
      <c r="BB612" s="72"/>
      <c r="BC612" s="72"/>
      <c r="BD612" s="72"/>
      <c r="BE612" s="72"/>
      <c r="BF612" s="72"/>
    </row>
    <row r="613" spans="5:58" x14ac:dyDescent="0.25">
      <c r="E613" s="93"/>
      <c r="I613" s="72"/>
      <c r="P613" s="72"/>
      <c r="Q613" s="72"/>
      <c r="R613" s="72"/>
      <c r="S613" s="72"/>
      <c r="AM613" s="93"/>
      <c r="AN613" s="93"/>
      <c r="AO613" s="129"/>
      <c r="AP613" s="93"/>
      <c r="AQ613" s="93"/>
      <c r="BB613" s="72"/>
      <c r="BC613" s="72"/>
      <c r="BD613" s="72"/>
      <c r="BE613" s="72"/>
      <c r="BF613" s="72"/>
    </row>
    <row r="614" spans="5:58" x14ac:dyDescent="0.25">
      <c r="E614" s="93"/>
      <c r="I614" s="72"/>
      <c r="P614" s="72"/>
      <c r="Q614" s="72"/>
      <c r="R614" s="72"/>
      <c r="S614" s="72"/>
      <c r="AM614" s="93"/>
      <c r="AN614" s="93"/>
      <c r="AO614" s="129"/>
      <c r="AP614" s="93"/>
      <c r="AQ614" s="93"/>
      <c r="BB614" s="72"/>
      <c r="BC614" s="72"/>
      <c r="BD614" s="72"/>
      <c r="BE614" s="72"/>
      <c r="BF614" s="72"/>
    </row>
    <row r="615" spans="5:58" x14ac:dyDescent="0.25">
      <c r="E615" s="93"/>
      <c r="I615" s="72"/>
      <c r="P615" s="72"/>
      <c r="Q615" s="72"/>
      <c r="R615" s="72"/>
      <c r="S615" s="72"/>
      <c r="AM615" s="93"/>
      <c r="AN615" s="93"/>
      <c r="AO615" s="129"/>
      <c r="AP615" s="93"/>
      <c r="AQ615" s="93"/>
      <c r="BB615" s="72"/>
      <c r="BC615" s="72"/>
      <c r="BD615" s="72"/>
      <c r="BE615" s="72"/>
      <c r="BF615" s="72"/>
    </row>
    <row r="616" spans="5:58" x14ac:dyDescent="0.25">
      <c r="E616" s="93"/>
      <c r="I616" s="72"/>
      <c r="P616" s="72"/>
      <c r="Q616" s="72"/>
      <c r="R616" s="72"/>
      <c r="S616" s="72"/>
      <c r="AM616" s="93"/>
      <c r="AN616" s="93"/>
      <c r="AO616" s="129"/>
      <c r="AP616" s="93"/>
      <c r="AQ616" s="93"/>
      <c r="BB616" s="72"/>
      <c r="BC616" s="72"/>
      <c r="BD616" s="72"/>
      <c r="BE616" s="72"/>
      <c r="BF616" s="72"/>
    </row>
    <row r="617" spans="5:58" x14ac:dyDescent="0.25">
      <c r="E617" s="93"/>
      <c r="I617" s="72"/>
      <c r="P617" s="72"/>
      <c r="Q617" s="72"/>
      <c r="R617" s="72"/>
      <c r="S617" s="72"/>
      <c r="AM617" s="93"/>
      <c r="AN617" s="93"/>
      <c r="AO617" s="129"/>
      <c r="AP617" s="93"/>
      <c r="AQ617" s="93"/>
      <c r="BB617" s="72"/>
      <c r="BC617" s="72"/>
      <c r="BD617" s="72"/>
      <c r="BE617" s="72"/>
      <c r="BF617" s="72"/>
    </row>
    <row r="618" spans="5:58" x14ac:dyDescent="0.25">
      <c r="E618" s="93"/>
      <c r="I618" s="72"/>
      <c r="P618" s="72"/>
      <c r="Q618" s="72"/>
      <c r="R618" s="72"/>
      <c r="S618" s="72"/>
      <c r="AM618" s="93"/>
      <c r="AN618" s="93"/>
      <c r="AO618" s="129"/>
      <c r="AP618" s="93"/>
      <c r="AQ618" s="93"/>
      <c r="BB618" s="72"/>
      <c r="BC618" s="72"/>
      <c r="BD618" s="72"/>
      <c r="BE618" s="72"/>
      <c r="BF618" s="72"/>
    </row>
    <row r="619" spans="5:58" x14ac:dyDescent="0.25">
      <c r="E619" s="93"/>
      <c r="I619" s="72"/>
      <c r="P619" s="72"/>
      <c r="Q619" s="72"/>
      <c r="R619" s="72"/>
      <c r="S619" s="72"/>
      <c r="AM619" s="93"/>
      <c r="AN619" s="93"/>
      <c r="AO619" s="129"/>
      <c r="AP619" s="93"/>
      <c r="AQ619" s="93"/>
      <c r="BB619" s="72"/>
      <c r="BC619" s="72"/>
      <c r="BD619" s="72"/>
      <c r="BE619" s="72"/>
      <c r="BF619" s="72"/>
    </row>
    <row r="620" spans="5:58" x14ac:dyDescent="0.25">
      <c r="E620" s="93"/>
      <c r="I620" s="72"/>
      <c r="P620" s="72"/>
      <c r="Q620" s="72"/>
      <c r="R620" s="72"/>
      <c r="S620" s="72"/>
      <c r="AM620" s="93"/>
      <c r="AN620" s="93"/>
      <c r="AO620" s="129"/>
      <c r="AP620" s="93"/>
      <c r="AQ620" s="93"/>
      <c r="BB620" s="72"/>
      <c r="BC620" s="72"/>
      <c r="BD620" s="72"/>
      <c r="BE620" s="72"/>
      <c r="BF620" s="72"/>
    </row>
    <row r="621" spans="5:58" x14ac:dyDescent="0.25">
      <c r="E621" s="93"/>
      <c r="I621" s="72"/>
      <c r="P621" s="72"/>
      <c r="Q621" s="72"/>
      <c r="R621" s="72"/>
      <c r="S621" s="72"/>
      <c r="AM621" s="93"/>
      <c r="AN621" s="93"/>
      <c r="AO621" s="129"/>
      <c r="AP621" s="93"/>
      <c r="AQ621" s="93"/>
      <c r="BB621" s="72"/>
      <c r="BC621" s="72"/>
      <c r="BD621" s="72"/>
      <c r="BE621" s="72"/>
      <c r="BF621" s="72"/>
    </row>
    <row r="622" spans="5:58" x14ac:dyDescent="0.25">
      <c r="E622" s="93"/>
      <c r="I622" s="72"/>
      <c r="P622" s="72"/>
      <c r="Q622" s="72"/>
      <c r="R622" s="72"/>
      <c r="S622" s="72"/>
      <c r="AM622" s="93"/>
      <c r="AN622" s="93"/>
      <c r="AO622" s="129"/>
      <c r="AP622" s="93"/>
      <c r="AQ622" s="93"/>
      <c r="BB622" s="72"/>
      <c r="BC622" s="72"/>
      <c r="BD622" s="72"/>
      <c r="BE622" s="72"/>
      <c r="BF622" s="72"/>
    </row>
    <row r="623" spans="5:58" x14ac:dyDescent="0.25">
      <c r="E623" s="93"/>
      <c r="I623" s="72"/>
      <c r="P623" s="72"/>
      <c r="Q623" s="72"/>
      <c r="R623" s="72"/>
      <c r="S623" s="72"/>
      <c r="AM623" s="93"/>
      <c r="AN623" s="93"/>
      <c r="AO623" s="129"/>
      <c r="AP623" s="93"/>
      <c r="AQ623" s="93"/>
      <c r="BB623" s="72"/>
      <c r="BC623" s="72"/>
      <c r="BD623" s="72"/>
      <c r="BE623" s="72"/>
      <c r="BF623" s="72"/>
    </row>
    <row r="624" spans="5:58" x14ac:dyDescent="0.25">
      <c r="E624" s="93"/>
      <c r="I624" s="72"/>
      <c r="P624" s="72"/>
      <c r="Q624" s="72"/>
      <c r="R624" s="72"/>
      <c r="S624" s="72"/>
      <c r="AM624" s="93"/>
      <c r="AN624" s="93"/>
      <c r="AO624" s="129"/>
      <c r="AP624" s="93"/>
      <c r="AQ624" s="93"/>
      <c r="BB624" s="72"/>
      <c r="BC624" s="72"/>
      <c r="BD624" s="72"/>
      <c r="BE624" s="72"/>
      <c r="BF624" s="72"/>
    </row>
    <row r="625" spans="5:58" x14ac:dyDescent="0.25">
      <c r="E625" s="93"/>
      <c r="I625" s="72"/>
      <c r="P625" s="72"/>
      <c r="Q625" s="72"/>
      <c r="R625" s="72"/>
      <c r="S625" s="72"/>
      <c r="AM625" s="93"/>
      <c r="AN625" s="93"/>
      <c r="AO625" s="129"/>
      <c r="AP625" s="93"/>
      <c r="AQ625" s="93"/>
      <c r="BB625" s="72"/>
      <c r="BC625" s="72"/>
      <c r="BD625" s="72"/>
      <c r="BE625" s="72"/>
      <c r="BF625" s="72"/>
    </row>
    <row r="626" spans="5:58" x14ac:dyDescent="0.25">
      <c r="E626" s="93"/>
      <c r="I626" s="72"/>
      <c r="P626" s="72"/>
      <c r="Q626" s="72"/>
      <c r="R626" s="72"/>
      <c r="S626" s="72"/>
      <c r="AM626" s="93"/>
      <c r="AN626" s="93"/>
      <c r="AO626" s="129"/>
      <c r="AP626" s="93"/>
      <c r="AQ626" s="93"/>
      <c r="BB626" s="72"/>
      <c r="BC626" s="72"/>
      <c r="BD626" s="72"/>
      <c r="BE626" s="72"/>
      <c r="BF626" s="72"/>
    </row>
    <row r="627" spans="5:58" x14ac:dyDescent="0.25">
      <c r="E627" s="93"/>
      <c r="I627" s="72"/>
      <c r="P627" s="72"/>
      <c r="Q627" s="72"/>
      <c r="R627" s="72"/>
      <c r="S627" s="72"/>
      <c r="AM627" s="93"/>
      <c r="AN627" s="93"/>
      <c r="AO627" s="129"/>
      <c r="AP627" s="93"/>
      <c r="AQ627" s="93"/>
      <c r="BB627" s="72"/>
      <c r="BC627" s="72"/>
      <c r="BD627" s="72"/>
      <c r="BE627" s="72"/>
      <c r="BF627" s="72"/>
    </row>
    <row r="628" spans="5:58" x14ac:dyDescent="0.25">
      <c r="E628" s="93"/>
      <c r="I628" s="72"/>
      <c r="P628" s="72"/>
      <c r="Q628" s="72"/>
      <c r="R628" s="72"/>
      <c r="S628" s="72"/>
      <c r="AM628" s="93"/>
      <c r="AN628" s="93"/>
      <c r="AO628" s="129"/>
      <c r="AP628" s="93"/>
      <c r="AQ628" s="93"/>
      <c r="BB628" s="72"/>
      <c r="BC628" s="72"/>
      <c r="BD628" s="72"/>
      <c r="BE628" s="72"/>
      <c r="BF628" s="72"/>
    </row>
    <row r="629" spans="5:58" x14ac:dyDescent="0.25">
      <c r="E629" s="93"/>
      <c r="I629" s="72"/>
      <c r="P629" s="72"/>
      <c r="Q629" s="72"/>
      <c r="R629" s="72"/>
      <c r="S629" s="72"/>
      <c r="AM629" s="93"/>
      <c r="AN629" s="93"/>
      <c r="AO629" s="129"/>
      <c r="AP629" s="93"/>
      <c r="AQ629" s="93"/>
      <c r="BB629" s="72"/>
      <c r="BC629" s="72"/>
      <c r="BD629" s="72"/>
      <c r="BE629" s="72"/>
      <c r="BF629" s="72"/>
    </row>
    <row r="630" spans="5:58" x14ac:dyDescent="0.25">
      <c r="E630" s="93"/>
      <c r="I630" s="72"/>
      <c r="P630" s="72"/>
      <c r="Q630" s="72"/>
      <c r="R630" s="72"/>
      <c r="S630" s="72"/>
      <c r="AM630" s="93"/>
      <c r="AN630" s="93"/>
      <c r="AO630" s="129"/>
      <c r="AP630" s="93"/>
      <c r="AQ630" s="93"/>
      <c r="BB630" s="72"/>
      <c r="BC630" s="72"/>
      <c r="BD630" s="72"/>
      <c r="BE630" s="72"/>
      <c r="BF630" s="72"/>
    </row>
    <row r="631" spans="5:58" x14ac:dyDescent="0.25">
      <c r="E631" s="93"/>
      <c r="I631" s="72"/>
      <c r="P631" s="72"/>
      <c r="Q631" s="72"/>
      <c r="R631" s="72"/>
      <c r="S631" s="72"/>
      <c r="AM631" s="93"/>
      <c r="AN631" s="93"/>
      <c r="AO631" s="129"/>
      <c r="AP631" s="93"/>
      <c r="AQ631" s="93"/>
      <c r="BB631" s="72"/>
      <c r="BC631" s="72"/>
      <c r="BD631" s="72"/>
      <c r="BE631" s="72"/>
      <c r="BF631" s="72"/>
    </row>
    <row r="632" spans="5:58" x14ac:dyDescent="0.25">
      <c r="E632" s="93"/>
      <c r="I632" s="72"/>
      <c r="P632" s="72"/>
      <c r="Q632" s="72"/>
      <c r="R632" s="72"/>
      <c r="S632" s="72"/>
      <c r="AM632" s="93"/>
      <c r="AN632" s="93"/>
      <c r="AO632" s="129"/>
      <c r="AP632" s="93"/>
      <c r="AQ632" s="93"/>
      <c r="BB632" s="72"/>
      <c r="BC632" s="72"/>
      <c r="BD632" s="72"/>
      <c r="BE632" s="72"/>
      <c r="BF632" s="72"/>
    </row>
    <row r="633" spans="5:58" x14ac:dyDescent="0.25">
      <c r="E633" s="93"/>
      <c r="I633" s="72"/>
      <c r="P633" s="72"/>
      <c r="Q633" s="72"/>
      <c r="R633" s="72"/>
      <c r="S633" s="72"/>
      <c r="AM633" s="93"/>
      <c r="AN633" s="93"/>
      <c r="AO633" s="129"/>
      <c r="AP633" s="93"/>
      <c r="AQ633" s="93"/>
      <c r="BB633" s="72"/>
      <c r="BC633" s="72"/>
      <c r="BD633" s="72"/>
      <c r="BE633" s="72"/>
      <c r="BF633" s="72"/>
    </row>
    <row r="634" spans="5:58" x14ac:dyDescent="0.25">
      <c r="E634" s="93"/>
      <c r="I634" s="72"/>
      <c r="P634" s="72"/>
      <c r="Q634" s="72"/>
      <c r="R634" s="72"/>
      <c r="S634" s="72"/>
      <c r="AM634" s="93"/>
      <c r="AN634" s="93"/>
      <c r="AO634" s="129"/>
      <c r="AP634" s="93"/>
      <c r="AQ634" s="93"/>
      <c r="BB634" s="72"/>
      <c r="BC634" s="72"/>
      <c r="BD634" s="72"/>
      <c r="BE634" s="72"/>
      <c r="BF634" s="72"/>
    </row>
    <row r="635" spans="5:58" x14ac:dyDescent="0.25">
      <c r="E635" s="93"/>
      <c r="I635" s="72"/>
      <c r="P635" s="72"/>
      <c r="Q635" s="72"/>
      <c r="R635" s="72"/>
      <c r="S635" s="72"/>
      <c r="AM635" s="93"/>
      <c r="AN635" s="93"/>
      <c r="AO635" s="129"/>
      <c r="AP635" s="93"/>
      <c r="AQ635" s="93"/>
      <c r="BB635" s="72"/>
      <c r="BC635" s="72"/>
      <c r="BD635" s="72"/>
      <c r="BE635" s="72"/>
      <c r="BF635" s="72"/>
    </row>
    <row r="636" spans="5:58" x14ac:dyDescent="0.25">
      <c r="E636" s="93"/>
      <c r="I636" s="72"/>
      <c r="P636" s="72"/>
      <c r="Q636" s="72"/>
      <c r="R636" s="72"/>
      <c r="S636" s="72"/>
      <c r="AM636" s="93"/>
      <c r="AN636" s="93"/>
      <c r="AO636" s="129"/>
      <c r="AP636" s="93"/>
      <c r="AQ636" s="93"/>
      <c r="BB636" s="72"/>
      <c r="BC636" s="72"/>
      <c r="BD636" s="72"/>
      <c r="BE636" s="72"/>
      <c r="BF636" s="72"/>
    </row>
    <row r="637" spans="5:58" x14ac:dyDescent="0.25">
      <c r="E637" s="93"/>
      <c r="I637" s="72"/>
      <c r="P637" s="72"/>
      <c r="Q637" s="72"/>
      <c r="R637" s="72"/>
      <c r="S637" s="72"/>
      <c r="AM637" s="93"/>
      <c r="AN637" s="93"/>
      <c r="AO637" s="129"/>
      <c r="AP637" s="93"/>
      <c r="AQ637" s="93"/>
      <c r="BB637" s="72"/>
      <c r="BC637" s="72"/>
      <c r="BD637" s="72"/>
      <c r="BE637" s="72"/>
      <c r="BF637" s="72"/>
    </row>
    <row r="638" spans="5:58" x14ac:dyDescent="0.25">
      <c r="E638" s="93"/>
      <c r="I638" s="72"/>
      <c r="P638" s="72"/>
      <c r="Q638" s="72"/>
      <c r="R638" s="72"/>
      <c r="S638" s="72"/>
      <c r="AM638" s="93"/>
      <c r="AN638" s="93"/>
      <c r="AO638" s="129"/>
      <c r="AP638" s="93"/>
      <c r="AQ638" s="93"/>
      <c r="BB638" s="72"/>
      <c r="BC638" s="72"/>
      <c r="BD638" s="72"/>
      <c r="BE638" s="72"/>
      <c r="BF638" s="72"/>
    </row>
    <row r="639" spans="5:58" x14ac:dyDescent="0.25">
      <c r="E639" s="93"/>
      <c r="I639" s="72"/>
      <c r="P639" s="72"/>
      <c r="Q639" s="72"/>
      <c r="R639" s="72"/>
      <c r="S639" s="72"/>
      <c r="AM639" s="93"/>
      <c r="AN639" s="93"/>
      <c r="AO639" s="129"/>
      <c r="AP639" s="93"/>
      <c r="AQ639" s="93"/>
      <c r="BB639" s="72"/>
      <c r="BC639" s="72"/>
      <c r="BD639" s="72"/>
      <c r="BE639" s="72"/>
      <c r="BF639" s="72"/>
    </row>
    <row r="640" spans="5:58" x14ac:dyDescent="0.25">
      <c r="E640" s="93"/>
      <c r="I640" s="72"/>
      <c r="P640" s="72"/>
      <c r="Q640" s="72"/>
      <c r="R640" s="72"/>
      <c r="S640" s="72"/>
      <c r="AM640" s="93"/>
      <c r="AN640" s="93"/>
      <c r="AO640" s="129"/>
      <c r="AP640" s="93"/>
      <c r="AQ640" s="93"/>
      <c r="BB640" s="72"/>
      <c r="BC640" s="72"/>
      <c r="BD640" s="72"/>
      <c r="BE640" s="72"/>
      <c r="BF640" s="72"/>
    </row>
    <row r="641" spans="5:58" x14ac:dyDescent="0.25">
      <c r="E641" s="93"/>
      <c r="I641" s="72"/>
      <c r="P641" s="72"/>
      <c r="Q641" s="72"/>
      <c r="R641" s="72"/>
      <c r="S641" s="72"/>
      <c r="AM641" s="93"/>
      <c r="AN641" s="93"/>
      <c r="AO641" s="129"/>
      <c r="AP641" s="93"/>
      <c r="AQ641" s="93"/>
      <c r="BB641" s="72"/>
      <c r="BC641" s="72"/>
      <c r="BD641" s="72"/>
      <c r="BE641" s="72"/>
      <c r="BF641" s="72"/>
    </row>
    <row r="642" spans="5:58" x14ac:dyDescent="0.25">
      <c r="E642" s="93"/>
      <c r="I642" s="72"/>
      <c r="P642" s="72"/>
      <c r="Q642" s="72"/>
      <c r="R642" s="72"/>
      <c r="S642" s="72"/>
      <c r="AM642" s="93"/>
      <c r="AN642" s="93"/>
      <c r="AO642" s="129"/>
      <c r="AP642" s="93"/>
      <c r="AQ642" s="93"/>
      <c r="BB642" s="72"/>
      <c r="BC642" s="72"/>
      <c r="BD642" s="72"/>
      <c r="BE642" s="72"/>
      <c r="BF642" s="72"/>
    </row>
    <row r="643" spans="5:58" x14ac:dyDescent="0.25">
      <c r="E643" s="93"/>
      <c r="I643" s="72"/>
      <c r="P643" s="72"/>
      <c r="Q643" s="72"/>
      <c r="R643" s="72"/>
      <c r="S643" s="72"/>
      <c r="AM643" s="93"/>
      <c r="AN643" s="93"/>
      <c r="AO643" s="129"/>
      <c r="AP643" s="93"/>
      <c r="AQ643" s="93"/>
      <c r="BB643" s="72"/>
      <c r="BC643" s="72"/>
      <c r="BD643" s="72"/>
      <c r="BE643" s="72"/>
      <c r="BF643" s="72"/>
    </row>
    <row r="644" spans="5:58" x14ac:dyDescent="0.25">
      <c r="E644" s="93"/>
      <c r="I644" s="72"/>
      <c r="P644" s="72"/>
      <c r="Q644" s="72"/>
      <c r="R644" s="72"/>
      <c r="S644" s="72"/>
      <c r="AM644" s="93"/>
      <c r="AN644" s="93"/>
      <c r="AO644" s="129"/>
      <c r="AP644" s="93"/>
      <c r="AQ644" s="93"/>
      <c r="BB644" s="72"/>
      <c r="BC644" s="72"/>
      <c r="BD644" s="72"/>
      <c r="BE644" s="72"/>
      <c r="BF644" s="72"/>
    </row>
    <row r="645" spans="5:58" x14ac:dyDescent="0.25">
      <c r="E645" s="93"/>
      <c r="I645" s="72"/>
      <c r="P645" s="72"/>
      <c r="Q645" s="72"/>
      <c r="R645" s="72"/>
      <c r="S645" s="72"/>
      <c r="AM645" s="93"/>
      <c r="AN645" s="93"/>
      <c r="AO645" s="129"/>
      <c r="AP645" s="93"/>
      <c r="AQ645" s="93"/>
      <c r="BB645" s="72"/>
      <c r="BC645" s="72"/>
      <c r="BD645" s="72"/>
      <c r="BE645" s="72"/>
      <c r="BF645" s="72"/>
    </row>
    <row r="646" spans="5:58" x14ac:dyDescent="0.25">
      <c r="E646" s="93"/>
      <c r="I646" s="72"/>
      <c r="P646" s="72"/>
      <c r="Q646" s="72"/>
      <c r="R646" s="72"/>
      <c r="S646" s="72"/>
      <c r="AM646" s="93"/>
      <c r="AN646" s="93"/>
      <c r="AO646" s="129"/>
      <c r="AP646" s="93"/>
      <c r="AQ646" s="93"/>
      <c r="BB646" s="72"/>
      <c r="BC646" s="72"/>
      <c r="BD646" s="72"/>
      <c r="BE646" s="72"/>
      <c r="BF646" s="72"/>
    </row>
    <row r="647" spans="5:58" x14ac:dyDescent="0.25">
      <c r="E647" s="93"/>
      <c r="I647" s="72"/>
      <c r="P647" s="72"/>
      <c r="Q647" s="72"/>
      <c r="R647" s="72"/>
      <c r="S647" s="72"/>
      <c r="AM647" s="93"/>
      <c r="AN647" s="93"/>
      <c r="AO647" s="129"/>
      <c r="AP647" s="93"/>
      <c r="AQ647" s="93"/>
      <c r="BB647" s="72"/>
      <c r="BC647" s="72"/>
      <c r="BD647" s="72"/>
      <c r="BE647" s="72"/>
      <c r="BF647" s="72"/>
    </row>
    <row r="648" spans="5:58" x14ac:dyDescent="0.25">
      <c r="E648" s="93"/>
      <c r="I648" s="72"/>
      <c r="P648" s="72"/>
      <c r="Q648" s="72"/>
      <c r="R648" s="72"/>
      <c r="S648" s="72"/>
      <c r="AM648" s="93"/>
      <c r="AN648" s="93"/>
      <c r="AO648" s="129"/>
      <c r="AP648" s="93"/>
      <c r="AQ648" s="93"/>
      <c r="BB648" s="72"/>
      <c r="BC648" s="72"/>
      <c r="BD648" s="72"/>
      <c r="BE648" s="72"/>
      <c r="BF648" s="72"/>
    </row>
    <row r="649" spans="5:58" x14ac:dyDescent="0.25">
      <c r="E649" s="93"/>
      <c r="I649" s="72"/>
      <c r="P649" s="72"/>
      <c r="Q649" s="72"/>
      <c r="R649" s="72"/>
      <c r="S649" s="72"/>
      <c r="AM649" s="93"/>
      <c r="AN649" s="93"/>
      <c r="AO649" s="129"/>
      <c r="AP649" s="93"/>
      <c r="AQ649" s="93"/>
      <c r="BB649" s="72"/>
      <c r="BC649" s="72"/>
      <c r="BD649" s="72"/>
      <c r="BE649" s="72"/>
      <c r="BF649" s="72"/>
    </row>
    <row r="650" spans="5:58" x14ac:dyDescent="0.25">
      <c r="E650" s="93"/>
      <c r="I650" s="72"/>
      <c r="P650" s="72"/>
      <c r="Q650" s="72"/>
      <c r="R650" s="72"/>
      <c r="S650" s="72"/>
      <c r="AM650" s="93"/>
      <c r="AN650" s="93"/>
      <c r="AO650" s="129"/>
      <c r="AP650" s="93"/>
      <c r="AQ650" s="93"/>
      <c r="BB650" s="72"/>
      <c r="BC650" s="72"/>
      <c r="BD650" s="72"/>
      <c r="BE650" s="72"/>
      <c r="BF650" s="72"/>
    </row>
    <row r="651" spans="5:58" x14ac:dyDescent="0.25">
      <c r="E651" s="93"/>
      <c r="I651" s="72"/>
      <c r="P651" s="72"/>
      <c r="Q651" s="72"/>
      <c r="R651" s="72"/>
      <c r="S651" s="72"/>
      <c r="AM651" s="93"/>
      <c r="AN651" s="93"/>
      <c r="AO651" s="129"/>
      <c r="AP651" s="93"/>
      <c r="AQ651" s="93"/>
      <c r="BB651" s="72"/>
      <c r="BC651" s="72"/>
      <c r="BD651" s="72"/>
      <c r="BE651" s="72"/>
      <c r="BF651" s="72"/>
    </row>
    <row r="652" spans="5:58" x14ac:dyDescent="0.25">
      <c r="E652" s="93"/>
      <c r="I652" s="72"/>
      <c r="P652" s="72"/>
      <c r="Q652" s="72"/>
      <c r="R652" s="72"/>
      <c r="S652" s="72"/>
      <c r="AM652" s="93"/>
      <c r="AN652" s="93"/>
      <c r="AO652" s="129"/>
      <c r="AP652" s="93"/>
      <c r="AQ652" s="93"/>
      <c r="BB652" s="72"/>
      <c r="BC652" s="72"/>
      <c r="BD652" s="72"/>
      <c r="BE652" s="72"/>
      <c r="BF652" s="72"/>
    </row>
    <row r="653" spans="5:58" x14ac:dyDescent="0.25">
      <c r="E653" s="93"/>
      <c r="I653" s="72"/>
      <c r="P653" s="72"/>
      <c r="Q653" s="72"/>
      <c r="R653" s="72"/>
      <c r="S653" s="72"/>
      <c r="AM653" s="93"/>
      <c r="AN653" s="93"/>
      <c r="AO653" s="129"/>
      <c r="AP653" s="93"/>
      <c r="AQ653" s="93"/>
      <c r="BB653" s="72"/>
      <c r="BC653" s="72"/>
      <c r="BD653" s="72"/>
      <c r="BE653" s="72"/>
      <c r="BF653" s="72"/>
    </row>
    <row r="654" spans="5:58" x14ac:dyDescent="0.25">
      <c r="E654" s="93"/>
      <c r="I654" s="72"/>
      <c r="P654" s="72"/>
      <c r="Q654" s="72"/>
      <c r="R654" s="72"/>
      <c r="S654" s="72"/>
      <c r="AM654" s="93"/>
      <c r="AN654" s="93"/>
      <c r="AO654" s="129"/>
      <c r="AP654" s="93"/>
      <c r="AQ654" s="93"/>
      <c r="BB654" s="72"/>
      <c r="BC654" s="72"/>
      <c r="BD654" s="72"/>
      <c r="BE654" s="72"/>
      <c r="BF654" s="72"/>
    </row>
    <row r="655" spans="5:58" x14ac:dyDescent="0.25">
      <c r="E655" s="93"/>
      <c r="I655" s="72"/>
      <c r="P655" s="72"/>
      <c r="Q655" s="72"/>
      <c r="R655" s="72"/>
      <c r="S655" s="72"/>
      <c r="AM655" s="93"/>
      <c r="AN655" s="93"/>
      <c r="AO655" s="129"/>
      <c r="AP655" s="93"/>
      <c r="AQ655" s="93"/>
      <c r="BB655" s="72"/>
      <c r="BC655" s="72"/>
      <c r="BD655" s="72"/>
      <c r="BE655" s="72"/>
      <c r="BF655" s="72"/>
    </row>
    <row r="656" spans="5:58" x14ac:dyDescent="0.25">
      <c r="E656" s="93"/>
      <c r="I656" s="72"/>
      <c r="P656" s="72"/>
      <c r="Q656" s="72"/>
      <c r="R656" s="72"/>
      <c r="S656" s="72"/>
      <c r="AM656" s="93"/>
      <c r="AN656" s="93"/>
      <c r="AO656" s="129"/>
      <c r="AP656" s="93"/>
      <c r="AQ656" s="93"/>
      <c r="BB656" s="72"/>
      <c r="BC656" s="72"/>
      <c r="BD656" s="72"/>
      <c r="BE656" s="72"/>
      <c r="BF656" s="72"/>
    </row>
    <row r="657" spans="5:58" x14ac:dyDescent="0.25">
      <c r="E657" s="93"/>
      <c r="I657" s="72"/>
      <c r="P657" s="72"/>
      <c r="Q657" s="72"/>
      <c r="R657" s="72"/>
      <c r="S657" s="72"/>
      <c r="AM657" s="93"/>
      <c r="AN657" s="93"/>
      <c r="AO657" s="129"/>
      <c r="AP657" s="93"/>
      <c r="AQ657" s="93"/>
      <c r="BB657" s="72"/>
      <c r="BC657" s="72"/>
      <c r="BD657" s="72"/>
      <c r="BE657" s="72"/>
      <c r="BF657" s="72"/>
    </row>
    <row r="658" spans="5:58" x14ac:dyDescent="0.25">
      <c r="E658" s="93"/>
      <c r="I658" s="72"/>
      <c r="P658" s="72"/>
      <c r="Q658" s="72"/>
      <c r="R658" s="72"/>
      <c r="S658" s="72"/>
      <c r="AM658" s="93"/>
      <c r="AN658" s="93"/>
      <c r="AO658" s="129"/>
      <c r="AP658" s="93"/>
      <c r="AQ658" s="93"/>
      <c r="BB658" s="72"/>
      <c r="BC658" s="72"/>
      <c r="BD658" s="72"/>
      <c r="BE658" s="72"/>
      <c r="BF658" s="72"/>
    </row>
    <row r="659" spans="5:58" x14ac:dyDescent="0.25">
      <c r="E659" s="93"/>
      <c r="I659" s="72"/>
      <c r="P659" s="72"/>
      <c r="Q659" s="72"/>
      <c r="R659" s="72"/>
      <c r="S659" s="72"/>
      <c r="AM659" s="93"/>
      <c r="AN659" s="93"/>
      <c r="AO659" s="129"/>
      <c r="AP659" s="93"/>
      <c r="AQ659" s="93"/>
      <c r="BB659" s="72"/>
      <c r="BC659" s="72"/>
      <c r="BD659" s="72"/>
      <c r="BE659" s="72"/>
      <c r="BF659" s="72"/>
    </row>
    <row r="660" spans="5:58" x14ac:dyDescent="0.25">
      <c r="E660" s="93"/>
      <c r="I660" s="72"/>
      <c r="P660" s="72"/>
      <c r="Q660" s="72"/>
      <c r="R660" s="72"/>
      <c r="S660" s="72"/>
      <c r="AM660" s="93"/>
      <c r="AN660" s="93"/>
      <c r="AO660" s="129"/>
      <c r="AP660" s="93"/>
      <c r="AQ660" s="93"/>
      <c r="BB660" s="72"/>
      <c r="BC660" s="72"/>
      <c r="BD660" s="72"/>
      <c r="BE660" s="72"/>
      <c r="BF660" s="72"/>
    </row>
    <row r="661" spans="5:58" x14ac:dyDescent="0.25">
      <c r="E661" s="93"/>
      <c r="I661" s="72"/>
      <c r="P661" s="72"/>
      <c r="Q661" s="72"/>
      <c r="R661" s="72"/>
      <c r="S661" s="72"/>
      <c r="AM661" s="93"/>
      <c r="AN661" s="93"/>
      <c r="AO661" s="129"/>
      <c r="AP661" s="93"/>
      <c r="AQ661" s="93"/>
      <c r="BB661" s="72"/>
      <c r="BC661" s="72"/>
      <c r="BD661" s="72"/>
      <c r="BE661" s="72"/>
      <c r="BF661" s="72"/>
    </row>
    <row r="662" spans="5:58" x14ac:dyDescent="0.25">
      <c r="E662" s="93"/>
      <c r="I662" s="72"/>
      <c r="P662" s="72"/>
      <c r="Q662" s="72"/>
      <c r="R662" s="72"/>
      <c r="S662" s="72"/>
      <c r="AM662" s="93"/>
      <c r="AN662" s="93"/>
      <c r="AO662" s="129"/>
      <c r="AP662" s="93"/>
      <c r="AQ662" s="93"/>
      <c r="BB662" s="72"/>
      <c r="BC662" s="72"/>
      <c r="BD662" s="72"/>
      <c r="BE662" s="72"/>
      <c r="BF662" s="72"/>
    </row>
    <row r="663" spans="5:58" x14ac:dyDescent="0.25">
      <c r="E663" s="93"/>
      <c r="I663" s="72"/>
      <c r="P663" s="72"/>
      <c r="Q663" s="72"/>
      <c r="R663" s="72"/>
      <c r="S663" s="72"/>
      <c r="AM663" s="93"/>
      <c r="AN663" s="93"/>
      <c r="AO663" s="129"/>
      <c r="AP663" s="93"/>
      <c r="AQ663" s="93"/>
      <c r="BB663" s="72"/>
      <c r="BC663" s="72"/>
      <c r="BD663" s="72"/>
      <c r="BE663" s="72"/>
      <c r="BF663" s="72"/>
    </row>
    <row r="664" spans="5:58" x14ac:dyDescent="0.25">
      <c r="E664" s="93"/>
      <c r="I664" s="72"/>
      <c r="P664" s="72"/>
      <c r="Q664" s="72"/>
      <c r="R664" s="72"/>
      <c r="S664" s="72"/>
      <c r="AM664" s="93"/>
      <c r="AN664" s="93"/>
      <c r="AO664" s="129"/>
      <c r="AP664" s="93"/>
      <c r="AQ664" s="93"/>
      <c r="BB664" s="72"/>
      <c r="BC664" s="72"/>
      <c r="BD664" s="72"/>
      <c r="BE664" s="72"/>
      <c r="BF664" s="72"/>
    </row>
    <row r="665" spans="5:58" x14ac:dyDescent="0.25">
      <c r="E665" s="93"/>
      <c r="I665" s="72"/>
      <c r="P665" s="72"/>
      <c r="Q665" s="72"/>
      <c r="R665" s="72"/>
      <c r="S665" s="72"/>
      <c r="AM665" s="93"/>
      <c r="AN665" s="93"/>
      <c r="AO665" s="129"/>
      <c r="AP665" s="93"/>
      <c r="AQ665" s="93"/>
      <c r="BB665" s="72"/>
      <c r="BC665" s="72"/>
      <c r="BD665" s="72"/>
      <c r="BE665" s="72"/>
      <c r="BF665" s="72"/>
    </row>
    <row r="666" spans="5:58" x14ac:dyDescent="0.25">
      <c r="E666" s="93"/>
      <c r="I666" s="72"/>
      <c r="P666" s="72"/>
      <c r="Q666" s="72"/>
      <c r="R666" s="72"/>
      <c r="S666" s="72"/>
      <c r="AM666" s="93"/>
      <c r="AN666" s="93"/>
      <c r="AO666" s="129"/>
      <c r="AP666" s="93"/>
      <c r="AQ666" s="93"/>
      <c r="BB666" s="72"/>
      <c r="BC666" s="72"/>
      <c r="BD666" s="72"/>
      <c r="BE666" s="72"/>
      <c r="BF666" s="72"/>
    </row>
    <row r="667" spans="5:58" x14ac:dyDescent="0.25">
      <c r="E667" s="93"/>
      <c r="I667" s="72"/>
      <c r="P667" s="72"/>
      <c r="Q667" s="72"/>
      <c r="R667" s="72"/>
      <c r="S667" s="72"/>
      <c r="AM667" s="93"/>
      <c r="AN667" s="93"/>
      <c r="AO667" s="129"/>
      <c r="AP667" s="93"/>
      <c r="AQ667" s="93"/>
      <c r="BB667" s="72"/>
      <c r="BC667" s="72"/>
      <c r="BD667" s="72"/>
      <c r="BE667" s="72"/>
      <c r="BF667" s="72"/>
    </row>
    <row r="668" spans="5:58" x14ac:dyDescent="0.25">
      <c r="E668" s="93"/>
      <c r="I668" s="72"/>
      <c r="P668" s="72"/>
      <c r="Q668" s="72"/>
      <c r="R668" s="72"/>
      <c r="S668" s="72"/>
      <c r="AM668" s="93"/>
      <c r="AN668" s="93"/>
      <c r="AO668" s="129"/>
      <c r="AP668" s="93"/>
      <c r="AQ668" s="93"/>
      <c r="BB668" s="72"/>
      <c r="BC668" s="72"/>
      <c r="BD668" s="72"/>
      <c r="BE668" s="72"/>
      <c r="BF668" s="72"/>
    </row>
    <row r="669" spans="5:58" x14ac:dyDescent="0.25">
      <c r="E669" s="93"/>
      <c r="I669" s="72"/>
      <c r="P669" s="72"/>
      <c r="Q669" s="72"/>
      <c r="R669" s="72"/>
      <c r="S669" s="72"/>
      <c r="AM669" s="93"/>
      <c r="AN669" s="93"/>
      <c r="AO669" s="129"/>
      <c r="AP669" s="93"/>
      <c r="AQ669" s="93"/>
      <c r="BB669" s="72"/>
      <c r="BC669" s="72"/>
      <c r="BD669" s="72"/>
      <c r="BE669" s="72"/>
      <c r="BF669" s="72"/>
    </row>
    <row r="670" spans="5:58" x14ac:dyDescent="0.25">
      <c r="E670" s="93"/>
      <c r="I670" s="72"/>
      <c r="P670" s="72"/>
      <c r="Q670" s="72"/>
      <c r="R670" s="72"/>
      <c r="S670" s="72"/>
      <c r="AM670" s="93"/>
      <c r="AN670" s="93"/>
      <c r="AO670" s="129"/>
      <c r="AP670" s="93"/>
      <c r="AQ670" s="93"/>
      <c r="BB670" s="72"/>
      <c r="BC670" s="72"/>
      <c r="BD670" s="72"/>
      <c r="BE670" s="72"/>
      <c r="BF670" s="72"/>
    </row>
    <row r="671" spans="5:58" x14ac:dyDescent="0.25">
      <c r="E671" s="93"/>
      <c r="I671" s="72"/>
      <c r="P671" s="72"/>
      <c r="Q671" s="72"/>
      <c r="R671" s="72"/>
      <c r="S671" s="72"/>
      <c r="AM671" s="93"/>
      <c r="AN671" s="93"/>
      <c r="AO671" s="129"/>
      <c r="AP671" s="93"/>
      <c r="AQ671" s="93"/>
      <c r="BB671" s="72"/>
      <c r="BC671" s="72"/>
      <c r="BD671" s="72"/>
      <c r="BE671" s="72"/>
      <c r="BF671" s="72"/>
    </row>
    <row r="672" spans="5:58" x14ac:dyDescent="0.25">
      <c r="E672" s="93"/>
      <c r="I672" s="72"/>
      <c r="P672" s="72"/>
      <c r="Q672" s="72"/>
      <c r="R672" s="72"/>
      <c r="S672" s="72"/>
      <c r="AM672" s="93"/>
      <c r="AN672" s="93"/>
      <c r="AO672" s="129"/>
      <c r="AP672" s="93"/>
      <c r="AQ672" s="93"/>
      <c r="BB672" s="72"/>
      <c r="BC672" s="72"/>
      <c r="BD672" s="72"/>
      <c r="BE672" s="72"/>
      <c r="BF672" s="72"/>
    </row>
    <row r="673" spans="5:58" x14ac:dyDescent="0.25">
      <c r="E673" s="93"/>
      <c r="I673" s="72"/>
      <c r="P673" s="72"/>
      <c r="Q673" s="72"/>
      <c r="R673" s="72"/>
      <c r="S673" s="72"/>
      <c r="AM673" s="93"/>
      <c r="AN673" s="93"/>
      <c r="AO673" s="129"/>
      <c r="AP673" s="93"/>
      <c r="AQ673" s="93"/>
      <c r="BB673" s="72"/>
      <c r="BC673" s="72"/>
      <c r="BD673" s="72"/>
      <c r="BE673" s="72"/>
      <c r="BF673" s="72"/>
    </row>
    <row r="674" spans="5:58" x14ac:dyDescent="0.25">
      <c r="E674" s="93"/>
      <c r="I674" s="72"/>
      <c r="P674" s="72"/>
      <c r="Q674" s="72"/>
      <c r="R674" s="72"/>
      <c r="S674" s="72"/>
      <c r="AM674" s="93"/>
      <c r="AN674" s="93"/>
      <c r="AO674" s="129"/>
      <c r="AP674" s="93"/>
      <c r="AQ674" s="93"/>
      <c r="BB674" s="72"/>
      <c r="BC674" s="72"/>
      <c r="BD674" s="72"/>
      <c r="BE674" s="72"/>
      <c r="BF674" s="72"/>
    </row>
    <row r="675" spans="5:58" x14ac:dyDescent="0.25">
      <c r="E675" s="93"/>
      <c r="I675" s="72"/>
      <c r="P675" s="72"/>
      <c r="Q675" s="72"/>
      <c r="R675" s="72"/>
      <c r="S675" s="72"/>
      <c r="AM675" s="93"/>
      <c r="AN675" s="93"/>
      <c r="AO675" s="129"/>
      <c r="AP675" s="93"/>
      <c r="AQ675" s="93"/>
      <c r="BB675" s="72"/>
      <c r="BC675" s="72"/>
      <c r="BD675" s="72"/>
      <c r="BE675" s="72"/>
      <c r="BF675" s="72"/>
    </row>
    <row r="676" spans="5:58" x14ac:dyDescent="0.25">
      <c r="E676" s="93"/>
      <c r="I676" s="72"/>
      <c r="P676" s="72"/>
      <c r="Q676" s="72"/>
      <c r="R676" s="72"/>
      <c r="S676" s="72"/>
      <c r="AM676" s="93"/>
      <c r="AN676" s="93"/>
      <c r="AO676" s="129"/>
      <c r="AP676" s="93"/>
      <c r="AQ676" s="93"/>
      <c r="BB676" s="72"/>
      <c r="BC676" s="72"/>
      <c r="BD676" s="72"/>
      <c r="BE676" s="72"/>
      <c r="BF676" s="72"/>
    </row>
    <row r="677" spans="5:58" x14ac:dyDescent="0.25">
      <c r="E677" s="93"/>
      <c r="I677" s="72"/>
      <c r="P677" s="72"/>
      <c r="Q677" s="72"/>
      <c r="R677" s="72"/>
      <c r="S677" s="72"/>
      <c r="AM677" s="93"/>
      <c r="AN677" s="93"/>
      <c r="AO677" s="129"/>
      <c r="AP677" s="93"/>
      <c r="AQ677" s="93"/>
      <c r="BB677" s="72"/>
      <c r="BC677" s="72"/>
      <c r="BD677" s="72"/>
      <c r="BE677" s="72"/>
      <c r="BF677" s="72"/>
    </row>
    <row r="678" spans="5:58" x14ac:dyDescent="0.25">
      <c r="E678" s="93"/>
      <c r="I678" s="72"/>
      <c r="P678" s="72"/>
      <c r="Q678" s="72"/>
      <c r="R678" s="72"/>
      <c r="S678" s="72"/>
      <c r="AM678" s="93"/>
      <c r="AN678" s="93"/>
      <c r="AO678" s="129"/>
      <c r="AP678" s="93"/>
      <c r="AQ678" s="93"/>
      <c r="BB678" s="72"/>
      <c r="BC678" s="72"/>
      <c r="BD678" s="72"/>
      <c r="BE678" s="72"/>
      <c r="BF678" s="72"/>
    </row>
    <row r="679" spans="5:58" x14ac:dyDescent="0.25">
      <c r="E679" s="93"/>
      <c r="I679" s="72"/>
      <c r="P679" s="72"/>
      <c r="Q679" s="72"/>
      <c r="R679" s="72"/>
      <c r="S679" s="72"/>
      <c r="AM679" s="93"/>
      <c r="AN679" s="93"/>
      <c r="AO679" s="129"/>
      <c r="AP679" s="93"/>
      <c r="AQ679" s="93"/>
      <c r="BB679" s="72"/>
      <c r="BC679" s="72"/>
      <c r="BD679" s="72"/>
      <c r="BE679" s="72"/>
      <c r="BF679" s="72"/>
    </row>
    <row r="680" spans="5:58" x14ac:dyDescent="0.25">
      <c r="E680" s="93"/>
      <c r="I680" s="72"/>
      <c r="P680" s="72"/>
      <c r="Q680" s="72"/>
      <c r="R680" s="72"/>
      <c r="S680" s="72"/>
      <c r="AM680" s="93"/>
      <c r="AN680" s="93"/>
      <c r="AO680" s="129"/>
      <c r="AP680" s="93"/>
      <c r="AQ680" s="93"/>
      <c r="BB680" s="72"/>
      <c r="BC680" s="72"/>
      <c r="BD680" s="72"/>
      <c r="BE680" s="72"/>
      <c r="BF680" s="72"/>
    </row>
    <row r="681" spans="5:58" x14ac:dyDescent="0.25">
      <c r="E681" s="93"/>
      <c r="I681" s="72"/>
      <c r="P681" s="72"/>
      <c r="Q681" s="72"/>
      <c r="R681" s="72"/>
      <c r="S681" s="72"/>
      <c r="AM681" s="93"/>
      <c r="AN681" s="93"/>
      <c r="AO681" s="129"/>
      <c r="AP681" s="93"/>
      <c r="AQ681" s="93"/>
      <c r="BB681" s="72"/>
      <c r="BC681" s="72"/>
      <c r="BD681" s="72"/>
      <c r="BE681" s="72"/>
      <c r="BF681" s="72"/>
    </row>
    <row r="682" spans="5:58" x14ac:dyDescent="0.25">
      <c r="E682" s="93"/>
      <c r="I682" s="72"/>
      <c r="P682" s="72"/>
      <c r="Q682" s="72"/>
      <c r="R682" s="72"/>
      <c r="S682" s="72"/>
      <c r="AM682" s="93"/>
      <c r="AN682" s="93"/>
      <c r="AO682" s="129"/>
      <c r="AP682" s="93"/>
      <c r="AQ682" s="93"/>
      <c r="BB682" s="72"/>
      <c r="BC682" s="72"/>
      <c r="BD682" s="72"/>
      <c r="BE682" s="72"/>
      <c r="BF682" s="72"/>
    </row>
    <row r="683" spans="5:58" x14ac:dyDescent="0.25">
      <c r="E683" s="93"/>
      <c r="I683" s="72"/>
      <c r="P683" s="72"/>
      <c r="Q683" s="72"/>
      <c r="R683" s="72"/>
      <c r="S683" s="72"/>
      <c r="AM683" s="93"/>
      <c r="AN683" s="93"/>
      <c r="AO683" s="129"/>
      <c r="AP683" s="93"/>
      <c r="AQ683" s="93"/>
      <c r="BB683" s="72"/>
      <c r="BC683" s="72"/>
      <c r="BD683" s="72"/>
      <c r="BE683" s="72"/>
      <c r="BF683" s="72"/>
    </row>
    <row r="684" spans="5:58" x14ac:dyDescent="0.25">
      <c r="E684" s="93"/>
      <c r="I684" s="72"/>
      <c r="P684" s="72"/>
      <c r="Q684" s="72"/>
      <c r="R684" s="72"/>
      <c r="S684" s="72"/>
      <c r="AM684" s="93"/>
      <c r="AN684" s="93"/>
      <c r="AO684" s="129"/>
      <c r="AP684" s="93"/>
      <c r="AQ684" s="93"/>
      <c r="BB684" s="72"/>
      <c r="BC684" s="72"/>
      <c r="BD684" s="72"/>
      <c r="BE684" s="72"/>
      <c r="BF684" s="72"/>
    </row>
    <row r="685" spans="5:58" x14ac:dyDescent="0.25">
      <c r="E685" s="93"/>
      <c r="I685" s="72"/>
      <c r="P685" s="72"/>
      <c r="Q685" s="72"/>
      <c r="R685" s="72"/>
      <c r="S685" s="72"/>
      <c r="AM685" s="93"/>
      <c r="AN685" s="93"/>
      <c r="AO685" s="129"/>
      <c r="AP685" s="93"/>
      <c r="AQ685" s="93"/>
      <c r="BB685" s="72"/>
      <c r="BC685" s="72"/>
      <c r="BD685" s="72"/>
      <c r="BE685" s="72"/>
      <c r="BF685" s="72"/>
    </row>
    <row r="686" spans="5:58" x14ac:dyDescent="0.25">
      <c r="E686" s="93"/>
      <c r="I686" s="72"/>
      <c r="P686" s="72"/>
      <c r="Q686" s="72"/>
      <c r="R686" s="72"/>
      <c r="S686" s="72"/>
      <c r="AM686" s="93"/>
      <c r="AN686" s="93"/>
      <c r="AO686" s="129"/>
      <c r="AP686" s="93"/>
      <c r="AQ686" s="93"/>
      <c r="BB686" s="72"/>
      <c r="BC686" s="72"/>
      <c r="BD686" s="72"/>
      <c r="BE686" s="72"/>
      <c r="BF686" s="72"/>
    </row>
    <row r="687" spans="5:58" x14ac:dyDescent="0.25">
      <c r="E687" s="93"/>
      <c r="I687" s="72"/>
      <c r="P687" s="72"/>
      <c r="Q687" s="72"/>
      <c r="R687" s="72"/>
      <c r="S687" s="72"/>
      <c r="AM687" s="93"/>
      <c r="AN687" s="93"/>
      <c r="AO687" s="129"/>
      <c r="AP687" s="93"/>
      <c r="AQ687" s="93"/>
      <c r="BB687" s="72"/>
      <c r="BC687" s="72"/>
      <c r="BD687" s="72"/>
      <c r="BE687" s="72"/>
      <c r="BF687" s="72"/>
    </row>
    <row r="688" spans="5:58" x14ac:dyDescent="0.25">
      <c r="E688" s="93"/>
      <c r="I688" s="72"/>
      <c r="P688" s="72"/>
      <c r="Q688" s="72"/>
      <c r="R688" s="72"/>
      <c r="S688" s="72"/>
      <c r="AM688" s="93"/>
      <c r="AN688" s="93"/>
      <c r="AO688" s="129"/>
      <c r="AP688" s="93"/>
      <c r="AQ688" s="93"/>
      <c r="BB688" s="72"/>
      <c r="BC688" s="72"/>
      <c r="BD688" s="72"/>
      <c r="BE688" s="72"/>
      <c r="BF688" s="72"/>
    </row>
    <row r="689" spans="5:58" x14ac:dyDescent="0.25">
      <c r="E689" s="93"/>
      <c r="I689" s="72"/>
      <c r="P689" s="72"/>
      <c r="Q689" s="72"/>
      <c r="R689" s="72"/>
      <c r="S689" s="72"/>
      <c r="AM689" s="93"/>
      <c r="AN689" s="93"/>
      <c r="AO689" s="129"/>
      <c r="AP689" s="93"/>
      <c r="AQ689" s="93"/>
      <c r="BB689" s="72"/>
      <c r="BC689" s="72"/>
      <c r="BD689" s="72"/>
      <c r="BE689" s="72"/>
      <c r="BF689" s="72"/>
    </row>
    <row r="690" spans="5:58" x14ac:dyDescent="0.25">
      <c r="E690" s="93"/>
      <c r="I690" s="72"/>
      <c r="P690" s="72"/>
      <c r="Q690" s="72"/>
      <c r="R690" s="72"/>
      <c r="S690" s="72"/>
      <c r="AM690" s="93"/>
      <c r="AN690" s="93"/>
      <c r="AO690" s="129"/>
      <c r="AP690" s="93"/>
      <c r="AQ690" s="93"/>
      <c r="BB690" s="72"/>
      <c r="BC690" s="72"/>
      <c r="BD690" s="72"/>
      <c r="BE690" s="72"/>
      <c r="BF690" s="72"/>
    </row>
    <row r="691" spans="5:58" x14ac:dyDescent="0.25">
      <c r="E691" s="93"/>
      <c r="I691" s="72"/>
      <c r="P691" s="72"/>
      <c r="Q691" s="72"/>
      <c r="R691" s="72"/>
      <c r="S691" s="72"/>
      <c r="AM691" s="93"/>
      <c r="AN691" s="93"/>
      <c r="AO691" s="129"/>
      <c r="AP691" s="93"/>
      <c r="AQ691" s="93"/>
      <c r="BB691" s="72"/>
      <c r="BC691" s="72"/>
      <c r="BD691" s="72"/>
      <c r="BE691" s="72"/>
      <c r="BF691" s="72"/>
    </row>
    <row r="692" spans="5:58" x14ac:dyDescent="0.25">
      <c r="E692" s="93"/>
      <c r="I692" s="72"/>
      <c r="P692" s="72"/>
      <c r="Q692" s="72"/>
      <c r="R692" s="72"/>
      <c r="S692" s="72"/>
      <c r="AM692" s="93"/>
      <c r="AN692" s="93"/>
      <c r="AO692" s="129"/>
      <c r="AP692" s="93"/>
      <c r="AQ692" s="93"/>
      <c r="BB692" s="72"/>
      <c r="BC692" s="72"/>
      <c r="BD692" s="72"/>
      <c r="BE692" s="72"/>
      <c r="BF692" s="72"/>
    </row>
    <row r="693" spans="5:58" x14ac:dyDescent="0.25">
      <c r="E693" s="93"/>
      <c r="I693" s="72"/>
      <c r="P693" s="72"/>
      <c r="Q693" s="72"/>
      <c r="R693" s="72"/>
      <c r="S693" s="72"/>
      <c r="AM693" s="93"/>
      <c r="AN693" s="93"/>
      <c r="AO693" s="129"/>
      <c r="AP693" s="93"/>
      <c r="AQ693" s="93"/>
      <c r="BB693" s="72"/>
      <c r="BC693" s="72"/>
      <c r="BD693" s="72"/>
      <c r="BE693" s="72"/>
      <c r="BF693" s="72"/>
    </row>
    <row r="694" spans="5:58" x14ac:dyDescent="0.25">
      <c r="E694" s="93"/>
      <c r="I694" s="72"/>
      <c r="P694" s="72"/>
      <c r="Q694" s="72"/>
      <c r="R694" s="72"/>
      <c r="S694" s="72"/>
      <c r="AM694" s="93"/>
      <c r="AN694" s="93"/>
      <c r="AO694" s="129"/>
      <c r="AP694" s="93"/>
      <c r="AQ694" s="93"/>
      <c r="BB694" s="72"/>
      <c r="BC694" s="72"/>
      <c r="BD694" s="72"/>
      <c r="BE694" s="72"/>
      <c r="BF694" s="72"/>
    </row>
    <row r="695" spans="5:58" x14ac:dyDescent="0.25">
      <c r="E695" s="93"/>
      <c r="I695" s="72"/>
      <c r="P695" s="72"/>
      <c r="Q695" s="72"/>
      <c r="R695" s="72"/>
      <c r="S695" s="72"/>
      <c r="AM695" s="93"/>
      <c r="AN695" s="93"/>
      <c r="AO695" s="129"/>
      <c r="AP695" s="93"/>
      <c r="AQ695" s="93"/>
      <c r="BB695" s="72"/>
      <c r="BC695" s="72"/>
      <c r="BD695" s="72"/>
      <c r="BE695" s="72"/>
      <c r="BF695" s="72"/>
    </row>
    <row r="696" spans="5:58" x14ac:dyDescent="0.25">
      <c r="E696" s="93"/>
      <c r="I696" s="72"/>
      <c r="P696" s="72"/>
      <c r="Q696" s="72"/>
      <c r="R696" s="72"/>
      <c r="S696" s="72"/>
      <c r="AM696" s="93"/>
      <c r="AN696" s="93"/>
      <c r="AO696" s="129"/>
      <c r="AP696" s="93"/>
      <c r="AQ696" s="93"/>
      <c r="BB696" s="72"/>
      <c r="BC696" s="72"/>
      <c r="BD696" s="72"/>
      <c r="BE696" s="72"/>
      <c r="BF696" s="72"/>
    </row>
    <row r="697" spans="5:58" x14ac:dyDescent="0.25">
      <c r="E697" s="93"/>
      <c r="I697" s="72"/>
      <c r="P697" s="72"/>
      <c r="Q697" s="72"/>
      <c r="R697" s="72"/>
      <c r="S697" s="72"/>
      <c r="AM697" s="93"/>
      <c r="AN697" s="93"/>
      <c r="AO697" s="129"/>
      <c r="AP697" s="93"/>
      <c r="AQ697" s="93"/>
      <c r="BB697" s="72"/>
      <c r="BC697" s="72"/>
      <c r="BD697" s="72"/>
      <c r="BE697" s="72"/>
      <c r="BF697" s="72"/>
    </row>
    <row r="698" spans="5:58" x14ac:dyDescent="0.25">
      <c r="E698" s="93"/>
      <c r="I698" s="72"/>
      <c r="P698" s="72"/>
      <c r="Q698" s="72"/>
      <c r="R698" s="72"/>
      <c r="S698" s="72"/>
      <c r="AM698" s="93"/>
      <c r="AN698" s="93"/>
      <c r="AO698" s="129"/>
      <c r="AP698" s="93"/>
      <c r="AQ698" s="93"/>
      <c r="BB698" s="72"/>
      <c r="BC698" s="72"/>
      <c r="BD698" s="72"/>
      <c r="BE698" s="72"/>
      <c r="BF698" s="72"/>
    </row>
    <row r="699" spans="5:58" x14ac:dyDescent="0.25">
      <c r="E699" s="93"/>
      <c r="I699" s="72"/>
      <c r="P699" s="72"/>
      <c r="Q699" s="72"/>
      <c r="R699" s="72"/>
      <c r="S699" s="72"/>
      <c r="AM699" s="93"/>
      <c r="AN699" s="93"/>
      <c r="AO699" s="129"/>
      <c r="AP699" s="93"/>
      <c r="AQ699" s="93"/>
      <c r="BB699" s="72"/>
      <c r="BC699" s="72"/>
      <c r="BD699" s="72"/>
      <c r="BE699" s="72"/>
      <c r="BF699" s="72"/>
    </row>
    <row r="700" spans="5:58" x14ac:dyDescent="0.25">
      <c r="E700" s="93"/>
      <c r="I700" s="72"/>
      <c r="P700" s="72"/>
      <c r="Q700" s="72"/>
      <c r="R700" s="72"/>
      <c r="S700" s="72"/>
      <c r="AM700" s="93"/>
      <c r="AN700" s="93"/>
      <c r="AO700" s="129"/>
      <c r="AP700" s="93"/>
      <c r="AQ700" s="93"/>
      <c r="BB700" s="72"/>
      <c r="BC700" s="72"/>
      <c r="BD700" s="72"/>
      <c r="BE700" s="72"/>
      <c r="BF700" s="72"/>
    </row>
    <row r="701" spans="5:58" x14ac:dyDescent="0.25">
      <c r="E701" s="93"/>
      <c r="I701" s="72"/>
      <c r="P701" s="72"/>
      <c r="Q701" s="72"/>
      <c r="R701" s="72"/>
      <c r="S701" s="72"/>
      <c r="AM701" s="93"/>
      <c r="AN701" s="93"/>
      <c r="AO701" s="129"/>
      <c r="AP701" s="93"/>
      <c r="AQ701" s="93"/>
      <c r="BB701" s="72"/>
      <c r="BC701" s="72"/>
      <c r="BD701" s="72"/>
      <c r="BE701" s="72"/>
      <c r="BF701" s="72"/>
    </row>
    <row r="702" spans="5:58" x14ac:dyDescent="0.25">
      <c r="E702" s="93"/>
      <c r="I702" s="72"/>
      <c r="P702" s="72"/>
      <c r="Q702" s="72"/>
      <c r="R702" s="72"/>
      <c r="S702" s="72"/>
      <c r="AM702" s="93"/>
      <c r="AN702" s="93"/>
      <c r="AO702" s="129"/>
      <c r="AP702" s="93"/>
      <c r="AQ702" s="93"/>
      <c r="BB702" s="72"/>
      <c r="BC702" s="72"/>
      <c r="BD702" s="72"/>
      <c r="BE702" s="72"/>
      <c r="BF702" s="72"/>
    </row>
    <row r="703" spans="5:58" x14ac:dyDescent="0.25">
      <c r="E703" s="93"/>
      <c r="I703" s="72"/>
      <c r="P703" s="72"/>
      <c r="Q703" s="72"/>
      <c r="R703" s="72"/>
      <c r="S703" s="72"/>
      <c r="AM703" s="93"/>
      <c r="AN703" s="93"/>
      <c r="AO703" s="129"/>
      <c r="AP703" s="93"/>
      <c r="AQ703" s="93"/>
      <c r="BB703" s="72"/>
      <c r="BC703" s="72"/>
      <c r="BD703" s="72"/>
      <c r="BE703" s="72"/>
      <c r="BF703" s="72"/>
    </row>
    <row r="704" spans="5:58" x14ac:dyDescent="0.25">
      <c r="E704" s="93"/>
      <c r="I704" s="72"/>
      <c r="P704" s="72"/>
      <c r="Q704" s="72"/>
      <c r="R704" s="72"/>
      <c r="S704" s="72"/>
      <c r="AM704" s="93"/>
      <c r="AN704" s="93"/>
      <c r="AO704" s="129"/>
      <c r="AP704" s="93"/>
      <c r="AQ704" s="93"/>
      <c r="BB704" s="72"/>
      <c r="BC704" s="72"/>
      <c r="BD704" s="72"/>
      <c r="BE704" s="72"/>
      <c r="BF704" s="72"/>
    </row>
    <row r="705" spans="5:58" x14ac:dyDescent="0.25">
      <c r="E705" s="93"/>
      <c r="I705" s="72"/>
      <c r="P705" s="72"/>
      <c r="Q705" s="72"/>
      <c r="R705" s="72"/>
      <c r="S705" s="72"/>
      <c r="AM705" s="93"/>
      <c r="AN705" s="93"/>
      <c r="AO705" s="129"/>
      <c r="AP705" s="93"/>
      <c r="AQ705" s="93"/>
      <c r="BB705" s="72"/>
      <c r="BC705" s="72"/>
      <c r="BD705" s="72"/>
      <c r="BE705" s="72"/>
      <c r="BF705" s="72"/>
    </row>
    <row r="706" spans="5:58" x14ac:dyDescent="0.25">
      <c r="E706" s="93"/>
      <c r="I706" s="72"/>
      <c r="P706" s="72"/>
      <c r="Q706" s="72"/>
      <c r="R706" s="72"/>
      <c r="S706" s="72"/>
      <c r="AM706" s="93"/>
      <c r="AN706" s="93"/>
      <c r="AO706" s="129"/>
      <c r="AP706" s="93"/>
      <c r="AQ706" s="93"/>
      <c r="BB706" s="72"/>
      <c r="BC706" s="72"/>
      <c r="BD706" s="72"/>
      <c r="BE706" s="72"/>
      <c r="BF706" s="72"/>
    </row>
    <row r="707" spans="5:58" x14ac:dyDescent="0.25">
      <c r="E707" s="93"/>
      <c r="I707" s="72"/>
      <c r="P707" s="72"/>
      <c r="Q707" s="72"/>
      <c r="R707" s="72"/>
      <c r="S707" s="72"/>
      <c r="AM707" s="93"/>
      <c r="AN707" s="93"/>
      <c r="AO707" s="129"/>
      <c r="AP707" s="93"/>
      <c r="AQ707" s="93"/>
      <c r="BB707" s="72"/>
      <c r="BC707" s="72"/>
      <c r="BD707" s="72"/>
      <c r="BE707" s="72"/>
      <c r="BF707" s="72"/>
    </row>
    <row r="708" spans="5:58" x14ac:dyDescent="0.25">
      <c r="E708" s="93"/>
      <c r="I708" s="72"/>
      <c r="P708" s="72"/>
      <c r="Q708" s="72"/>
      <c r="R708" s="72"/>
      <c r="S708" s="72"/>
      <c r="AM708" s="93"/>
      <c r="AN708" s="93"/>
      <c r="AO708" s="129"/>
      <c r="AP708" s="93"/>
      <c r="AQ708" s="93"/>
      <c r="BB708" s="72"/>
      <c r="BC708" s="72"/>
      <c r="BD708" s="72"/>
      <c r="BE708" s="72"/>
      <c r="BF708" s="72"/>
    </row>
    <row r="709" spans="5:58" x14ac:dyDescent="0.25">
      <c r="E709" s="93"/>
      <c r="I709" s="72"/>
      <c r="P709" s="72"/>
      <c r="Q709" s="72"/>
      <c r="R709" s="72"/>
      <c r="S709" s="72"/>
      <c r="AM709" s="93"/>
      <c r="AN709" s="93"/>
      <c r="AO709" s="129"/>
      <c r="AP709" s="93"/>
      <c r="AQ709" s="93"/>
      <c r="BB709" s="72"/>
      <c r="BC709" s="72"/>
      <c r="BD709" s="72"/>
      <c r="BE709" s="72"/>
      <c r="BF709" s="72"/>
    </row>
    <row r="710" spans="5:58" x14ac:dyDescent="0.25">
      <c r="E710" s="93"/>
      <c r="I710" s="72"/>
      <c r="P710" s="72"/>
      <c r="Q710" s="72"/>
      <c r="R710" s="72"/>
      <c r="S710" s="72"/>
      <c r="AM710" s="93"/>
      <c r="AN710" s="93"/>
      <c r="AO710" s="129"/>
      <c r="AP710" s="93"/>
      <c r="AQ710" s="93"/>
      <c r="BB710" s="72"/>
      <c r="BC710" s="72"/>
      <c r="BD710" s="72"/>
      <c r="BE710" s="72"/>
      <c r="BF710" s="72"/>
    </row>
    <row r="711" spans="5:58" x14ac:dyDescent="0.25">
      <c r="E711" s="93"/>
      <c r="I711" s="72"/>
      <c r="P711" s="72"/>
      <c r="Q711" s="72"/>
      <c r="R711" s="72"/>
      <c r="S711" s="72"/>
      <c r="AM711" s="93"/>
      <c r="AN711" s="93"/>
      <c r="AO711" s="129"/>
      <c r="AP711" s="93"/>
      <c r="AQ711" s="93"/>
      <c r="BB711" s="72"/>
      <c r="BC711" s="72"/>
      <c r="BD711" s="72"/>
      <c r="BE711" s="72"/>
      <c r="BF711" s="72"/>
    </row>
    <row r="712" spans="5:58" x14ac:dyDescent="0.25">
      <c r="E712" s="93"/>
      <c r="I712" s="72"/>
      <c r="P712" s="72"/>
      <c r="Q712" s="72"/>
      <c r="R712" s="72"/>
      <c r="S712" s="72"/>
      <c r="AM712" s="93"/>
      <c r="AN712" s="93"/>
      <c r="AO712" s="129"/>
      <c r="AP712" s="93"/>
      <c r="AQ712" s="93"/>
      <c r="BB712" s="72"/>
      <c r="BC712" s="72"/>
      <c r="BD712" s="72"/>
      <c r="BE712" s="72"/>
      <c r="BF712" s="72"/>
    </row>
    <row r="713" spans="5:58" x14ac:dyDescent="0.25">
      <c r="E713" s="93"/>
      <c r="I713" s="72"/>
      <c r="P713" s="72"/>
      <c r="Q713" s="72"/>
      <c r="R713" s="72"/>
      <c r="S713" s="72"/>
      <c r="AM713" s="93"/>
      <c r="AN713" s="93"/>
      <c r="AO713" s="129"/>
      <c r="AP713" s="93"/>
      <c r="AQ713" s="93"/>
      <c r="BB713" s="72"/>
      <c r="BC713" s="72"/>
      <c r="BD713" s="72"/>
      <c r="BE713" s="72"/>
      <c r="BF713" s="72"/>
    </row>
    <row r="714" spans="5:58" x14ac:dyDescent="0.25">
      <c r="E714" s="93"/>
      <c r="I714" s="72"/>
      <c r="P714" s="72"/>
      <c r="Q714" s="72"/>
      <c r="R714" s="72"/>
      <c r="S714" s="72"/>
      <c r="AM714" s="93"/>
      <c r="AN714" s="93"/>
      <c r="AO714" s="129"/>
      <c r="AP714" s="93"/>
      <c r="AQ714" s="93"/>
      <c r="BB714" s="72"/>
      <c r="BC714" s="72"/>
      <c r="BD714" s="72"/>
      <c r="BE714" s="72"/>
      <c r="BF714" s="72"/>
    </row>
    <row r="715" spans="5:58" x14ac:dyDescent="0.25">
      <c r="E715" s="93"/>
      <c r="I715" s="72"/>
      <c r="P715" s="72"/>
      <c r="Q715" s="72"/>
      <c r="R715" s="72"/>
      <c r="S715" s="72"/>
      <c r="AM715" s="93"/>
      <c r="AN715" s="93"/>
      <c r="AO715" s="129"/>
      <c r="AP715" s="93"/>
      <c r="AQ715" s="93"/>
      <c r="BB715" s="72"/>
      <c r="BC715" s="72"/>
      <c r="BD715" s="72"/>
      <c r="BE715" s="72"/>
      <c r="BF715" s="72"/>
    </row>
    <row r="716" spans="5:58" x14ac:dyDescent="0.25">
      <c r="E716" s="93"/>
      <c r="I716" s="72"/>
      <c r="P716" s="72"/>
      <c r="Q716" s="72"/>
      <c r="R716" s="72"/>
      <c r="S716" s="72"/>
      <c r="AM716" s="93"/>
      <c r="AN716" s="93"/>
      <c r="AO716" s="129"/>
      <c r="AP716" s="93"/>
      <c r="AQ716" s="93"/>
      <c r="BB716" s="72"/>
      <c r="BC716" s="72"/>
      <c r="BD716" s="72"/>
      <c r="BE716" s="72"/>
      <c r="BF716" s="72"/>
    </row>
    <row r="717" spans="5:58" x14ac:dyDescent="0.25">
      <c r="E717" s="93"/>
      <c r="I717" s="72"/>
      <c r="P717" s="72"/>
      <c r="Q717" s="72"/>
      <c r="R717" s="72"/>
      <c r="S717" s="72"/>
      <c r="AM717" s="93"/>
      <c r="AN717" s="93"/>
      <c r="AO717" s="129"/>
      <c r="AP717" s="93"/>
      <c r="AQ717" s="93"/>
      <c r="BB717" s="72"/>
      <c r="BC717" s="72"/>
      <c r="BD717" s="72"/>
      <c r="BE717" s="72"/>
      <c r="BF717" s="72"/>
    </row>
    <row r="718" spans="5:58" x14ac:dyDescent="0.25">
      <c r="E718" s="93"/>
      <c r="I718" s="72"/>
      <c r="P718" s="72"/>
      <c r="Q718" s="72"/>
      <c r="R718" s="72"/>
      <c r="S718" s="72"/>
      <c r="AM718" s="93"/>
      <c r="AN718" s="93"/>
      <c r="AO718" s="129"/>
      <c r="AP718" s="93"/>
      <c r="AQ718" s="93"/>
      <c r="BB718" s="72"/>
      <c r="BC718" s="72"/>
      <c r="BD718" s="72"/>
      <c r="BE718" s="72"/>
      <c r="BF718" s="72"/>
    </row>
    <row r="719" spans="5:58" x14ac:dyDescent="0.25">
      <c r="E719" s="93"/>
      <c r="I719" s="72"/>
      <c r="P719" s="72"/>
      <c r="Q719" s="72"/>
      <c r="R719" s="72"/>
      <c r="S719" s="72"/>
      <c r="AM719" s="93"/>
      <c r="AN719" s="93"/>
      <c r="AO719" s="129"/>
      <c r="AP719" s="93"/>
      <c r="AQ719" s="93"/>
      <c r="BB719" s="72"/>
      <c r="BC719" s="72"/>
      <c r="BD719" s="72"/>
      <c r="BE719" s="72"/>
      <c r="BF719" s="72"/>
    </row>
    <row r="720" spans="5:58" x14ac:dyDescent="0.25">
      <c r="E720" s="93"/>
      <c r="I720" s="72"/>
      <c r="P720" s="72"/>
      <c r="Q720" s="72"/>
      <c r="R720" s="72"/>
      <c r="S720" s="72"/>
      <c r="AM720" s="93"/>
      <c r="AN720" s="93"/>
      <c r="AO720" s="129"/>
      <c r="AP720" s="93"/>
      <c r="AQ720" s="93"/>
      <c r="BB720" s="72"/>
      <c r="BC720" s="72"/>
      <c r="BD720" s="72"/>
      <c r="BE720" s="72"/>
      <c r="BF720" s="72"/>
    </row>
    <row r="721" spans="5:58" x14ac:dyDescent="0.25">
      <c r="E721" s="93"/>
      <c r="I721" s="72"/>
      <c r="P721" s="72"/>
      <c r="Q721" s="72"/>
      <c r="R721" s="72"/>
      <c r="S721" s="72"/>
      <c r="AM721" s="93"/>
      <c r="AN721" s="93"/>
      <c r="AO721" s="129"/>
      <c r="AP721" s="93"/>
      <c r="AQ721" s="93"/>
      <c r="BB721" s="72"/>
      <c r="BC721" s="72"/>
      <c r="BD721" s="72"/>
      <c r="BE721" s="72"/>
      <c r="BF721" s="72"/>
    </row>
    <row r="722" spans="5:58" x14ac:dyDescent="0.25">
      <c r="E722" s="93"/>
      <c r="I722" s="72"/>
      <c r="P722" s="72"/>
      <c r="Q722" s="72"/>
      <c r="R722" s="72"/>
      <c r="S722" s="72"/>
      <c r="AM722" s="93"/>
      <c r="AN722" s="93"/>
      <c r="AO722" s="129"/>
      <c r="AP722" s="93"/>
      <c r="AQ722" s="93"/>
      <c r="BB722" s="72"/>
      <c r="BC722" s="72"/>
      <c r="BD722" s="72"/>
      <c r="BE722" s="72"/>
      <c r="BF722" s="72"/>
    </row>
    <row r="723" spans="5:58" x14ac:dyDescent="0.25">
      <c r="E723" s="93"/>
      <c r="I723" s="72"/>
      <c r="P723" s="72"/>
      <c r="Q723" s="72"/>
      <c r="R723" s="72"/>
      <c r="S723" s="72"/>
      <c r="AM723" s="93"/>
      <c r="AN723" s="93"/>
      <c r="AO723" s="129"/>
      <c r="AP723" s="93"/>
      <c r="AQ723" s="93"/>
      <c r="BB723" s="72"/>
      <c r="BC723" s="72"/>
      <c r="BD723" s="72"/>
      <c r="BE723" s="72"/>
      <c r="BF723" s="72"/>
    </row>
    <row r="724" spans="5:58" x14ac:dyDescent="0.25">
      <c r="E724" s="93"/>
      <c r="I724" s="72"/>
      <c r="P724" s="72"/>
      <c r="Q724" s="72"/>
      <c r="R724" s="72"/>
      <c r="S724" s="72"/>
      <c r="AM724" s="93"/>
      <c r="AN724" s="93"/>
      <c r="AO724" s="129"/>
      <c r="AP724" s="93"/>
      <c r="AQ724" s="93"/>
      <c r="BB724" s="72"/>
      <c r="BC724" s="72"/>
      <c r="BD724" s="72"/>
      <c r="BE724" s="72"/>
      <c r="BF724" s="72"/>
    </row>
    <row r="725" spans="5:58" x14ac:dyDescent="0.25">
      <c r="E725" s="93"/>
      <c r="I725" s="72"/>
      <c r="P725" s="72"/>
      <c r="Q725" s="72"/>
      <c r="R725" s="72"/>
      <c r="S725" s="72"/>
      <c r="AM725" s="93"/>
      <c r="AN725" s="93"/>
      <c r="AO725" s="129"/>
      <c r="AP725" s="93"/>
      <c r="AQ725" s="93"/>
      <c r="BB725" s="72"/>
      <c r="BC725" s="72"/>
      <c r="BD725" s="72"/>
      <c r="BE725" s="72"/>
      <c r="BF725" s="72"/>
    </row>
    <row r="726" spans="5:58" x14ac:dyDescent="0.25">
      <c r="E726" s="93"/>
      <c r="I726" s="72"/>
      <c r="P726" s="72"/>
      <c r="Q726" s="72"/>
      <c r="R726" s="72"/>
      <c r="S726" s="72"/>
      <c r="AM726" s="93"/>
      <c r="AN726" s="93"/>
      <c r="AO726" s="129"/>
      <c r="AP726" s="93"/>
      <c r="AQ726" s="93"/>
      <c r="BB726" s="72"/>
      <c r="BC726" s="72"/>
      <c r="BD726" s="72"/>
      <c r="BE726" s="72"/>
      <c r="BF726" s="72"/>
    </row>
    <row r="727" spans="5:58" x14ac:dyDescent="0.25">
      <c r="E727" s="93"/>
      <c r="I727" s="72"/>
      <c r="P727" s="72"/>
      <c r="Q727" s="72"/>
      <c r="R727" s="72"/>
      <c r="S727" s="72"/>
      <c r="AM727" s="93"/>
      <c r="AN727" s="93"/>
      <c r="AO727" s="129"/>
      <c r="AP727" s="93"/>
      <c r="AQ727" s="93"/>
      <c r="BB727" s="72"/>
      <c r="BC727" s="72"/>
      <c r="BD727" s="72"/>
      <c r="BE727" s="72"/>
      <c r="BF727" s="72"/>
    </row>
    <row r="728" spans="5:58" x14ac:dyDescent="0.25">
      <c r="E728" s="93"/>
      <c r="I728" s="72"/>
      <c r="P728" s="72"/>
      <c r="Q728" s="72"/>
      <c r="R728" s="72"/>
      <c r="S728" s="72"/>
      <c r="AM728" s="93"/>
      <c r="AN728" s="93"/>
      <c r="AO728" s="129"/>
      <c r="AP728" s="93"/>
      <c r="AQ728" s="93"/>
      <c r="BB728" s="72"/>
      <c r="BC728" s="72"/>
      <c r="BD728" s="72"/>
      <c r="BE728" s="72"/>
      <c r="BF728" s="72"/>
    </row>
    <row r="729" spans="5:58" x14ac:dyDescent="0.25">
      <c r="E729" s="93"/>
      <c r="I729" s="72"/>
      <c r="P729" s="72"/>
      <c r="Q729" s="72"/>
      <c r="R729" s="72"/>
      <c r="S729" s="72"/>
      <c r="AM729" s="93"/>
      <c r="AN729" s="93"/>
      <c r="AO729" s="129"/>
      <c r="AP729" s="93"/>
      <c r="AQ729" s="93"/>
      <c r="BB729" s="72"/>
      <c r="BC729" s="72"/>
      <c r="BD729" s="72"/>
      <c r="BE729" s="72"/>
      <c r="BF729" s="72"/>
    </row>
    <row r="730" spans="5:58" x14ac:dyDescent="0.25">
      <c r="E730" s="93"/>
      <c r="I730" s="72"/>
      <c r="P730" s="72"/>
      <c r="Q730" s="72"/>
      <c r="R730" s="72"/>
      <c r="S730" s="72"/>
      <c r="AM730" s="93"/>
      <c r="AN730" s="93"/>
      <c r="AO730" s="129"/>
      <c r="AP730" s="93"/>
      <c r="AQ730" s="93"/>
      <c r="BB730" s="72"/>
      <c r="BC730" s="72"/>
      <c r="BD730" s="72"/>
      <c r="BE730" s="72"/>
      <c r="BF730" s="72"/>
    </row>
    <row r="731" spans="5:58" x14ac:dyDescent="0.25">
      <c r="E731" s="93"/>
      <c r="I731" s="72"/>
      <c r="P731" s="72"/>
      <c r="Q731" s="72"/>
      <c r="R731" s="72"/>
      <c r="S731" s="72"/>
      <c r="AM731" s="93"/>
      <c r="AN731" s="93"/>
      <c r="AO731" s="129"/>
      <c r="AP731" s="93"/>
      <c r="AQ731" s="93"/>
      <c r="BB731" s="72"/>
      <c r="BC731" s="72"/>
      <c r="BD731" s="72"/>
      <c r="BE731" s="72"/>
      <c r="BF731" s="72"/>
    </row>
    <row r="732" spans="5:58" x14ac:dyDescent="0.25">
      <c r="E732" s="93"/>
      <c r="I732" s="72"/>
      <c r="P732" s="72"/>
      <c r="Q732" s="72"/>
      <c r="R732" s="72"/>
      <c r="S732" s="72"/>
      <c r="AM732" s="93"/>
      <c r="AN732" s="93"/>
      <c r="AO732" s="129"/>
      <c r="AP732" s="93"/>
      <c r="AQ732" s="93"/>
      <c r="BB732" s="72"/>
      <c r="BC732" s="72"/>
      <c r="BD732" s="72"/>
      <c r="BE732" s="72"/>
      <c r="BF732" s="72"/>
    </row>
    <row r="733" spans="5:58" x14ac:dyDescent="0.25">
      <c r="E733" s="93"/>
      <c r="I733" s="72"/>
      <c r="P733" s="72"/>
      <c r="Q733" s="72"/>
      <c r="R733" s="72"/>
      <c r="S733" s="72"/>
      <c r="AM733" s="93"/>
      <c r="AN733" s="93"/>
      <c r="AO733" s="129"/>
      <c r="AP733" s="93"/>
      <c r="AQ733" s="93"/>
      <c r="BB733" s="72"/>
      <c r="BC733" s="72"/>
      <c r="BD733" s="72"/>
      <c r="BE733" s="72"/>
      <c r="BF733" s="72"/>
    </row>
    <row r="734" spans="5:58" x14ac:dyDescent="0.25">
      <c r="E734" s="93"/>
      <c r="I734" s="72"/>
      <c r="P734" s="72"/>
      <c r="Q734" s="72"/>
      <c r="R734" s="72"/>
      <c r="S734" s="72"/>
      <c r="AM734" s="93"/>
      <c r="AN734" s="93"/>
      <c r="AO734" s="129"/>
      <c r="AP734" s="93"/>
      <c r="AQ734" s="93"/>
      <c r="BB734" s="72"/>
      <c r="BC734" s="72"/>
      <c r="BD734" s="72"/>
      <c r="BE734" s="72"/>
      <c r="BF734" s="72"/>
    </row>
    <row r="735" spans="5:58" x14ac:dyDescent="0.25">
      <c r="E735" s="93"/>
      <c r="I735" s="72"/>
      <c r="P735" s="72"/>
      <c r="Q735" s="72"/>
      <c r="R735" s="72"/>
      <c r="S735" s="72"/>
      <c r="AM735" s="93"/>
      <c r="AN735" s="93"/>
      <c r="AO735" s="129"/>
      <c r="AP735" s="93"/>
      <c r="AQ735" s="93"/>
      <c r="BB735" s="72"/>
      <c r="BC735" s="72"/>
      <c r="BD735" s="72"/>
      <c r="BE735" s="72"/>
      <c r="BF735" s="72"/>
    </row>
    <row r="736" spans="5:58" x14ac:dyDescent="0.25">
      <c r="E736" s="93"/>
      <c r="I736" s="72"/>
      <c r="P736" s="72"/>
      <c r="Q736" s="72"/>
      <c r="R736" s="72"/>
      <c r="S736" s="72"/>
      <c r="AM736" s="93"/>
      <c r="AN736" s="93"/>
      <c r="AO736" s="129"/>
      <c r="AP736" s="93"/>
      <c r="AQ736" s="93"/>
      <c r="BB736" s="72"/>
      <c r="BC736" s="72"/>
      <c r="BD736" s="72"/>
      <c r="BE736" s="72"/>
      <c r="BF736" s="72"/>
    </row>
    <row r="737" spans="5:58" x14ac:dyDescent="0.25">
      <c r="E737" s="93"/>
      <c r="I737" s="72"/>
      <c r="P737" s="72"/>
      <c r="Q737" s="72"/>
      <c r="R737" s="72"/>
      <c r="S737" s="72"/>
      <c r="AM737" s="93"/>
      <c r="AN737" s="93"/>
      <c r="AO737" s="129"/>
      <c r="AP737" s="93"/>
      <c r="AQ737" s="93"/>
      <c r="BB737" s="72"/>
      <c r="BC737" s="72"/>
      <c r="BD737" s="72"/>
      <c r="BE737" s="72"/>
      <c r="BF737" s="72"/>
    </row>
    <row r="738" spans="5:58" x14ac:dyDescent="0.25">
      <c r="E738" s="93"/>
      <c r="I738" s="72"/>
      <c r="P738" s="72"/>
      <c r="Q738" s="72"/>
      <c r="R738" s="72"/>
      <c r="S738" s="72"/>
      <c r="AM738" s="93"/>
      <c r="AN738" s="93"/>
      <c r="AO738" s="129"/>
      <c r="AP738" s="93"/>
      <c r="AQ738" s="93"/>
      <c r="BB738" s="72"/>
      <c r="BC738" s="72"/>
      <c r="BD738" s="72"/>
      <c r="BE738" s="72"/>
      <c r="BF738" s="72"/>
    </row>
    <row r="739" spans="5:58" x14ac:dyDescent="0.25">
      <c r="E739" s="93"/>
      <c r="I739" s="72"/>
      <c r="P739" s="72"/>
      <c r="Q739" s="72"/>
      <c r="R739" s="72"/>
      <c r="S739" s="72"/>
      <c r="AM739" s="93"/>
      <c r="AN739" s="93"/>
      <c r="AO739" s="129"/>
      <c r="AP739" s="93"/>
      <c r="AQ739" s="93"/>
      <c r="BB739" s="72"/>
      <c r="BC739" s="72"/>
      <c r="BD739" s="72"/>
      <c r="BE739" s="72"/>
      <c r="BF739" s="72"/>
    </row>
    <row r="740" spans="5:58" x14ac:dyDescent="0.25">
      <c r="E740" s="93"/>
      <c r="I740" s="72"/>
      <c r="P740" s="72"/>
      <c r="Q740" s="72"/>
      <c r="R740" s="72"/>
      <c r="S740" s="72"/>
      <c r="AM740" s="93"/>
      <c r="AN740" s="93"/>
      <c r="AO740" s="129"/>
      <c r="AP740" s="93"/>
      <c r="AQ740" s="93"/>
      <c r="BB740" s="72"/>
      <c r="BC740" s="72"/>
      <c r="BD740" s="72"/>
      <c r="BE740" s="72"/>
      <c r="BF740" s="72"/>
    </row>
    <row r="741" spans="5:58" x14ac:dyDescent="0.25">
      <c r="E741" s="93"/>
      <c r="I741" s="72"/>
      <c r="P741" s="72"/>
      <c r="Q741" s="72"/>
      <c r="R741" s="72"/>
      <c r="S741" s="72"/>
      <c r="AM741" s="93"/>
      <c r="AN741" s="93"/>
      <c r="AO741" s="129"/>
      <c r="AP741" s="93"/>
      <c r="AQ741" s="93"/>
      <c r="BB741" s="72"/>
      <c r="BC741" s="72"/>
      <c r="BD741" s="72"/>
      <c r="BE741" s="72"/>
      <c r="BF741" s="72"/>
    </row>
    <row r="742" spans="5:58" x14ac:dyDescent="0.25">
      <c r="E742" s="93"/>
      <c r="I742" s="72"/>
      <c r="P742" s="72"/>
      <c r="Q742" s="72"/>
      <c r="R742" s="72"/>
      <c r="S742" s="72"/>
      <c r="AM742" s="93"/>
      <c r="AN742" s="93"/>
      <c r="AO742" s="129"/>
      <c r="AP742" s="93"/>
      <c r="AQ742" s="93"/>
      <c r="BB742" s="72"/>
      <c r="BC742" s="72"/>
      <c r="BD742" s="72"/>
      <c r="BE742" s="72"/>
      <c r="BF742" s="72"/>
    </row>
    <row r="743" spans="5:58" x14ac:dyDescent="0.25">
      <c r="E743" s="93"/>
      <c r="I743" s="72"/>
      <c r="P743" s="72"/>
      <c r="Q743" s="72"/>
      <c r="R743" s="72"/>
      <c r="S743" s="72"/>
      <c r="AM743" s="93"/>
      <c r="AN743" s="93"/>
      <c r="AO743" s="129"/>
      <c r="AP743" s="93"/>
      <c r="AQ743" s="93"/>
      <c r="BB743" s="72"/>
      <c r="BC743" s="72"/>
      <c r="BD743" s="72"/>
      <c r="BE743" s="72"/>
      <c r="BF743" s="72"/>
    </row>
    <row r="744" spans="5:58" x14ac:dyDescent="0.25">
      <c r="E744" s="93"/>
      <c r="I744" s="72"/>
      <c r="P744" s="72"/>
      <c r="Q744" s="72"/>
      <c r="R744" s="72"/>
      <c r="S744" s="72"/>
      <c r="AM744" s="93"/>
      <c r="AN744" s="93"/>
      <c r="AO744" s="129"/>
      <c r="AP744" s="93"/>
      <c r="AQ744" s="93"/>
      <c r="BB744" s="72"/>
      <c r="BC744" s="72"/>
      <c r="BD744" s="72"/>
      <c r="BE744" s="72"/>
      <c r="BF744" s="72"/>
    </row>
    <row r="745" spans="5:58" x14ac:dyDescent="0.25">
      <c r="E745" s="93"/>
      <c r="I745" s="72"/>
      <c r="P745" s="72"/>
      <c r="Q745" s="72"/>
      <c r="R745" s="72"/>
      <c r="S745" s="72"/>
      <c r="AM745" s="93"/>
      <c r="AN745" s="93"/>
      <c r="AO745" s="129"/>
      <c r="AP745" s="93"/>
      <c r="AQ745" s="93"/>
      <c r="BB745" s="72"/>
      <c r="BC745" s="72"/>
      <c r="BD745" s="72"/>
      <c r="BE745" s="72"/>
      <c r="BF745" s="72"/>
    </row>
    <row r="746" spans="5:58" x14ac:dyDescent="0.25">
      <c r="E746" s="93"/>
      <c r="I746" s="72"/>
      <c r="P746" s="72"/>
      <c r="Q746" s="72"/>
      <c r="R746" s="72"/>
      <c r="S746" s="72"/>
      <c r="AM746" s="93"/>
      <c r="AN746" s="93"/>
      <c r="AO746" s="129"/>
      <c r="AP746" s="93"/>
      <c r="AQ746" s="93"/>
      <c r="BB746" s="72"/>
      <c r="BC746" s="72"/>
      <c r="BD746" s="72"/>
      <c r="BE746" s="72"/>
      <c r="BF746" s="72"/>
    </row>
    <row r="747" spans="5:58" x14ac:dyDescent="0.25">
      <c r="E747" s="93"/>
      <c r="I747" s="72"/>
      <c r="P747" s="72"/>
      <c r="Q747" s="72"/>
      <c r="R747" s="72"/>
      <c r="S747" s="72"/>
      <c r="AM747" s="93"/>
      <c r="AN747" s="93"/>
      <c r="AO747" s="129"/>
      <c r="AP747" s="93"/>
      <c r="AQ747" s="93"/>
      <c r="BB747" s="72"/>
      <c r="BC747" s="72"/>
      <c r="BD747" s="72"/>
      <c r="BE747" s="72"/>
      <c r="BF747" s="72"/>
    </row>
    <row r="748" spans="5:58" x14ac:dyDescent="0.25">
      <c r="E748" s="93"/>
      <c r="I748" s="72"/>
      <c r="P748" s="72"/>
      <c r="Q748" s="72"/>
      <c r="R748" s="72"/>
      <c r="S748" s="72"/>
      <c r="AM748" s="93"/>
      <c r="AN748" s="93"/>
      <c r="AO748" s="129"/>
      <c r="AP748" s="93"/>
      <c r="AQ748" s="93"/>
      <c r="BB748" s="72"/>
      <c r="BC748" s="72"/>
      <c r="BD748" s="72"/>
      <c r="BE748" s="72"/>
      <c r="BF748" s="72"/>
    </row>
    <row r="749" spans="5:58" x14ac:dyDescent="0.25">
      <c r="E749" s="93"/>
      <c r="I749" s="72"/>
      <c r="P749" s="72"/>
      <c r="Q749" s="72"/>
      <c r="R749" s="72"/>
      <c r="S749" s="72"/>
      <c r="AM749" s="93"/>
      <c r="AN749" s="93"/>
      <c r="AO749" s="129"/>
      <c r="AP749" s="93"/>
      <c r="AQ749" s="93"/>
      <c r="BB749" s="72"/>
      <c r="BC749" s="72"/>
      <c r="BD749" s="72"/>
      <c r="BE749" s="72"/>
      <c r="BF749" s="72"/>
    </row>
    <row r="750" spans="5:58" x14ac:dyDescent="0.25">
      <c r="E750" s="93"/>
      <c r="I750" s="72"/>
      <c r="P750" s="72"/>
      <c r="Q750" s="72"/>
      <c r="R750" s="72"/>
      <c r="S750" s="72"/>
      <c r="AM750" s="93"/>
      <c r="AN750" s="93"/>
      <c r="AO750" s="129"/>
      <c r="AP750" s="93"/>
      <c r="AQ750" s="93"/>
      <c r="BB750" s="72"/>
      <c r="BC750" s="72"/>
      <c r="BD750" s="72"/>
      <c r="BE750" s="72"/>
      <c r="BF750" s="72"/>
    </row>
    <row r="751" spans="5:58" x14ac:dyDescent="0.25">
      <c r="E751" s="93"/>
      <c r="I751" s="72"/>
      <c r="P751" s="72"/>
      <c r="Q751" s="72"/>
      <c r="R751" s="72"/>
      <c r="S751" s="72"/>
      <c r="AM751" s="93"/>
      <c r="AN751" s="93"/>
      <c r="AO751" s="129"/>
      <c r="AP751" s="93"/>
      <c r="AQ751" s="93"/>
      <c r="BB751" s="72"/>
      <c r="BC751" s="72"/>
      <c r="BD751" s="72"/>
      <c r="BE751" s="72"/>
      <c r="BF751" s="72"/>
    </row>
    <row r="752" spans="5:58" x14ac:dyDescent="0.25">
      <c r="E752" s="93"/>
      <c r="I752" s="72"/>
      <c r="P752" s="72"/>
      <c r="Q752" s="72"/>
      <c r="R752" s="72"/>
      <c r="S752" s="72"/>
      <c r="AM752" s="93"/>
      <c r="AN752" s="93"/>
      <c r="AO752" s="129"/>
      <c r="AP752" s="93"/>
      <c r="AQ752" s="93"/>
      <c r="BB752" s="72"/>
      <c r="BC752" s="72"/>
      <c r="BD752" s="72"/>
      <c r="BE752" s="72"/>
      <c r="BF752" s="72"/>
    </row>
    <row r="753" spans="5:58" x14ac:dyDescent="0.25">
      <c r="E753" s="93"/>
      <c r="I753" s="72"/>
      <c r="P753" s="72"/>
      <c r="Q753" s="72"/>
      <c r="R753" s="72"/>
      <c r="S753" s="72"/>
      <c r="AM753" s="93"/>
      <c r="AN753" s="93"/>
      <c r="AO753" s="129"/>
      <c r="AP753" s="93"/>
      <c r="AQ753" s="93"/>
      <c r="BB753" s="72"/>
      <c r="BC753" s="72"/>
      <c r="BD753" s="72"/>
      <c r="BE753" s="72"/>
      <c r="BF753" s="72"/>
    </row>
    <row r="754" spans="5:58" x14ac:dyDescent="0.25">
      <c r="E754" s="93"/>
      <c r="I754" s="72"/>
      <c r="P754" s="72"/>
      <c r="Q754" s="72"/>
      <c r="R754" s="72"/>
      <c r="S754" s="72"/>
      <c r="AM754" s="93"/>
      <c r="AN754" s="93"/>
      <c r="AO754" s="129"/>
      <c r="AP754" s="93"/>
      <c r="AQ754" s="93"/>
      <c r="BB754" s="72"/>
      <c r="BC754" s="72"/>
      <c r="BD754" s="72"/>
      <c r="BE754" s="72"/>
      <c r="BF754" s="72"/>
    </row>
    <row r="755" spans="5:58" x14ac:dyDescent="0.25">
      <c r="E755" s="93"/>
      <c r="I755" s="72"/>
      <c r="P755" s="72"/>
      <c r="Q755" s="72"/>
      <c r="R755" s="72"/>
      <c r="S755" s="72"/>
      <c r="AM755" s="93"/>
      <c r="AN755" s="93"/>
      <c r="AO755" s="129"/>
      <c r="AP755" s="93"/>
      <c r="AQ755" s="93"/>
      <c r="BB755" s="72"/>
      <c r="BC755" s="72"/>
      <c r="BD755" s="72"/>
      <c r="BE755" s="72"/>
      <c r="BF755" s="72"/>
    </row>
    <row r="756" spans="5:58" x14ac:dyDescent="0.25">
      <c r="E756" s="93"/>
      <c r="I756" s="72"/>
      <c r="P756" s="72"/>
      <c r="Q756" s="72"/>
      <c r="R756" s="72"/>
      <c r="S756" s="72"/>
      <c r="AM756" s="93"/>
      <c r="AN756" s="93"/>
      <c r="AO756" s="129"/>
      <c r="AP756" s="93"/>
      <c r="AQ756" s="93"/>
      <c r="BB756" s="72"/>
      <c r="BC756" s="72"/>
      <c r="BD756" s="72"/>
      <c r="BE756" s="72"/>
      <c r="BF756" s="72"/>
    </row>
    <row r="757" spans="5:58" x14ac:dyDescent="0.25">
      <c r="E757" s="93"/>
      <c r="I757" s="72"/>
      <c r="P757" s="72"/>
      <c r="Q757" s="72"/>
      <c r="R757" s="72"/>
      <c r="S757" s="72"/>
      <c r="AM757" s="93"/>
      <c r="AN757" s="93"/>
      <c r="AO757" s="129"/>
      <c r="AP757" s="93"/>
      <c r="AQ757" s="93"/>
      <c r="BB757" s="72"/>
      <c r="BC757" s="72"/>
      <c r="BD757" s="72"/>
      <c r="BE757" s="72"/>
      <c r="BF757" s="72"/>
    </row>
    <row r="758" spans="5:58" x14ac:dyDescent="0.25">
      <c r="E758" s="93"/>
      <c r="I758" s="72"/>
      <c r="P758" s="72"/>
      <c r="Q758" s="72"/>
      <c r="R758" s="72"/>
      <c r="S758" s="72"/>
      <c r="AM758" s="93"/>
      <c r="AN758" s="93"/>
      <c r="AO758" s="129"/>
      <c r="AP758" s="93"/>
      <c r="AQ758" s="93"/>
      <c r="BB758" s="72"/>
      <c r="BC758" s="72"/>
      <c r="BD758" s="72"/>
      <c r="BE758" s="72"/>
      <c r="BF758" s="72"/>
    </row>
    <row r="759" spans="5:58" x14ac:dyDescent="0.25">
      <c r="E759" s="93"/>
      <c r="I759" s="72"/>
      <c r="P759" s="72"/>
      <c r="Q759" s="72"/>
      <c r="R759" s="72"/>
      <c r="S759" s="72"/>
      <c r="AM759" s="93"/>
      <c r="AN759" s="93"/>
      <c r="AO759" s="129"/>
      <c r="AP759" s="93"/>
      <c r="AQ759" s="93"/>
      <c r="BB759" s="72"/>
      <c r="BC759" s="72"/>
      <c r="BD759" s="72"/>
      <c r="BE759" s="72"/>
      <c r="BF759" s="72"/>
    </row>
    <row r="760" spans="5:58" x14ac:dyDescent="0.25">
      <c r="E760" s="93"/>
      <c r="I760" s="72"/>
      <c r="P760" s="72"/>
      <c r="Q760" s="72"/>
      <c r="R760" s="72"/>
      <c r="S760" s="72"/>
      <c r="AM760" s="93"/>
      <c r="AN760" s="93"/>
      <c r="AO760" s="129"/>
      <c r="AP760" s="93"/>
      <c r="AQ760" s="93"/>
      <c r="BB760" s="72"/>
      <c r="BC760" s="72"/>
      <c r="BD760" s="72"/>
      <c r="BE760" s="72"/>
      <c r="BF760" s="72"/>
    </row>
    <row r="761" spans="5:58" x14ac:dyDescent="0.25">
      <c r="E761" s="93"/>
      <c r="I761" s="72"/>
      <c r="P761" s="72"/>
      <c r="Q761" s="72"/>
      <c r="R761" s="72"/>
      <c r="S761" s="72"/>
      <c r="AM761" s="93"/>
      <c r="AN761" s="93"/>
      <c r="AO761" s="129"/>
      <c r="AP761" s="93"/>
      <c r="AQ761" s="93"/>
      <c r="BB761" s="72"/>
      <c r="BC761" s="72"/>
      <c r="BD761" s="72"/>
      <c r="BE761" s="72"/>
      <c r="BF761" s="72"/>
    </row>
    <row r="762" spans="5:58" x14ac:dyDescent="0.25">
      <c r="E762" s="93"/>
      <c r="I762" s="72"/>
      <c r="P762" s="72"/>
      <c r="Q762" s="72"/>
      <c r="R762" s="72"/>
      <c r="S762" s="72"/>
      <c r="AM762" s="93"/>
      <c r="AN762" s="93"/>
      <c r="AO762" s="129"/>
      <c r="AP762" s="93"/>
      <c r="AQ762" s="93"/>
      <c r="BB762" s="72"/>
      <c r="BC762" s="72"/>
      <c r="BD762" s="72"/>
      <c r="BE762" s="72"/>
      <c r="BF762" s="72"/>
    </row>
    <row r="763" spans="5:58" x14ac:dyDescent="0.25">
      <c r="E763" s="93"/>
      <c r="I763" s="72"/>
      <c r="P763" s="72"/>
      <c r="Q763" s="72"/>
      <c r="R763" s="72"/>
      <c r="S763" s="72"/>
      <c r="AM763" s="93"/>
      <c r="AN763" s="93"/>
      <c r="AO763" s="129"/>
      <c r="AP763" s="93"/>
      <c r="AQ763" s="93"/>
      <c r="BB763" s="72"/>
      <c r="BC763" s="72"/>
      <c r="BD763" s="72"/>
      <c r="BE763" s="72"/>
      <c r="BF763" s="72"/>
    </row>
    <row r="764" spans="5:58" x14ac:dyDescent="0.25">
      <c r="E764" s="93"/>
      <c r="I764" s="72"/>
      <c r="P764" s="72"/>
      <c r="Q764" s="72"/>
      <c r="R764" s="72"/>
      <c r="S764" s="72"/>
      <c r="AM764" s="93"/>
      <c r="AN764" s="93"/>
      <c r="AO764" s="129"/>
      <c r="AP764" s="93"/>
      <c r="AQ764" s="93"/>
      <c r="BB764" s="72"/>
      <c r="BC764" s="72"/>
      <c r="BD764" s="72"/>
      <c r="BE764" s="72"/>
      <c r="BF764" s="72"/>
    </row>
    <row r="765" spans="5:58" x14ac:dyDescent="0.25">
      <c r="E765" s="93"/>
      <c r="I765" s="72"/>
      <c r="P765" s="72"/>
      <c r="Q765" s="72"/>
      <c r="R765" s="72"/>
      <c r="S765" s="72"/>
      <c r="AM765" s="93"/>
      <c r="AN765" s="93"/>
      <c r="AO765" s="129"/>
      <c r="AP765" s="93"/>
      <c r="AQ765" s="93"/>
      <c r="BB765" s="72"/>
      <c r="BC765" s="72"/>
      <c r="BD765" s="72"/>
      <c r="BE765" s="72"/>
      <c r="BF765" s="72"/>
    </row>
    <row r="766" spans="5:58" x14ac:dyDescent="0.25">
      <c r="E766" s="93"/>
      <c r="I766" s="72"/>
      <c r="P766" s="72"/>
      <c r="Q766" s="72"/>
      <c r="R766" s="72"/>
      <c r="S766" s="72"/>
      <c r="AM766" s="93"/>
      <c r="AN766" s="93"/>
      <c r="AO766" s="129"/>
      <c r="AP766" s="93"/>
      <c r="AQ766" s="93"/>
      <c r="BB766" s="72"/>
      <c r="BC766" s="72"/>
      <c r="BD766" s="72"/>
      <c r="BE766" s="72"/>
      <c r="BF766" s="72"/>
    </row>
    <row r="767" spans="5:58" x14ac:dyDescent="0.25">
      <c r="E767" s="93"/>
      <c r="I767" s="72"/>
      <c r="P767" s="72"/>
      <c r="Q767" s="72"/>
      <c r="R767" s="72"/>
      <c r="S767" s="72"/>
      <c r="AM767" s="93"/>
      <c r="AN767" s="93"/>
      <c r="AO767" s="129"/>
      <c r="AP767" s="93"/>
      <c r="AQ767" s="93"/>
      <c r="BB767" s="72"/>
      <c r="BC767" s="72"/>
      <c r="BD767" s="72"/>
      <c r="BE767" s="72"/>
      <c r="BF767" s="72"/>
    </row>
    <row r="768" spans="5:58" x14ac:dyDescent="0.25">
      <c r="E768" s="93"/>
      <c r="I768" s="72"/>
      <c r="P768" s="72"/>
      <c r="Q768" s="72"/>
      <c r="R768" s="72"/>
      <c r="S768" s="72"/>
      <c r="AM768" s="93"/>
      <c r="AN768" s="93"/>
      <c r="AO768" s="129"/>
      <c r="AP768" s="93"/>
      <c r="AQ768" s="93"/>
      <c r="BB768" s="72"/>
      <c r="BC768" s="72"/>
      <c r="BD768" s="72"/>
      <c r="BE768" s="72"/>
      <c r="BF768" s="72"/>
    </row>
    <row r="769" spans="5:58" x14ac:dyDescent="0.25">
      <c r="E769" s="93"/>
      <c r="I769" s="72"/>
      <c r="P769" s="72"/>
      <c r="Q769" s="72"/>
      <c r="R769" s="72"/>
      <c r="S769" s="72"/>
      <c r="AM769" s="93"/>
      <c r="AN769" s="93"/>
      <c r="AO769" s="129"/>
      <c r="AP769" s="93"/>
      <c r="AQ769" s="93"/>
      <c r="BB769" s="72"/>
      <c r="BC769" s="72"/>
      <c r="BD769" s="72"/>
      <c r="BE769" s="72"/>
      <c r="BF769" s="72"/>
    </row>
    <row r="770" spans="5:58" x14ac:dyDescent="0.25">
      <c r="E770" s="93"/>
      <c r="I770" s="72"/>
      <c r="P770" s="72"/>
      <c r="Q770" s="72"/>
      <c r="R770" s="72"/>
      <c r="S770" s="72"/>
      <c r="AM770" s="93"/>
      <c r="AN770" s="93"/>
      <c r="AO770" s="129"/>
      <c r="AP770" s="93"/>
      <c r="AQ770" s="93"/>
      <c r="BB770" s="72"/>
      <c r="BC770" s="72"/>
      <c r="BD770" s="72"/>
      <c r="BE770" s="72"/>
      <c r="BF770" s="72"/>
    </row>
    <row r="771" spans="5:58" x14ac:dyDescent="0.25">
      <c r="E771" s="93"/>
      <c r="I771" s="72"/>
      <c r="P771" s="72"/>
      <c r="Q771" s="72"/>
      <c r="R771" s="72"/>
      <c r="S771" s="72"/>
      <c r="AM771" s="93"/>
      <c r="AN771" s="93"/>
      <c r="AO771" s="129"/>
      <c r="AP771" s="93"/>
      <c r="AQ771" s="93"/>
      <c r="BB771" s="72"/>
      <c r="BC771" s="72"/>
      <c r="BD771" s="72"/>
      <c r="BE771" s="72"/>
      <c r="BF771" s="72"/>
    </row>
    <row r="772" spans="5:58" x14ac:dyDescent="0.25">
      <c r="E772" s="93"/>
      <c r="I772" s="72"/>
      <c r="P772" s="72"/>
      <c r="Q772" s="72"/>
      <c r="R772" s="72"/>
      <c r="S772" s="72"/>
      <c r="AM772" s="93"/>
      <c r="AN772" s="93"/>
      <c r="AO772" s="129"/>
      <c r="AP772" s="93"/>
      <c r="AQ772" s="93"/>
      <c r="BB772" s="72"/>
      <c r="BC772" s="72"/>
      <c r="BD772" s="72"/>
      <c r="BE772" s="72"/>
      <c r="BF772" s="72"/>
    </row>
    <row r="773" spans="5:58" x14ac:dyDescent="0.25">
      <c r="E773" s="93"/>
      <c r="AM773" s="93"/>
      <c r="AN773" s="93"/>
      <c r="AO773" s="129"/>
      <c r="AP773" s="93"/>
      <c r="AQ773" s="93"/>
      <c r="BB773" s="72"/>
      <c r="BC773" s="72"/>
      <c r="BD773" s="72"/>
      <c r="BE773" s="72"/>
      <c r="BF773" s="72"/>
    </row>
    <row r="774" spans="5:58" x14ac:dyDescent="0.25">
      <c r="E774" s="93"/>
      <c r="AM774" s="93"/>
      <c r="AN774" s="93"/>
      <c r="AO774" s="129"/>
      <c r="AP774" s="93"/>
      <c r="AQ774" s="93"/>
      <c r="BB774" s="72"/>
      <c r="BC774" s="72"/>
      <c r="BD774" s="72"/>
      <c r="BE774" s="72"/>
      <c r="BF774" s="72"/>
    </row>
    <row r="775" spans="5:58" x14ac:dyDescent="0.25">
      <c r="E775" s="93"/>
      <c r="AM775" s="93"/>
      <c r="AN775" s="93"/>
      <c r="AO775" s="129"/>
      <c r="AP775" s="93"/>
      <c r="AQ775" s="93"/>
      <c r="BB775" s="72"/>
      <c r="BC775" s="72"/>
      <c r="BD775" s="72"/>
      <c r="BE775" s="72"/>
      <c r="BF775" s="72"/>
    </row>
    <row r="776" spans="5:58" x14ac:dyDescent="0.25">
      <c r="E776" s="93"/>
      <c r="AM776" s="93"/>
      <c r="AN776" s="93"/>
      <c r="AO776" s="129"/>
      <c r="AP776" s="93"/>
      <c r="AQ776" s="93"/>
      <c r="BB776" s="72"/>
      <c r="BC776" s="72"/>
      <c r="BD776" s="72"/>
      <c r="BE776" s="72"/>
      <c r="BF776" s="72"/>
    </row>
    <row r="777" spans="5:58" x14ac:dyDescent="0.25">
      <c r="E777" s="93"/>
      <c r="AM777" s="93"/>
      <c r="AN777" s="93"/>
      <c r="AO777" s="129"/>
      <c r="AP777" s="93"/>
      <c r="AQ777" s="93"/>
      <c r="BB777" s="72"/>
      <c r="BC777" s="72"/>
      <c r="BD777" s="72"/>
      <c r="BE777" s="72"/>
      <c r="BF777" s="72"/>
    </row>
    <row r="778" spans="5:58" x14ac:dyDescent="0.25">
      <c r="E778" s="93"/>
      <c r="AM778" s="93"/>
      <c r="AN778" s="93"/>
      <c r="AO778" s="129"/>
      <c r="AP778" s="93"/>
      <c r="AQ778" s="93"/>
      <c r="BB778" s="72"/>
      <c r="BC778" s="72"/>
      <c r="BD778" s="72"/>
      <c r="BE778" s="72"/>
      <c r="BF778" s="72"/>
    </row>
    <row r="779" spans="5:58" x14ac:dyDescent="0.25">
      <c r="E779" s="93"/>
      <c r="AM779" s="93"/>
      <c r="AN779" s="93"/>
      <c r="AO779" s="129"/>
      <c r="AP779" s="93"/>
      <c r="AQ779" s="93"/>
      <c r="BB779" s="72"/>
      <c r="BC779" s="72"/>
      <c r="BD779" s="72"/>
      <c r="BE779" s="72"/>
      <c r="BF779" s="72"/>
    </row>
    <row r="780" spans="5:58" x14ac:dyDescent="0.25">
      <c r="E780" s="93"/>
      <c r="AM780" s="93"/>
      <c r="AN780" s="93"/>
      <c r="AO780" s="129"/>
      <c r="AP780" s="93"/>
      <c r="AQ780" s="93"/>
      <c r="BB780" s="72"/>
      <c r="BC780" s="72"/>
      <c r="BD780" s="72"/>
      <c r="BE780" s="72"/>
      <c r="BF780" s="72"/>
    </row>
    <row r="781" spans="5:58" x14ac:dyDescent="0.25">
      <c r="E781" s="93"/>
      <c r="AM781" s="93"/>
      <c r="AN781" s="93"/>
      <c r="AO781" s="129"/>
      <c r="AP781" s="93"/>
      <c r="AQ781" s="93"/>
      <c r="BB781" s="72"/>
      <c r="BC781" s="72"/>
      <c r="BD781" s="72"/>
      <c r="BE781" s="72"/>
      <c r="BF781" s="72"/>
    </row>
    <row r="782" spans="5:58" x14ac:dyDescent="0.25">
      <c r="E782" s="93"/>
      <c r="AM782" s="93"/>
      <c r="AN782" s="93"/>
      <c r="AO782" s="129"/>
      <c r="AP782" s="93"/>
      <c r="AQ782" s="93"/>
      <c r="BB782" s="72"/>
      <c r="BC782" s="72"/>
      <c r="BD782" s="72"/>
      <c r="BE782" s="72"/>
      <c r="BF782" s="72"/>
    </row>
    <row r="783" spans="5:58" x14ac:dyDescent="0.25">
      <c r="E783" s="93"/>
      <c r="AM783" s="93"/>
      <c r="AN783" s="93"/>
      <c r="AO783" s="129"/>
      <c r="AP783" s="93"/>
      <c r="AQ783" s="93"/>
      <c r="BB783" s="72"/>
      <c r="BC783" s="72"/>
      <c r="BD783" s="72"/>
      <c r="BE783" s="72"/>
      <c r="BF783" s="72"/>
    </row>
    <row r="784" spans="5:58" x14ac:dyDescent="0.25">
      <c r="E784" s="93"/>
      <c r="AM784" s="93"/>
      <c r="AN784" s="93"/>
      <c r="AO784" s="129"/>
      <c r="AP784" s="93"/>
      <c r="AQ784" s="93"/>
      <c r="BB784" s="72"/>
      <c r="BC784" s="72"/>
      <c r="BD784" s="72"/>
      <c r="BE784" s="72"/>
      <c r="BF784" s="72"/>
    </row>
    <row r="785" spans="5:58" x14ac:dyDescent="0.25">
      <c r="E785" s="93"/>
      <c r="AM785" s="93"/>
      <c r="AN785" s="93"/>
      <c r="AO785" s="129"/>
      <c r="AP785" s="93"/>
      <c r="AQ785" s="93"/>
      <c r="BB785" s="72"/>
      <c r="BC785" s="72"/>
      <c r="BD785" s="72"/>
      <c r="BE785" s="72"/>
      <c r="BF785" s="72"/>
    </row>
    <row r="786" spans="5:58" x14ac:dyDescent="0.25">
      <c r="E786" s="93"/>
      <c r="AM786" s="93"/>
      <c r="AN786" s="93"/>
      <c r="AO786" s="129"/>
      <c r="AP786" s="93"/>
      <c r="AQ786" s="93"/>
      <c r="BB786" s="72"/>
      <c r="BC786" s="72"/>
      <c r="BD786" s="72"/>
      <c r="BE786" s="72"/>
      <c r="BF786" s="72"/>
    </row>
    <row r="787" spans="5:58" x14ac:dyDescent="0.25">
      <c r="E787" s="93"/>
      <c r="AM787" s="93"/>
      <c r="AN787" s="93"/>
      <c r="AO787" s="129"/>
      <c r="AP787" s="93"/>
      <c r="AQ787" s="93"/>
      <c r="BB787" s="72"/>
      <c r="BC787" s="72"/>
      <c r="BD787" s="72"/>
      <c r="BE787" s="72"/>
      <c r="BF787" s="72"/>
    </row>
    <row r="788" spans="5:58" x14ac:dyDescent="0.25">
      <c r="E788" s="93"/>
      <c r="AM788" s="93"/>
      <c r="AN788" s="93"/>
      <c r="AO788" s="129"/>
      <c r="AP788" s="93"/>
      <c r="AQ788" s="93"/>
      <c r="BB788" s="72"/>
      <c r="BC788" s="72"/>
      <c r="BD788" s="72"/>
      <c r="BE788" s="72"/>
      <c r="BF788" s="72"/>
    </row>
    <row r="789" spans="5:58" x14ac:dyDescent="0.25">
      <c r="E789" s="93"/>
      <c r="AM789" s="93"/>
      <c r="AN789" s="93"/>
      <c r="AO789" s="129"/>
      <c r="AP789" s="93"/>
      <c r="AQ789" s="93"/>
      <c r="BB789" s="72"/>
      <c r="BC789" s="72"/>
      <c r="BD789" s="72"/>
      <c r="BE789" s="72"/>
      <c r="BF789" s="72"/>
    </row>
    <row r="790" spans="5:58" x14ac:dyDescent="0.25">
      <c r="E790" s="93"/>
      <c r="AM790" s="93"/>
      <c r="AN790" s="93"/>
      <c r="AO790" s="129"/>
      <c r="AP790" s="93"/>
      <c r="AQ790" s="93"/>
      <c r="BB790" s="72"/>
      <c r="BC790" s="72"/>
      <c r="BD790" s="72"/>
      <c r="BE790" s="72"/>
      <c r="BF790" s="72"/>
    </row>
    <row r="791" spans="5:58" x14ac:dyDescent="0.25">
      <c r="E791" s="93"/>
      <c r="AM791" s="93"/>
      <c r="AN791" s="93"/>
      <c r="AO791" s="129"/>
      <c r="AP791" s="93"/>
      <c r="AQ791" s="93"/>
      <c r="BB791" s="72"/>
      <c r="BC791" s="72"/>
      <c r="BD791" s="72"/>
      <c r="BE791" s="72"/>
      <c r="BF791" s="72"/>
    </row>
    <row r="792" spans="5:58" x14ac:dyDescent="0.25">
      <c r="E792" s="93"/>
      <c r="AM792" s="93"/>
      <c r="AN792" s="93"/>
      <c r="AO792" s="129"/>
      <c r="AP792" s="93"/>
      <c r="AQ792" s="93"/>
      <c r="BB792" s="72"/>
      <c r="BC792" s="72"/>
      <c r="BD792" s="72"/>
      <c r="BE792" s="72"/>
      <c r="BF792" s="72"/>
    </row>
    <row r="793" spans="5:58" x14ac:dyDescent="0.25">
      <c r="E793" s="93"/>
      <c r="AM793" s="93"/>
      <c r="AN793" s="93"/>
      <c r="AO793" s="129"/>
      <c r="AP793" s="93"/>
      <c r="AQ793" s="93"/>
      <c r="BB793" s="72"/>
      <c r="BC793" s="72"/>
      <c r="BD793" s="72"/>
      <c r="BE793" s="72"/>
      <c r="BF793" s="72"/>
    </row>
    <row r="794" spans="5:58" x14ac:dyDescent="0.25">
      <c r="E794" s="93"/>
      <c r="AM794" s="93"/>
      <c r="AN794" s="93"/>
      <c r="AO794" s="129"/>
      <c r="AP794" s="93"/>
      <c r="AQ794" s="93"/>
      <c r="BB794" s="72"/>
      <c r="BC794" s="72"/>
      <c r="BD794" s="72"/>
      <c r="BE794" s="72"/>
      <c r="BF794" s="72"/>
    </row>
    <row r="795" spans="5:58" x14ac:dyDescent="0.25">
      <c r="E795" s="93"/>
      <c r="AM795" s="93"/>
      <c r="AN795" s="93"/>
      <c r="AO795" s="129"/>
      <c r="AP795" s="93"/>
      <c r="AQ795" s="93"/>
      <c r="BB795" s="72"/>
      <c r="BC795" s="72"/>
      <c r="BD795" s="72"/>
      <c r="BE795" s="72"/>
      <c r="BF795" s="72"/>
    </row>
    <row r="796" spans="5:58" x14ac:dyDescent="0.25">
      <c r="E796" s="93"/>
      <c r="AM796" s="93"/>
      <c r="AN796" s="93"/>
      <c r="AO796" s="129"/>
      <c r="AP796" s="93"/>
      <c r="AQ796" s="93"/>
      <c r="BB796" s="72"/>
      <c r="BC796" s="72"/>
      <c r="BD796" s="72"/>
      <c r="BE796" s="72"/>
      <c r="BF796" s="72"/>
    </row>
    <row r="797" spans="5:58" x14ac:dyDescent="0.25">
      <c r="E797" s="93"/>
      <c r="AM797" s="93"/>
      <c r="AN797" s="93"/>
      <c r="AO797" s="129"/>
      <c r="AP797" s="93"/>
      <c r="AQ797" s="93"/>
      <c r="BB797" s="72"/>
      <c r="BC797" s="72"/>
      <c r="BD797" s="72"/>
      <c r="BE797" s="72"/>
      <c r="BF797" s="72"/>
    </row>
    <row r="798" spans="5:58" x14ac:dyDescent="0.25">
      <c r="E798" s="93"/>
      <c r="AM798" s="93"/>
      <c r="AN798" s="93"/>
      <c r="AO798" s="129"/>
      <c r="AP798" s="93"/>
      <c r="AQ798" s="93"/>
      <c r="BB798" s="72"/>
      <c r="BC798" s="72"/>
      <c r="BD798" s="72"/>
      <c r="BE798" s="72"/>
      <c r="BF798" s="72"/>
    </row>
    <row r="799" spans="5:58" x14ac:dyDescent="0.25">
      <c r="E799" s="93"/>
      <c r="AM799" s="93"/>
      <c r="AN799" s="93"/>
      <c r="AO799" s="129"/>
      <c r="AP799" s="93"/>
      <c r="AQ799" s="93"/>
      <c r="BB799" s="72"/>
      <c r="BC799" s="72"/>
      <c r="BD799" s="72"/>
      <c r="BE799" s="72"/>
      <c r="BF799" s="72"/>
    </row>
    <row r="800" spans="5:58" x14ac:dyDescent="0.25">
      <c r="E800" s="93"/>
      <c r="AM800" s="93"/>
      <c r="AN800" s="93"/>
      <c r="AO800" s="129"/>
      <c r="AP800" s="93"/>
      <c r="AQ800" s="93"/>
      <c r="BB800" s="72"/>
      <c r="BC800" s="72"/>
      <c r="BD800" s="72"/>
      <c r="BE800" s="72"/>
      <c r="BF800" s="72"/>
    </row>
    <row r="801" spans="5:58" x14ac:dyDescent="0.25">
      <c r="E801" s="93"/>
      <c r="AM801" s="93"/>
      <c r="AN801" s="93"/>
      <c r="AO801" s="129"/>
      <c r="AP801" s="93"/>
      <c r="AQ801" s="93"/>
      <c r="BB801" s="72"/>
      <c r="BC801" s="72"/>
      <c r="BD801" s="72"/>
      <c r="BE801" s="72"/>
      <c r="BF801" s="72"/>
    </row>
    <row r="802" spans="5:58" x14ac:dyDescent="0.25">
      <c r="E802" s="93"/>
      <c r="AM802" s="93"/>
      <c r="AN802" s="93"/>
      <c r="AO802" s="129"/>
      <c r="AP802" s="93"/>
      <c r="AQ802" s="93"/>
      <c r="BB802" s="72"/>
      <c r="BC802" s="72"/>
      <c r="BD802" s="72"/>
      <c r="BE802" s="72"/>
      <c r="BF802" s="72"/>
    </row>
    <row r="803" spans="5:58" x14ac:dyDescent="0.25">
      <c r="E803" s="93"/>
      <c r="AM803" s="93"/>
      <c r="AN803" s="93"/>
      <c r="AO803" s="129"/>
      <c r="AP803" s="93"/>
      <c r="AQ803" s="93"/>
      <c r="BB803" s="72"/>
      <c r="BC803" s="72"/>
      <c r="BD803" s="72"/>
      <c r="BE803" s="72"/>
      <c r="BF803" s="72"/>
    </row>
    <row r="804" spans="5:58" x14ac:dyDescent="0.25">
      <c r="E804" s="93"/>
      <c r="AM804" s="93"/>
      <c r="AN804" s="93"/>
      <c r="AO804" s="129"/>
      <c r="AP804" s="93"/>
      <c r="AQ804" s="93"/>
      <c r="BB804" s="72"/>
      <c r="BC804" s="72"/>
      <c r="BD804" s="72"/>
      <c r="BE804" s="72"/>
      <c r="BF804" s="72"/>
    </row>
    <row r="805" spans="5:58" x14ac:dyDescent="0.25">
      <c r="E805" s="93"/>
      <c r="AM805" s="93"/>
      <c r="AN805" s="93"/>
      <c r="AO805" s="129"/>
      <c r="AP805" s="93"/>
      <c r="AQ805" s="93"/>
      <c r="BB805" s="72"/>
      <c r="BC805" s="72"/>
      <c r="BD805" s="72"/>
      <c r="BE805" s="72"/>
      <c r="BF805" s="72"/>
    </row>
    <row r="806" spans="5:58" x14ac:dyDescent="0.25">
      <c r="E806" s="93"/>
      <c r="AM806" s="93"/>
      <c r="AN806" s="93"/>
      <c r="AO806" s="129"/>
      <c r="AP806" s="93"/>
      <c r="AQ806" s="93"/>
      <c r="BB806" s="72"/>
      <c r="BC806" s="72"/>
      <c r="BD806" s="72"/>
      <c r="BE806" s="72"/>
      <c r="BF806" s="72"/>
    </row>
    <row r="807" spans="5:58" x14ac:dyDescent="0.25">
      <c r="E807" s="93"/>
      <c r="AM807" s="93"/>
      <c r="AN807" s="93"/>
      <c r="AO807" s="129"/>
      <c r="AP807" s="93"/>
      <c r="AQ807" s="93"/>
      <c r="BB807" s="72"/>
      <c r="BC807" s="72"/>
      <c r="BD807" s="72"/>
      <c r="BE807" s="72"/>
      <c r="BF807" s="72"/>
    </row>
    <row r="808" spans="5:58" x14ac:dyDescent="0.25">
      <c r="E808" s="93"/>
      <c r="AM808" s="93"/>
      <c r="AN808" s="93"/>
      <c r="AO808" s="129"/>
      <c r="AP808" s="93"/>
      <c r="AQ808" s="93"/>
      <c r="BB808" s="72"/>
      <c r="BC808" s="72"/>
      <c r="BD808" s="72"/>
      <c r="BE808" s="72"/>
      <c r="BF808" s="72"/>
    </row>
    <row r="809" spans="5:58" x14ac:dyDescent="0.25">
      <c r="E809" s="93"/>
      <c r="AM809" s="93"/>
      <c r="AN809" s="93"/>
      <c r="AO809" s="129"/>
      <c r="AP809" s="93"/>
      <c r="AQ809" s="93"/>
      <c r="BB809" s="72"/>
      <c r="BC809" s="72"/>
      <c r="BD809" s="72"/>
      <c r="BE809" s="72"/>
      <c r="BF809" s="72"/>
    </row>
    <row r="810" spans="5:58" x14ac:dyDescent="0.25">
      <c r="E810" s="93"/>
      <c r="AM810" s="93"/>
      <c r="AN810" s="93"/>
      <c r="AO810" s="129"/>
      <c r="AP810" s="93"/>
      <c r="AQ810" s="93"/>
      <c r="BB810" s="72"/>
      <c r="BC810" s="72"/>
      <c r="BD810" s="72"/>
      <c r="BE810" s="72"/>
      <c r="BF810" s="72"/>
    </row>
    <row r="811" spans="5:58" x14ac:dyDescent="0.25">
      <c r="E811" s="93"/>
      <c r="AM811" s="93"/>
      <c r="AN811" s="93"/>
      <c r="AO811" s="129"/>
      <c r="AP811" s="93"/>
      <c r="AQ811" s="93"/>
      <c r="BB811" s="72"/>
      <c r="BC811" s="72"/>
      <c r="BD811" s="72"/>
      <c r="BE811" s="72"/>
      <c r="BF811" s="72"/>
    </row>
    <row r="812" spans="5:58" x14ac:dyDescent="0.25">
      <c r="E812" s="93"/>
      <c r="AM812" s="93"/>
      <c r="AN812" s="93"/>
      <c r="AO812" s="129"/>
      <c r="AP812" s="93"/>
      <c r="AQ812" s="93"/>
      <c r="BB812" s="72"/>
      <c r="BC812" s="72"/>
      <c r="BD812" s="72"/>
      <c r="BE812" s="72"/>
      <c r="BF812" s="72"/>
    </row>
    <row r="813" spans="5:58" x14ac:dyDescent="0.25">
      <c r="E813" s="93"/>
      <c r="AM813" s="93"/>
      <c r="AN813" s="93"/>
      <c r="AO813" s="129"/>
      <c r="AP813" s="93"/>
      <c r="AQ813" s="93"/>
      <c r="BB813" s="72"/>
      <c r="BC813" s="72"/>
      <c r="BD813" s="72"/>
      <c r="BE813" s="72"/>
      <c r="BF813" s="72"/>
    </row>
    <row r="814" spans="5:58" x14ac:dyDescent="0.25">
      <c r="E814" s="93"/>
      <c r="AM814" s="93"/>
      <c r="AN814" s="93"/>
      <c r="AO814" s="129"/>
      <c r="AP814" s="93"/>
      <c r="AQ814" s="93"/>
      <c r="BB814" s="72"/>
      <c r="BC814" s="72"/>
      <c r="BD814" s="72"/>
      <c r="BE814" s="72"/>
      <c r="BF814" s="72"/>
    </row>
    <row r="815" spans="5:58" x14ac:dyDescent="0.25">
      <c r="E815" s="93"/>
      <c r="AM815" s="93"/>
      <c r="AN815" s="93"/>
      <c r="AO815" s="129"/>
      <c r="AP815" s="93"/>
      <c r="AQ815" s="93"/>
      <c r="BB815" s="72"/>
      <c r="BC815" s="72"/>
      <c r="BD815" s="72"/>
      <c r="BE815" s="72"/>
      <c r="BF815" s="72"/>
    </row>
    <row r="816" spans="5:58" x14ac:dyDescent="0.25">
      <c r="E816" s="93"/>
      <c r="AM816" s="93"/>
      <c r="AN816" s="93"/>
      <c r="AO816" s="129"/>
      <c r="AP816" s="93"/>
      <c r="AQ816" s="93"/>
      <c r="BB816" s="72"/>
      <c r="BC816" s="72"/>
      <c r="BD816" s="72"/>
      <c r="BE816" s="72"/>
      <c r="BF816" s="72"/>
    </row>
    <row r="817" spans="5:58" x14ac:dyDescent="0.25">
      <c r="E817" s="93"/>
      <c r="AM817" s="93"/>
      <c r="AN817" s="93"/>
      <c r="AO817" s="129"/>
      <c r="AP817" s="93"/>
      <c r="AQ817" s="93"/>
      <c r="BB817" s="72"/>
      <c r="BC817" s="72"/>
      <c r="BD817" s="72"/>
      <c r="BE817" s="72"/>
      <c r="BF817" s="72"/>
    </row>
    <row r="818" spans="5:58" x14ac:dyDescent="0.25">
      <c r="E818" s="93"/>
      <c r="AM818" s="93"/>
      <c r="AN818" s="93"/>
      <c r="AO818" s="129"/>
      <c r="AP818" s="93"/>
      <c r="AQ818" s="93"/>
      <c r="BB818" s="72"/>
      <c r="BC818" s="72"/>
      <c r="BD818" s="72"/>
      <c r="BE818" s="72"/>
      <c r="BF818" s="72"/>
    </row>
    <row r="819" spans="5:58" x14ac:dyDescent="0.25">
      <c r="E819" s="93"/>
      <c r="AM819" s="93"/>
      <c r="AN819" s="93"/>
      <c r="AO819" s="129"/>
      <c r="AP819" s="93"/>
      <c r="AQ819" s="93"/>
      <c r="BB819" s="72"/>
      <c r="BC819" s="72"/>
      <c r="BD819" s="72"/>
      <c r="BE819" s="72"/>
      <c r="BF819" s="72"/>
    </row>
    <row r="820" spans="5:58" x14ac:dyDescent="0.25">
      <c r="E820" s="93"/>
      <c r="AM820" s="93"/>
      <c r="AN820" s="93"/>
      <c r="AO820" s="129"/>
      <c r="AP820" s="93"/>
      <c r="AQ820" s="93"/>
      <c r="BB820" s="72"/>
      <c r="BC820" s="72"/>
      <c r="BD820" s="72"/>
      <c r="BE820" s="72"/>
      <c r="BF820" s="72"/>
    </row>
    <row r="821" spans="5:58" x14ac:dyDescent="0.25">
      <c r="E821" s="93"/>
      <c r="AM821" s="93"/>
      <c r="AN821" s="93"/>
      <c r="AO821" s="129"/>
      <c r="AP821" s="93"/>
      <c r="AQ821" s="93"/>
      <c r="BB821" s="72"/>
      <c r="BC821" s="72"/>
      <c r="BD821" s="72"/>
      <c r="BE821" s="72"/>
      <c r="BF821" s="72"/>
    </row>
    <row r="822" spans="5:58" x14ac:dyDescent="0.25">
      <c r="E822" s="93"/>
      <c r="AM822" s="93"/>
      <c r="AN822" s="93"/>
      <c r="AO822" s="129"/>
      <c r="AP822" s="93"/>
      <c r="AQ822" s="93"/>
      <c r="BB822" s="72"/>
      <c r="BC822" s="72"/>
      <c r="BD822" s="72"/>
      <c r="BE822" s="72"/>
      <c r="BF822" s="72"/>
    </row>
    <row r="823" spans="5:58" x14ac:dyDescent="0.25">
      <c r="E823" s="93"/>
      <c r="AM823" s="93"/>
      <c r="AN823" s="93"/>
      <c r="AO823" s="129"/>
      <c r="AP823" s="93"/>
      <c r="AQ823" s="93"/>
      <c r="BB823" s="72"/>
      <c r="BC823" s="72"/>
      <c r="BD823" s="72"/>
      <c r="BE823" s="72"/>
      <c r="BF823" s="72"/>
    </row>
    <row r="824" spans="5:58" x14ac:dyDescent="0.25">
      <c r="E824" s="93"/>
      <c r="AM824" s="93"/>
      <c r="AN824" s="93"/>
      <c r="AO824" s="129"/>
      <c r="AP824" s="93"/>
      <c r="AQ824" s="93"/>
      <c r="BB824" s="72"/>
      <c r="BC824" s="72"/>
      <c r="BD824" s="72"/>
      <c r="BE824" s="72"/>
      <c r="BF824" s="72"/>
    </row>
    <row r="825" spans="5:58" x14ac:dyDescent="0.25">
      <c r="E825" s="93"/>
      <c r="AM825" s="93"/>
      <c r="AN825" s="93"/>
      <c r="AO825" s="129"/>
      <c r="AP825" s="93"/>
      <c r="AQ825" s="93"/>
      <c r="BB825" s="72"/>
      <c r="BC825" s="72"/>
      <c r="BD825" s="72"/>
      <c r="BE825" s="72"/>
      <c r="BF825" s="72"/>
    </row>
    <row r="826" spans="5:58" x14ac:dyDescent="0.25">
      <c r="E826" s="93"/>
      <c r="AM826" s="93"/>
      <c r="AN826" s="93"/>
      <c r="AO826" s="129"/>
      <c r="AP826" s="93"/>
      <c r="AQ826" s="93"/>
    </row>
    <row r="827" spans="5:58" x14ac:dyDescent="0.25">
      <c r="E827" s="93"/>
      <c r="AM827" s="93"/>
      <c r="AN827" s="93"/>
      <c r="AO827" s="129"/>
      <c r="AP827" s="93"/>
      <c r="AQ827" s="93"/>
    </row>
    <row r="828" spans="5:58" x14ac:dyDescent="0.25">
      <c r="E828" s="93"/>
      <c r="AM828" s="93"/>
      <c r="AN828" s="93"/>
      <c r="AO828" s="129"/>
      <c r="AP828" s="93"/>
      <c r="AQ828" s="93"/>
    </row>
    <row r="829" spans="5:58" x14ac:dyDescent="0.25">
      <c r="E829" s="93"/>
      <c r="AM829" s="93"/>
      <c r="AN829" s="93"/>
      <c r="AO829" s="129"/>
      <c r="AP829" s="93"/>
      <c r="AQ829" s="93"/>
    </row>
    <row r="830" spans="5:58" x14ac:dyDescent="0.25">
      <c r="E830" s="93"/>
      <c r="AM830" s="93"/>
      <c r="AN830" s="93"/>
      <c r="AO830" s="129"/>
      <c r="AP830" s="93"/>
      <c r="AQ830" s="93"/>
    </row>
    <row r="831" spans="5:58" x14ac:dyDescent="0.25">
      <c r="E831" s="93"/>
      <c r="AM831" s="93"/>
      <c r="AN831" s="93"/>
      <c r="AO831" s="129"/>
      <c r="AP831" s="93"/>
      <c r="AQ831" s="93"/>
    </row>
    <row r="832" spans="5:58" x14ac:dyDescent="0.25">
      <c r="E832" s="93"/>
      <c r="AM832" s="93"/>
      <c r="AN832" s="93"/>
      <c r="AO832" s="129"/>
      <c r="AP832" s="93"/>
      <c r="AQ832" s="93"/>
    </row>
    <row r="833" spans="5:43" x14ac:dyDescent="0.25">
      <c r="E833" s="93"/>
      <c r="AM833" s="93"/>
      <c r="AN833" s="93"/>
      <c r="AO833" s="129"/>
      <c r="AP833" s="93"/>
      <c r="AQ833" s="93"/>
    </row>
    <row r="834" spans="5:43" x14ac:dyDescent="0.25">
      <c r="E834" s="93"/>
      <c r="AM834" s="93"/>
      <c r="AN834" s="93"/>
      <c r="AO834" s="129"/>
      <c r="AP834" s="93"/>
      <c r="AQ834" s="93"/>
    </row>
    <row r="835" spans="5:43" x14ac:dyDescent="0.25">
      <c r="E835" s="93"/>
      <c r="AM835" s="93"/>
      <c r="AN835" s="93"/>
      <c r="AO835" s="129"/>
      <c r="AP835" s="93"/>
      <c r="AQ835" s="93"/>
    </row>
    <row r="836" spans="5:43" x14ac:dyDescent="0.25">
      <c r="E836" s="93"/>
      <c r="AM836" s="93"/>
      <c r="AN836" s="93"/>
      <c r="AO836" s="129"/>
      <c r="AP836" s="93"/>
      <c r="AQ836" s="93"/>
    </row>
    <row r="837" spans="5:43" x14ac:dyDescent="0.25">
      <c r="E837" s="93"/>
      <c r="AM837" s="93"/>
      <c r="AN837" s="93"/>
      <c r="AO837" s="129"/>
      <c r="AP837" s="93"/>
      <c r="AQ837" s="93"/>
    </row>
    <row r="838" spans="5:43" x14ac:dyDescent="0.25">
      <c r="E838" s="93"/>
      <c r="AM838" s="93"/>
      <c r="AN838" s="93"/>
      <c r="AO838" s="129"/>
      <c r="AP838" s="93"/>
      <c r="AQ838" s="93"/>
    </row>
    <row r="839" spans="5:43" x14ac:dyDescent="0.25">
      <c r="E839" s="93"/>
      <c r="AM839" s="93"/>
      <c r="AN839" s="93"/>
      <c r="AO839" s="129"/>
      <c r="AP839" s="93"/>
      <c r="AQ839" s="93"/>
    </row>
    <row r="840" spans="5:43" x14ac:dyDescent="0.25">
      <c r="E840" s="93"/>
      <c r="AM840" s="93"/>
      <c r="AN840" s="93"/>
      <c r="AO840" s="129"/>
      <c r="AP840" s="93"/>
      <c r="AQ840" s="93"/>
    </row>
    <row r="841" spans="5:43" x14ac:dyDescent="0.25">
      <c r="E841" s="93"/>
      <c r="AM841" s="93"/>
      <c r="AN841" s="93"/>
      <c r="AO841" s="129"/>
      <c r="AP841" s="93"/>
      <c r="AQ841" s="93"/>
    </row>
    <row r="842" spans="5:43" x14ac:dyDescent="0.25">
      <c r="E842" s="93"/>
      <c r="AM842" s="93"/>
      <c r="AN842" s="93"/>
      <c r="AO842" s="129"/>
      <c r="AP842" s="93"/>
      <c r="AQ842" s="93"/>
    </row>
    <row r="843" spans="5:43" x14ac:dyDescent="0.25">
      <c r="E843" s="93"/>
      <c r="AM843" s="93"/>
      <c r="AN843" s="93"/>
      <c r="AO843" s="129"/>
      <c r="AP843" s="93"/>
      <c r="AQ843" s="93"/>
    </row>
    <row r="844" spans="5:43" x14ac:dyDescent="0.25">
      <c r="E844" s="93"/>
      <c r="AM844" s="93"/>
      <c r="AN844" s="93"/>
      <c r="AO844" s="129"/>
      <c r="AP844" s="93"/>
      <c r="AQ844" s="93"/>
    </row>
    <row r="845" spans="5:43" x14ac:dyDescent="0.25">
      <c r="E845" s="93"/>
      <c r="AM845" s="93"/>
      <c r="AN845" s="93"/>
      <c r="AO845" s="129"/>
      <c r="AP845" s="93"/>
      <c r="AQ845" s="93"/>
    </row>
    <row r="846" spans="5:43" x14ac:dyDescent="0.25">
      <c r="E846" s="93"/>
      <c r="AM846" s="93"/>
      <c r="AN846" s="93"/>
      <c r="AO846" s="129"/>
      <c r="AP846" s="93"/>
      <c r="AQ846" s="93"/>
    </row>
    <row r="847" spans="5:43" x14ac:dyDescent="0.25">
      <c r="E847" s="93"/>
      <c r="AM847" s="93"/>
      <c r="AN847" s="93"/>
      <c r="AO847" s="129"/>
      <c r="AP847" s="93"/>
      <c r="AQ847" s="93"/>
    </row>
    <row r="848" spans="5:43" x14ac:dyDescent="0.25">
      <c r="E848" s="93"/>
      <c r="AM848" s="93"/>
      <c r="AN848" s="93"/>
      <c r="AO848" s="129"/>
      <c r="AP848" s="93"/>
      <c r="AQ848" s="93"/>
    </row>
    <row r="849" spans="5:43" x14ac:dyDescent="0.25">
      <c r="E849" s="93"/>
      <c r="AM849" s="93"/>
      <c r="AN849" s="93"/>
      <c r="AO849" s="129"/>
      <c r="AP849" s="93"/>
      <c r="AQ849" s="93"/>
    </row>
    <row r="850" spans="5:43" x14ac:dyDescent="0.25">
      <c r="E850" s="93"/>
      <c r="AM850" s="93"/>
      <c r="AN850" s="93"/>
      <c r="AO850" s="129"/>
      <c r="AP850" s="93"/>
      <c r="AQ850" s="93"/>
    </row>
    <row r="851" spans="5:43" x14ac:dyDescent="0.25">
      <c r="E851" s="93"/>
      <c r="AM851" s="93"/>
      <c r="AN851" s="93"/>
      <c r="AO851" s="129"/>
      <c r="AP851" s="93"/>
      <c r="AQ851" s="93"/>
    </row>
    <row r="852" spans="5:43" x14ac:dyDescent="0.25">
      <c r="E852" s="93"/>
      <c r="AM852" s="93"/>
      <c r="AN852" s="93"/>
      <c r="AO852" s="129"/>
      <c r="AP852" s="93"/>
      <c r="AQ852" s="93"/>
    </row>
    <row r="853" spans="5:43" x14ac:dyDescent="0.25">
      <c r="E853" s="93"/>
      <c r="AM853" s="93"/>
      <c r="AN853" s="93"/>
      <c r="AO853" s="129"/>
      <c r="AP853" s="93"/>
      <c r="AQ853" s="93"/>
    </row>
    <row r="854" spans="5:43" x14ac:dyDescent="0.25">
      <c r="E854" s="93"/>
      <c r="AM854" s="93"/>
      <c r="AN854" s="93"/>
      <c r="AO854" s="129"/>
      <c r="AP854" s="93"/>
      <c r="AQ854" s="93"/>
    </row>
    <row r="855" spans="5:43" x14ac:dyDescent="0.25">
      <c r="E855" s="93"/>
      <c r="AM855" s="93"/>
      <c r="AN855" s="93"/>
      <c r="AO855" s="129"/>
      <c r="AP855" s="93"/>
      <c r="AQ855" s="93"/>
    </row>
    <row r="856" spans="5:43" x14ac:dyDescent="0.25">
      <c r="E856" s="93"/>
      <c r="AM856" s="93"/>
      <c r="AN856" s="93"/>
      <c r="AO856" s="129"/>
      <c r="AP856" s="93"/>
      <c r="AQ856" s="93"/>
    </row>
    <row r="857" spans="5:43" x14ac:dyDescent="0.25">
      <c r="E857" s="93"/>
      <c r="AM857" s="93"/>
      <c r="AN857" s="93"/>
      <c r="AO857" s="129"/>
      <c r="AP857" s="93"/>
      <c r="AQ857" s="93"/>
    </row>
    <row r="858" spans="5:43" x14ac:dyDescent="0.25">
      <c r="E858" s="93"/>
      <c r="AM858" s="93"/>
      <c r="AN858" s="93"/>
      <c r="AO858" s="129"/>
      <c r="AP858" s="93"/>
      <c r="AQ858" s="93"/>
    </row>
    <row r="859" spans="5:43" x14ac:dyDescent="0.25">
      <c r="E859" s="93"/>
      <c r="AM859" s="93"/>
      <c r="AN859" s="93"/>
      <c r="AO859" s="129"/>
      <c r="AP859" s="93"/>
      <c r="AQ859" s="93"/>
    </row>
    <row r="860" spans="5:43" x14ac:dyDescent="0.25">
      <c r="E860" s="93"/>
      <c r="AM860" s="93"/>
      <c r="AN860" s="93"/>
      <c r="AO860" s="129"/>
      <c r="AP860" s="93"/>
      <c r="AQ860" s="93"/>
    </row>
    <row r="861" spans="5:43" x14ac:dyDescent="0.25">
      <c r="E861" s="93"/>
      <c r="AM861" s="93"/>
      <c r="AN861" s="93"/>
      <c r="AO861" s="129"/>
      <c r="AP861" s="93"/>
      <c r="AQ861" s="93"/>
    </row>
    <row r="862" spans="5:43" x14ac:dyDescent="0.25">
      <c r="E862" s="93"/>
      <c r="AM862" s="93"/>
      <c r="AN862" s="93"/>
      <c r="AO862" s="129"/>
      <c r="AP862" s="93"/>
      <c r="AQ862" s="93"/>
    </row>
    <row r="863" spans="5:43" x14ac:dyDescent="0.25">
      <c r="E863" s="93"/>
      <c r="AM863" s="93"/>
      <c r="AN863" s="93"/>
      <c r="AO863" s="129"/>
      <c r="AP863" s="93"/>
      <c r="AQ863" s="93"/>
    </row>
    <row r="864" spans="5:43" x14ac:dyDescent="0.25">
      <c r="E864" s="93"/>
      <c r="AM864" s="93"/>
      <c r="AN864" s="93"/>
      <c r="AO864" s="129"/>
      <c r="AP864" s="93"/>
      <c r="AQ864" s="93"/>
    </row>
    <row r="865" spans="5:43" x14ac:dyDescent="0.25">
      <c r="E865" s="93"/>
      <c r="AM865" s="93"/>
      <c r="AN865" s="93"/>
      <c r="AO865" s="129"/>
      <c r="AP865" s="93"/>
      <c r="AQ865" s="93"/>
    </row>
    <row r="866" spans="5:43" x14ac:dyDescent="0.25">
      <c r="E866" s="93"/>
      <c r="AM866" s="93"/>
      <c r="AN866" s="93"/>
      <c r="AO866" s="129"/>
      <c r="AP866" s="93"/>
      <c r="AQ866" s="93"/>
    </row>
    <row r="867" spans="5:43" x14ac:dyDescent="0.25">
      <c r="E867" s="93"/>
      <c r="AM867" s="93"/>
      <c r="AN867" s="93"/>
      <c r="AO867" s="129"/>
      <c r="AP867" s="93"/>
      <c r="AQ867" s="93"/>
    </row>
    <row r="868" spans="5:43" x14ac:dyDescent="0.25">
      <c r="E868" s="93"/>
      <c r="AM868" s="93"/>
      <c r="AN868" s="93"/>
      <c r="AO868" s="129"/>
      <c r="AP868" s="93"/>
      <c r="AQ868" s="93"/>
    </row>
    <row r="869" spans="5:43" x14ac:dyDescent="0.25">
      <c r="E869" s="93"/>
      <c r="AM869" s="93"/>
      <c r="AN869" s="93"/>
      <c r="AO869" s="129"/>
      <c r="AP869" s="93"/>
      <c r="AQ869" s="93"/>
    </row>
    <row r="870" spans="5:43" x14ac:dyDescent="0.25">
      <c r="E870" s="93"/>
      <c r="AM870" s="93"/>
      <c r="AN870" s="93"/>
      <c r="AO870" s="129"/>
      <c r="AP870" s="93"/>
      <c r="AQ870" s="93"/>
    </row>
    <row r="871" spans="5:43" x14ac:dyDescent="0.25">
      <c r="E871" s="93"/>
      <c r="AM871" s="93"/>
      <c r="AN871" s="93"/>
      <c r="AO871" s="129"/>
      <c r="AP871" s="93"/>
      <c r="AQ871" s="93"/>
    </row>
    <row r="872" spans="5:43" x14ac:dyDescent="0.25">
      <c r="E872" s="93"/>
      <c r="AM872" s="93"/>
      <c r="AN872" s="93"/>
      <c r="AO872" s="129"/>
      <c r="AP872" s="93"/>
      <c r="AQ872" s="93"/>
    </row>
    <row r="873" spans="5:43" x14ac:dyDescent="0.25">
      <c r="E873" s="93"/>
      <c r="AM873" s="93"/>
      <c r="AN873" s="93"/>
      <c r="AO873" s="129"/>
      <c r="AP873" s="93"/>
      <c r="AQ873" s="93"/>
    </row>
    <row r="874" spans="5:43" x14ac:dyDescent="0.25">
      <c r="E874" s="93"/>
      <c r="AM874" s="93"/>
      <c r="AN874" s="93"/>
      <c r="AO874" s="129"/>
      <c r="AP874" s="93"/>
      <c r="AQ874" s="93"/>
    </row>
    <row r="875" spans="5:43" x14ac:dyDescent="0.25">
      <c r="E875" s="93"/>
      <c r="AM875" s="93"/>
      <c r="AN875" s="93"/>
      <c r="AO875" s="129"/>
      <c r="AP875" s="93"/>
      <c r="AQ875" s="93"/>
    </row>
    <row r="876" spans="5:43" x14ac:dyDescent="0.25">
      <c r="E876" s="93"/>
      <c r="AM876" s="93"/>
      <c r="AN876" s="93"/>
      <c r="AO876" s="129"/>
      <c r="AP876" s="93"/>
      <c r="AQ876" s="93"/>
    </row>
    <row r="877" spans="5:43" x14ac:dyDescent="0.25">
      <c r="E877" s="93"/>
      <c r="AM877" s="93"/>
      <c r="AN877" s="93"/>
      <c r="AO877" s="129"/>
      <c r="AP877" s="93"/>
      <c r="AQ877" s="93"/>
    </row>
    <row r="878" spans="5:43" x14ac:dyDescent="0.25">
      <c r="E878" s="93"/>
      <c r="AM878" s="93"/>
      <c r="AN878" s="93"/>
      <c r="AO878" s="129"/>
      <c r="AP878" s="93"/>
      <c r="AQ878" s="93"/>
    </row>
    <row r="879" spans="5:43" x14ac:dyDescent="0.25">
      <c r="E879" s="93"/>
      <c r="AM879" s="93"/>
      <c r="AN879" s="93"/>
      <c r="AO879" s="129"/>
      <c r="AP879" s="93"/>
      <c r="AQ879" s="93"/>
    </row>
    <row r="880" spans="5:43" x14ac:dyDescent="0.25">
      <c r="E880" s="93"/>
      <c r="AM880" s="93"/>
      <c r="AN880" s="93"/>
      <c r="AO880" s="129"/>
      <c r="AP880" s="93"/>
      <c r="AQ880" s="93"/>
    </row>
    <row r="881" spans="5:43" x14ac:dyDescent="0.25">
      <c r="E881" s="93"/>
      <c r="AM881" s="93"/>
      <c r="AN881" s="93"/>
      <c r="AO881" s="129"/>
      <c r="AP881" s="93"/>
      <c r="AQ881" s="93"/>
    </row>
    <row r="882" spans="5:43" x14ac:dyDescent="0.25">
      <c r="E882" s="93"/>
      <c r="AM882" s="93"/>
      <c r="AN882" s="93"/>
      <c r="AO882" s="129"/>
      <c r="AP882" s="93"/>
      <c r="AQ882" s="93"/>
    </row>
    <row r="883" spans="5:43" x14ac:dyDescent="0.25">
      <c r="E883" s="93"/>
      <c r="AM883" s="93"/>
      <c r="AN883" s="93"/>
      <c r="AO883" s="129"/>
      <c r="AP883" s="93"/>
      <c r="AQ883" s="93"/>
    </row>
    <row r="884" spans="5:43" x14ac:dyDescent="0.25">
      <c r="E884" s="93"/>
      <c r="AM884" s="93"/>
      <c r="AN884" s="93"/>
      <c r="AO884" s="129"/>
      <c r="AP884" s="93"/>
      <c r="AQ884" s="93"/>
    </row>
    <row r="885" spans="5:43" x14ac:dyDescent="0.25">
      <c r="E885" s="93"/>
      <c r="AM885" s="93"/>
      <c r="AN885" s="93"/>
      <c r="AO885" s="129"/>
      <c r="AP885" s="93"/>
      <c r="AQ885" s="93"/>
    </row>
    <row r="886" spans="5:43" x14ac:dyDescent="0.25">
      <c r="E886" s="93"/>
      <c r="AM886" s="93"/>
      <c r="AN886" s="93"/>
      <c r="AO886" s="129"/>
      <c r="AP886" s="93"/>
      <c r="AQ886" s="93"/>
    </row>
    <row r="887" spans="5:43" x14ac:dyDescent="0.25">
      <c r="E887" s="93"/>
      <c r="AM887" s="93"/>
      <c r="AN887" s="93"/>
      <c r="AO887" s="129"/>
      <c r="AP887" s="93"/>
      <c r="AQ887" s="93"/>
    </row>
    <row r="888" spans="5:43" x14ac:dyDescent="0.25">
      <c r="E888" s="93"/>
      <c r="AM888" s="93"/>
      <c r="AN888" s="93"/>
      <c r="AO888" s="129"/>
      <c r="AP888" s="93"/>
      <c r="AQ888" s="93"/>
    </row>
    <row r="889" spans="5:43" x14ac:dyDescent="0.25">
      <c r="E889" s="93"/>
      <c r="AM889" s="93"/>
      <c r="AN889" s="93"/>
      <c r="AO889" s="129"/>
      <c r="AP889" s="93"/>
      <c r="AQ889" s="93"/>
    </row>
    <row r="890" spans="5:43" x14ac:dyDescent="0.25">
      <c r="E890" s="93"/>
      <c r="AM890" s="93"/>
      <c r="AN890" s="93"/>
      <c r="AO890" s="129"/>
      <c r="AP890" s="93"/>
      <c r="AQ890" s="93"/>
    </row>
    <row r="891" spans="5:43" x14ac:dyDescent="0.25">
      <c r="E891" s="93"/>
      <c r="AM891" s="93"/>
      <c r="AN891" s="93"/>
      <c r="AO891" s="129"/>
      <c r="AP891" s="93"/>
      <c r="AQ891" s="93"/>
    </row>
    <row r="892" spans="5:43" x14ac:dyDescent="0.25">
      <c r="E892" s="93"/>
      <c r="AM892" s="93"/>
      <c r="AN892" s="93"/>
      <c r="AO892" s="129"/>
      <c r="AP892" s="93"/>
      <c r="AQ892" s="93"/>
    </row>
    <row r="893" spans="5:43" x14ac:dyDescent="0.25">
      <c r="E893" s="93"/>
      <c r="AM893" s="93"/>
      <c r="AN893" s="93"/>
      <c r="AO893" s="129"/>
      <c r="AP893" s="93"/>
      <c r="AQ893" s="93"/>
    </row>
    <row r="894" spans="5:43" x14ac:dyDescent="0.25">
      <c r="E894" s="93"/>
      <c r="AM894" s="93"/>
      <c r="AN894" s="93"/>
      <c r="AO894" s="129"/>
      <c r="AP894" s="93"/>
      <c r="AQ894" s="93"/>
    </row>
    <row r="895" spans="5:43" x14ac:dyDescent="0.25">
      <c r="E895" s="93"/>
      <c r="AM895" s="93"/>
      <c r="AN895" s="93"/>
      <c r="AO895" s="129"/>
      <c r="AP895" s="93"/>
      <c r="AQ895" s="93"/>
    </row>
    <row r="896" spans="5:43" x14ac:dyDescent="0.25">
      <c r="E896" s="93"/>
      <c r="AM896" s="93"/>
      <c r="AN896" s="93"/>
      <c r="AO896" s="129"/>
      <c r="AP896" s="93"/>
      <c r="AQ896" s="93"/>
    </row>
    <row r="897" spans="5:43" x14ac:dyDescent="0.25">
      <c r="E897" s="93"/>
      <c r="AM897" s="93"/>
      <c r="AN897" s="93"/>
      <c r="AO897" s="129"/>
      <c r="AP897" s="93"/>
      <c r="AQ897" s="93"/>
    </row>
    <row r="898" spans="5:43" x14ac:dyDescent="0.25">
      <c r="E898" s="93"/>
      <c r="AM898" s="93"/>
      <c r="AN898" s="93"/>
      <c r="AO898" s="129"/>
      <c r="AP898" s="93"/>
      <c r="AQ898" s="93"/>
    </row>
    <row r="899" spans="5:43" x14ac:dyDescent="0.25">
      <c r="E899" s="93"/>
      <c r="AM899" s="93"/>
      <c r="AN899" s="93"/>
      <c r="AO899" s="129"/>
      <c r="AP899" s="93"/>
      <c r="AQ899" s="93"/>
    </row>
    <row r="900" spans="5:43" x14ac:dyDescent="0.25">
      <c r="E900" s="93"/>
      <c r="AM900" s="93"/>
      <c r="AN900" s="93"/>
      <c r="AO900" s="129"/>
      <c r="AP900" s="93"/>
      <c r="AQ900" s="93"/>
    </row>
    <row r="901" spans="5:43" x14ac:dyDescent="0.25">
      <c r="E901" s="93"/>
      <c r="AM901" s="93"/>
      <c r="AN901" s="93"/>
      <c r="AO901" s="129"/>
      <c r="AP901" s="93"/>
      <c r="AQ901" s="93"/>
    </row>
    <row r="902" spans="5:43" x14ac:dyDescent="0.25">
      <c r="E902" s="93"/>
      <c r="AM902" s="93"/>
      <c r="AN902" s="93"/>
      <c r="AO902" s="129"/>
      <c r="AP902" s="93"/>
      <c r="AQ902" s="93"/>
    </row>
    <row r="903" spans="5:43" x14ac:dyDescent="0.25">
      <c r="E903" s="93"/>
      <c r="AM903" s="93"/>
      <c r="AN903" s="93"/>
      <c r="AO903" s="129"/>
      <c r="AP903" s="93"/>
      <c r="AQ903" s="93"/>
    </row>
    <row r="904" spans="5:43" x14ac:dyDescent="0.25">
      <c r="E904" s="93"/>
      <c r="AM904" s="93"/>
      <c r="AN904" s="93"/>
      <c r="AO904" s="129"/>
      <c r="AP904" s="93"/>
      <c r="AQ904" s="93"/>
    </row>
    <row r="905" spans="5:43" x14ac:dyDescent="0.25">
      <c r="E905" s="93"/>
      <c r="AM905" s="93"/>
      <c r="AN905" s="93"/>
      <c r="AO905" s="129"/>
      <c r="AP905" s="93"/>
      <c r="AQ905" s="93"/>
    </row>
    <row r="906" spans="5:43" x14ac:dyDescent="0.25">
      <c r="E906" s="93"/>
      <c r="AM906" s="93"/>
      <c r="AN906" s="93"/>
      <c r="AO906" s="129"/>
      <c r="AP906" s="93"/>
      <c r="AQ906" s="93"/>
    </row>
    <row r="907" spans="5:43" x14ac:dyDescent="0.25">
      <c r="E907" s="93"/>
      <c r="AM907" s="93"/>
      <c r="AN907" s="93"/>
      <c r="AO907" s="129"/>
      <c r="AP907" s="93"/>
      <c r="AQ907" s="93"/>
    </row>
    <row r="908" spans="5:43" x14ac:dyDescent="0.25">
      <c r="E908" s="93"/>
      <c r="AM908" s="93"/>
      <c r="AN908" s="93"/>
      <c r="AO908" s="129"/>
      <c r="AP908" s="93"/>
      <c r="AQ908" s="93"/>
    </row>
    <row r="909" spans="5:43" x14ac:dyDescent="0.25">
      <c r="E909" s="93"/>
      <c r="AM909" s="93"/>
      <c r="AN909" s="93"/>
      <c r="AO909" s="129"/>
      <c r="AP909" s="93"/>
      <c r="AQ909" s="93"/>
    </row>
    <row r="910" spans="5:43" x14ac:dyDescent="0.25">
      <c r="E910" s="93"/>
      <c r="AM910" s="93"/>
      <c r="AN910" s="93"/>
      <c r="AO910" s="129"/>
      <c r="AP910" s="93"/>
      <c r="AQ910" s="93"/>
    </row>
    <row r="911" spans="5:43" x14ac:dyDescent="0.25">
      <c r="E911" s="93"/>
      <c r="AM911" s="93"/>
      <c r="AN911" s="93"/>
      <c r="AO911" s="129"/>
      <c r="AP911" s="93"/>
      <c r="AQ911" s="93"/>
    </row>
    <row r="912" spans="5:43" x14ac:dyDescent="0.25">
      <c r="E912" s="93"/>
      <c r="AM912" s="93"/>
      <c r="AN912" s="93"/>
      <c r="AO912" s="129"/>
      <c r="AP912" s="93"/>
      <c r="AQ912" s="93"/>
    </row>
    <row r="913" spans="5:43" x14ac:dyDescent="0.25">
      <c r="E913" s="93"/>
      <c r="AM913" s="93"/>
      <c r="AN913" s="93"/>
      <c r="AO913" s="129"/>
      <c r="AP913" s="93"/>
      <c r="AQ913" s="93"/>
    </row>
    <row r="914" spans="5:43" x14ac:dyDescent="0.25">
      <c r="E914" s="93"/>
      <c r="AM914" s="93"/>
      <c r="AN914" s="93"/>
      <c r="AO914" s="129"/>
      <c r="AP914" s="93"/>
      <c r="AQ914" s="93"/>
    </row>
    <row r="915" spans="5:43" x14ac:dyDescent="0.25">
      <c r="E915" s="93"/>
      <c r="AM915" s="93"/>
      <c r="AN915" s="93"/>
      <c r="AO915" s="129"/>
      <c r="AP915" s="93"/>
      <c r="AQ915" s="93"/>
    </row>
    <row r="916" spans="5:43" x14ac:dyDescent="0.25">
      <c r="E916" s="93"/>
      <c r="AM916" s="93"/>
      <c r="AN916" s="93"/>
      <c r="AO916" s="129"/>
      <c r="AP916" s="93"/>
      <c r="AQ916" s="93"/>
    </row>
    <row r="917" spans="5:43" x14ac:dyDescent="0.25">
      <c r="E917" s="93"/>
      <c r="AM917" s="93"/>
      <c r="AN917" s="93"/>
      <c r="AO917" s="129"/>
      <c r="AP917" s="93"/>
      <c r="AQ917" s="93"/>
    </row>
    <row r="918" spans="5:43" x14ac:dyDescent="0.25">
      <c r="E918" s="93"/>
      <c r="AM918" s="93"/>
      <c r="AN918" s="93"/>
      <c r="AO918" s="129"/>
      <c r="AP918" s="93"/>
      <c r="AQ918" s="93"/>
    </row>
    <row r="919" spans="5:43" x14ac:dyDescent="0.25">
      <c r="E919" s="93"/>
      <c r="AM919" s="93"/>
      <c r="AN919" s="93"/>
      <c r="AO919" s="129"/>
      <c r="AP919" s="93"/>
      <c r="AQ919" s="93"/>
    </row>
    <row r="920" spans="5:43" x14ac:dyDescent="0.25">
      <c r="E920" s="93"/>
      <c r="AM920" s="93"/>
      <c r="AN920" s="93"/>
      <c r="AO920" s="129"/>
      <c r="AP920" s="93"/>
      <c r="AQ920" s="93"/>
    </row>
    <row r="921" spans="5:43" x14ac:dyDescent="0.25">
      <c r="E921" s="93"/>
      <c r="AM921" s="93"/>
      <c r="AN921" s="93"/>
      <c r="AO921" s="129"/>
      <c r="AP921" s="93"/>
      <c r="AQ921" s="93"/>
    </row>
    <row r="922" spans="5:43" x14ac:dyDescent="0.25">
      <c r="E922" s="93"/>
      <c r="AM922" s="93"/>
      <c r="AN922" s="93"/>
      <c r="AO922" s="129"/>
      <c r="AP922" s="93"/>
      <c r="AQ922" s="93"/>
    </row>
    <row r="923" spans="5:43" x14ac:dyDescent="0.25">
      <c r="E923" s="93"/>
      <c r="AM923" s="93"/>
      <c r="AN923" s="93"/>
      <c r="AO923" s="129"/>
      <c r="AP923" s="93"/>
      <c r="AQ923" s="93"/>
    </row>
    <row r="924" spans="5:43" x14ac:dyDescent="0.25">
      <c r="E924" s="93"/>
      <c r="AM924" s="93"/>
      <c r="AN924" s="93"/>
      <c r="AO924" s="129"/>
      <c r="AP924" s="93"/>
      <c r="AQ924" s="93"/>
    </row>
    <row r="925" spans="5:43" x14ac:dyDescent="0.25">
      <c r="E925" s="93"/>
      <c r="AM925" s="93"/>
      <c r="AN925" s="93"/>
      <c r="AO925" s="129"/>
      <c r="AP925" s="93"/>
      <c r="AQ925" s="93"/>
    </row>
    <row r="926" spans="5:43" x14ac:dyDescent="0.25">
      <c r="E926" s="93"/>
      <c r="AM926" s="93"/>
      <c r="AN926" s="93"/>
      <c r="AO926" s="129"/>
      <c r="AP926" s="93"/>
      <c r="AQ926" s="93"/>
    </row>
    <row r="927" spans="5:43" x14ac:dyDescent="0.25">
      <c r="E927" s="93"/>
      <c r="AM927" s="93"/>
      <c r="AN927" s="93"/>
      <c r="AO927" s="129"/>
      <c r="AP927" s="93"/>
      <c r="AQ927" s="93"/>
    </row>
    <row r="928" spans="5:43" x14ac:dyDescent="0.25">
      <c r="E928" s="93"/>
      <c r="AM928" s="93"/>
      <c r="AN928" s="93"/>
      <c r="AO928" s="129"/>
      <c r="AP928" s="93"/>
      <c r="AQ928" s="93"/>
    </row>
    <row r="929" spans="5:43" x14ac:dyDescent="0.25">
      <c r="E929" s="93"/>
      <c r="AM929" s="93"/>
      <c r="AN929" s="93"/>
      <c r="AO929" s="129"/>
      <c r="AP929" s="93"/>
      <c r="AQ929" s="93"/>
    </row>
    <row r="930" spans="5:43" x14ac:dyDescent="0.25">
      <c r="E930" s="93"/>
      <c r="AM930" s="93"/>
      <c r="AN930" s="93"/>
      <c r="AO930" s="129"/>
      <c r="AP930" s="93"/>
      <c r="AQ930" s="93"/>
    </row>
    <row r="931" spans="5:43" x14ac:dyDescent="0.25">
      <c r="E931" s="93"/>
      <c r="AM931" s="93"/>
      <c r="AN931" s="93"/>
      <c r="AO931" s="129"/>
      <c r="AP931" s="93"/>
      <c r="AQ931" s="93"/>
    </row>
    <row r="932" spans="5:43" x14ac:dyDescent="0.25">
      <c r="E932" s="93"/>
      <c r="AM932" s="93"/>
      <c r="AN932" s="93"/>
      <c r="AO932" s="129"/>
      <c r="AP932" s="93"/>
      <c r="AQ932" s="93"/>
    </row>
    <row r="933" spans="5:43" x14ac:dyDescent="0.25">
      <c r="E933" s="93"/>
      <c r="AM933" s="93"/>
      <c r="AN933" s="93"/>
      <c r="AO933" s="129"/>
      <c r="AP933" s="93"/>
      <c r="AQ933" s="93"/>
    </row>
    <row r="934" spans="5:43" x14ac:dyDescent="0.25">
      <c r="E934" s="93"/>
      <c r="AM934" s="93"/>
      <c r="AN934" s="93"/>
      <c r="AO934" s="129"/>
      <c r="AP934" s="93"/>
      <c r="AQ934" s="93"/>
    </row>
    <row r="935" spans="5:43" x14ac:dyDescent="0.25">
      <c r="E935" s="93"/>
      <c r="AM935" s="93"/>
      <c r="AN935" s="93"/>
      <c r="AO935" s="129"/>
      <c r="AP935" s="93"/>
      <c r="AQ935" s="93"/>
    </row>
    <row r="936" spans="5:43" x14ac:dyDescent="0.25">
      <c r="E936" s="93"/>
      <c r="AM936" s="93"/>
      <c r="AN936" s="93"/>
      <c r="AO936" s="129"/>
      <c r="AP936" s="93"/>
      <c r="AQ936" s="93"/>
    </row>
    <row r="937" spans="5:43" x14ac:dyDescent="0.25">
      <c r="E937" s="93"/>
      <c r="AM937" s="93"/>
      <c r="AN937" s="93"/>
      <c r="AO937" s="129"/>
      <c r="AP937" s="93"/>
      <c r="AQ937" s="93"/>
    </row>
    <row r="938" spans="5:43" x14ac:dyDescent="0.25">
      <c r="E938" s="93"/>
      <c r="AM938" s="93"/>
      <c r="AN938" s="93"/>
      <c r="AO938" s="129"/>
      <c r="AP938" s="93"/>
      <c r="AQ938" s="93"/>
    </row>
    <row r="939" spans="5:43" x14ac:dyDescent="0.25">
      <c r="E939" s="93"/>
      <c r="AM939" s="93"/>
      <c r="AN939" s="93"/>
      <c r="AO939" s="129"/>
      <c r="AP939" s="93"/>
      <c r="AQ939" s="93"/>
    </row>
    <row r="940" spans="5:43" x14ac:dyDescent="0.25">
      <c r="E940" s="93"/>
      <c r="AM940" s="93"/>
      <c r="AN940" s="93"/>
      <c r="AO940" s="129"/>
      <c r="AP940" s="93"/>
      <c r="AQ940" s="93"/>
    </row>
    <row r="941" spans="5:43" x14ac:dyDescent="0.25">
      <c r="E941" s="93"/>
      <c r="AM941" s="93"/>
      <c r="AN941" s="93"/>
      <c r="AO941" s="129"/>
      <c r="AP941" s="93"/>
      <c r="AQ941" s="93"/>
    </row>
    <row r="942" spans="5:43" x14ac:dyDescent="0.25">
      <c r="E942" s="93"/>
      <c r="AM942" s="93"/>
      <c r="AN942" s="93"/>
      <c r="AO942" s="129"/>
      <c r="AP942" s="93"/>
      <c r="AQ942" s="93"/>
    </row>
    <row r="943" spans="5:43" x14ac:dyDescent="0.25">
      <c r="E943" s="93"/>
      <c r="AM943" s="93"/>
      <c r="AN943" s="93"/>
      <c r="AO943" s="129"/>
      <c r="AP943" s="93"/>
      <c r="AQ943" s="93"/>
    </row>
    <row r="944" spans="5:43" x14ac:dyDescent="0.25">
      <c r="E944" s="93"/>
      <c r="AM944" s="93"/>
      <c r="AN944" s="93"/>
      <c r="AO944" s="129"/>
      <c r="AP944" s="93"/>
      <c r="AQ944" s="93"/>
    </row>
    <row r="945" spans="5:43" x14ac:dyDescent="0.25">
      <c r="E945" s="93"/>
      <c r="AM945" s="93"/>
      <c r="AN945" s="93"/>
      <c r="AO945" s="129"/>
      <c r="AP945" s="93"/>
      <c r="AQ945" s="93"/>
    </row>
    <row r="946" spans="5:43" x14ac:dyDescent="0.25">
      <c r="E946" s="93"/>
      <c r="AM946" s="93"/>
      <c r="AN946" s="93"/>
      <c r="AO946" s="129"/>
      <c r="AP946" s="93"/>
      <c r="AQ946" s="93"/>
    </row>
    <row r="947" spans="5:43" x14ac:dyDescent="0.25">
      <c r="E947" s="93"/>
      <c r="AM947" s="93"/>
      <c r="AN947" s="93"/>
      <c r="AO947" s="129"/>
      <c r="AP947" s="93"/>
      <c r="AQ947" s="93"/>
    </row>
    <row r="948" spans="5:43" x14ac:dyDescent="0.25">
      <c r="E948" s="93"/>
      <c r="AM948" s="93"/>
      <c r="AN948" s="93"/>
      <c r="AO948" s="129"/>
      <c r="AP948" s="93"/>
      <c r="AQ948" s="93"/>
    </row>
    <row r="949" spans="5:43" x14ac:dyDescent="0.25">
      <c r="E949" s="93"/>
      <c r="AM949" s="93"/>
      <c r="AN949" s="93"/>
      <c r="AO949" s="129"/>
      <c r="AP949" s="93"/>
      <c r="AQ949" s="93"/>
    </row>
    <row r="950" spans="5:43" x14ac:dyDescent="0.25">
      <c r="E950" s="93"/>
      <c r="AM950" s="93"/>
      <c r="AN950" s="93"/>
      <c r="AO950" s="129"/>
      <c r="AP950" s="93"/>
      <c r="AQ950" s="93"/>
    </row>
    <row r="951" spans="5:43" x14ac:dyDescent="0.25">
      <c r="E951" s="93"/>
      <c r="AM951" s="93"/>
      <c r="AN951" s="93"/>
      <c r="AO951" s="129"/>
      <c r="AP951" s="93"/>
      <c r="AQ951" s="93"/>
    </row>
    <row r="952" spans="5:43" x14ac:dyDescent="0.25">
      <c r="E952" s="93"/>
      <c r="AM952" s="93"/>
      <c r="AN952" s="93"/>
      <c r="AO952" s="129"/>
      <c r="AP952" s="93"/>
      <c r="AQ952" s="93"/>
    </row>
    <row r="953" spans="5:43" x14ac:dyDescent="0.25">
      <c r="E953" s="93"/>
      <c r="AM953" s="93"/>
      <c r="AN953" s="93"/>
      <c r="AO953" s="129"/>
      <c r="AP953" s="93"/>
      <c r="AQ953" s="93"/>
    </row>
    <row r="954" spans="5:43" x14ac:dyDescent="0.25">
      <c r="E954" s="93"/>
      <c r="AM954" s="93"/>
      <c r="AN954" s="93"/>
      <c r="AO954" s="129"/>
      <c r="AP954" s="93"/>
      <c r="AQ954" s="93"/>
    </row>
    <row r="955" spans="5:43" x14ac:dyDescent="0.25">
      <c r="E955" s="93"/>
      <c r="AM955" s="93"/>
      <c r="AN955" s="93"/>
      <c r="AO955" s="129"/>
      <c r="AP955" s="93"/>
      <c r="AQ955" s="93"/>
    </row>
    <row r="956" spans="5:43" x14ac:dyDescent="0.25">
      <c r="E956" s="93"/>
      <c r="AM956" s="93"/>
      <c r="AN956" s="93"/>
      <c r="AO956" s="129"/>
      <c r="AP956" s="93"/>
      <c r="AQ956" s="93"/>
    </row>
    <row r="957" spans="5:43" x14ac:dyDescent="0.25">
      <c r="E957" s="93"/>
      <c r="AM957" s="93"/>
      <c r="AN957" s="93"/>
      <c r="AO957" s="129"/>
      <c r="AP957" s="93"/>
      <c r="AQ957" s="93"/>
    </row>
    <row r="958" spans="5:43" x14ac:dyDescent="0.25">
      <c r="E958" s="93"/>
      <c r="AM958" s="93"/>
      <c r="AN958" s="93"/>
      <c r="AO958" s="129"/>
      <c r="AP958" s="93"/>
      <c r="AQ958" s="93"/>
    </row>
    <row r="959" spans="5:43" x14ac:dyDescent="0.25">
      <c r="E959" s="93"/>
      <c r="AM959" s="93"/>
      <c r="AN959" s="93"/>
      <c r="AO959" s="129"/>
      <c r="AP959" s="93"/>
      <c r="AQ959" s="93"/>
    </row>
    <row r="960" spans="5:43" x14ac:dyDescent="0.25">
      <c r="E960" s="93"/>
      <c r="AM960" s="93"/>
      <c r="AN960" s="93"/>
      <c r="AO960" s="129"/>
      <c r="AP960" s="93"/>
      <c r="AQ960" s="93"/>
    </row>
    <row r="961" spans="5:43" x14ac:dyDescent="0.25">
      <c r="E961" s="93"/>
      <c r="AM961" s="93"/>
      <c r="AN961" s="93"/>
      <c r="AO961" s="129"/>
      <c r="AP961" s="93"/>
      <c r="AQ961" s="93"/>
    </row>
    <row r="962" spans="5:43" x14ac:dyDescent="0.25">
      <c r="E962" s="93"/>
      <c r="AM962" s="93"/>
      <c r="AN962" s="93"/>
      <c r="AO962" s="129"/>
      <c r="AP962" s="93"/>
      <c r="AQ962" s="93"/>
    </row>
    <row r="963" spans="5:43" x14ac:dyDescent="0.25">
      <c r="E963" s="93"/>
      <c r="AM963" s="93"/>
      <c r="AN963" s="93"/>
      <c r="AO963" s="129"/>
      <c r="AP963" s="93"/>
      <c r="AQ963" s="93"/>
    </row>
    <row r="964" spans="5:43" x14ac:dyDescent="0.25">
      <c r="E964" s="93"/>
      <c r="AM964" s="93"/>
      <c r="AN964" s="93"/>
      <c r="AO964" s="129"/>
      <c r="AP964" s="93"/>
      <c r="AQ964" s="93"/>
    </row>
    <row r="965" spans="5:43" x14ac:dyDescent="0.25">
      <c r="E965" s="93"/>
      <c r="AM965" s="93"/>
      <c r="AN965" s="93"/>
      <c r="AO965" s="129"/>
      <c r="AP965" s="93"/>
      <c r="AQ965" s="93"/>
    </row>
    <row r="966" spans="5:43" x14ac:dyDescent="0.25">
      <c r="E966" s="93"/>
      <c r="AM966" s="93"/>
      <c r="AN966" s="93"/>
      <c r="AO966" s="129"/>
      <c r="AP966" s="93"/>
      <c r="AQ966" s="93"/>
    </row>
    <row r="967" spans="5:43" x14ac:dyDescent="0.25">
      <c r="E967" s="93"/>
      <c r="AM967" s="93"/>
      <c r="AN967" s="93"/>
      <c r="AO967" s="129"/>
      <c r="AP967" s="93"/>
      <c r="AQ967" s="93"/>
    </row>
    <row r="968" spans="5:43" x14ac:dyDescent="0.25">
      <c r="E968" s="93"/>
      <c r="AM968" s="93"/>
      <c r="AN968" s="93"/>
      <c r="AO968" s="129"/>
      <c r="AP968" s="93"/>
      <c r="AQ968" s="93"/>
    </row>
    <row r="969" spans="5:43" x14ac:dyDescent="0.25">
      <c r="E969" s="93"/>
      <c r="AM969" s="93"/>
      <c r="AN969" s="93"/>
      <c r="AO969" s="129"/>
      <c r="AP969" s="93"/>
      <c r="AQ969" s="93"/>
    </row>
    <row r="970" spans="5:43" x14ac:dyDescent="0.25">
      <c r="E970" s="93"/>
      <c r="AM970" s="93"/>
      <c r="AN970" s="93"/>
      <c r="AO970" s="129"/>
      <c r="AP970" s="93"/>
      <c r="AQ970" s="93"/>
    </row>
    <row r="971" spans="5:43" x14ac:dyDescent="0.25">
      <c r="E971" s="93"/>
      <c r="AM971" s="93"/>
      <c r="AN971" s="93"/>
      <c r="AO971" s="129"/>
      <c r="AP971" s="93"/>
      <c r="AQ971" s="93"/>
    </row>
    <row r="972" spans="5:43" x14ac:dyDescent="0.25">
      <c r="E972" s="93"/>
      <c r="AM972" s="93"/>
      <c r="AN972" s="93"/>
      <c r="AO972" s="129"/>
      <c r="AP972" s="93"/>
      <c r="AQ972" s="93"/>
    </row>
    <row r="973" spans="5:43" x14ac:dyDescent="0.25">
      <c r="E973" s="93"/>
      <c r="AM973" s="93"/>
      <c r="AN973" s="93"/>
      <c r="AO973" s="129"/>
      <c r="AP973" s="93"/>
      <c r="AQ973" s="93"/>
    </row>
    <row r="974" spans="5:43" x14ac:dyDescent="0.25">
      <c r="E974" s="93"/>
      <c r="AM974" s="93"/>
      <c r="AN974" s="93"/>
      <c r="AO974" s="129"/>
      <c r="AP974" s="93"/>
      <c r="AQ974" s="93"/>
    </row>
    <row r="975" spans="5:43" x14ac:dyDescent="0.25">
      <c r="E975" s="93"/>
      <c r="AM975" s="93"/>
      <c r="AN975" s="93"/>
      <c r="AO975" s="129"/>
      <c r="AP975" s="93"/>
      <c r="AQ975" s="93"/>
    </row>
    <row r="976" spans="5:43" x14ac:dyDescent="0.25">
      <c r="E976" s="93"/>
      <c r="AM976" s="93"/>
      <c r="AN976" s="93"/>
      <c r="AO976" s="129"/>
      <c r="AP976" s="93"/>
      <c r="AQ976" s="93"/>
    </row>
    <row r="977" spans="5:43" x14ac:dyDescent="0.25">
      <c r="E977" s="93"/>
      <c r="AM977" s="93"/>
      <c r="AN977" s="93"/>
      <c r="AO977" s="129"/>
      <c r="AP977" s="93"/>
      <c r="AQ977" s="93"/>
    </row>
    <row r="978" spans="5:43" x14ac:dyDescent="0.25">
      <c r="E978" s="93"/>
      <c r="AM978" s="93"/>
      <c r="AN978" s="93"/>
      <c r="AO978" s="129"/>
      <c r="AP978" s="93"/>
      <c r="AQ978" s="93"/>
    </row>
    <row r="979" spans="5:43" x14ac:dyDescent="0.25">
      <c r="E979" s="93"/>
      <c r="AM979" s="93"/>
      <c r="AN979" s="93"/>
      <c r="AO979" s="129"/>
      <c r="AP979" s="93"/>
      <c r="AQ979" s="93"/>
    </row>
    <row r="980" spans="5:43" x14ac:dyDescent="0.25">
      <c r="E980" s="93"/>
      <c r="AM980" s="93"/>
      <c r="AN980" s="93"/>
      <c r="AO980" s="129"/>
      <c r="AP980" s="93"/>
      <c r="AQ980" s="93"/>
    </row>
    <row r="981" spans="5:43" x14ac:dyDescent="0.25">
      <c r="E981" s="93"/>
      <c r="AM981" s="93"/>
      <c r="AN981" s="93"/>
      <c r="AO981" s="129"/>
      <c r="AP981" s="93"/>
      <c r="AQ981" s="93"/>
    </row>
    <row r="982" spans="5:43" x14ac:dyDescent="0.25">
      <c r="E982" s="93"/>
      <c r="AM982" s="93"/>
      <c r="AN982" s="93"/>
      <c r="AO982" s="129"/>
      <c r="AP982" s="93"/>
      <c r="AQ982" s="93"/>
    </row>
    <row r="983" spans="5:43" x14ac:dyDescent="0.25">
      <c r="E983" s="93"/>
      <c r="AM983" s="93"/>
      <c r="AN983" s="93"/>
      <c r="AO983" s="129"/>
      <c r="AP983" s="93"/>
      <c r="AQ983" s="93"/>
    </row>
    <row r="984" spans="5:43" x14ac:dyDescent="0.25">
      <c r="E984" s="93"/>
      <c r="AM984" s="93"/>
      <c r="AN984" s="93"/>
      <c r="AO984" s="129"/>
      <c r="AP984" s="93"/>
      <c r="AQ984" s="93"/>
    </row>
    <row r="985" spans="5:43" x14ac:dyDescent="0.25">
      <c r="E985" s="93"/>
      <c r="AM985" s="93"/>
      <c r="AN985" s="93"/>
      <c r="AO985" s="129"/>
      <c r="AP985" s="93"/>
      <c r="AQ985" s="93"/>
    </row>
    <row r="986" spans="5:43" x14ac:dyDescent="0.25">
      <c r="E986" s="93"/>
      <c r="AM986" s="93"/>
      <c r="AN986" s="93"/>
      <c r="AO986" s="129"/>
      <c r="AP986" s="93"/>
      <c r="AQ986" s="93"/>
    </row>
    <row r="987" spans="5:43" x14ac:dyDescent="0.25">
      <c r="E987" s="93"/>
      <c r="AM987" s="93"/>
      <c r="AN987" s="93"/>
      <c r="AO987" s="129"/>
      <c r="AP987" s="93"/>
      <c r="AQ987" s="93"/>
    </row>
    <row r="988" spans="5:43" x14ac:dyDescent="0.25">
      <c r="E988" s="93"/>
      <c r="AM988" s="93"/>
      <c r="AN988" s="93"/>
      <c r="AO988" s="129"/>
      <c r="AP988" s="93"/>
      <c r="AQ988" s="93"/>
    </row>
    <row r="989" spans="5:43" x14ac:dyDescent="0.25">
      <c r="E989" s="93"/>
      <c r="AM989" s="93"/>
      <c r="AN989" s="93"/>
      <c r="AO989" s="129"/>
      <c r="AP989" s="93"/>
      <c r="AQ989" s="93"/>
    </row>
    <row r="990" spans="5:43" x14ac:dyDescent="0.25">
      <c r="E990" s="93"/>
      <c r="AM990" s="93"/>
      <c r="AN990" s="93"/>
      <c r="AO990" s="129"/>
      <c r="AP990" s="93"/>
      <c r="AQ990" s="93"/>
    </row>
    <row r="991" spans="5:43" x14ac:dyDescent="0.25">
      <c r="E991" s="93"/>
      <c r="AM991" s="93"/>
      <c r="AN991" s="93"/>
      <c r="AO991" s="129"/>
      <c r="AP991" s="93"/>
      <c r="AQ991" s="93"/>
    </row>
    <row r="992" spans="5:43" x14ac:dyDescent="0.25">
      <c r="E992" s="93"/>
      <c r="AM992" s="93"/>
      <c r="AN992" s="93"/>
      <c r="AO992" s="129"/>
      <c r="AP992" s="93"/>
      <c r="AQ992" s="93"/>
    </row>
    <row r="993" spans="5:43" x14ac:dyDescent="0.25">
      <c r="E993" s="93"/>
      <c r="AM993" s="93"/>
      <c r="AN993" s="93"/>
      <c r="AO993" s="129"/>
      <c r="AP993" s="93"/>
      <c r="AQ993" s="93"/>
    </row>
    <row r="994" spans="5:43" x14ac:dyDescent="0.25">
      <c r="E994" s="93"/>
      <c r="AM994" s="93"/>
      <c r="AN994" s="93"/>
      <c r="AO994" s="129"/>
      <c r="AP994" s="93"/>
      <c r="AQ994" s="93"/>
    </row>
    <row r="995" spans="5:43" x14ac:dyDescent="0.25">
      <c r="E995" s="93"/>
      <c r="AM995" s="93"/>
      <c r="AN995" s="93"/>
      <c r="AO995" s="129"/>
      <c r="AP995" s="93"/>
      <c r="AQ995" s="93"/>
    </row>
    <row r="996" spans="5:43" x14ac:dyDescent="0.25">
      <c r="E996" s="93"/>
      <c r="AM996" s="93"/>
      <c r="AN996" s="93"/>
      <c r="AO996" s="129"/>
      <c r="AP996" s="93"/>
      <c r="AQ996" s="93"/>
    </row>
    <row r="997" spans="5:43" x14ac:dyDescent="0.25">
      <c r="E997" s="93"/>
      <c r="AM997" s="93"/>
      <c r="AN997" s="93"/>
      <c r="AO997" s="129"/>
      <c r="AP997" s="93"/>
      <c r="AQ997" s="93"/>
    </row>
    <row r="998" spans="5:43" x14ac:dyDescent="0.25">
      <c r="E998" s="93"/>
      <c r="AM998" s="93"/>
      <c r="AN998" s="93"/>
      <c r="AO998" s="129"/>
      <c r="AP998" s="93"/>
      <c r="AQ998" s="93"/>
    </row>
    <row r="999" spans="5:43" x14ac:dyDescent="0.25">
      <c r="E999" s="93"/>
      <c r="AM999" s="93"/>
      <c r="AN999" s="93"/>
      <c r="AO999" s="129"/>
      <c r="AP999" s="93"/>
      <c r="AQ999" s="93"/>
    </row>
    <row r="1000" spans="5:43" x14ac:dyDescent="0.25">
      <c r="E1000" s="93"/>
      <c r="AM1000" s="93"/>
      <c r="AN1000" s="93"/>
      <c r="AO1000" s="129"/>
      <c r="AP1000" s="93"/>
      <c r="AQ1000" s="93"/>
    </row>
    <row r="1001" spans="5:43" x14ac:dyDescent="0.25">
      <c r="E1001" s="93"/>
      <c r="AM1001" s="93"/>
      <c r="AN1001" s="93"/>
      <c r="AO1001" s="129"/>
      <c r="AP1001" s="93"/>
      <c r="AQ1001" s="93"/>
    </row>
    <row r="1002" spans="5:43" x14ac:dyDescent="0.25">
      <c r="E1002" s="93"/>
      <c r="AM1002" s="93"/>
      <c r="AN1002" s="93"/>
      <c r="AO1002" s="129"/>
      <c r="AP1002" s="93"/>
      <c r="AQ1002" s="93"/>
    </row>
    <row r="1003" spans="5:43" x14ac:dyDescent="0.25">
      <c r="E1003" s="93"/>
      <c r="AM1003" s="93"/>
      <c r="AN1003" s="93"/>
      <c r="AO1003" s="129"/>
      <c r="AP1003" s="93"/>
      <c r="AQ1003" s="93"/>
    </row>
    <row r="1004" spans="5:43" x14ac:dyDescent="0.25">
      <c r="E1004" s="93"/>
      <c r="AM1004" s="93"/>
      <c r="AN1004" s="93"/>
      <c r="AO1004" s="129"/>
      <c r="AP1004" s="93"/>
      <c r="AQ1004" s="93"/>
    </row>
    <row r="1005" spans="5:43" x14ac:dyDescent="0.25">
      <c r="E1005" s="93"/>
      <c r="AM1005" s="93"/>
      <c r="AN1005" s="93"/>
      <c r="AO1005" s="129"/>
      <c r="AP1005" s="93"/>
      <c r="AQ1005" s="93"/>
    </row>
    <row r="1006" spans="5:43" x14ac:dyDescent="0.25">
      <c r="E1006" s="93"/>
      <c r="AM1006" s="93"/>
      <c r="AN1006" s="93"/>
      <c r="AO1006" s="129"/>
      <c r="AP1006" s="93"/>
      <c r="AQ1006" s="93"/>
    </row>
    <row r="1007" spans="5:43" x14ac:dyDescent="0.25">
      <c r="E1007" s="93"/>
      <c r="AM1007" s="93"/>
      <c r="AN1007" s="93"/>
      <c r="AO1007" s="129"/>
      <c r="AP1007" s="93"/>
      <c r="AQ1007" s="93"/>
    </row>
    <row r="1008" spans="5:43" x14ac:dyDescent="0.25">
      <c r="E1008" s="93"/>
      <c r="AM1008" s="93"/>
      <c r="AN1008" s="93"/>
      <c r="AO1008" s="129"/>
      <c r="AP1008" s="93"/>
      <c r="AQ1008" s="93"/>
    </row>
    <row r="1009" spans="5:43" x14ac:dyDescent="0.25">
      <c r="E1009" s="93"/>
      <c r="AM1009" s="93"/>
      <c r="AN1009" s="93"/>
      <c r="AO1009" s="129"/>
      <c r="AP1009" s="93"/>
      <c r="AQ1009" s="93"/>
    </row>
    <row r="1010" spans="5:43" x14ac:dyDescent="0.25">
      <c r="E1010" s="93"/>
      <c r="AM1010" s="93"/>
      <c r="AN1010" s="93"/>
      <c r="AO1010" s="129"/>
      <c r="AP1010" s="93"/>
      <c r="AQ1010" s="93"/>
    </row>
    <row r="1011" spans="5:43" x14ac:dyDescent="0.25">
      <c r="E1011" s="93"/>
      <c r="AM1011" s="93"/>
      <c r="AN1011" s="93"/>
      <c r="AO1011" s="129"/>
      <c r="AP1011" s="93"/>
      <c r="AQ1011" s="93"/>
    </row>
    <row r="1012" spans="5:43" x14ac:dyDescent="0.25">
      <c r="E1012" s="93"/>
      <c r="AM1012" s="93"/>
      <c r="AN1012" s="93"/>
      <c r="AO1012" s="129"/>
      <c r="AP1012" s="93"/>
      <c r="AQ1012" s="93"/>
    </row>
    <row r="1013" spans="5:43" x14ac:dyDescent="0.25">
      <c r="E1013" s="93"/>
      <c r="AM1013" s="93"/>
      <c r="AN1013" s="93"/>
      <c r="AO1013" s="129"/>
      <c r="AP1013" s="93"/>
      <c r="AQ1013" s="93"/>
    </row>
    <row r="1014" spans="5:43" x14ac:dyDescent="0.25">
      <c r="E1014" s="93"/>
      <c r="AM1014" s="93"/>
      <c r="AN1014" s="93"/>
      <c r="AO1014" s="129"/>
      <c r="AP1014" s="93"/>
      <c r="AQ1014" s="93"/>
    </row>
    <row r="1015" spans="5:43" x14ac:dyDescent="0.25">
      <c r="E1015" s="93"/>
      <c r="AM1015" s="93"/>
      <c r="AN1015" s="93"/>
      <c r="AO1015" s="129"/>
      <c r="AP1015" s="93"/>
      <c r="AQ1015" s="93"/>
    </row>
    <row r="1016" spans="5:43" x14ac:dyDescent="0.25">
      <c r="E1016" s="93"/>
      <c r="AM1016" s="93"/>
      <c r="AN1016" s="93"/>
      <c r="AO1016" s="129"/>
      <c r="AP1016" s="93"/>
      <c r="AQ1016" s="93"/>
    </row>
    <row r="1017" spans="5:43" x14ac:dyDescent="0.25">
      <c r="E1017" s="93"/>
      <c r="AM1017" s="93"/>
      <c r="AN1017" s="93"/>
      <c r="AO1017" s="129"/>
      <c r="AP1017" s="93"/>
      <c r="AQ1017" s="93"/>
    </row>
    <row r="1018" spans="5:43" x14ac:dyDescent="0.25">
      <c r="E1018" s="93"/>
      <c r="AM1018" s="93"/>
      <c r="AN1018" s="93"/>
      <c r="AO1018" s="129"/>
      <c r="AP1018" s="93"/>
      <c r="AQ1018" s="93"/>
    </row>
    <row r="1019" spans="5:43" x14ac:dyDescent="0.25">
      <c r="E1019" s="93"/>
      <c r="AM1019" s="93"/>
      <c r="AN1019" s="93"/>
      <c r="AO1019" s="129"/>
      <c r="AP1019" s="93"/>
      <c r="AQ1019" s="93"/>
    </row>
    <row r="1020" spans="5:43" x14ac:dyDescent="0.25">
      <c r="E1020" s="93"/>
      <c r="AM1020" s="93"/>
      <c r="AN1020" s="93"/>
      <c r="AO1020" s="129"/>
      <c r="AP1020" s="93"/>
      <c r="AQ1020" s="93"/>
    </row>
    <row r="1021" spans="5:43" x14ac:dyDescent="0.25">
      <c r="E1021" s="93"/>
      <c r="AM1021" s="93"/>
      <c r="AN1021" s="93"/>
      <c r="AO1021" s="129"/>
      <c r="AP1021" s="93"/>
      <c r="AQ1021" s="93"/>
    </row>
    <row r="1022" spans="5:43" x14ac:dyDescent="0.25">
      <c r="E1022" s="93"/>
      <c r="AM1022" s="93"/>
      <c r="AN1022" s="93"/>
      <c r="AO1022" s="129"/>
      <c r="AP1022" s="93"/>
      <c r="AQ1022" s="93"/>
    </row>
    <row r="1023" spans="5:43" x14ac:dyDescent="0.25">
      <c r="E1023" s="93"/>
      <c r="AM1023" s="93"/>
      <c r="AN1023" s="93"/>
      <c r="AO1023" s="129"/>
      <c r="AP1023" s="93"/>
      <c r="AQ1023" s="93"/>
    </row>
    <row r="1024" spans="5:43" x14ac:dyDescent="0.25">
      <c r="E1024" s="93"/>
      <c r="AM1024" s="93"/>
      <c r="AN1024" s="93"/>
      <c r="AO1024" s="129"/>
      <c r="AP1024" s="93"/>
      <c r="AQ1024" s="93"/>
    </row>
    <row r="1025" spans="5:43" x14ac:dyDescent="0.25">
      <c r="E1025" s="93"/>
      <c r="AM1025" s="93"/>
      <c r="AN1025" s="93"/>
      <c r="AO1025" s="129"/>
      <c r="AP1025" s="93"/>
      <c r="AQ1025" s="93"/>
    </row>
    <row r="1026" spans="5:43" x14ac:dyDescent="0.25">
      <c r="E1026" s="93"/>
      <c r="AM1026" s="93"/>
      <c r="AN1026" s="93"/>
      <c r="AO1026" s="129"/>
      <c r="AP1026" s="93"/>
      <c r="AQ1026" s="93"/>
    </row>
    <row r="1027" spans="5:43" x14ac:dyDescent="0.25">
      <c r="E1027" s="93"/>
      <c r="AM1027" s="93"/>
      <c r="AN1027" s="93"/>
      <c r="AO1027" s="129"/>
      <c r="AP1027" s="93"/>
      <c r="AQ1027" s="93"/>
    </row>
    <row r="1028" spans="5:43" x14ac:dyDescent="0.25">
      <c r="E1028" s="93"/>
      <c r="AM1028" s="93"/>
      <c r="AN1028" s="93"/>
      <c r="AO1028" s="129"/>
      <c r="AP1028" s="93"/>
      <c r="AQ1028" s="93"/>
    </row>
    <row r="1029" spans="5:43" x14ac:dyDescent="0.25">
      <c r="E1029" s="93"/>
      <c r="AM1029" s="93"/>
      <c r="AN1029" s="93"/>
      <c r="AO1029" s="129"/>
      <c r="AP1029" s="93"/>
      <c r="AQ1029" s="93"/>
    </row>
    <row r="1030" spans="5:43" x14ac:dyDescent="0.25">
      <c r="E1030" s="93"/>
      <c r="AM1030" s="93"/>
      <c r="AN1030" s="93"/>
      <c r="AO1030" s="129"/>
      <c r="AP1030" s="93"/>
      <c r="AQ1030" s="93"/>
    </row>
    <row r="1031" spans="5:43" x14ac:dyDescent="0.25">
      <c r="E1031" s="93"/>
      <c r="AM1031" s="93"/>
      <c r="AN1031" s="93"/>
      <c r="AO1031" s="129"/>
      <c r="AP1031" s="93"/>
      <c r="AQ1031" s="93"/>
    </row>
    <row r="1032" spans="5:43" x14ac:dyDescent="0.25">
      <c r="E1032" s="93"/>
      <c r="AM1032" s="93"/>
      <c r="AN1032" s="93"/>
      <c r="AO1032" s="129"/>
      <c r="AP1032" s="93"/>
      <c r="AQ1032" s="93"/>
    </row>
    <row r="1033" spans="5:43" x14ac:dyDescent="0.25">
      <c r="E1033" s="93"/>
      <c r="AM1033" s="93"/>
      <c r="AN1033" s="93"/>
      <c r="AO1033" s="129"/>
      <c r="AP1033" s="93"/>
      <c r="AQ1033" s="93"/>
    </row>
    <row r="1034" spans="5:43" x14ac:dyDescent="0.25">
      <c r="E1034" s="93"/>
      <c r="AM1034" s="93"/>
      <c r="AN1034" s="93"/>
      <c r="AO1034" s="129"/>
      <c r="AP1034" s="93"/>
      <c r="AQ1034" s="93"/>
    </row>
    <row r="1035" spans="5:43" x14ac:dyDescent="0.25">
      <c r="E1035" s="93"/>
      <c r="AM1035" s="93"/>
      <c r="AN1035" s="93"/>
      <c r="AO1035" s="129"/>
      <c r="AP1035" s="93"/>
      <c r="AQ1035" s="93"/>
    </row>
    <row r="1036" spans="5:43" x14ac:dyDescent="0.25">
      <c r="E1036" s="93"/>
      <c r="AM1036" s="93"/>
      <c r="AN1036" s="93"/>
      <c r="AO1036" s="129"/>
      <c r="AP1036" s="93"/>
      <c r="AQ1036" s="93"/>
    </row>
    <row r="1037" spans="5:43" x14ac:dyDescent="0.25">
      <c r="E1037" s="93"/>
      <c r="AM1037" s="93"/>
      <c r="AN1037" s="93"/>
      <c r="AO1037" s="129"/>
      <c r="AP1037" s="93"/>
      <c r="AQ1037" s="93"/>
    </row>
    <row r="1038" spans="5:43" x14ac:dyDescent="0.25">
      <c r="E1038" s="93"/>
      <c r="AM1038" s="93"/>
      <c r="AN1038" s="93"/>
      <c r="AO1038" s="129"/>
      <c r="AP1038" s="93"/>
      <c r="AQ1038" s="93"/>
    </row>
    <row r="1039" spans="5:43" x14ac:dyDescent="0.25">
      <c r="E1039" s="93"/>
      <c r="AM1039" s="93"/>
      <c r="AN1039" s="93"/>
      <c r="AO1039" s="129"/>
      <c r="AP1039" s="93"/>
      <c r="AQ1039" s="93"/>
    </row>
    <row r="1040" spans="5:43" x14ac:dyDescent="0.25">
      <c r="E1040" s="93"/>
      <c r="AM1040" s="93"/>
      <c r="AN1040" s="93"/>
      <c r="AO1040" s="129"/>
      <c r="AP1040" s="93"/>
      <c r="AQ1040" s="93"/>
    </row>
    <row r="1041" spans="5:43" x14ac:dyDescent="0.25">
      <c r="E1041" s="93"/>
      <c r="AM1041" s="93"/>
      <c r="AN1041" s="93"/>
      <c r="AO1041" s="129"/>
      <c r="AP1041" s="93"/>
      <c r="AQ1041" s="93"/>
    </row>
    <row r="1042" spans="5:43" x14ac:dyDescent="0.25">
      <c r="E1042" s="93"/>
      <c r="AM1042" s="93"/>
      <c r="AN1042" s="93"/>
      <c r="AO1042" s="129"/>
      <c r="AP1042" s="93"/>
      <c r="AQ1042" s="93"/>
    </row>
    <row r="1043" spans="5:43" x14ac:dyDescent="0.25">
      <c r="E1043" s="93"/>
      <c r="AM1043" s="93"/>
      <c r="AN1043" s="93"/>
      <c r="AO1043" s="129"/>
      <c r="AP1043" s="93"/>
      <c r="AQ1043" s="93"/>
    </row>
    <row r="1044" spans="5:43" x14ac:dyDescent="0.25">
      <c r="E1044" s="93"/>
      <c r="AM1044" s="93"/>
      <c r="AN1044" s="93"/>
      <c r="AO1044" s="129"/>
      <c r="AP1044" s="93"/>
      <c r="AQ1044" s="93"/>
    </row>
    <row r="1045" spans="5:43" x14ac:dyDescent="0.25">
      <c r="E1045" s="93"/>
      <c r="AM1045" s="93"/>
      <c r="AN1045" s="93"/>
      <c r="AO1045" s="129"/>
      <c r="AP1045" s="93"/>
      <c r="AQ1045" s="93"/>
    </row>
    <row r="1046" spans="5:43" x14ac:dyDescent="0.25">
      <c r="E1046" s="93"/>
      <c r="AM1046" s="93"/>
      <c r="AN1046" s="93"/>
      <c r="AO1046" s="129"/>
      <c r="AP1046" s="93"/>
      <c r="AQ1046" s="93"/>
    </row>
    <row r="1047" spans="5:43" x14ac:dyDescent="0.25">
      <c r="E1047" s="93"/>
      <c r="AM1047" s="93"/>
      <c r="AN1047" s="93"/>
      <c r="AO1047" s="129"/>
      <c r="AP1047" s="93"/>
      <c r="AQ1047" s="93"/>
    </row>
    <row r="1048" spans="5:43" x14ac:dyDescent="0.25">
      <c r="E1048" s="93"/>
      <c r="AM1048" s="93"/>
      <c r="AN1048" s="93"/>
      <c r="AO1048" s="129"/>
      <c r="AP1048" s="93"/>
      <c r="AQ1048" s="93"/>
    </row>
    <row r="1049" spans="5:43" x14ac:dyDescent="0.25">
      <c r="E1049" s="93"/>
      <c r="AM1049" s="93"/>
      <c r="AN1049" s="93"/>
      <c r="AO1049" s="129"/>
      <c r="AP1049" s="93"/>
      <c r="AQ1049" s="93"/>
    </row>
    <row r="1050" spans="5:43" x14ac:dyDescent="0.25">
      <c r="E1050" s="93"/>
      <c r="AM1050" s="93"/>
      <c r="AN1050" s="93"/>
      <c r="AO1050" s="129"/>
      <c r="AP1050" s="93"/>
      <c r="AQ1050" s="93"/>
    </row>
    <row r="1051" spans="5:43" x14ac:dyDescent="0.25">
      <c r="E1051" s="93"/>
      <c r="AM1051" s="93"/>
      <c r="AN1051" s="93"/>
      <c r="AO1051" s="129"/>
      <c r="AP1051" s="93"/>
      <c r="AQ1051" s="93"/>
    </row>
    <row r="1052" spans="5:43" x14ac:dyDescent="0.25">
      <c r="E1052" s="93"/>
      <c r="AM1052" s="93"/>
      <c r="AN1052" s="93"/>
      <c r="AO1052" s="129"/>
      <c r="AP1052" s="93"/>
      <c r="AQ1052" s="93"/>
    </row>
    <row r="1053" spans="5:43" x14ac:dyDescent="0.25">
      <c r="E1053" s="93"/>
      <c r="AM1053" s="93"/>
      <c r="AN1053" s="93"/>
      <c r="AO1053" s="129"/>
      <c r="AP1053" s="93"/>
      <c r="AQ1053" s="93"/>
    </row>
    <row r="1054" spans="5:43" x14ac:dyDescent="0.25">
      <c r="E1054" s="93"/>
      <c r="AM1054" s="93"/>
      <c r="AN1054" s="93"/>
      <c r="AO1054" s="129"/>
      <c r="AP1054" s="93"/>
      <c r="AQ1054" s="93"/>
    </row>
    <row r="1055" spans="5:43" x14ac:dyDescent="0.25">
      <c r="E1055" s="93"/>
      <c r="AM1055" s="93"/>
      <c r="AN1055" s="93"/>
      <c r="AO1055" s="129"/>
      <c r="AP1055" s="93"/>
      <c r="AQ1055" s="93"/>
    </row>
    <row r="1056" spans="5:43" x14ac:dyDescent="0.25">
      <c r="E1056" s="93"/>
      <c r="AM1056" s="93"/>
      <c r="AN1056" s="93"/>
      <c r="AO1056" s="129"/>
      <c r="AP1056" s="93"/>
      <c r="AQ1056" s="93"/>
    </row>
    <row r="1057" spans="5:43" x14ac:dyDescent="0.25">
      <c r="E1057" s="93"/>
      <c r="AM1057" s="93"/>
      <c r="AN1057" s="93"/>
      <c r="AO1057" s="129"/>
      <c r="AP1057" s="93"/>
      <c r="AQ1057" s="93"/>
    </row>
    <row r="1058" spans="5:43" x14ac:dyDescent="0.25">
      <c r="E1058" s="93"/>
      <c r="AM1058" s="93"/>
      <c r="AN1058" s="93"/>
      <c r="AO1058" s="129"/>
      <c r="AP1058" s="93"/>
      <c r="AQ1058" s="93"/>
    </row>
    <row r="1059" spans="5:43" x14ac:dyDescent="0.25">
      <c r="E1059" s="93"/>
      <c r="AM1059" s="93"/>
      <c r="AN1059" s="93"/>
      <c r="AO1059" s="129"/>
      <c r="AP1059" s="93"/>
      <c r="AQ1059" s="93"/>
    </row>
    <row r="1060" spans="5:43" x14ac:dyDescent="0.25">
      <c r="E1060" s="93"/>
      <c r="AM1060" s="93"/>
      <c r="AN1060" s="93"/>
      <c r="AO1060" s="129"/>
      <c r="AP1060" s="93"/>
      <c r="AQ1060" s="93"/>
    </row>
    <row r="1061" spans="5:43" x14ac:dyDescent="0.25">
      <c r="E1061" s="93"/>
      <c r="AM1061" s="93"/>
      <c r="AN1061" s="93"/>
      <c r="AO1061" s="129"/>
      <c r="AP1061" s="93"/>
      <c r="AQ1061" s="93"/>
    </row>
    <row r="1062" spans="5:43" x14ac:dyDescent="0.25">
      <c r="E1062" s="93"/>
      <c r="AM1062" s="93"/>
      <c r="AN1062" s="93"/>
      <c r="AO1062" s="129"/>
      <c r="AP1062" s="93"/>
      <c r="AQ1062" s="93"/>
    </row>
    <row r="1063" spans="5:43" x14ac:dyDescent="0.25">
      <c r="E1063" s="93"/>
      <c r="AM1063" s="93"/>
      <c r="AN1063" s="93"/>
      <c r="AO1063" s="129"/>
      <c r="AP1063" s="93"/>
      <c r="AQ1063" s="93"/>
    </row>
    <row r="1064" spans="5:43" x14ac:dyDescent="0.25">
      <c r="E1064" s="93"/>
      <c r="AM1064" s="93"/>
      <c r="AN1064" s="93"/>
      <c r="AO1064" s="129"/>
      <c r="AP1064" s="93"/>
      <c r="AQ1064" s="93"/>
    </row>
    <row r="1065" spans="5:43" x14ac:dyDescent="0.25">
      <c r="E1065" s="93"/>
      <c r="AM1065" s="93"/>
      <c r="AN1065" s="93"/>
      <c r="AO1065" s="129"/>
      <c r="AP1065" s="93"/>
      <c r="AQ1065" s="93"/>
    </row>
    <row r="1066" spans="5:43" x14ac:dyDescent="0.25">
      <c r="E1066" s="93"/>
      <c r="AM1066" s="93"/>
      <c r="AN1066" s="93"/>
      <c r="AO1066" s="129"/>
      <c r="AP1066" s="93"/>
      <c r="AQ1066" s="93"/>
    </row>
    <row r="1067" spans="5:43" x14ac:dyDescent="0.25">
      <c r="E1067" s="93"/>
      <c r="AM1067" s="93"/>
      <c r="AN1067" s="93"/>
      <c r="AO1067" s="129"/>
      <c r="AP1067" s="93"/>
      <c r="AQ1067" s="93"/>
    </row>
    <row r="1068" spans="5:43" x14ac:dyDescent="0.25">
      <c r="E1068" s="93"/>
      <c r="AM1068" s="93"/>
      <c r="AN1068" s="93"/>
      <c r="AO1068" s="129"/>
      <c r="AP1068" s="93"/>
      <c r="AQ1068" s="93"/>
    </row>
    <row r="1069" spans="5:43" x14ac:dyDescent="0.25">
      <c r="E1069" s="93"/>
      <c r="AM1069" s="93"/>
      <c r="AN1069" s="93"/>
      <c r="AO1069" s="129"/>
      <c r="AP1069" s="93"/>
      <c r="AQ1069" s="93"/>
    </row>
    <row r="1070" spans="5:43" x14ac:dyDescent="0.25">
      <c r="E1070" s="93"/>
      <c r="AM1070" s="93"/>
      <c r="AN1070" s="93"/>
      <c r="AO1070" s="129"/>
      <c r="AP1070" s="93"/>
      <c r="AQ1070" s="93"/>
    </row>
    <row r="1071" spans="5:43" x14ac:dyDescent="0.25">
      <c r="E1071" s="93"/>
      <c r="AM1071" s="93"/>
      <c r="AN1071" s="93"/>
      <c r="AO1071" s="129"/>
      <c r="AP1071" s="93"/>
      <c r="AQ1071" s="93"/>
    </row>
    <row r="1072" spans="5:43" x14ac:dyDescent="0.25">
      <c r="E1072" s="93"/>
      <c r="AM1072" s="93"/>
      <c r="AN1072" s="93"/>
      <c r="AO1072" s="129"/>
      <c r="AP1072" s="93"/>
      <c r="AQ1072" s="93"/>
    </row>
    <row r="1073" spans="5:43" x14ac:dyDescent="0.25">
      <c r="E1073" s="93"/>
      <c r="AM1073" s="93"/>
      <c r="AN1073" s="93"/>
      <c r="AO1073" s="129"/>
      <c r="AP1073" s="93"/>
      <c r="AQ1073" s="93"/>
    </row>
    <row r="1074" spans="5:43" x14ac:dyDescent="0.25">
      <c r="E1074" s="93"/>
      <c r="AM1074" s="93"/>
      <c r="AN1074" s="93"/>
      <c r="AO1074" s="129"/>
      <c r="AP1074" s="93"/>
      <c r="AQ1074" s="93"/>
    </row>
    <row r="1075" spans="5:43" x14ac:dyDescent="0.25">
      <c r="E1075" s="93"/>
      <c r="AM1075" s="93"/>
      <c r="AN1075" s="93"/>
      <c r="AO1075" s="129"/>
      <c r="AP1075" s="93"/>
      <c r="AQ1075" s="93"/>
    </row>
    <row r="1076" spans="5:43" x14ac:dyDescent="0.25">
      <c r="E1076" s="93"/>
      <c r="AM1076" s="93"/>
      <c r="AN1076" s="93"/>
      <c r="AO1076" s="129"/>
      <c r="AP1076" s="93"/>
      <c r="AQ1076" s="93"/>
    </row>
    <row r="1077" spans="5:43" x14ac:dyDescent="0.25">
      <c r="E1077" s="93"/>
      <c r="AM1077" s="93"/>
      <c r="AN1077" s="93"/>
      <c r="AO1077" s="129"/>
      <c r="AP1077" s="93"/>
      <c r="AQ1077" s="93"/>
    </row>
    <row r="1078" spans="5:43" x14ac:dyDescent="0.25">
      <c r="E1078" s="93"/>
      <c r="AM1078" s="93"/>
      <c r="AN1078" s="93"/>
      <c r="AO1078" s="129"/>
      <c r="AP1078" s="93"/>
      <c r="AQ1078" s="93"/>
    </row>
    <row r="1079" spans="5:43" x14ac:dyDescent="0.25">
      <c r="E1079" s="93"/>
      <c r="AM1079" s="93"/>
      <c r="AN1079" s="93"/>
      <c r="AO1079" s="129"/>
      <c r="AP1079" s="93"/>
      <c r="AQ1079" s="93"/>
    </row>
    <row r="1080" spans="5:43" x14ac:dyDescent="0.25">
      <c r="E1080" s="93"/>
      <c r="AM1080" s="93"/>
      <c r="AN1080" s="93"/>
      <c r="AO1080" s="129"/>
      <c r="AP1080" s="93"/>
      <c r="AQ1080" s="93"/>
    </row>
    <row r="1081" spans="5:43" x14ac:dyDescent="0.25">
      <c r="E1081" s="93"/>
      <c r="AM1081" s="93"/>
      <c r="AN1081" s="93"/>
      <c r="AO1081" s="129"/>
      <c r="AP1081" s="93"/>
      <c r="AQ1081" s="93"/>
    </row>
    <row r="1082" spans="5:43" x14ac:dyDescent="0.25">
      <c r="E1082" s="93"/>
      <c r="AM1082" s="93"/>
      <c r="AN1082" s="93"/>
      <c r="AO1082" s="129"/>
      <c r="AP1082" s="93"/>
      <c r="AQ1082" s="93"/>
    </row>
    <row r="1083" spans="5:43" x14ac:dyDescent="0.25">
      <c r="E1083" s="93"/>
      <c r="AM1083" s="93"/>
      <c r="AN1083" s="93"/>
      <c r="AO1083" s="129"/>
      <c r="AP1083" s="93"/>
      <c r="AQ1083" s="93"/>
    </row>
    <row r="1084" spans="5:43" x14ac:dyDescent="0.25">
      <c r="E1084" s="93"/>
      <c r="AM1084" s="93"/>
      <c r="AN1084" s="93"/>
      <c r="AO1084" s="129"/>
      <c r="AP1084" s="93"/>
      <c r="AQ1084" s="93"/>
    </row>
    <row r="1085" spans="5:43" x14ac:dyDescent="0.25">
      <c r="E1085" s="93"/>
      <c r="AM1085" s="93"/>
      <c r="AN1085" s="93"/>
      <c r="AO1085" s="129"/>
      <c r="AP1085" s="93"/>
      <c r="AQ1085" s="93"/>
    </row>
    <row r="1086" spans="5:43" x14ac:dyDescent="0.25">
      <c r="E1086" s="93"/>
      <c r="AM1086" s="93"/>
      <c r="AN1086" s="93"/>
      <c r="AO1086" s="129"/>
      <c r="AP1086" s="93"/>
      <c r="AQ1086" s="93"/>
    </row>
    <row r="1087" spans="5:43" x14ac:dyDescent="0.25">
      <c r="E1087" s="93"/>
      <c r="AM1087" s="93"/>
      <c r="AN1087" s="93"/>
      <c r="AO1087" s="129"/>
      <c r="AP1087" s="93"/>
      <c r="AQ1087" s="93"/>
    </row>
    <row r="1088" spans="5:43" x14ac:dyDescent="0.25">
      <c r="E1088" s="93"/>
      <c r="AM1088" s="93"/>
      <c r="AN1088" s="93"/>
      <c r="AO1088" s="129"/>
      <c r="AP1088" s="93"/>
      <c r="AQ1088" s="93"/>
    </row>
    <row r="1089" spans="5:43" x14ac:dyDescent="0.25">
      <c r="E1089" s="93"/>
      <c r="AM1089" s="93"/>
      <c r="AN1089" s="93"/>
      <c r="AO1089" s="129"/>
      <c r="AP1089" s="93"/>
      <c r="AQ1089" s="93"/>
    </row>
    <row r="1090" spans="5:43" x14ac:dyDescent="0.25">
      <c r="E1090" s="93"/>
      <c r="AM1090" s="93"/>
      <c r="AN1090" s="93"/>
      <c r="AO1090" s="129"/>
      <c r="AP1090" s="93"/>
      <c r="AQ1090" s="93"/>
    </row>
    <row r="1091" spans="5:43" x14ac:dyDescent="0.25">
      <c r="E1091" s="93"/>
      <c r="AM1091" s="93"/>
      <c r="AN1091" s="93"/>
      <c r="AO1091" s="129"/>
      <c r="AP1091" s="93"/>
      <c r="AQ1091" s="93"/>
    </row>
    <row r="1092" spans="5:43" x14ac:dyDescent="0.25">
      <c r="E1092" s="93"/>
      <c r="AM1092" s="93"/>
      <c r="AN1092" s="93"/>
      <c r="AO1092" s="129"/>
      <c r="AP1092" s="93"/>
      <c r="AQ1092" s="93"/>
    </row>
    <row r="1093" spans="5:43" x14ac:dyDescent="0.25">
      <c r="E1093" s="93"/>
      <c r="AM1093" s="93"/>
      <c r="AN1093" s="93"/>
      <c r="AO1093" s="129"/>
      <c r="AP1093" s="93"/>
      <c r="AQ1093" s="93"/>
    </row>
    <row r="1094" spans="5:43" x14ac:dyDescent="0.25">
      <c r="E1094" s="93"/>
      <c r="AM1094" s="93"/>
      <c r="AN1094" s="93"/>
      <c r="AO1094" s="129"/>
      <c r="AP1094" s="93"/>
      <c r="AQ1094" s="93"/>
    </row>
    <row r="1095" spans="5:43" x14ac:dyDescent="0.25">
      <c r="E1095" s="93"/>
      <c r="AM1095" s="93"/>
      <c r="AN1095" s="93"/>
      <c r="AO1095" s="129"/>
      <c r="AP1095" s="93"/>
      <c r="AQ1095" s="93"/>
    </row>
    <row r="1096" spans="5:43" x14ac:dyDescent="0.25">
      <c r="E1096" s="93"/>
      <c r="AM1096" s="93"/>
      <c r="AN1096" s="93"/>
      <c r="AO1096" s="129"/>
      <c r="AP1096" s="93"/>
      <c r="AQ1096" s="93"/>
    </row>
    <row r="1097" spans="5:43" x14ac:dyDescent="0.25">
      <c r="E1097" s="93"/>
      <c r="AM1097" s="93"/>
      <c r="AN1097" s="93"/>
      <c r="AO1097" s="129"/>
      <c r="AP1097" s="93"/>
      <c r="AQ1097" s="93"/>
    </row>
    <row r="1098" spans="5:43" x14ac:dyDescent="0.25">
      <c r="E1098" s="93"/>
      <c r="AM1098" s="93"/>
      <c r="AN1098" s="93"/>
      <c r="AO1098" s="129"/>
      <c r="AP1098" s="93"/>
      <c r="AQ1098" s="93"/>
    </row>
    <row r="1099" spans="5:43" x14ac:dyDescent="0.25">
      <c r="E1099" s="93"/>
      <c r="AM1099" s="93"/>
      <c r="AN1099" s="93"/>
      <c r="AO1099" s="129"/>
      <c r="AP1099" s="93"/>
      <c r="AQ1099" s="93"/>
    </row>
    <row r="1100" spans="5:43" x14ac:dyDescent="0.25">
      <c r="E1100" s="93"/>
      <c r="AM1100" s="93"/>
      <c r="AN1100" s="93"/>
      <c r="AO1100" s="129"/>
      <c r="AP1100" s="93"/>
      <c r="AQ1100" s="93"/>
    </row>
    <row r="1101" spans="5:43" x14ac:dyDescent="0.25">
      <c r="E1101" s="93"/>
      <c r="AM1101" s="93"/>
      <c r="AN1101" s="93"/>
      <c r="AO1101" s="129"/>
      <c r="AP1101" s="93"/>
      <c r="AQ1101" s="93"/>
    </row>
    <row r="1102" spans="5:43" x14ac:dyDescent="0.25">
      <c r="E1102" s="93"/>
      <c r="AM1102" s="93"/>
      <c r="AN1102" s="93"/>
      <c r="AO1102" s="129"/>
      <c r="AP1102" s="93"/>
      <c r="AQ1102" s="93"/>
    </row>
    <row r="1103" spans="5:43" x14ac:dyDescent="0.25">
      <c r="E1103" s="93"/>
      <c r="AM1103" s="93"/>
      <c r="AN1103" s="93"/>
      <c r="AO1103" s="129"/>
      <c r="AP1103" s="93"/>
      <c r="AQ1103" s="93"/>
    </row>
    <row r="1104" spans="5:43" x14ac:dyDescent="0.25">
      <c r="E1104" s="93"/>
      <c r="AM1104" s="93"/>
      <c r="AN1104" s="93"/>
      <c r="AO1104" s="129"/>
      <c r="AP1104" s="93"/>
      <c r="AQ1104" s="93"/>
    </row>
    <row r="1105" spans="5:43" x14ac:dyDescent="0.25">
      <c r="E1105" s="93"/>
      <c r="AM1105" s="93"/>
      <c r="AN1105" s="93"/>
      <c r="AO1105" s="129"/>
      <c r="AP1105" s="93"/>
      <c r="AQ1105" s="93"/>
    </row>
    <row r="1106" spans="5:43" x14ac:dyDescent="0.25">
      <c r="E1106" s="93"/>
      <c r="AM1106" s="93"/>
      <c r="AN1106" s="93"/>
      <c r="AO1106" s="129"/>
      <c r="AP1106" s="93"/>
      <c r="AQ1106" s="93"/>
    </row>
    <row r="1107" spans="5:43" x14ac:dyDescent="0.25">
      <c r="E1107" s="93"/>
      <c r="AM1107" s="93"/>
      <c r="AN1107" s="93"/>
      <c r="AO1107" s="129"/>
      <c r="AP1107" s="93"/>
      <c r="AQ1107" s="93"/>
    </row>
    <row r="1108" spans="5:43" x14ac:dyDescent="0.25">
      <c r="E1108" s="93"/>
      <c r="AM1108" s="93"/>
      <c r="AN1108" s="93"/>
      <c r="AO1108" s="129"/>
      <c r="AP1108" s="93"/>
      <c r="AQ1108" s="93"/>
    </row>
    <row r="1109" spans="5:43" x14ac:dyDescent="0.25">
      <c r="E1109" s="93"/>
      <c r="AM1109" s="93"/>
      <c r="AN1109" s="93"/>
      <c r="AO1109" s="129"/>
      <c r="AP1109" s="93"/>
      <c r="AQ1109" s="93"/>
    </row>
    <row r="1110" spans="5:43" x14ac:dyDescent="0.25">
      <c r="E1110" s="93"/>
      <c r="AM1110" s="93"/>
      <c r="AN1110" s="93"/>
      <c r="AO1110" s="129"/>
      <c r="AP1110" s="93"/>
      <c r="AQ1110" s="93"/>
    </row>
    <row r="1111" spans="5:43" x14ac:dyDescent="0.25">
      <c r="E1111" s="93"/>
      <c r="AM1111" s="93"/>
      <c r="AN1111" s="93"/>
      <c r="AO1111" s="129"/>
      <c r="AP1111" s="93"/>
      <c r="AQ1111" s="93"/>
    </row>
    <row r="1112" spans="5:43" x14ac:dyDescent="0.25">
      <c r="E1112" s="93"/>
      <c r="AM1112" s="93"/>
      <c r="AN1112" s="93"/>
      <c r="AO1112" s="129"/>
      <c r="AP1112" s="93"/>
      <c r="AQ1112" s="93"/>
    </row>
    <row r="1113" spans="5:43" x14ac:dyDescent="0.25">
      <c r="E1113" s="93"/>
      <c r="AM1113" s="93"/>
      <c r="AN1113" s="93"/>
      <c r="AO1113" s="129"/>
      <c r="AP1113" s="93"/>
      <c r="AQ1113" s="93"/>
    </row>
    <row r="1114" spans="5:43" x14ac:dyDescent="0.25">
      <c r="E1114" s="93"/>
      <c r="AM1114" s="93"/>
      <c r="AN1114" s="93"/>
      <c r="AO1114" s="129"/>
      <c r="AP1114" s="93"/>
      <c r="AQ1114" s="93"/>
    </row>
    <row r="1115" spans="5:43" x14ac:dyDescent="0.25">
      <c r="E1115" s="93"/>
      <c r="AM1115" s="93"/>
      <c r="AN1115" s="93"/>
      <c r="AO1115" s="129"/>
      <c r="AP1115" s="93"/>
      <c r="AQ1115" s="93"/>
    </row>
    <row r="1116" spans="5:43" x14ac:dyDescent="0.25">
      <c r="E1116" s="93"/>
      <c r="AM1116" s="93"/>
      <c r="AN1116" s="93"/>
      <c r="AO1116" s="129"/>
      <c r="AP1116" s="93"/>
      <c r="AQ1116" s="93"/>
    </row>
    <row r="1117" spans="5:43" x14ac:dyDescent="0.25">
      <c r="E1117" s="93"/>
      <c r="AM1117" s="93"/>
      <c r="AN1117" s="93"/>
      <c r="AO1117" s="129"/>
      <c r="AP1117" s="93"/>
      <c r="AQ1117" s="93"/>
    </row>
    <row r="1118" spans="5:43" x14ac:dyDescent="0.25">
      <c r="E1118" s="93"/>
      <c r="AM1118" s="93"/>
      <c r="AN1118" s="93"/>
      <c r="AO1118" s="129"/>
      <c r="AP1118" s="93"/>
      <c r="AQ1118" s="93"/>
    </row>
    <row r="1119" spans="5:43" x14ac:dyDescent="0.25">
      <c r="E1119" s="93"/>
      <c r="AM1119" s="93"/>
      <c r="AN1119" s="93"/>
      <c r="AO1119" s="129"/>
      <c r="AP1119" s="93"/>
      <c r="AQ1119" s="93"/>
    </row>
    <row r="1120" spans="5:43" x14ac:dyDescent="0.25">
      <c r="E1120" s="93"/>
      <c r="AM1120" s="93"/>
      <c r="AN1120" s="93"/>
      <c r="AO1120" s="129"/>
      <c r="AP1120" s="93"/>
      <c r="AQ1120" s="93"/>
    </row>
    <row r="1121" spans="5:43" x14ac:dyDescent="0.25">
      <c r="E1121" s="93"/>
      <c r="AM1121" s="93"/>
      <c r="AN1121" s="93"/>
      <c r="AO1121" s="129"/>
      <c r="AP1121" s="93"/>
      <c r="AQ1121" s="93"/>
    </row>
    <row r="1122" spans="5:43" x14ac:dyDescent="0.25">
      <c r="E1122" s="93"/>
      <c r="AM1122" s="93"/>
      <c r="AN1122" s="93"/>
      <c r="AO1122" s="129"/>
      <c r="AP1122" s="93"/>
      <c r="AQ1122" s="93"/>
    </row>
    <row r="1123" spans="5:43" x14ac:dyDescent="0.25">
      <c r="E1123" s="93"/>
      <c r="AM1123" s="93"/>
      <c r="AN1123" s="93"/>
      <c r="AO1123" s="129"/>
      <c r="AP1123" s="93"/>
      <c r="AQ1123" s="93"/>
    </row>
    <row r="1124" spans="5:43" x14ac:dyDescent="0.25">
      <c r="E1124" s="93"/>
      <c r="AM1124" s="93"/>
      <c r="AN1124" s="93"/>
      <c r="AO1124" s="129"/>
      <c r="AP1124" s="93"/>
      <c r="AQ1124" s="93"/>
    </row>
    <row r="1125" spans="5:43" x14ac:dyDescent="0.25">
      <c r="E1125" s="93"/>
      <c r="AM1125" s="93"/>
      <c r="AN1125" s="93"/>
      <c r="AO1125" s="129"/>
      <c r="AP1125" s="93"/>
      <c r="AQ1125" s="93"/>
    </row>
    <row r="1126" spans="5:43" x14ac:dyDescent="0.25">
      <c r="E1126" s="93"/>
      <c r="AM1126" s="93"/>
      <c r="AN1126" s="93"/>
      <c r="AO1126" s="129"/>
      <c r="AP1126" s="93"/>
      <c r="AQ1126" s="93"/>
    </row>
    <row r="1127" spans="5:43" x14ac:dyDescent="0.25">
      <c r="E1127" s="93"/>
      <c r="AM1127" s="93"/>
      <c r="AN1127" s="93"/>
      <c r="AO1127" s="129"/>
      <c r="AP1127" s="93"/>
      <c r="AQ1127" s="93"/>
    </row>
    <row r="1128" spans="5:43" x14ac:dyDescent="0.25">
      <c r="E1128" s="93"/>
      <c r="AM1128" s="93"/>
      <c r="AN1128" s="93"/>
      <c r="AO1128" s="129"/>
      <c r="AP1128" s="93"/>
      <c r="AQ1128" s="93"/>
    </row>
    <row r="1129" spans="5:43" x14ac:dyDescent="0.25">
      <c r="E1129" s="93"/>
      <c r="AM1129" s="93"/>
      <c r="AN1129" s="93"/>
      <c r="AO1129" s="129"/>
      <c r="AP1129" s="93"/>
      <c r="AQ1129" s="93"/>
    </row>
    <row r="1130" spans="5:43" x14ac:dyDescent="0.25">
      <c r="E1130" s="93"/>
      <c r="AM1130" s="93"/>
      <c r="AN1130" s="93"/>
      <c r="AO1130" s="129"/>
      <c r="AP1130" s="93"/>
      <c r="AQ1130" s="93"/>
    </row>
    <row r="1131" spans="5:43" x14ac:dyDescent="0.25">
      <c r="E1131" s="93"/>
      <c r="AM1131" s="93"/>
      <c r="AN1131" s="93"/>
      <c r="AO1131" s="129"/>
      <c r="AP1131" s="93"/>
      <c r="AQ1131" s="93"/>
    </row>
    <row r="1132" spans="5:43" x14ac:dyDescent="0.25">
      <c r="E1132" s="93"/>
      <c r="AM1132" s="93"/>
      <c r="AN1132" s="93"/>
      <c r="AO1132" s="129"/>
      <c r="AP1132" s="93"/>
      <c r="AQ1132" s="93"/>
    </row>
    <row r="1133" spans="5:43" x14ac:dyDescent="0.25">
      <c r="E1133" s="93"/>
      <c r="AM1133" s="93"/>
      <c r="AN1133" s="93"/>
      <c r="AO1133" s="129"/>
      <c r="AP1133" s="93"/>
      <c r="AQ1133" s="93"/>
    </row>
    <row r="1134" spans="5:43" x14ac:dyDescent="0.25">
      <c r="E1134" s="93"/>
      <c r="AM1134" s="93"/>
      <c r="AN1134" s="93"/>
      <c r="AO1134" s="129"/>
      <c r="AP1134" s="93"/>
      <c r="AQ1134" s="93"/>
    </row>
    <row r="1135" spans="5:43" x14ac:dyDescent="0.25">
      <c r="E1135" s="93"/>
      <c r="AM1135" s="93"/>
      <c r="AN1135" s="93"/>
      <c r="AO1135" s="129"/>
      <c r="AP1135" s="93"/>
      <c r="AQ1135" s="93"/>
    </row>
    <row r="1136" spans="5:43" x14ac:dyDescent="0.25">
      <c r="E1136" s="93"/>
      <c r="AM1136" s="93"/>
      <c r="AN1136" s="93"/>
      <c r="AO1136" s="129"/>
      <c r="AP1136" s="93"/>
      <c r="AQ1136" s="93"/>
    </row>
    <row r="1137" spans="5:43" x14ac:dyDescent="0.25">
      <c r="E1137" s="93"/>
      <c r="AM1137" s="93"/>
      <c r="AN1137" s="93"/>
      <c r="AO1137" s="129"/>
      <c r="AP1137" s="93"/>
      <c r="AQ1137" s="93"/>
    </row>
    <row r="1138" spans="5:43" x14ac:dyDescent="0.25">
      <c r="E1138" s="93"/>
      <c r="AM1138" s="93"/>
      <c r="AN1138" s="93"/>
      <c r="AO1138" s="129"/>
      <c r="AP1138" s="93"/>
      <c r="AQ1138" s="93"/>
    </row>
    <row r="1139" spans="5:43" x14ac:dyDescent="0.25">
      <c r="E1139" s="93"/>
      <c r="AM1139" s="93"/>
      <c r="AN1139" s="93"/>
      <c r="AO1139" s="129"/>
      <c r="AP1139" s="93"/>
      <c r="AQ1139" s="93"/>
    </row>
    <row r="1140" spans="5:43" x14ac:dyDescent="0.25">
      <c r="E1140" s="93"/>
      <c r="AM1140" s="93"/>
      <c r="AN1140" s="93"/>
      <c r="AO1140" s="129"/>
      <c r="AP1140" s="93"/>
      <c r="AQ1140" s="93"/>
    </row>
    <row r="1141" spans="5:43" x14ac:dyDescent="0.25">
      <c r="E1141" s="93"/>
      <c r="AM1141" s="93"/>
      <c r="AN1141" s="93"/>
      <c r="AO1141" s="129"/>
      <c r="AP1141" s="93"/>
      <c r="AQ1141" s="93"/>
    </row>
    <row r="1142" spans="5:43" x14ac:dyDescent="0.25">
      <c r="E1142" s="93"/>
      <c r="AM1142" s="93"/>
      <c r="AN1142" s="93"/>
      <c r="AO1142" s="129"/>
      <c r="AP1142" s="93"/>
      <c r="AQ1142" s="93"/>
    </row>
    <row r="1143" spans="5:43" x14ac:dyDescent="0.25">
      <c r="E1143" s="93"/>
      <c r="AM1143" s="93"/>
      <c r="AN1143" s="93"/>
      <c r="AO1143" s="129"/>
      <c r="AP1143" s="93"/>
      <c r="AQ1143" s="93"/>
    </row>
    <row r="1144" spans="5:43" x14ac:dyDescent="0.25">
      <c r="E1144" s="93"/>
      <c r="AM1144" s="93"/>
      <c r="AN1144" s="93"/>
      <c r="AO1144" s="129"/>
      <c r="AP1144" s="93"/>
      <c r="AQ1144" s="93"/>
    </row>
    <row r="1145" spans="5:43" x14ac:dyDescent="0.25">
      <c r="E1145" s="93"/>
      <c r="AM1145" s="93"/>
      <c r="AN1145" s="93"/>
      <c r="AO1145" s="129"/>
      <c r="AP1145" s="93"/>
      <c r="AQ1145" s="93"/>
    </row>
    <row r="1146" spans="5:43" x14ac:dyDescent="0.25">
      <c r="E1146" s="93"/>
      <c r="AM1146" s="93"/>
      <c r="AN1146" s="93"/>
      <c r="AO1146" s="129"/>
      <c r="AP1146" s="93"/>
      <c r="AQ1146" s="93"/>
    </row>
    <row r="1147" spans="5:43" x14ac:dyDescent="0.25">
      <c r="E1147" s="93"/>
      <c r="AM1147" s="93"/>
      <c r="AN1147" s="93"/>
      <c r="AO1147" s="129"/>
      <c r="AP1147" s="93"/>
      <c r="AQ1147" s="93"/>
    </row>
    <row r="1148" spans="5:43" x14ac:dyDescent="0.25">
      <c r="E1148" s="93"/>
      <c r="AM1148" s="93"/>
      <c r="AN1148" s="93"/>
      <c r="AO1148" s="129"/>
      <c r="AP1148" s="93"/>
      <c r="AQ1148" s="93"/>
    </row>
    <row r="1149" spans="5:43" x14ac:dyDescent="0.25">
      <c r="E1149" s="93"/>
      <c r="AM1149" s="93"/>
      <c r="AN1149" s="93"/>
      <c r="AO1149" s="129"/>
      <c r="AP1149" s="93"/>
      <c r="AQ1149" s="93"/>
    </row>
    <row r="1150" spans="5:43" x14ac:dyDescent="0.25">
      <c r="E1150" s="93"/>
      <c r="AM1150" s="93"/>
      <c r="AN1150" s="93"/>
      <c r="AO1150" s="129"/>
      <c r="AP1150" s="93"/>
      <c r="AQ1150" s="93"/>
    </row>
    <row r="1151" spans="5:43" x14ac:dyDescent="0.25">
      <c r="E1151" s="93"/>
      <c r="AM1151" s="93"/>
      <c r="AN1151" s="93"/>
      <c r="AO1151" s="129"/>
      <c r="AP1151" s="93"/>
      <c r="AQ1151" s="93"/>
    </row>
    <row r="1152" spans="5:43" x14ac:dyDescent="0.25">
      <c r="E1152" s="93"/>
      <c r="AM1152" s="93"/>
      <c r="AN1152" s="93"/>
      <c r="AO1152" s="129"/>
      <c r="AP1152" s="93"/>
      <c r="AQ1152" s="93"/>
    </row>
    <row r="1153" spans="5:43" x14ac:dyDescent="0.25">
      <c r="E1153" s="93"/>
      <c r="AM1153" s="93"/>
      <c r="AN1153" s="93"/>
      <c r="AO1153" s="129"/>
      <c r="AP1153" s="93"/>
      <c r="AQ1153" s="93"/>
    </row>
    <row r="1154" spans="5:43" x14ac:dyDescent="0.25">
      <c r="E1154" s="93"/>
      <c r="AM1154" s="93"/>
      <c r="AN1154" s="93"/>
      <c r="AO1154" s="129"/>
      <c r="AP1154" s="93"/>
      <c r="AQ1154" s="93"/>
    </row>
    <row r="1155" spans="5:43" x14ac:dyDescent="0.25">
      <c r="E1155" s="93"/>
      <c r="AM1155" s="93"/>
      <c r="AN1155" s="93"/>
      <c r="AO1155" s="129"/>
      <c r="AP1155" s="93"/>
      <c r="AQ1155" s="93"/>
    </row>
    <row r="1156" spans="5:43" x14ac:dyDescent="0.25">
      <c r="E1156" s="93"/>
      <c r="AM1156" s="93"/>
      <c r="AN1156" s="93"/>
      <c r="AO1156" s="129"/>
      <c r="AP1156" s="93"/>
      <c r="AQ1156" s="93"/>
    </row>
    <row r="1157" spans="5:43" x14ac:dyDescent="0.25">
      <c r="E1157" s="93"/>
      <c r="AM1157" s="93"/>
      <c r="AN1157" s="93"/>
      <c r="AO1157" s="129"/>
      <c r="AP1157" s="93"/>
      <c r="AQ1157" s="93"/>
    </row>
    <row r="1158" spans="5:43" x14ac:dyDescent="0.25">
      <c r="E1158" s="93"/>
      <c r="AM1158" s="93"/>
      <c r="AN1158" s="93"/>
      <c r="AO1158" s="129"/>
      <c r="AP1158" s="93"/>
      <c r="AQ1158" s="93"/>
    </row>
    <row r="1159" spans="5:43" x14ac:dyDescent="0.25">
      <c r="E1159" s="93"/>
      <c r="AM1159" s="93"/>
      <c r="AN1159" s="93"/>
      <c r="AO1159" s="129"/>
      <c r="AP1159" s="93"/>
      <c r="AQ1159" s="93"/>
    </row>
    <row r="1160" spans="5:43" x14ac:dyDescent="0.25">
      <c r="E1160" s="93"/>
      <c r="AM1160" s="93"/>
      <c r="AN1160" s="93"/>
      <c r="AO1160" s="129"/>
      <c r="AP1160" s="93"/>
      <c r="AQ1160" s="93"/>
    </row>
    <row r="1161" spans="5:43" x14ac:dyDescent="0.25">
      <c r="E1161" s="93"/>
      <c r="AM1161" s="93"/>
      <c r="AN1161" s="93"/>
      <c r="AO1161" s="129"/>
      <c r="AP1161" s="93"/>
      <c r="AQ1161" s="93"/>
    </row>
    <row r="1162" spans="5:43" x14ac:dyDescent="0.25">
      <c r="E1162" s="93"/>
      <c r="AM1162" s="93"/>
      <c r="AN1162" s="93"/>
      <c r="AO1162" s="129"/>
      <c r="AP1162" s="93"/>
      <c r="AQ1162" s="93"/>
    </row>
    <row r="1163" spans="5:43" x14ac:dyDescent="0.25">
      <c r="E1163" s="93"/>
      <c r="AM1163" s="93"/>
      <c r="AN1163" s="93"/>
      <c r="AO1163" s="129"/>
      <c r="AP1163" s="93"/>
      <c r="AQ1163" s="93"/>
    </row>
    <row r="1164" spans="5:43" x14ac:dyDescent="0.25">
      <c r="E1164" s="93"/>
      <c r="AM1164" s="93"/>
      <c r="AN1164" s="93"/>
      <c r="AO1164" s="129"/>
      <c r="AP1164" s="93"/>
      <c r="AQ1164" s="93"/>
    </row>
    <row r="1165" spans="5:43" x14ac:dyDescent="0.25">
      <c r="E1165" s="93"/>
      <c r="AM1165" s="93"/>
      <c r="AN1165" s="93"/>
      <c r="AO1165" s="129"/>
      <c r="AP1165" s="93"/>
      <c r="AQ1165" s="93"/>
    </row>
    <row r="1166" spans="5:43" x14ac:dyDescent="0.25">
      <c r="E1166" s="93"/>
      <c r="AM1166" s="93"/>
      <c r="AN1166" s="93"/>
      <c r="AO1166" s="129"/>
      <c r="AP1166" s="93"/>
      <c r="AQ1166" s="93"/>
    </row>
    <row r="1167" spans="5:43" x14ac:dyDescent="0.25">
      <c r="E1167" s="93"/>
      <c r="AM1167" s="93"/>
      <c r="AN1167" s="93"/>
      <c r="AO1167" s="129"/>
      <c r="AP1167" s="93"/>
      <c r="AQ1167" s="93"/>
    </row>
    <row r="1168" spans="5:43" x14ac:dyDescent="0.25">
      <c r="E1168" s="93"/>
      <c r="AM1168" s="93"/>
      <c r="AN1168" s="93"/>
      <c r="AO1168" s="129"/>
      <c r="AP1168" s="93"/>
      <c r="AQ1168" s="93"/>
    </row>
    <row r="1169" spans="5:43" x14ac:dyDescent="0.25">
      <c r="E1169" s="93"/>
      <c r="AM1169" s="93"/>
      <c r="AN1169" s="93"/>
      <c r="AO1169" s="129"/>
      <c r="AP1169" s="93"/>
      <c r="AQ1169" s="93"/>
    </row>
    <row r="1170" spans="5:43" x14ac:dyDescent="0.25">
      <c r="E1170" s="93"/>
      <c r="AM1170" s="93"/>
      <c r="AN1170" s="93"/>
      <c r="AO1170" s="129"/>
      <c r="AP1170" s="93"/>
      <c r="AQ1170" s="93"/>
    </row>
    <row r="1171" spans="5:43" x14ac:dyDescent="0.25">
      <c r="E1171" s="93"/>
      <c r="AM1171" s="93"/>
      <c r="AN1171" s="93"/>
      <c r="AO1171" s="129"/>
      <c r="AP1171" s="93"/>
      <c r="AQ1171" s="93"/>
    </row>
    <row r="1172" spans="5:43" x14ac:dyDescent="0.25">
      <c r="E1172" s="93"/>
      <c r="AM1172" s="93"/>
      <c r="AN1172" s="93"/>
      <c r="AO1172" s="129"/>
      <c r="AP1172" s="93"/>
      <c r="AQ1172" s="93"/>
    </row>
    <row r="1173" spans="5:43" x14ac:dyDescent="0.25">
      <c r="E1173" s="93"/>
      <c r="AM1173" s="93"/>
      <c r="AN1173" s="93"/>
      <c r="AO1173" s="129"/>
      <c r="AP1173" s="93"/>
      <c r="AQ1173" s="93"/>
    </row>
    <row r="1174" spans="5:43" x14ac:dyDescent="0.25">
      <c r="E1174" s="93"/>
      <c r="AM1174" s="93"/>
      <c r="AN1174" s="93"/>
      <c r="AO1174" s="129"/>
      <c r="AP1174" s="93"/>
      <c r="AQ1174" s="93"/>
    </row>
    <row r="1175" spans="5:43" x14ac:dyDescent="0.25">
      <c r="E1175" s="93"/>
      <c r="AM1175" s="93"/>
      <c r="AN1175" s="93"/>
      <c r="AO1175" s="129"/>
      <c r="AP1175" s="93"/>
      <c r="AQ1175" s="93"/>
    </row>
    <row r="1176" spans="5:43" x14ac:dyDescent="0.25">
      <c r="E1176" s="93"/>
      <c r="AM1176" s="93"/>
      <c r="AN1176" s="93"/>
      <c r="AO1176" s="129"/>
      <c r="AP1176" s="93"/>
      <c r="AQ1176" s="93"/>
    </row>
    <row r="1177" spans="5:43" x14ac:dyDescent="0.25">
      <c r="E1177" s="93"/>
      <c r="AM1177" s="93"/>
      <c r="AN1177" s="93"/>
      <c r="AO1177" s="129"/>
      <c r="AP1177" s="93"/>
      <c r="AQ1177" s="93"/>
    </row>
    <row r="1178" spans="5:43" x14ac:dyDescent="0.25">
      <c r="E1178" s="93"/>
      <c r="AM1178" s="93"/>
      <c r="AN1178" s="93"/>
      <c r="AO1178" s="129"/>
      <c r="AP1178" s="93"/>
      <c r="AQ1178" s="93"/>
    </row>
    <row r="1179" spans="5:43" x14ac:dyDescent="0.25">
      <c r="E1179" s="93"/>
      <c r="AM1179" s="93"/>
      <c r="AN1179" s="93"/>
      <c r="AO1179" s="129"/>
      <c r="AP1179" s="93"/>
      <c r="AQ1179" s="93"/>
    </row>
    <row r="1180" spans="5:43" x14ac:dyDescent="0.25">
      <c r="E1180" s="93"/>
      <c r="AM1180" s="93"/>
      <c r="AN1180" s="93"/>
      <c r="AO1180" s="129"/>
      <c r="AP1180" s="93"/>
      <c r="AQ1180" s="93"/>
    </row>
    <row r="1181" spans="5:43" x14ac:dyDescent="0.25">
      <c r="E1181" s="93"/>
      <c r="AM1181" s="93"/>
      <c r="AN1181" s="93"/>
      <c r="AO1181" s="129"/>
      <c r="AP1181" s="93"/>
      <c r="AQ1181" s="93"/>
    </row>
    <row r="1182" spans="5:43" x14ac:dyDescent="0.25">
      <c r="E1182" s="93"/>
      <c r="AM1182" s="93"/>
      <c r="AN1182" s="93"/>
      <c r="AO1182" s="129"/>
      <c r="AP1182" s="93"/>
      <c r="AQ1182" s="93"/>
    </row>
    <row r="1183" spans="5:43" x14ac:dyDescent="0.25">
      <c r="E1183" s="93"/>
      <c r="AM1183" s="93"/>
      <c r="AN1183" s="93"/>
      <c r="AO1183" s="129"/>
      <c r="AP1183" s="93"/>
      <c r="AQ1183" s="93"/>
    </row>
    <row r="1184" spans="5:43" x14ac:dyDescent="0.25">
      <c r="E1184" s="93"/>
      <c r="AM1184" s="93"/>
      <c r="AN1184" s="93"/>
      <c r="AO1184" s="129"/>
      <c r="AP1184" s="93"/>
      <c r="AQ1184" s="93"/>
    </row>
    <row r="1185" spans="5:43" x14ac:dyDescent="0.25">
      <c r="E1185" s="93"/>
      <c r="AM1185" s="93"/>
      <c r="AN1185" s="93"/>
      <c r="AO1185" s="129"/>
      <c r="AP1185" s="93"/>
      <c r="AQ1185" s="93"/>
    </row>
    <row r="1186" spans="5:43" x14ac:dyDescent="0.25">
      <c r="E1186" s="93"/>
      <c r="AM1186" s="93"/>
      <c r="AN1186" s="93"/>
      <c r="AO1186" s="129"/>
      <c r="AP1186" s="93"/>
      <c r="AQ1186" s="93"/>
    </row>
    <row r="1187" spans="5:43" x14ac:dyDescent="0.25">
      <c r="E1187" s="93"/>
      <c r="AM1187" s="93"/>
      <c r="AN1187" s="93"/>
      <c r="AO1187" s="129"/>
      <c r="AP1187" s="93"/>
      <c r="AQ1187" s="93"/>
    </row>
    <row r="1188" spans="5:43" x14ac:dyDescent="0.25">
      <c r="E1188" s="93"/>
      <c r="AM1188" s="93"/>
      <c r="AN1188" s="93"/>
      <c r="AO1188" s="129"/>
      <c r="AP1188" s="93"/>
      <c r="AQ1188" s="93"/>
    </row>
    <row r="1189" spans="5:43" x14ac:dyDescent="0.25">
      <c r="E1189" s="93"/>
      <c r="AM1189" s="93"/>
      <c r="AN1189" s="93"/>
      <c r="AO1189" s="129"/>
      <c r="AP1189" s="93"/>
      <c r="AQ1189" s="93"/>
    </row>
    <row r="1190" spans="5:43" x14ac:dyDescent="0.25">
      <c r="E1190" s="93"/>
      <c r="AM1190" s="93"/>
      <c r="AN1190" s="93"/>
      <c r="AO1190" s="129"/>
      <c r="AP1190" s="93"/>
      <c r="AQ1190" s="93"/>
    </row>
    <row r="1191" spans="5:43" x14ac:dyDescent="0.25">
      <c r="E1191" s="93"/>
      <c r="AM1191" s="93"/>
      <c r="AN1191" s="93"/>
      <c r="AO1191" s="129"/>
      <c r="AP1191" s="93"/>
      <c r="AQ1191" s="93"/>
    </row>
    <row r="1192" spans="5:43" x14ac:dyDescent="0.25">
      <c r="E1192" s="93"/>
      <c r="AM1192" s="93"/>
      <c r="AN1192" s="93"/>
      <c r="AO1192" s="129"/>
      <c r="AP1192" s="93"/>
      <c r="AQ1192" s="93"/>
    </row>
    <row r="1193" spans="5:43" x14ac:dyDescent="0.25">
      <c r="E1193" s="93"/>
      <c r="AM1193" s="93"/>
      <c r="AN1193" s="93"/>
      <c r="AO1193" s="129"/>
      <c r="AP1193" s="93"/>
      <c r="AQ1193" s="93"/>
    </row>
    <row r="1194" spans="5:43" x14ac:dyDescent="0.25">
      <c r="E1194" s="93"/>
      <c r="AM1194" s="93"/>
      <c r="AN1194" s="93"/>
      <c r="AO1194" s="129"/>
      <c r="AP1194" s="93"/>
      <c r="AQ1194" s="93"/>
    </row>
    <row r="1195" spans="5:43" x14ac:dyDescent="0.25">
      <c r="E1195" s="93"/>
      <c r="AM1195" s="93"/>
      <c r="AN1195" s="93"/>
      <c r="AO1195" s="129"/>
      <c r="AP1195" s="93"/>
      <c r="AQ1195" s="93"/>
    </row>
    <row r="1196" spans="5:43" x14ac:dyDescent="0.25">
      <c r="E1196" s="93"/>
      <c r="AM1196" s="93"/>
      <c r="AN1196" s="93"/>
      <c r="AO1196" s="129"/>
      <c r="AP1196" s="93"/>
      <c r="AQ1196" s="93"/>
    </row>
    <row r="1197" spans="5:43" x14ac:dyDescent="0.25">
      <c r="E1197" s="93"/>
      <c r="AM1197" s="93"/>
      <c r="AN1197" s="93"/>
      <c r="AO1197" s="129"/>
      <c r="AP1197" s="93"/>
      <c r="AQ1197" s="93"/>
    </row>
    <row r="1198" spans="5:43" x14ac:dyDescent="0.25">
      <c r="E1198" s="93"/>
      <c r="AM1198" s="93"/>
      <c r="AN1198" s="93"/>
      <c r="AO1198" s="129"/>
      <c r="AP1198" s="93"/>
      <c r="AQ1198" s="93"/>
    </row>
    <row r="1199" spans="5:43" x14ac:dyDescent="0.25">
      <c r="E1199" s="93"/>
      <c r="AM1199" s="93"/>
      <c r="AN1199" s="93"/>
      <c r="AO1199" s="129"/>
      <c r="AP1199" s="93"/>
      <c r="AQ1199" s="93"/>
    </row>
    <row r="1200" spans="5:43" x14ac:dyDescent="0.25">
      <c r="E1200" s="93"/>
      <c r="AM1200" s="93"/>
      <c r="AN1200" s="93"/>
      <c r="AO1200" s="129"/>
      <c r="AP1200" s="93"/>
      <c r="AQ1200" s="93"/>
    </row>
    <row r="1201" spans="5:43" x14ac:dyDescent="0.25">
      <c r="E1201" s="93"/>
      <c r="AM1201" s="93"/>
      <c r="AN1201" s="93"/>
      <c r="AO1201" s="129"/>
      <c r="AP1201" s="93"/>
      <c r="AQ1201" s="93"/>
    </row>
    <row r="1202" spans="5:43" x14ac:dyDescent="0.25">
      <c r="E1202" s="93"/>
      <c r="AM1202" s="93"/>
      <c r="AN1202" s="93"/>
      <c r="AO1202" s="129"/>
      <c r="AP1202" s="93"/>
      <c r="AQ1202" s="93"/>
    </row>
    <row r="1203" spans="5:43" x14ac:dyDescent="0.25">
      <c r="E1203" s="93"/>
      <c r="AM1203" s="93"/>
      <c r="AN1203" s="93"/>
      <c r="AO1203" s="129"/>
      <c r="AP1203" s="93"/>
      <c r="AQ1203" s="93"/>
    </row>
    <row r="1204" spans="5:43" x14ac:dyDescent="0.25">
      <c r="E1204" s="93"/>
      <c r="AM1204" s="93"/>
      <c r="AN1204" s="93"/>
      <c r="AO1204" s="129"/>
      <c r="AP1204" s="93"/>
      <c r="AQ1204" s="93"/>
    </row>
    <row r="1205" spans="5:43" x14ac:dyDescent="0.25">
      <c r="E1205" s="93"/>
      <c r="AM1205" s="93"/>
      <c r="AN1205" s="93"/>
      <c r="AO1205" s="129"/>
      <c r="AP1205" s="93"/>
      <c r="AQ1205" s="93"/>
    </row>
    <row r="1206" spans="5:43" x14ac:dyDescent="0.25">
      <c r="E1206" s="93"/>
      <c r="AM1206" s="93"/>
      <c r="AN1206" s="93"/>
      <c r="AO1206" s="129"/>
      <c r="AP1206" s="93"/>
      <c r="AQ1206" s="93"/>
    </row>
    <row r="1207" spans="5:43" x14ac:dyDescent="0.25">
      <c r="E1207" s="93"/>
      <c r="AM1207" s="93"/>
      <c r="AN1207" s="93"/>
      <c r="AO1207" s="129"/>
      <c r="AP1207" s="93"/>
      <c r="AQ1207" s="93"/>
    </row>
    <row r="1208" spans="5:43" x14ac:dyDescent="0.25">
      <c r="E1208" s="93"/>
      <c r="AM1208" s="93"/>
      <c r="AN1208" s="93"/>
      <c r="AO1208" s="129"/>
      <c r="AP1208" s="93"/>
      <c r="AQ1208" s="93"/>
    </row>
    <row r="1209" spans="5:43" x14ac:dyDescent="0.25">
      <c r="E1209" s="93"/>
      <c r="AM1209" s="93"/>
      <c r="AN1209" s="93"/>
      <c r="AO1209" s="129"/>
      <c r="AP1209" s="93"/>
      <c r="AQ1209" s="93"/>
    </row>
    <row r="1210" spans="5:43" x14ac:dyDescent="0.25">
      <c r="E1210" s="93"/>
      <c r="AM1210" s="93"/>
      <c r="AN1210" s="93"/>
      <c r="AO1210" s="129"/>
      <c r="AP1210" s="93"/>
      <c r="AQ1210" s="93"/>
    </row>
    <row r="1211" spans="5:43" x14ac:dyDescent="0.25">
      <c r="E1211" s="93"/>
      <c r="AM1211" s="93"/>
      <c r="AN1211" s="93"/>
      <c r="AO1211" s="129"/>
      <c r="AP1211" s="93"/>
      <c r="AQ1211" s="93"/>
    </row>
    <row r="1212" spans="5:43" x14ac:dyDescent="0.25">
      <c r="E1212" s="93"/>
      <c r="AM1212" s="93"/>
      <c r="AN1212" s="93"/>
      <c r="AO1212" s="129"/>
      <c r="AP1212" s="93"/>
      <c r="AQ1212" s="93"/>
    </row>
    <row r="1213" spans="5:43" x14ac:dyDescent="0.25">
      <c r="E1213" s="93"/>
      <c r="AM1213" s="93"/>
      <c r="AN1213" s="93"/>
      <c r="AO1213" s="129"/>
      <c r="AP1213" s="93"/>
      <c r="AQ1213" s="93"/>
    </row>
    <row r="1214" spans="5:43" x14ac:dyDescent="0.25">
      <c r="E1214" s="93"/>
      <c r="AM1214" s="93"/>
      <c r="AN1214" s="93"/>
      <c r="AO1214" s="129"/>
      <c r="AP1214" s="93"/>
      <c r="AQ1214" s="93"/>
    </row>
    <row r="1215" spans="5:43" x14ac:dyDescent="0.25">
      <c r="E1215" s="93"/>
      <c r="AM1215" s="93"/>
      <c r="AN1215" s="93"/>
      <c r="AO1215" s="129"/>
      <c r="AP1215" s="93"/>
      <c r="AQ1215" s="93"/>
    </row>
    <row r="1216" spans="5:43" x14ac:dyDescent="0.25">
      <c r="E1216" s="93"/>
      <c r="AM1216" s="93"/>
      <c r="AN1216" s="93"/>
      <c r="AO1216" s="129"/>
      <c r="AP1216" s="93"/>
      <c r="AQ1216" s="93"/>
    </row>
    <row r="1217" spans="5:43" x14ac:dyDescent="0.25">
      <c r="E1217" s="93"/>
      <c r="AM1217" s="93"/>
      <c r="AN1217" s="93"/>
      <c r="AO1217" s="129"/>
      <c r="AP1217" s="93"/>
      <c r="AQ1217" s="93"/>
    </row>
    <row r="1218" spans="5:43" x14ac:dyDescent="0.25">
      <c r="E1218" s="93"/>
      <c r="AM1218" s="93"/>
      <c r="AN1218" s="93"/>
      <c r="AO1218" s="129"/>
      <c r="AP1218" s="93"/>
      <c r="AQ1218" s="93"/>
    </row>
    <row r="1219" spans="5:43" x14ac:dyDescent="0.25">
      <c r="E1219" s="93"/>
      <c r="AM1219" s="93"/>
      <c r="AN1219" s="93"/>
      <c r="AO1219" s="129"/>
      <c r="AP1219" s="93"/>
      <c r="AQ1219" s="93"/>
    </row>
    <row r="1220" spans="5:43" x14ac:dyDescent="0.25">
      <c r="E1220" s="93"/>
      <c r="AM1220" s="93"/>
      <c r="AN1220" s="93"/>
      <c r="AO1220" s="129"/>
      <c r="AP1220" s="93"/>
      <c r="AQ1220" s="93"/>
    </row>
    <row r="1221" spans="5:43" x14ac:dyDescent="0.25">
      <c r="E1221" s="93"/>
      <c r="AM1221" s="93"/>
      <c r="AN1221" s="93"/>
      <c r="AO1221" s="129"/>
      <c r="AP1221" s="93"/>
      <c r="AQ1221" s="93"/>
    </row>
    <row r="1222" spans="5:43" x14ac:dyDescent="0.25">
      <c r="E1222" s="93"/>
      <c r="AM1222" s="93"/>
      <c r="AN1222" s="93"/>
      <c r="AO1222" s="129"/>
      <c r="AP1222" s="93"/>
      <c r="AQ1222" s="93"/>
    </row>
    <row r="1223" spans="5:43" x14ac:dyDescent="0.25">
      <c r="E1223" s="93"/>
      <c r="AM1223" s="93"/>
      <c r="AN1223" s="93"/>
      <c r="AO1223" s="129"/>
      <c r="AP1223" s="93"/>
      <c r="AQ1223" s="93"/>
    </row>
    <row r="1224" spans="5:43" x14ac:dyDescent="0.25">
      <c r="E1224" s="93"/>
      <c r="AM1224" s="93"/>
      <c r="AN1224" s="93"/>
      <c r="AO1224" s="129"/>
      <c r="AP1224" s="93"/>
      <c r="AQ1224" s="93"/>
    </row>
    <row r="1225" spans="5:43" x14ac:dyDescent="0.25">
      <c r="E1225" s="93"/>
      <c r="AM1225" s="93"/>
      <c r="AN1225" s="93"/>
      <c r="AO1225" s="129"/>
      <c r="AP1225" s="93"/>
      <c r="AQ1225" s="93"/>
    </row>
    <row r="1226" spans="5:43" x14ac:dyDescent="0.25">
      <c r="E1226" s="93"/>
      <c r="AM1226" s="93"/>
      <c r="AN1226" s="93"/>
      <c r="AO1226" s="129"/>
      <c r="AP1226" s="93"/>
      <c r="AQ1226" s="93"/>
    </row>
    <row r="1227" spans="5:43" x14ac:dyDescent="0.25">
      <c r="E1227" s="93"/>
      <c r="AM1227" s="93"/>
      <c r="AN1227" s="93"/>
      <c r="AO1227" s="129"/>
      <c r="AP1227" s="93"/>
      <c r="AQ1227" s="93"/>
    </row>
    <row r="1228" spans="5:43" x14ac:dyDescent="0.25">
      <c r="E1228" s="93"/>
      <c r="AM1228" s="93"/>
      <c r="AN1228" s="93"/>
      <c r="AO1228" s="129"/>
      <c r="AP1228" s="93"/>
      <c r="AQ1228" s="93"/>
    </row>
    <row r="1229" spans="5:43" x14ac:dyDescent="0.25">
      <c r="E1229" s="93"/>
      <c r="AM1229" s="93"/>
      <c r="AN1229" s="93"/>
      <c r="AO1229" s="129"/>
      <c r="AP1229" s="93"/>
      <c r="AQ1229" s="93"/>
    </row>
    <row r="1230" spans="5:43" x14ac:dyDescent="0.25">
      <c r="E1230" s="93"/>
      <c r="AM1230" s="93"/>
      <c r="AN1230" s="93"/>
      <c r="AO1230" s="129"/>
      <c r="AP1230" s="93"/>
      <c r="AQ1230" s="93"/>
    </row>
    <row r="1231" spans="5:43" x14ac:dyDescent="0.25">
      <c r="E1231" s="93"/>
      <c r="AM1231" s="93"/>
      <c r="AN1231" s="93"/>
      <c r="AO1231" s="129"/>
      <c r="AP1231" s="93"/>
      <c r="AQ1231" s="93"/>
    </row>
    <row r="1232" spans="5:43" x14ac:dyDescent="0.25">
      <c r="E1232" s="93"/>
      <c r="AM1232" s="93"/>
      <c r="AN1232" s="93"/>
      <c r="AO1232" s="129"/>
      <c r="AP1232" s="93"/>
      <c r="AQ1232" s="93"/>
    </row>
    <row r="1233" spans="5:43" x14ac:dyDescent="0.25">
      <c r="E1233" s="93"/>
      <c r="AM1233" s="93"/>
      <c r="AN1233" s="93"/>
      <c r="AO1233" s="129"/>
      <c r="AP1233" s="93"/>
      <c r="AQ1233" s="93"/>
    </row>
    <row r="1234" spans="5:43" x14ac:dyDescent="0.25">
      <c r="E1234" s="93"/>
      <c r="AM1234" s="93"/>
      <c r="AN1234" s="93"/>
      <c r="AO1234" s="129"/>
      <c r="AP1234" s="93"/>
      <c r="AQ1234" s="93"/>
    </row>
    <row r="1235" spans="5:43" x14ac:dyDescent="0.25">
      <c r="E1235" s="93"/>
      <c r="AM1235" s="93"/>
      <c r="AN1235" s="93"/>
      <c r="AO1235" s="129"/>
      <c r="AP1235" s="93"/>
      <c r="AQ1235" s="93"/>
    </row>
    <row r="1236" spans="5:43" x14ac:dyDescent="0.25">
      <c r="E1236" s="93"/>
      <c r="AM1236" s="93"/>
      <c r="AN1236" s="93"/>
      <c r="AO1236" s="129"/>
      <c r="AP1236" s="93"/>
      <c r="AQ1236" s="93"/>
    </row>
    <row r="1237" spans="5:43" x14ac:dyDescent="0.25">
      <c r="E1237" s="93"/>
      <c r="AM1237" s="93"/>
      <c r="AN1237" s="93"/>
      <c r="AO1237" s="129"/>
      <c r="AP1237" s="93"/>
      <c r="AQ1237" s="93"/>
    </row>
    <row r="1238" spans="5:43" x14ac:dyDescent="0.25">
      <c r="E1238" s="93"/>
      <c r="AM1238" s="93"/>
      <c r="AN1238" s="93"/>
      <c r="AO1238" s="129"/>
      <c r="AP1238" s="93"/>
      <c r="AQ1238" s="93"/>
    </row>
    <row r="1239" spans="5:43" x14ac:dyDescent="0.25">
      <c r="E1239" s="93"/>
      <c r="AM1239" s="93"/>
      <c r="AN1239" s="93"/>
      <c r="AO1239" s="129"/>
      <c r="AP1239" s="93"/>
      <c r="AQ1239" s="93"/>
    </row>
    <row r="1240" spans="5:43" x14ac:dyDescent="0.25">
      <c r="E1240" s="93"/>
      <c r="AM1240" s="93"/>
      <c r="AN1240" s="93"/>
      <c r="AO1240" s="129"/>
      <c r="AP1240" s="93"/>
      <c r="AQ1240" s="93"/>
    </row>
    <row r="1241" spans="5:43" x14ac:dyDescent="0.25">
      <c r="E1241" s="93"/>
      <c r="AM1241" s="93"/>
      <c r="AN1241" s="93"/>
      <c r="AO1241" s="129"/>
      <c r="AP1241" s="93"/>
      <c r="AQ1241" s="93"/>
    </row>
    <row r="1242" spans="5:43" x14ac:dyDescent="0.25">
      <c r="E1242" s="93"/>
      <c r="AM1242" s="93"/>
      <c r="AN1242" s="93"/>
      <c r="AO1242" s="129"/>
      <c r="AP1242" s="93"/>
      <c r="AQ1242" s="93"/>
    </row>
    <row r="1243" spans="5:43" x14ac:dyDescent="0.25">
      <c r="E1243" s="93"/>
      <c r="AM1243" s="93"/>
      <c r="AN1243" s="93"/>
      <c r="AO1243" s="129"/>
      <c r="AP1243" s="93"/>
      <c r="AQ1243" s="93"/>
    </row>
    <row r="1244" spans="5:43" x14ac:dyDescent="0.25">
      <c r="E1244" s="93"/>
      <c r="AM1244" s="93"/>
      <c r="AN1244" s="93"/>
      <c r="AO1244" s="129"/>
      <c r="AP1244" s="93"/>
      <c r="AQ1244" s="93"/>
    </row>
    <row r="1245" spans="5:43" x14ac:dyDescent="0.25">
      <c r="E1245" s="93"/>
      <c r="AM1245" s="93"/>
      <c r="AN1245" s="93"/>
      <c r="AO1245" s="129"/>
      <c r="AP1245" s="93"/>
      <c r="AQ1245" s="93"/>
    </row>
    <row r="1246" spans="5:43" x14ac:dyDescent="0.25">
      <c r="E1246" s="93"/>
      <c r="AM1246" s="93"/>
      <c r="AN1246" s="93"/>
      <c r="AO1246" s="129"/>
      <c r="AP1246" s="93"/>
      <c r="AQ1246" s="93"/>
    </row>
    <row r="1247" spans="5:43" x14ac:dyDescent="0.25">
      <c r="E1247" s="93"/>
      <c r="AM1247" s="93"/>
      <c r="AN1247" s="93"/>
      <c r="AO1247" s="129"/>
      <c r="AP1247" s="93"/>
      <c r="AQ1247" s="93"/>
    </row>
    <row r="1248" spans="5:43" x14ac:dyDescent="0.25">
      <c r="E1248" s="93"/>
      <c r="AM1248" s="93"/>
      <c r="AN1248" s="93"/>
      <c r="AO1248" s="129"/>
      <c r="AP1248" s="93"/>
      <c r="AQ1248" s="93"/>
    </row>
    <row r="1249" spans="5:43" x14ac:dyDescent="0.25">
      <c r="E1249" s="93"/>
      <c r="AM1249" s="93"/>
      <c r="AN1249" s="93"/>
      <c r="AO1249" s="129"/>
      <c r="AP1249" s="93"/>
      <c r="AQ1249" s="93"/>
    </row>
    <row r="1250" spans="5:43" x14ac:dyDescent="0.25">
      <c r="E1250" s="93"/>
      <c r="AM1250" s="93"/>
      <c r="AN1250" s="93"/>
      <c r="AO1250" s="129"/>
      <c r="AP1250" s="93"/>
      <c r="AQ1250" s="93"/>
    </row>
    <row r="1251" spans="5:43" x14ac:dyDescent="0.25">
      <c r="E1251" s="93"/>
      <c r="AM1251" s="93"/>
      <c r="AN1251" s="93"/>
      <c r="AO1251" s="129"/>
      <c r="AP1251" s="93"/>
      <c r="AQ1251" s="93"/>
    </row>
    <row r="1252" spans="5:43" x14ac:dyDescent="0.25">
      <c r="E1252" s="93"/>
      <c r="AM1252" s="93"/>
      <c r="AN1252" s="93"/>
      <c r="AO1252" s="129"/>
      <c r="AP1252" s="93"/>
      <c r="AQ1252" s="93"/>
    </row>
    <row r="1253" spans="5:43" x14ac:dyDescent="0.25">
      <c r="E1253" s="93"/>
      <c r="AM1253" s="93"/>
      <c r="AN1253" s="93"/>
      <c r="AO1253" s="129"/>
      <c r="AP1253" s="93"/>
      <c r="AQ1253" s="93"/>
    </row>
    <row r="1254" spans="5:43" x14ac:dyDescent="0.25">
      <c r="E1254" s="93"/>
      <c r="AM1254" s="93"/>
      <c r="AN1254" s="93"/>
      <c r="AO1254" s="129"/>
      <c r="AP1254" s="93"/>
      <c r="AQ1254" s="93"/>
    </row>
    <row r="1255" spans="5:43" x14ac:dyDescent="0.25">
      <c r="E1255" s="93"/>
      <c r="AM1255" s="93"/>
      <c r="AN1255" s="93"/>
      <c r="AO1255" s="129"/>
      <c r="AP1255" s="93"/>
      <c r="AQ1255" s="93"/>
    </row>
    <row r="1256" spans="5:43" x14ac:dyDescent="0.25">
      <c r="E1256" s="93"/>
      <c r="AM1256" s="93"/>
      <c r="AN1256" s="93"/>
      <c r="AO1256" s="129"/>
      <c r="AP1256" s="93"/>
      <c r="AQ1256" s="93"/>
    </row>
    <row r="1257" spans="5:43" x14ac:dyDescent="0.25">
      <c r="E1257" s="93"/>
      <c r="AM1257" s="93"/>
      <c r="AN1257" s="93"/>
      <c r="AO1257" s="129"/>
      <c r="AP1257" s="93"/>
      <c r="AQ1257" s="93"/>
    </row>
    <row r="1258" spans="5:43" x14ac:dyDescent="0.25">
      <c r="E1258" s="93"/>
      <c r="AM1258" s="93"/>
      <c r="AN1258" s="93"/>
      <c r="AO1258" s="129"/>
      <c r="AP1258" s="93"/>
      <c r="AQ1258" s="93"/>
    </row>
    <row r="1259" spans="5:43" x14ac:dyDescent="0.25">
      <c r="E1259" s="93"/>
      <c r="AM1259" s="93"/>
      <c r="AN1259" s="93"/>
      <c r="AO1259" s="129"/>
      <c r="AP1259" s="93"/>
      <c r="AQ1259" s="93"/>
    </row>
    <row r="1260" spans="5:43" x14ac:dyDescent="0.25">
      <c r="E1260" s="93"/>
      <c r="AM1260" s="93"/>
      <c r="AN1260" s="93"/>
      <c r="AO1260" s="129"/>
      <c r="AP1260" s="93"/>
      <c r="AQ1260" s="93"/>
    </row>
    <row r="1261" spans="5:43" x14ac:dyDescent="0.25">
      <c r="E1261" s="93"/>
      <c r="AM1261" s="93"/>
      <c r="AN1261" s="93"/>
      <c r="AO1261" s="129"/>
      <c r="AP1261" s="93"/>
      <c r="AQ1261" s="93"/>
    </row>
    <row r="1262" spans="5:43" x14ac:dyDescent="0.25">
      <c r="E1262" s="93"/>
      <c r="AM1262" s="93"/>
      <c r="AN1262" s="93"/>
      <c r="AO1262" s="129"/>
      <c r="AP1262" s="93"/>
      <c r="AQ1262" s="93"/>
    </row>
    <row r="1263" spans="5:43" x14ac:dyDescent="0.25">
      <c r="E1263" s="93"/>
      <c r="AM1263" s="93"/>
      <c r="AN1263" s="93"/>
      <c r="AO1263" s="129"/>
      <c r="AP1263" s="93"/>
      <c r="AQ1263" s="93"/>
    </row>
    <row r="1264" spans="5:43" x14ac:dyDescent="0.25">
      <c r="E1264" s="93"/>
      <c r="AM1264" s="93"/>
      <c r="AN1264" s="93"/>
      <c r="AO1264" s="129"/>
      <c r="AP1264" s="93"/>
      <c r="AQ1264" s="93"/>
    </row>
    <row r="1265" spans="5:43" x14ac:dyDescent="0.25">
      <c r="E1265" s="93"/>
      <c r="AM1265" s="93"/>
      <c r="AN1265" s="93"/>
      <c r="AO1265" s="129"/>
      <c r="AP1265" s="93"/>
      <c r="AQ1265" s="93"/>
    </row>
    <row r="1266" spans="5:43" x14ac:dyDescent="0.25">
      <c r="E1266" s="93"/>
      <c r="AM1266" s="93"/>
      <c r="AN1266" s="93"/>
      <c r="AO1266" s="129"/>
      <c r="AP1266" s="93"/>
      <c r="AQ1266" s="93"/>
    </row>
    <row r="1267" spans="5:43" x14ac:dyDescent="0.25">
      <c r="E1267" s="93"/>
      <c r="AM1267" s="93"/>
      <c r="AN1267" s="93"/>
      <c r="AO1267" s="129"/>
      <c r="AP1267" s="93"/>
      <c r="AQ1267" s="93"/>
    </row>
    <row r="1268" spans="5:43" x14ac:dyDescent="0.25">
      <c r="E1268" s="93"/>
      <c r="AM1268" s="93"/>
      <c r="AN1268" s="93"/>
      <c r="AO1268" s="129"/>
      <c r="AP1268" s="93"/>
      <c r="AQ1268" s="93"/>
    </row>
    <row r="1269" spans="5:43" x14ac:dyDescent="0.25">
      <c r="E1269" s="93"/>
      <c r="AM1269" s="93"/>
      <c r="AN1269" s="93"/>
      <c r="AO1269" s="129"/>
      <c r="AP1269" s="93"/>
      <c r="AQ1269" s="93"/>
    </row>
    <row r="1270" spans="5:43" x14ac:dyDescent="0.25">
      <c r="E1270" s="93"/>
      <c r="AM1270" s="93"/>
      <c r="AN1270" s="93"/>
      <c r="AO1270" s="129"/>
      <c r="AP1270" s="93"/>
      <c r="AQ1270" s="93"/>
    </row>
    <row r="1271" spans="5:43" x14ac:dyDescent="0.25">
      <c r="E1271" s="93"/>
      <c r="AM1271" s="93"/>
      <c r="AN1271" s="93"/>
      <c r="AO1271" s="129"/>
      <c r="AP1271" s="93"/>
      <c r="AQ1271" s="93"/>
    </row>
    <row r="1272" spans="5:43" x14ac:dyDescent="0.25">
      <c r="E1272" s="93"/>
      <c r="AM1272" s="93"/>
      <c r="AN1272" s="93"/>
      <c r="AO1272" s="129"/>
      <c r="AP1272" s="93"/>
      <c r="AQ1272" s="93"/>
    </row>
    <row r="1273" spans="5:43" x14ac:dyDescent="0.25">
      <c r="E1273" s="93"/>
      <c r="AM1273" s="93"/>
      <c r="AN1273" s="93"/>
      <c r="AO1273" s="129"/>
      <c r="AP1273" s="93"/>
      <c r="AQ1273" s="93"/>
    </row>
    <row r="1274" spans="5:43" x14ac:dyDescent="0.25">
      <c r="E1274" s="93"/>
      <c r="AM1274" s="93"/>
      <c r="AN1274" s="93"/>
      <c r="AO1274" s="129"/>
      <c r="AP1274" s="93"/>
      <c r="AQ1274" s="93"/>
    </row>
    <row r="1275" spans="5:43" x14ac:dyDescent="0.25">
      <c r="E1275" s="93"/>
      <c r="AM1275" s="93"/>
      <c r="AN1275" s="93"/>
      <c r="AO1275" s="129"/>
      <c r="AP1275" s="93"/>
      <c r="AQ1275" s="93"/>
    </row>
    <row r="1276" spans="5:43" x14ac:dyDescent="0.25">
      <c r="E1276" s="93"/>
      <c r="AM1276" s="93"/>
      <c r="AN1276" s="93"/>
      <c r="AO1276" s="129"/>
      <c r="AP1276" s="93"/>
      <c r="AQ1276" s="93"/>
    </row>
    <row r="1277" spans="5:43" x14ac:dyDescent="0.25">
      <c r="E1277" s="93"/>
      <c r="AM1277" s="93"/>
      <c r="AN1277" s="93"/>
      <c r="AO1277" s="129"/>
      <c r="AP1277" s="93"/>
      <c r="AQ1277" s="93"/>
    </row>
    <row r="1278" spans="5:43" x14ac:dyDescent="0.25">
      <c r="E1278" s="93"/>
      <c r="AM1278" s="93"/>
      <c r="AN1278" s="93"/>
      <c r="AO1278" s="129"/>
      <c r="AP1278" s="93"/>
      <c r="AQ1278" s="93"/>
    </row>
    <row r="1279" spans="5:43" x14ac:dyDescent="0.25">
      <c r="E1279" s="93"/>
      <c r="AM1279" s="93"/>
      <c r="AN1279" s="93"/>
      <c r="AO1279" s="129"/>
      <c r="AP1279" s="93"/>
      <c r="AQ1279" s="93"/>
    </row>
    <row r="1280" spans="5:43" x14ac:dyDescent="0.25">
      <c r="E1280" s="93"/>
      <c r="AM1280" s="93"/>
      <c r="AN1280" s="93"/>
      <c r="AO1280" s="129"/>
      <c r="AP1280" s="93"/>
      <c r="AQ1280" s="93"/>
    </row>
    <row r="1281" spans="5:43" x14ac:dyDescent="0.25">
      <c r="E1281" s="93"/>
      <c r="AM1281" s="93"/>
      <c r="AN1281" s="93"/>
      <c r="AO1281" s="129"/>
      <c r="AP1281" s="93"/>
      <c r="AQ1281" s="93"/>
    </row>
    <row r="1282" spans="5:43" x14ac:dyDescent="0.25">
      <c r="E1282" s="93"/>
      <c r="AM1282" s="93"/>
      <c r="AN1282" s="93"/>
      <c r="AO1282" s="129"/>
      <c r="AP1282" s="93"/>
      <c r="AQ1282" s="93"/>
    </row>
    <row r="1283" spans="5:43" x14ac:dyDescent="0.25">
      <c r="E1283" s="93"/>
      <c r="AM1283" s="93"/>
      <c r="AN1283" s="93"/>
      <c r="AO1283" s="129"/>
      <c r="AP1283" s="93"/>
      <c r="AQ1283" s="93"/>
    </row>
    <row r="1284" spans="5:43" x14ac:dyDescent="0.25">
      <c r="E1284" s="93"/>
      <c r="AM1284" s="93"/>
      <c r="AN1284" s="93"/>
      <c r="AO1284" s="129"/>
      <c r="AP1284" s="93"/>
      <c r="AQ1284" s="93"/>
    </row>
    <row r="1285" spans="5:43" x14ac:dyDescent="0.25">
      <c r="E1285" s="93"/>
      <c r="AM1285" s="93"/>
      <c r="AN1285" s="93"/>
      <c r="AO1285" s="129"/>
      <c r="AP1285" s="93"/>
      <c r="AQ1285" s="93"/>
    </row>
    <row r="1286" spans="5:43" x14ac:dyDescent="0.25">
      <c r="E1286" s="93"/>
      <c r="AM1286" s="93"/>
      <c r="AN1286" s="93"/>
      <c r="AO1286" s="129"/>
      <c r="AP1286" s="93"/>
      <c r="AQ1286" s="93"/>
    </row>
    <row r="1287" spans="5:43" x14ac:dyDescent="0.25">
      <c r="E1287" s="93"/>
      <c r="AM1287" s="93"/>
      <c r="AN1287" s="93"/>
      <c r="AO1287" s="129"/>
      <c r="AP1287" s="93"/>
      <c r="AQ1287" s="93"/>
    </row>
    <row r="1288" spans="5:43" x14ac:dyDescent="0.25">
      <c r="E1288" s="93"/>
      <c r="AM1288" s="93"/>
      <c r="AN1288" s="93"/>
      <c r="AO1288" s="129"/>
      <c r="AP1288" s="93"/>
      <c r="AQ1288" s="93"/>
    </row>
    <row r="1289" spans="5:43" x14ac:dyDescent="0.25">
      <c r="E1289" s="93"/>
      <c r="AM1289" s="93"/>
      <c r="AN1289" s="93"/>
      <c r="AO1289" s="129"/>
      <c r="AP1289" s="93"/>
      <c r="AQ1289" s="93"/>
    </row>
    <row r="1290" spans="5:43" x14ac:dyDescent="0.25">
      <c r="E1290" s="93"/>
      <c r="AM1290" s="93"/>
      <c r="AN1290" s="93"/>
      <c r="AO1290" s="129"/>
      <c r="AP1290" s="93"/>
      <c r="AQ1290" s="93"/>
    </row>
    <row r="1291" spans="5:43" x14ac:dyDescent="0.25">
      <c r="E1291" s="93"/>
      <c r="AM1291" s="93"/>
      <c r="AN1291" s="93"/>
      <c r="AO1291" s="129"/>
      <c r="AP1291" s="93"/>
      <c r="AQ1291" s="93"/>
    </row>
    <row r="1292" spans="5:43" x14ac:dyDescent="0.25">
      <c r="E1292" s="93"/>
      <c r="AM1292" s="93"/>
      <c r="AN1292" s="93"/>
      <c r="AO1292" s="129"/>
      <c r="AP1292" s="93"/>
      <c r="AQ1292" s="93"/>
    </row>
    <row r="1293" spans="5:43" x14ac:dyDescent="0.25">
      <c r="E1293" s="93"/>
      <c r="AM1293" s="93"/>
      <c r="AN1293" s="93"/>
      <c r="AO1293" s="129"/>
      <c r="AP1293" s="93"/>
      <c r="AQ1293" s="93"/>
    </row>
    <row r="1294" spans="5:43" x14ac:dyDescent="0.25">
      <c r="E1294" s="93"/>
      <c r="AM1294" s="93"/>
      <c r="AN1294" s="93"/>
      <c r="AO1294" s="129"/>
      <c r="AP1294" s="93"/>
      <c r="AQ1294" s="93"/>
    </row>
    <row r="1295" spans="5:43" x14ac:dyDescent="0.25">
      <c r="E1295" s="93"/>
      <c r="AM1295" s="93"/>
      <c r="AN1295" s="93"/>
      <c r="AO1295" s="129"/>
      <c r="AP1295" s="93"/>
      <c r="AQ1295" s="93"/>
    </row>
    <row r="1296" spans="5:43" x14ac:dyDescent="0.25">
      <c r="E1296" s="93"/>
      <c r="AM1296" s="93"/>
      <c r="AN1296" s="93"/>
      <c r="AO1296" s="129"/>
      <c r="AP1296" s="93"/>
      <c r="AQ1296" s="93"/>
    </row>
    <row r="1297" spans="5:43" x14ac:dyDescent="0.25">
      <c r="E1297" s="93"/>
      <c r="AM1297" s="93"/>
      <c r="AN1297" s="93"/>
      <c r="AO1297" s="129"/>
      <c r="AP1297" s="93"/>
      <c r="AQ1297" s="93"/>
    </row>
    <row r="1298" spans="5:43" x14ac:dyDescent="0.25">
      <c r="E1298" s="93"/>
      <c r="AM1298" s="93"/>
      <c r="AN1298" s="93"/>
      <c r="AO1298" s="129"/>
      <c r="AP1298" s="93"/>
      <c r="AQ1298" s="93"/>
    </row>
    <row r="1299" spans="5:43" x14ac:dyDescent="0.25">
      <c r="E1299" s="93"/>
      <c r="AM1299" s="93"/>
      <c r="AN1299" s="93"/>
      <c r="AO1299" s="129"/>
      <c r="AP1299" s="93"/>
      <c r="AQ1299" s="93"/>
    </row>
    <row r="1300" spans="5:43" x14ac:dyDescent="0.25">
      <c r="E1300" s="93"/>
      <c r="AM1300" s="93"/>
      <c r="AN1300" s="93"/>
      <c r="AO1300" s="129"/>
      <c r="AP1300" s="93"/>
      <c r="AQ1300" s="93"/>
    </row>
    <row r="1301" spans="5:43" x14ac:dyDescent="0.25">
      <c r="E1301" s="93"/>
      <c r="AM1301" s="93"/>
      <c r="AN1301" s="93"/>
      <c r="AO1301" s="129"/>
      <c r="AP1301" s="93"/>
      <c r="AQ1301" s="93"/>
    </row>
    <row r="1302" spans="5:43" x14ac:dyDescent="0.25">
      <c r="E1302" s="93"/>
      <c r="AM1302" s="93"/>
      <c r="AN1302" s="93"/>
      <c r="AO1302" s="129"/>
      <c r="AP1302" s="93"/>
      <c r="AQ1302" s="93"/>
    </row>
    <row r="1303" spans="5:43" x14ac:dyDescent="0.25">
      <c r="E1303" s="93"/>
      <c r="AM1303" s="93"/>
      <c r="AN1303" s="93"/>
      <c r="AO1303" s="129"/>
      <c r="AP1303" s="93"/>
      <c r="AQ1303" s="93"/>
    </row>
    <row r="1304" spans="5:43" x14ac:dyDescent="0.25">
      <c r="E1304" s="93"/>
      <c r="AM1304" s="93"/>
      <c r="AN1304" s="93"/>
      <c r="AO1304" s="129"/>
      <c r="AP1304" s="93"/>
      <c r="AQ1304" s="93"/>
    </row>
    <row r="1305" spans="5:43" x14ac:dyDescent="0.25">
      <c r="E1305" s="93"/>
      <c r="AM1305" s="93"/>
      <c r="AN1305" s="93"/>
      <c r="AO1305" s="129"/>
      <c r="AP1305" s="93"/>
      <c r="AQ1305" s="93"/>
    </row>
    <row r="1306" spans="5:43" x14ac:dyDescent="0.25">
      <c r="E1306" s="93"/>
      <c r="AM1306" s="93"/>
      <c r="AN1306" s="93"/>
      <c r="AO1306" s="129"/>
      <c r="AP1306" s="93"/>
      <c r="AQ1306" s="93"/>
    </row>
    <row r="1307" spans="5:43" x14ac:dyDescent="0.25">
      <c r="E1307" s="93"/>
      <c r="AM1307" s="93"/>
      <c r="AN1307" s="93"/>
      <c r="AO1307" s="129"/>
      <c r="AP1307" s="93"/>
      <c r="AQ1307" s="93"/>
    </row>
    <row r="1308" spans="5:43" x14ac:dyDescent="0.25">
      <c r="E1308" s="93"/>
      <c r="AM1308" s="93"/>
      <c r="AN1308" s="93"/>
      <c r="AO1308" s="129"/>
      <c r="AP1308" s="93"/>
      <c r="AQ1308" s="93"/>
    </row>
    <row r="1309" spans="5:43" x14ac:dyDescent="0.25">
      <c r="E1309" s="93"/>
      <c r="AM1309" s="93"/>
      <c r="AN1309" s="93"/>
      <c r="AO1309" s="129"/>
      <c r="AP1309" s="93"/>
      <c r="AQ1309" s="93"/>
    </row>
    <row r="1310" spans="5:43" x14ac:dyDescent="0.25">
      <c r="E1310" s="93"/>
      <c r="AM1310" s="93"/>
      <c r="AN1310" s="93"/>
      <c r="AO1310" s="129"/>
      <c r="AP1310" s="93"/>
      <c r="AQ1310" s="93"/>
    </row>
    <row r="1311" spans="5:43" x14ac:dyDescent="0.25">
      <c r="E1311" s="93"/>
      <c r="AM1311" s="93"/>
      <c r="AN1311" s="93"/>
      <c r="AO1311" s="129"/>
      <c r="AP1311" s="93"/>
      <c r="AQ1311" s="93"/>
    </row>
    <row r="1312" spans="5:43" x14ac:dyDescent="0.25">
      <c r="E1312" s="93"/>
      <c r="AM1312" s="93"/>
      <c r="AN1312" s="93"/>
      <c r="AO1312" s="129"/>
      <c r="AP1312" s="93"/>
      <c r="AQ1312" s="93"/>
    </row>
    <row r="1313" spans="5:43" x14ac:dyDescent="0.25">
      <c r="E1313" s="93"/>
      <c r="AM1313" s="93"/>
      <c r="AN1313" s="93"/>
      <c r="AO1313" s="129"/>
      <c r="AP1313" s="93"/>
      <c r="AQ1313" s="93"/>
    </row>
    <row r="1314" spans="5:43" x14ac:dyDescent="0.25">
      <c r="E1314" s="93"/>
      <c r="AM1314" s="93"/>
      <c r="AN1314" s="93"/>
      <c r="AO1314" s="129"/>
      <c r="AP1314" s="93"/>
      <c r="AQ1314" s="93"/>
    </row>
    <row r="1315" spans="5:43" x14ac:dyDescent="0.25">
      <c r="E1315" s="93"/>
      <c r="AM1315" s="93"/>
      <c r="AN1315" s="93"/>
      <c r="AO1315" s="129"/>
      <c r="AP1315" s="93"/>
      <c r="AQ1315" s="93"/>
    </row>
    <row r="1316" spans="5:43" x14ac:dyDescent="0.25">
      <c r="E1316" s="93"/>
      <c r="AM1316" s="93"/>
      <c r="AN1316" s="93"/>
      <c r="AO1316" s="129"/>
      <c r="AP1316" s="93"/>
      <c r="AQ1316" s="93"/>
    </row>
    <row r="1317" spans="5:43" x14ac:dyDescent="0.25">
      <c r="E1317" s="93"/>
      <c r="AM1317" s="93"/>
      <c r="AN1317" s="93"/>
      <c r="AO1317" s="129"/>
      <c r="AP1317" s="93"/>
      <c r="AQ1317" s="93"/>
    </row>
    <row r="1318" spans="5:43" x14ac:dyDescent="0.25">
      <c r="E1318" s="93"/>
      <c r="AM1318" s="93"/>
      <c r="AN1318" s="93"/>
      <c r="AO1318" s="129"/>
      <c r="AP1318" s="93"/>
      <c r="AQ1318" s="93"/>
    </row>
    <row r="1319" spans="5:43" x14ac:dyDescent="0.25">
      <c r="E1319" s="93"/>
      <c r="AM1319" s="93"/>
      <c r="AN1319" s="93"/>
      <c r="AO1319" s="129"/>
      <c r="AP1319" s="93"/>
      <c r="AQ1319" s="93"/>
    </row>
    <row r="1320" spans="5:43" x14ac:dyDescent="0.25">
      <c r="E1320" s="93"/>
      <c r="AM1320" s="93"/>
      <c r="AN1320" s="93"/>
      <c r="AO1320" s="129"/>
      <c r="AP1320" s="93"/>
      <c r="AQ1320" s="93"/>
    </row>
    <row r="1321" spans="5:43" x14ac:dyDescent="0.25">
      <c r="E1321" s="93"/>
      <c r="AM1321" s="93"/>
      <c r="AN1321" s="93"/>
      <c r="AO1321" s="129"/>
      <c r="AP1321" s="93"/>
      <c r="AQ1321" s="93"/>
    </row>
    <row r="1322" spans="5:43" x14ac:dyDescent="0.25">
      <c r="E1322" s="93"/>
      <c r="AM1322" s="93"/>
      <c r="AN1322" s="93"/>
      <c r="AO1322" s="129"/>
      <c r="AP1322" s="93"/>
      <c r="AQ1322" s="93"/>
    </row>
    <row r="1323" spans="5:43" x14ac:dyDescent="0.25">
      <c r="E1323" s="93"/>
      <c r="AM1323" s="93"/>
      <c r="AN1323" s="93"/>
      <c r="AO1323" s="129"/>
      <c r="AP1323" s="93"/>
      <c r="AQ1323" s="93"/>
    </row>
    <row r="1324" spans="5:43" x14ac:dyDescent="0.25">
      <c r="E1324" s="93"/>
      <c r="AM1324" s="93"/>
      <c r="AN1324" s="93"/>
      <c r="AO1324" s="129"/>
      <c r="AP1324" s="93"/>
      <c r="AQ1324" s="93"/>
    </row>
    <row r="1325" spans="5:43" x14ac:dyDescent="0.25">
      <c r="E1325" s="93"/>
      <c r="AM1325" s="93"/>
      <c r="AN1325" s="93"/>
      <c r="AO1325" s="129"/>
      <c r="AP1325" s="93"/>
      <c r="AQ1325" s="93"/>
    </row>
    <row r="1326" spans="5:43" x14ac:dyDescent="0.25">
      <c r="E1326" s="93"/>
      <c r="AM1326" s="93"/>
      <c r="AN1326" s="93"/>
      <c r="AO1326" s="129"/>
      <c r="AP1326" s="93"/>
      <c r="AQ1326" s="93"/>
    </row>
    <row r="1327" spans="5:43" x14ac:dyDescent="0.25">
      <c r="E1327" s="93"/>
      <c r="AM1327" s="93"/>
      <c r="AN1327" s="93"/>
      <c r="AO1327" s="129"/>
      <c r="AP1327" s="93"/>
      <c r="AQ1327" s="93"/>
    </row>
    <row r="1328" spans="5:43" x14ac:dyDescent="0.25">
      <c r="E1328" s="93"/>
      <c r="AM1328" s="93"/>
      <c r="AN1328" s="93"/>
      <c r="AO1328" s="129"/>
      <c r="AP1328" s="93"/>
      <c r="AQ1328" s="93"/>
    </row>
    <row r="1329" spans="5:43" x14ac:dyDescent="0.25">
      <c r="E1329" s="93"/>
      <c r="AM1329" s="93"/>
      <c r="AN1329" s="93"/>
      <c r="AO1329" s="129"/>
      <c r="AP1329" s="93"/>
      <c r="AQ1329" s="93"/>
    </row>
    <row r="1330" spans="5:43" x14ac:dyDescent="0.25">
      <c r="E1330" s="93"/>
      <c r="AM1330" s="93"/>
      <c r="AN1330" s="93"/>
      <c r="AO1330" s="129"/>
      <c r="AP1330" s="93"/>
      <c r="AQ1330" s="93"/>
    </row>
    <row r="1331" spans="5:43" x14ac:dyDescent="0.25">
      <c r="E1331" s="93"/>
      <c r="AM1331" s="93"/>
      <c r="AN1331" s="93"/>
      <c r="AO1331" s="129"/>
      <c r="AP1331" s="93"/>
      <c r="AQ1331" s="93"/>
    </row>
    <row r="1332" spans="5:43" x14ac:dyDescent="0.25">
      <c r="E1332" s="93"/>
      <c r="AM1332" s="93"/>
      <c r="AN1332" s="93"/>
      <c r="AO1332" s="129"/>
      <c r="AP1332" s="93"/>
      <c r="AQ1332" s="93"/>
    </row>
    <row r="1333" spans="5:43" x14ac:dyDescent="0.25">
      <c r="E1333" s="93"/>
      <c r="AM1333" s="93"/>
      <c r="AN1333" s="93"/>
      <c r="AO1333" s="129"/>
      <c r="AP1333" s="93"/>
      <c r="AQ1333" s="93"/>
    </row>
    <row r="1334" spans="5:43" x14ac:dyDescent="0.25">
      <c r="E1334" s="93"/>
      <c r="AM1334" s="93"/>
      <c r="AN1334" s="93"/>
      <c r="AO1334" s="129"/>
      <c r="AP1334" s="93"/>
      <c r="AQ1334" s="93"/>
    </row>
    <row r="1335" spans="5:43" x14ac:dyDescent="0.25">
      <c r="E1335" s="93"/>
      <c r="AM1335" s="93"/>
      <c r="AN1335" s="93"/>
      <c r="AO1335" s="129"/>
      <c r="AP1335" s="93"/>
      <c r="AQ1335" s="93"/>
    </row>
    <row r="1336" spans="5:43" x14ac:dyDescent="0.25">
      <c r="E1336" s="93"/>
      <c r="AM1336" s="93"/>
      <c r="AN1336" s="93"/>
      <c r="AO1336" s="129"/>
      <c r="AP1336" s="93"/>
      <c r="AQ1336" s="93"/>
    </row>
    <row r="1337" spans="5:43" x14ac:dyDescent="0.25">
      <c r="E1337" s="93"/>
      <c r="AM1337" s="93"/>
      <c r="AN1337" s="93"/>
      <c r="AO1337" s="129"/>
      <c r="AP1337" s="93"/>
      <c r="AQ1337" s="93"/>
    </row>
    <row r="1338" spans="5:43" x14ac:dyDescent="0.25">
      <c r="E1338" s="93"/>
      <c r="AM1338" s="93"/>
      <c r="AN1338" s="93"/>
      <c r="AO1338" s="129"/>
      <c r="AP1338" s="93"/>
      <c r="AQ1338" s="93"/>
    </row>
    <row r="1339" spans="5:43" x14ac:dyDescent="0.25">
      <c r="E1339" s="93"/>
      <c r="AM1339" s="93"/>
      <c r="AN1339" s="93"/>
      <c r="AO1339" s="129"/>
      <c r="AP1339" s="93"/>
      <c r="AQ1339" s="93"/>
    </row>
    <row r="1340" spans="5:43" x14ac:dyDescent="0.25">
      <c r="E1340" s="93"/>
      <c r="AM1340" s="93"/>
      <c r="AN1340" s="93"/>
      <c r="AO1340" s="129"/>
      <c r="AP1340" s="93"/>
      <c r="AQ1340" s="93"/>
    </row>
    <row r="1341" spans="5:43" x14ac:dyDescent="0.25">
      <c r="E1341" s="93"/>
      <c r="AM1341" s="93"/>
      <c r="AN1341" s="93"/>
      <c r="AO1341" s="129"/>
      <c r="AP1341" s="93"/>
      <c r="AQ1341" s="93"/>
    </row>
    <row r="1342" spans="5:43" x14ac:dyDescent="0.25">
      <c r="E1342" s="93"/>
      <c r="AM1342" s="93"/>
      <c r="AN1342" s="93"/>
      <c r="AO1342" s="129"/>
      <c r="AP1342" s="93"/>
      <c r="AQ1342" s="93"/>
    </row>
    <row r="1343" spans="5:43" x14ac:dyDescent="0.25">
      <c r="E1343" s="93"/>
      <c r="AM1343" s="93"/>
      <c r="AN1343" s="93"/>
      <c r="AO1343" s="129"/>
      <c r="AP1343" s="93"/>
      <c r="AQ1343" s="93"/>
    </row>
    <row r="1344" spans="5:43" x14ac:dyDescent="0.25">
      <c r="E1344" s="93"/>
      <c r="AM1344" s="93"/>
      <c r="AN1344" s="93"/>
      <c r="AO1344" s="129"/>
      <c r="AP1344" s="93"/>
      <c r="AQ1344" s="93"/>
    </row>
    <row r="1345" spans="5:43" x14ac:dyDescent="0.25">
      <c r="E1345" s="93"/>
      <c r="AM1345" s="93"/>
      <c r="AN1345" s="93"/>
      <c r="AO1345" s="129"/>
      <c r="AP1345" s="93"/>
      <c r="AQ1345" s="93"/>
    </row>
    <row r="1346" spans="5:43" x14ac:dyDescent="0.25">
      <c r="E1346" s="93"/>
      <c r="AM1346" s="93"/>
      <c r="AN1346" s="93"/>
      <c r="AO1346" s="129"/>
      <c r="AP1346" s="93"/>
      <c r="AQ1346" s="93"/>
    </row>
    <row r="1347" spans="5:43" x14ac:dyDescent="0.25">
      <c r="E1347" s="93"/>
      <c r="AM1347" s="93"/>
      <c r="AN1347" s="93"/>
      <c r="AO1347" s="129"/>
      <c r="AP1347" s="93"/>
      <c r="AQ1347" s="93"/>
    </row>
    <row r="1348" spans="5:43" x14ac:dyDescent="0.25">
      <c r="E1348" s="93"/>
      <c r="AM1348" s="93"/>
      <c r="AN1348" s="93"/>
      <c r="AO1348" s="129"/>
      <c r="AP1348" s="93"/>
      <c r="AQ1348" s="93"/>
    </row>
    <row r="1349" spans="5:43" x14ac:dyDescent="0.25">
      <c r="E1349" s="93"/>
      <c r="AM1349" s="93"/>
      <c r="AN1349" s="93"/>
      <c r="AO1349" s="129"/>
      <c r="AP1349" s="93"/>
      <c r="AQ1349" s="93"/>
    </row>
    <row r="1350" spans="5:43" x14ac:dyDescent="0.25">
      <c r="E1350" s="93"/>
      <c r="AM1350" s="93"/>
      <c r="AN1350" s="93"/>
      <c r="AO1350" s="129"/>
      <c r="AP1350" s="93"/>
      <c r="AQ1350" s="93"/>
    </row>
    <row r="1351" spans="5:43" x14ac:dyDescent="0.25">
      <c r="E1351" s="93"/>
      <c r="AM1351" s="93"/>
      <c r="AN1351" s="93"/>
      <c r="AO1351" s="129"/>
      <c r="AP1351" s="93"/>
      <c r="AQ1351" s="93"/>
    </row>
    <row r="1352" spans="5:43" x14ac:dyDescent="0.25">
      <c r="E1352" s="93"/>
      <c r="AM1352" s="93"/>
      <c r="AN1352" s="93"/>
      <c r="AO1352" s="129"/>
      <c r="AP1352" s="93"/>
      <c r="AQ1352" s="93"/>
    </row>
    <row r="1353" spans="5:43" x14ac:dyDescent="0.25">
      <c r="E1353" s="93"/>
      <c r="AM1353" s="93"/>
      <c r="AN1353" s="93"/>
      <c r="AO1353" s="129"/>
      <c r="AP1353" s="93"/>
      <c r="AQ1353" s="93"/>
    </row>
    <row r="1354" spans="5:43" x14ac:dyDescent="0.25">
      <c r="E1354" s="93"/>
      <c r="AM1354" s="93"/>
      <c r="AN1354" s="93"/>
      <c r="AO1354" s="129"/>
      <c r="AP1354" s="93"/>
      <c r="AQ1354" s="93"/>
    </row>
    <row r="1355" spans="5:43" x14ac:dyDescent="0.25">
      <c r="E1355" s="93"/>
      <c r="AM1355" s="93"/>
      <c r="AN1355" s="93"/>
      <c r="AO1355" s="129"/>
      <c r="AP1355" s="93"/>
      <c r="AQ1355" s="93"/>
    </row>
    <row r="1356" spans="5:43" x14ac:dyDescent="0.25">
      <c r="E1356" s="93"/>
      <c r="AM1356" s="93"/>
      <c r="AN1356" s="93"/>
      <c r="AO1356" s="129"/>
      <c r="AP1356" s="93"/>
      <c r="AQ1356" s="93"/>
    </row>
    <row r="1357" spans="5:43" x14ac:dyDescent="0.25">
      <c r="E1357" s="93"/>
      <c r="AM1357" s="93"/>
      <c r="AN1357" s="93"/>
      <c r="AO1357" s="129"/>
      <c r="AP1357" s="93"/>
      <c r="AQ1357" s="93"/>
    </row>
    <row r="1358" spans="5:43" x14ac:dyDescent="0.25">
      <c r="E1358" s="93"/>
      <c r="AM1358" s="93"/>
      <c r="AN1358" s="93"/>
      <c r="AO1358" s="129"/>
      <c r="AP1358" s="93"/>
      <c r="AQ1358" s="93"/>
    </row>
    <row r="1359" spans="5:43" x14ac:dyDescent="0.25">
      <c r="E1359" s="93"/>
      <c r="AM1359" s="93"/>
      <c r="AN1359" s="93"/>
      <c r="AO1359" s="129"/>
      <c r="AP1359" s="93"/>
      <c r="AQ1359" s="93"/>
    </row>
    <row r="1360" spans="5:43" x14ac:dyDescent="0.25">
      <c r="E1360" s="93"/>
      <c r="AM1360" s="93"/>
      <c r="AN1360" s="93"/>
      <c r="AO1360" s="129"/>
      <c r="AP1360" s="93"/>
      <c r="AQ1360" s="93"/>
    </row>
    <row r="1361" spans="5:43" x14ac:dyDescent="0.25">
      <c r="E1361" s="93"/>
      <c r="AM1361" s="93"/>
      <c r="AN1361" s="93"/>
      <c r="AO1361" s="129"/>
      <c r="AP1361" s="93"/>
      <c r="AQ1361" s="93"/>
    </row>
    <row r="1362" spans="5:43" x14ac:dyDescent="0.25">
      <c r="E1362" s="93"/>
      <c r="AM1362" s="93"/>
      <c r="AN1362" s="93"/>
      <c r="AO1362" s="129"/>
      <c r="AP1362" s="93"/>
      <c r="AQ1362" s="93"/>
    </row>
    <row r="1363" spans="5:43" x14ac:dyDescent="0.25">
      <c r="E1363" s="93"/>
      <c r="AM1363" s="93"/>
      <c r="AN1363" s="93"/>
      <c r="AO1363" s="129"/>
      <c r="AP1363" s="93"/>
      <c r="AQ1363" s="93"/>
    </row>
    <row r="1364" spans="5:43" x14ac:dyDescent="0.25">
      <c r="E1364" s="93"/>
      <c r="AM1364" s="93"/>
      <c r="AN1364" s="93"/>
      <c r="AO1364" s="129"/>
      <c r="AP1364" s="93"/>
      <c r="AQ1364" s="93"/>
    </row>
    <row r="1365" spans="5:43" x14ac:dyDescent="0.25">
      <c r="E1365" s="93"/>
      <c r="AM1365" s="93"/>
      <c r="AN1365" s="93"/>
      <c r="AO1365" s="129"/>
      <c r="AP1365" s="93"/>
      <c r="AQ1365" s="93"/>
    </row>
    <row r="1366" spans="5:43" x14ac:dyDescent="0.25">
      <c r="E1366" s="93"/>
      <c r="AM1366" s="93"/>
      <c r="AN1366" s="93"/>
      <c r="AO1366" s="129"/>
      <c r="AP1366" s="93"/>
      <c r="AQ1366" s="93"/>
    </row>
    <row r="1367" spans="5:43" x14ac:dyDescent="0.25">
      <c r="E1367" s="93"/>
      <c r="AM1367" s="93"/>
      <c r="AN1367" s="93"/>
      <c r="AO1367" s="129"/>
      <c r="AP1367" s="93"/>
      <c r="AQ1367" s="93"/>
    </row>
    <row r="1368" spans="5:43" x14ac:dyDescent="0.25">
      <c r="E1368" s="93"/>
      <c r="AM1368" s="93"/>
      <c r="AN1368" s="93"/>
      <c r="AO1368" s="129"/>
      <c r="AP1368" s="93"/>
      <c r="AQ1368" s="93"/>
    </row>
    <row r="1369" spans="5:43" x14ac:dyDescent="0.25">
      <c r="E1369" s="93"/>
      <c r="AM1369" s="93"/>
      <c r="AN1369" s="93"/>
      <c r="AO1369" s="129"/>
      <c r="AP1369" s="93"/>
      <c r="AQ1369" s="93"/>
    </row>
    <row r="1370" spans="5:43" x14ac:dyDescent="0.25">
      <c r="E1370" s="93"/>
      <c r="AM1370" s="93"/>
      <c r="AN1370" s="93"/>
      <c r="AO1370" s="129"/>
      <c r="AP1370" s="93"/>
      <c r="AQ1370" s="93"/>
    </row>
    <row r="1371" spans="5:43" x14ac:dyDescent="0.25">
      <c r="E1371" s="93"/>
      <c r="AM1371" s="93"/>
      <c r="AN1371" s="93"/>
      <c r="AO1371" s="129"/>
      <c r="AP1371" s="93"/>
      <c r="AQ1371" s="93"/>
    </row>
    <row r="1372" spans="5:43" x14ac:dyDescent="0.25">
      <c r="E1372" s="93"/>
      <c r="AM1372" s="93"/>
      <c r="AN1372" s="93"/>
      <c r="AO1372" s="129"/>
      <c r="AP1372" s="93"/>
      <c r="AQ1372" s="93"/>
    </row>
    <row r="1373" spans="5:43" x14ac:dyDescent="0.25">
      <c r="E1373" s="93"/>
      <c r="AM1373" s="93"/>
      <c r="AN1373" s="93"/>
      <c r="AO1373" s="129"/>
      <c r="AP1373" s="93"/>
      <c r="AQ1373" s="93"/>
    </row>
    <row r="1374" spans="5:43" x14ac:dyDescent="0.25">
      <c r="E1374" s="93"/>
      <c r="AM1374" s="93"/>
      <c r="AN1374" s="93"/>
      <c r="AO1374" s="129"/>
      <c r="AP1374" s="93"/>
      <c r="AQ1374" s="93"/>
    </row>
    <row r="1375" spans="5:43" x14ac:dyDescent="0.25">
      <c r="E1375" s="93"/>
      <c r="AM1375" s="93"/>
      <c r="AN1375" s="93"/>
      <c r="AO1375" s="129"/>
      <c r="AP1375" s="93"/>
      <c r="AQ1375" s="93"/>
    </row>
    <row r="1376" spans="5:43" x14ac:dyDescent="0.25">
      <c r="E1376" s="93"/>
      <c r="AM1376" s="93"/>
      <c r="AN1376" s="93"/>
      <c r="AO1376" s="129"/>
      <c r="AP1376" s="93"/>
      <c r="AQ1376" s="93"/>
    </row>
    <row r="1377" spans="5:43" x14ac:dyDescent="0.25">
      <c r="E1377" s="93"/>
      <c r="AM1377" s="93"/>
      <c r="AN1377" s="93"/>
      <c r="AO1377" s="129"/>
      <c r="AP1377" s="93"/>
      <c r="AQ1377" s="93"/>
    </row>
    <row r="1378" spans="5:43" x14ac:dyDescent="0.25">
      <c r="E1378" s="93"/>
      <c r="AM1378" s="93"/>
      <c r="AN1378" s="93"/>
      <c r="AO1378" s="129"/>
      <c r="AP1378" s="93"/>
      <c r="AQ1378" s="93"/>
    </row>
    <row r="1379" spans="5:43" x14ac:dyDescent="0.25">
      <c r="E1379" s="93"/>
      <c r="AM1379" s="93"/>
      <c r="AN1379" s="93"/>
      <c r="AO1379" s="129"/>
      <c r="AP1379" s="93"/>
      <c r="AQ1379" s="93"/>
    </row>
    <row r="1380" spans="5:43" x14ac:dyDescent="0.25">
      <c r="E1380" s="93"/>
      <c r="AM1380" s="93"/>
      <c r="AN1380" s="93"/>
      <c r="AO1380" s="129"/>
      <c r="AP1380" s="93"/>
      <c r="AQ1380" s="93"/>
    </row>
    <row r="1381" spans="5:43" x14ac:dyDescent="0.25">
      <c r="E1381" s="93"/>
      <c r="AM1381" s="93"/>
      <c r="AN1381" s="93"/>
      <c r="AO1381" s="129"/>
      <c r="AP1381" s="93"/>
      <c r="AQ1381" s="93"/>
    </row>
    <row r="1382" spans="5:43" x14ac:dyDescent="0.25">
      <c r="E1382" s="93"/>
      <c r="AM1382" s="93"/>
      <c r="AN1382" s="93"/>
      <c r="AO1382" s="129"/>
      <c r="AP1382" s="93"/>
      <c r="AQ1382" s="93"/>
    </row>
    <row r="1383" spans="5:43" x14ac:dyDescent="0.25">
      <c r="E1383" s="93"/>
      <c r="AM1383" s="93"/>
      <c r="AN1383" s="93"/>
      <c r="AO1383" s="129"/>
      <c r="AP1383" s="93"/>
      <c r="AQ1383" s="93"/>
    </row>
    <row r="1384" spans="5:43" x14ac:dyDescent="0.25">
      <c r="E1384" s="93"/>
      <c r="AM1384" s="93"/>
      <c r="AN1384" s="93"/>
      <c r="AO1384" s="129"/>
      <c r="AP1384" s="93"/>
      <c r="AQ1384" s="93"/>
    </row>
    <row r="1385" spans="5:43" x14ac:dyDescent="0.25">
      <c r="E1385" s="93"/>
      <c r="AM1385" s="93"/>
      <c r="AN1385" s="93"/>
      <c r="AO1385" s="129"/>
      <c r="AP1385" s="93"/>
      <c r="AQ1385" s="93"/>
    </row>
    <row r="1386" spans="5:43" x14ac:dyDescent="0.25">
      <c r="E1386" s="93"/>
      <c r="AM1386" s="93"/>
      <c r="AN1386" s="93"/>
      <c r="AO1386" s="129"/>
      <c r="AP1386" s="93"/>
      <c r="AQ1386" s="93"/>
    </row>
    <row r="1387" spans="5:43" x14ac:dyDescent="0.25">
      <c r="E1387" s="93"/>
      <c r="AM1387" s="93"/>
      <c r="AN1387" s="93"/>
      <c r="AO1387" s="129"/>
      <c r="AP1387" s="93"/>
      <c r="AQ1387" s="93"/>
    </row>
    <row r="1388" spans="5:43" x14ac:dyDescent="0.25">
      <c r="E1388" s="93"/>
      <c r="AM1388" s="93"/>
      <c r="AN1388" s="93"/>
      <c r="AO1388" s="129"/>
      <c r="AP1388" s="93"/>
      <c r="AQ1388" s="93"/>
    </row>
    <row r="1389" spans="5:43" x14ac:dyDescent="0.25">
      <c r="E1389" s="93"/>
      <c r="AM1389" s="93"/>
      <c r="AN1389" s="93"/>
      <c r="AO1389" s="129"/>
      <c r="AP1389" s="93"/>
      <c r="AQ1389" s="93"/>
    </row>
    <row r="1390" spans="5:43" x14ac:dyDescent="0.25">
      <c r="E1390" s="93"/>
      <c r="AM1390" s="93"/>
      <c r="AN1390" s="93"/>
      <c r="AO1390" s="129"/>
      <c r="AP1390" s="93"/>
      <c r="AQ1390" s="93"/>
    </row>
    <row r="1391" spans="5:43" x14ac:dyDescent="0.25">
      <c r="E1391" s="93"/>
      <c r="AM1391" s="93"/>
      <c r="AN1391" s="93"/>
      <c r="AO1391" s="129"/>
      <c r="AP1391" s="93"/>
      <c r="AQ1391" s="93"/>
    </row>
    <row r="1392" spans="5:43" x14ac:dyDescent="0.25">
      <c r="E1392" s="93"/>
      <c r="AM1392" s="93"/>
      <c r="AN1392" s="93"/>
      <c r="AO1392" s="129"/>
      <c r="AP1392" s="93"/>
      <c r="AQ1392" s="93"/>
    </row>
    <row r="1393" spans="5:43" x14ac:dyDescent="0.25">
      <c r="E1393" s="93"/>
      <c r="AM1393" s="93"/>
      <c r="AN1393" s="93"/>
      <c r="AO1393" s="129"/>
      <c r="AP1393" s="93"/>
      <c r="AQ1393" s="93"/>
    </row>
    <row r="1394" spans="5:43" x14ac:dyDescent="0.25">
      <c r="E1394" s="93"/>
      <c r="AM1394" s="93"/>
      <c r="AN1394" s="93"/>
      <c r="AO1394" s="129"/>
      <c r="AP1394" s="93"/>
      <c r="AQ1394" s="93"/>
    </row>
    <row r="1395" spans="5:43" x14ac:dyDescent="0.25">
      <c r="E1395" s="93"/>
      <c r="AM1395" s="93"/>
      <c r="AN1395" s="93"/>
      <c r="AO1395" s="129"/>
      <c r="AP1395" s="93"/>
      <c r="AQ1395" s="93"/>
    </row>
    <row r="1396" spans="5:43" x14ac:dyDescent="0.25">
      <c r="E1396" s="93"/>
      <c r="AM1396" s="93"/>
      <c r="AN1396" s="93"/>
      <c r="AO1396" s="129"/>
      <c r="AP1396" s="93"/>
      <c r="AQ1396" s="93"/>
    </row>
    <row r="1397" spans="5:43" x14ac:dyDescent="0.25">
      <c r="E1397" s="93"/>
      <c r="AM1397" s="93"/>
      <c r="AN1397" s="93"/>
      <c r="AO1397" s="129"/>
      <c r="AP1397" s="93"/>
      <c r="AQ1397" s="93"/>
    </row>
    <row r="1398" spans="5:43" x14ac:dyDescent="0.25">
      <c r="E1398" s="93"/>
      <c r="AM1398" s="93"/>
      <c r="AN1398" s="93"/>
      <c r="AO1398" s="129"/>
      <c r="AP1398" s="93"/>
      <c r="AQ1398" s="93"/>
    </row>
    <row r="1399" spans="5:43" x14ac:dyDescent="0.25">
      <c r="E1399" s="93"/>
      <c r="AM1399" s="93"/>
      <c r="AN1399" s="93"/>
      <c r="AO1399" s="129"/>
      <c r="AP1399" s="93"/>
      <c r="AQ1399" s="93"/>
    </row>
    <row r="1400" spans="5:43" x14ac:dyDescent="0.25">
      <c r="E1400" s="93"/>
      <c r="AM1400" s="93"/>
      <c r="AN1400" s="93"/>
      <c r="AO1400" s="129"/>
      <c r="AP1400" s="93"/>
      <c r="AQ1400" s="93"/>
    </row>
    <row r="1401" spans="5:43" x14ac:dyDescent="0.25">
      <c r="E1401" s="93"/>
      <c r="AM1401" s="93"/>
      <c r="AN1401" s="93"/>
      <c r="AO1401" s="129"/>
      <c r="AP1401" s="93"/>
      <c r="AQ1401" s="93"/>
    </row>
    <row r="1402" spans="5:43" x14ac:dyDescent="0.25">
      <c r="E1402" s="93"/>
      <c r="AM1402" s="93"/>
      <c r="AN1402" s="93"/>
      <c r="AO1402" s="129"/>
      <c r="AP1402" s="93"/>
      <c r="AQ1402" s="93"/>
    </row>
    <row r="1403" spans="5:43" x14ac:dyDescent="0.25">
      <c r="E1403" s="93"/>
      <c r="AM1403" s="93"/>
      <c r="AN1403" s="93"/>
      <c r="AO1403" s="129"/>
      <c r="AP1403" s="93"/>
      <c r="AQ1403" s="93"/>
    </row>
    <row r="1404" spans="5:43" x14ac:dyDescent="0.25">
      <c r="E1404" s="93"/>
      <c r="AM1404" s="93"/>
      <c r="AN1404" s="93"/>
      <c r="AO1404" s="129"/>
      <c r="AP1404" s="93"/>
      <c r="AQ1404" s="93"/>
    </row>
    <row r="1405" spans="5:43" x14ac:dyDescent="0.25">
      <c r="E1405" s="93"/>
      <c r="AM1405" s="93"/>
      <c r="AN1405" s="93"/>
      <c r="AO1405" s="129"/>
      <c r="AP1405" s="93"/>
      <c r="AQ1405" s="93"/>
    </row>
    <row r="1406" spans="5:43" x14ac:dyDescent="0.25">
      <c r="E1406" s="93"/>
      <c r="AM1406" s="93"/>
      <c r="AN1406" s="93"/>
      <c r="AO1406" s="129"/>
      <c r="AP1406" s="93"/>
      <c r="AQ1406" s="93"/>
    </row>
    <row r="1407" spans="5:43" x14ac:dyDescent="0.25">
      <c r="E1407" s="93"/>
      <c r="AM1407" s="93"/>
      <c r="AN1407" s="93"/>
      <c r="AO1407" s="129"/>
      <c r="AP1407" s="93"/>
      <c r="AQ1407" s="93"/>
    </row>
    <row r="1408" spans="5:43" x14ac:dyDescent="0.25">
      <c r="E1408" s="93"/>
      <c r="AM1408" s="93"/>
      <c r="AN1408" s="93"/>
      <c r="AO1408" s="129"/>
      <c r="AP1408" s="93"/>
      <c r="AQ1408" s="93"/>
    </row>
    <row r="1409" spans="5:43" x14ac:dyDescent="0.25">
      <c r="E1409" s="93"/>
      <c r="AM1409" s="93"/>
      <c r="AN1409" s="93"/>
      <c r="AO1409" s="129"/>
      <c r="AP1409" s="93"/>
      <c r="AQ1409" s="93"/>
    </row>
    <row r="1410" spans="5:43" x14ac:dyDescent="0.25">
      <c r="E1410" s="93"/>
      <c r="AM1410" s="93"/>
      <c r="AN1410" s="93"/>
      <c r="AO1410" s="129"/>
      <c r="AP1410" s="93"/>
      <c r="AQ1410" s="93"/>
    </row>
    <row r="1411" spans="5:43" x14ac:dyDescent="0.25">
      <c r="E1411" s="93"/>
      <c r="AM1411" s="93"/>
      <c r="AN1411" s="93"/>
      <c r="AO1411" s="129"/>
      <c r="AP1411" s="93"/>
      <c r="AQ1411" s="93"/>
    </row>
    <row r="1412" spans="5:43" x14ac:dyDescent="0.25">
      <c r="E1412" s="93"/>
      <c r="AM1412" s="93"/>
      <c r="AN1412" s="93"/>
      <c r="AO1412" s="129"/>
      <c r="AP1412" s="93"/>
      <c r="AQ1412" s="93"/>
    </row>
    <row r="1413" spans="5:43" x14ac:dyDescent="0.25">
      <c r="E1413" s="93"/>
      <c r="AM1413" s="93"/>
      <c r="AN1413" s="93"/>
      <c r="AO1413" s="129"/>
      <c r="AP1413" s="93"/>
      <c r="AQ1413" s="93"/>
    </row>
    <row r="1414" spans="5:43" x14ac:dyDescent="0.25">
      <c r="E1414" s="93"/>
      <c r="AM1414" s="93"/>
      <c r="AN1414" s="93"/>
      <c r="AO1414" s="129"/>
      <c r="AP1414" s="93"/>
      <c r="AQ1414" s="93"/>
    </row>
    <row r="1415" spans="5:43" x14ac:dyDescent="0.25">
      <c r="E1415" s="93"/>
      <c r="AM1415" s="93"/>
      <c r="AN1415" s="93"/>
      <c r="AO1415" s="129"/>
      <c r="AP1415" s="93"/>
      <c r="AQ1415" s="93"/>
    </row>
    <row r="1416" spans="5:43" x14ac:dyDescent="0.25">
      <c r="E1416" s="93"/>
      <c r="AM1416" s="93"/>
      <c r="AN1416" s="93"/>
      <c r="AO1416" s="129"/>
      <c r="AP1416" s="93"/>
      <c r="AQ1416" s="93"/>
    </row>
    <row r="1417" spans="5:43" x14ac:dyDescent="0.25">
      <c r="E1417" s="93"/>
      <c r="AM1417" s="93"/>
      <c r="AN1417" s="93"/>
      <c r="AO1417" s="129"/>
      <c r="AP1417" s="93"/>
      <c r="AQ1417" s="93"/>
    </row>
    <row r="1418" spans="5:43" x14ac:dyDescent="0.25">
      <c r="E1418" s="93"/>
      <c r="AM1418" s="93"/>
      <c r="AN1418" s="93"/>
      <c r="AO1418" s="129"/>
      <c r="AP1418" s="93"/>
      <c r="AQ1418" s="93"/>
    </row>
    <row r="1419" spans="5:43" x14ac:dyDescent="0.25">
      <c r="E1419" s="93"/>
      <c r="AM1419" s="93"/>
      <c r="AN1419" s="93"/>
      <c r="AO1419" s="129"/>
      <c r="AP1419" s="93"/>
      <c r="AQ1419" s="93"/>
    </row>
    <row r="1420" spans="5:43" x14ac:dyDescent="0.25">
      <c r="E1420" s="93"/>
      <c r="AM1420" s="93"/>
      <c r="AN1420" s="93"/>
      <c r="AO1420" s="129"/>
      <c r="AP1420" s="93"/>
      <c r="AQ1420" s="93"/>
    </row>
    <row r="1421" spans="5:43" x14ac:dyDescent="0.25">
      <c r="E1421" s="93"/>
      <c r="AM1421" s="93"/>
      <c r="AN1421" s="93"/>
      <c r="AO1421" s="129"/>
      <c r="AP1421" s="93"/>
      <c r="AQ1421" s="93"/>
    </row>
    <row r="1422" spans="5:43" x14ac:dyDescent="0.25">
      <c r="E1422" s="93"/>
      <c r="AM1422" s="93"/>
      <c r="AN1422" s="93"/>
      <c r="AO1422" s="129"/>
      <c r="AP1422" s="93"/>
      <c r="AQ1422" s="93"/>
    </row>
    <row r="1423" spans="5:43" x14ac:dyDescent="0.25">
      <c r="E1423" s="93"/>
      <c r="AM1423" s="93"/>
      <c r="AN1423" s="93"/>
      <c r="AO1423" s="129"/>
      <c r="AP1423" s="93"/>
      <c r="AQ1423" s="93"/>
    </row>
    <row r="1424" spans="5:43" x14ac:dyDescent="0.25">
      <c r="E1424" s="93"/>
      <c r="AM1424" s="93"/>
      <c r="AN1424" s="93"/>
      <c r="AO1424" s="129"/>
      <c r="AP1424" s="93"/>
      <c r="AQ1424" s="93"/>
    </row>
    <row r="1425" spans="5:43" x14ac:dyDescent="0.25">
      <c r="E1425" s="93"/>
      <c r="AM1425" s="93"/>
      <c r="AN1425" s="93"/>
      <c r="AO1425" s="129"/>
      <c r="AP1425" s="93"/>
      <c r="AQ1425" s="93"/>
    </row>
    <row r="1426" spans="5:43" x14ac:dyDescent="0.25">
      <c r="E1426" s="93"/>
      <c r="AM1426" s="93"/>
      <c r="AN1426" s="93"/>
      <c r="AO1426" s="129"/>
      <c r="AP1426" s="93"/>
      <c r="AQ1426" s="93"/>
    </row>
    <row r="1427" spans="5:43" x14ac:dyDescent="0.25">
      <c r="E1427" s="93"/>
      <c r="AM1427" s="93"/>
      <c r="AN1427" s="93"/>
      <c r="AO1427" s="129"/>
      <c r="AP1427" s="93"/>
      <c r="AQ1427" s="93"/>
    </row>
    <row r="1428" spans="5:43" x14ac:dyDescent="0.25">
      <c r="E1428" s="93"/>
      <c r="AM1428" s="93"/>
      <c r="AN1428" s="93"/>
      <c r="AO1428" s="129"/>
      <c r="AP1428" s="93"/>
      <c r="AQ1428" s="93"/>
    </row>
    <row r="1429" spans="5:43" x14ac:dyDescent="0.25">
      <c r="E1429" s="93"/>
      <c r="AM1429" s="93"/>
      <c r="AN1429" s="93"/>
      <c r="AO1429" s="129"/>
      <c r="AP1429" s="93"/>
      <c r="AQ1429" s="93"/>
    </row>
    <row r="1430" spans="5:43" x14ac:dyDescent="0.25">
      <c r="E1430" s="93"/>
      <c r="AM1430" s="93"/>
      <c r="AN1430" s="93"/>
      <c r="AO1430" s="129"/>
      <c r="AP1430" s="93"/>
      <c r="AQ1430" s="93"/>
    </row>
    <row r="1431" spans="5:43" x14ac:dyDescent="0.25">
      <c r="E1431" s="93"/>
      <c r="AM1431" s="93"/>
      <c r="AN1431" s="93"/>
      <c r="AO1431" s="129"/>
      <c r="AP1431" s="93"/>
      <c r="AQ1431" s="93"/>
    </row>
    <row r="1432" spans="5:43" x14ac:dyDescent="0.25">
      <c r="E1432" s="93"/>
      <c r="AM1432" s="93"/>
      <c r="AN1432" s="93"/>
      <c r="AO1432" s="129"/>
      <c r="AP1432" s="93"/>
      <c r="AQ1432" s="93"/>
    </row>
    <row r="1433" spans="5:43" x14ac:dyDescent="0.25">
      <c r="E1433" s="93"/>
      <c r="AM1433" s="93"/>
      <c r="AN1433" s="93"/>
      <c r="AO1433" s="129"/>
      <c r="AP1433" s="93"/>
      <c r="AQ1433" s="93"/>
    </row>
    <row r="1434" spans="5:43" x14ac:dyDescent="0.25">
      <c r="E1434" s="93"/>
      <c r="AM1434" s="93"/>
      <c r="AN1434" s="93"/>
      <c r="AO1434" s="129"/>
      <c r="AP1434" s="93"/>
      <c r="AQ1434" s="93"/>
    </row>
    <row r="1435" spans="5:43" x14ac:dyDescent="0.25">
      <c r="E1435" s="93"/>
      <c r="AM1435" s="93"/>
      <c r="AN1435" s="93"/>
      <c r="AO1435" s="129"/>
      <c r="AP1435" s="93"/>
      <c r="AQ1435" s="93"/>
    </row>
    <row r="1436" spans="5:43" x14ac:dyDescent="0.25">
      <c r="E1436" s="93"/>
      <c r="AM1436" s="93"/>
      <c r="AN1436" s="93"/>
      <c r="AO1436" s="129"/>
      <c r="AP1436" s="93"/>
      <c r="AQ1436" s="93"/>
    </row>
    <row r="1437" spans="5:43" x14ac:dyDescent="0.25">
      <c r="E1437" s="93"/>
      <c r="AM1437" s="93"/>
      <c r="AN1437" s="93"/>
      <c r="AO1437" s="129"/>
      <c r="AP1437" s="93"/>
      <c r="AQ1437" s="93"/>
    </row>
    <row r="1438" spans="5:43" x14ac:dyDescent="0.25">
      <c r="E1438" s="93"/>
      <c r="AM1438" s="93"/>
      <c r="AN1438" s="93"/>
      <c r="AO1438" s="129"/>
      <c r="AP1438" s="93"/>
      <c r="AQ1438" s="93"/>
    </row>
    <row r="1439" spans="5:43" x14ac:dyDescent="0.25">
      <c r="E1439" s="93"/>
      <c r="AM1439" s="93"/>
      <c r="AN1439" s="93"/>
      <c r="AO1439" s="129"/>
      <c r="AP1439" s="93"/>
      <c r="AQ1439" s="93"/>
    </row>
    <row r="1440" spans="5:43" x14ac:dyDescent="0.25">
      <c r="E1440" s="93"/>
      <c r="AM1440" s="93"/>
      <c r="AN1440" s="93"/>
      <c r="AO1440" s="129"/>
      <c r="AP1440" s="93"/>
      <c r="AQ1440" s="93"/>
    </row>
    <row r="1441" spans="5:43" x14ac:dyDescent="0.25">
      <c r="E1441" s="93"/>
      <c r="AM1441" s="93"/>
      <c r="AN1441" s="93"/>
      <c r="AO1441" s="129"/>
      <c r="AP1441" s="93"/>
      <c r="AQ1441" s="93"/>
    </row>
    <row r="1442" spans="5:43" x14ac:dyDescent="0.25">
      <c r="E1442" s="93"/>
      <c r="AM1442" s="93"/>
      <c r="AN1442" s="93"/>
      <c r="AO1442" s="129"/>
      <c r="AP1442" s="93"/>
      <c r="AQ1442" s="93"/>
    </row>
    <row r="1443" spans="5:43" x14ac:dyDescent="0.25">
      <c r="E1443" s="93"/>
      <c r="AM1443" s="93"/>
      <c r="AN1443" s="93"/>
      <c r="AO1443" s="129"/>
      <c r="AP1443" s="93"/>
      <c r="AQ1443" s="93"/>
    </row>
    <row r="1444" spans="5:43" x14ac:dyDescent="0.25">
      <c r="E1444" s="93"/>
      <c r="AM1444" s="93"/>
      <c r="AN1444" s="93"/>
      <c r="AO1444" s="129"/>
      <c r="AP1444" s="93"/>
      <c r="AQ1444" s="93"/>
    </row>
    <row r="1445" spans="5:43" x14ac:dyDescent="0.25">
      <c r="E1445" s="93"/>
      <c r="AM1445" s="93"/>
      <c r="AN1445" s="93"/>
      <c r="AO1445" s="129"/>
      <c r="AP1445" s="93"/>
      <c r="AQ1445" s="93"/>
    </row>
    <row r="1446" spans="5:43" x14ac:dyDescent="0.25">
      <c r="E1446" s="93"/>
      <c r="AM1446" s="93"/>
      <c r="AN1446" s="93"/>
      <c r="AO1446" s="129"/>
      <c r="AP1446" s="93"/>
      <c r="AQ1446" s="93"/>
    </row>
    <row r="1447" spans="5:43" x14ac:dyDescent="0.25">
      <c r="E1447" s="93"/>
      <c r="AM1447" s="93"/>
      <c r="AN1447" s="93"/>
      <c r="AO1447" s="129"/>
      <c r="AP1447" s="93"/>
      <c r="AQ1447" s="93"/>
    </row>
    <row r="1448" spans="5:43" x14ac:dyDescent="0.25">
      <c r="E1448" s="93"/>
      <c r="AM1448" s="93"/>
      <c r="AN1448" s="93"/>
      <c r="AO1448" s="129"/>
      <c r="AP1448" s="93"/>
      <c r="AQ1448" s="93"/>
    </row>
    <row r="1449" spans="5:43" x14ac:dyDescent="0.25">
      <c r="E1449" s="93"/>
      <c r="AM1449" s="93"/>
      <c r="AN1449" s="93"/>
      <c r="AO1449" s="129"/>
      <c r="AP1449" s="93"/>
      <c r="AQ1449" s="93"/>
    </row>
    <row r="1450" spans="5:43" x14ac:dyDescent="0.25">
      <c r="E1450" s="93"/>
      <c r="AM1450" s="93"/>
      <c r="AN1450" s="93"/>
      <c r="AO1450" s="129"/>
      <c r="AP1450" s="93"/>
      <c r="AQ1450" s="93"/>
    </row>
    <row r="1451" spans="5:43" x14ac:dyDescent="0.25">
      <c r="E1451" s="93"/>
      <c r="AM1451" s="93"/>
      <c r="AN1451" s="93"/>
      <c r="AO1451" s="129"/>
      <c r="AP1451" s="93"/>
      <c r="AQ1451" s="93"/>
    </row>
    <row r="1452" spans="5:43" x14ac:dyDescent="0.25">
      <c r="E1452" s="93"/>
      <c r="AM1452" s="93"/>
      <c r="AN1452" s="93"/>
      <c r="AO1452" s="129"/>
      <c r="AP1452" s="93"/>
      <c r="AQ1452" s="93"/>
    </row>
    <row r="1453" spans="5:43" x14ac:dyDescent="0.25">
      <c r="E1453" s="93"/>
      <c r="AM1453" s="93"/>
      <c r="AN1453" s="93"/>
      <c r="AO1453" s="129"/>
      <c r="AP1453" s="93"/>
      <c r="AQ1453" s="93"/>
    </row>
    <row r="1454" spans="5:43" x14ac:dyDescent="0.25">
      <c r="E1454" s="93"/>
      <c r="AM1454" s="93"/>
      <c r="AN1454" s="93"/>
      <c r="AO1454" s="129"/>
      <c r="AP1454" s="93"/>
      <c r="AQ1454" s="93"/>
    </row>
    <row r="1455" spans="5:43" x14ac:dyDescent="0.25">
      <c r="E1455" s="93"/>
      <c r="AM1455" s="93"/>
      <c r="AN1455" s="93"/>
      <c r="AO1455" s="129"/>
      <c r="AP1455" s="93"/>
      <c r="AQ1455" s="93"/>
    </row>
    <row r="1456" spans="5:43" x14ac:dyDescent="0.25">
      <c r="E1456" s="93"/>
      <c r="AM1456" s="93"/>
      <c r="AN1456" s="93"/>
      <c r="AO1456" s="129"/>
      <c r="AP1456" s="93"/>
      <c r="AQ1456" s="93"/>
    </row>
    <row r="1457" spans="5:43" x14ac:dyDescent="0.25">
      <c r="E1457" s="93"/>
      <c r="AM1457" s="93"/>
      <c r="AN1457" s="93"/>
      <c r="AO1457" s="129"/>
      <c r="AP1457" s="93"/>
      <c r="AQ1457" s="93"/>
    </row>
    <row r="1458" spans="5:43" x14ac:dyDescent="0.25">
      <c r="E1458" s="93"/>
      <c r="AM1458" s="93"/>
      <c r="AN1458" s="93"/>
      <c r="AO1458" s="129"/>
      <c r="AP1458" s="93"/>
      <c r="AQ1458" s="93"/>
    </row>
    <row r="1459" spans="5:43" x14ac:dyDescent="0.25">
      <c r="E1459" s="93"/>
      <c r="AM1459" s="93"/>
      <c r="AN1459" s="93"/>
      <c r="AO1459" s="129"/>
      <c r="AP1459" s="93"/>
      <c r="AQ1459" s="93"/>
    </row>
    <row r="1460" spans="5:43" x14ac:dyDescent="0.25">
      <c r="E1460" s="93"/>
      <c r="AM1460" s="93"/>
      <c r="AN1460" s="93"/>
      <c r="AO1460" s="129"/>
      <c r="AP1460" s="93"/>
      <c r="AQ1460" s="93"/>
    </row>
    <row r="1461" spans="5:43" x14ac:dyDescent="0.25">
      <c r="E1461" s="93"/>
      <c r="AM1461" s="93"/>
      <c r="AN1461" s="93"/>
      <c r="AO1461" s="129"/>
      <c r="AP1461" s="93"/>
      <c r="AQ1461" s="93"/>
    </row>
    <row r="1462" spans="5:43" x14ac:dyDescent="0.25">
      <c r="E1462" s="93"/>
      <c r="AM1462" s="93"/>
      <c r="AN1462" s="93"/>
      <c r="AO1462" s="129"/>
      <c r="AP1462" s="93"/>
      <c r="AQ1462" s="93"/>
    </row>
    <row r="1463" spans="5:43" x14ac:dyDescent="0.25">
      <c r="E1463" s="93"/>
      <c r="AM1463" s="93"/>
      <c r="AN1463" s="93"/>
      <c r="AO1463" s="129"/>
      <c r="AP1463" s="93"/>
      <c r="AQ1463" s="93"/>
    </row>
    <row r="1464" spans="5:43" x14ac:dyDescent="0.25">
      <c r="E1464" s="93"/>
      <c r="AM1464" s="93"/>
      <c r="AN1464" s="93"/>
      <c r="AO1464" s="129"/>
      <c r="AP1464" s="93"/>
      <c r="AQ1464" s="93"/>
    </row>
    <row r="1465" spans="5:43" x14ac:dyDescent="0.25">
      <c r="E1465" s="93"/>
      <c r="AM1465" s="93"/>
      <c r="AN1465" s="93"/>
      <c r="AO1465" s="129"/>
      <c r="AP1465" s="93"/>
      <c r="AQ1465" s="93"/>
    </row>
    <row r="1466" spans="5:43" x14ac:dyDescent="0.25">
      <c r="E1466" s="93"/>
      <c r="AM1466" s="93"/>
      <c r="AN1466" s="93"/>
      <c r="AO1466" s="129"/>
      <c r="AP1466" s="93"/>
      <c r="AQ1466" s="93"/>
    </row>
    <row r="1467" spans="5:43" x14ac:dyDescent="0.25">
      <c r="E1467" s="93"/>
      <c r="AM1467" s="93"/>
      <c r="AN1467" s="93"/>
      <c r="AO1467" s="129"/>
      <c r="AP1467" s="93"/>
      <c r="AQ1467" s="93"/>
    </row>
    <row r="1468" spans="5:43" x14ac:dyDescent="0.25">
      <c r="E1468" s="93"/>
      <c r="AM1468" s="93"/>
      <c r="AN1468" s="93"/>
      <c r="AO1468" s="129"/>
      <c r="AP1468" s="93"/>
      <c r="AQ1468" s="93"/>
    </row>
    <row r="1469" spans="5:43" x14ac:dyDescent="0.25">
      <c r="E1469" s="93"/>
      <c r="AM1469" s="93"/>
      <c r="AN1469" s="93"/>
      <c r="AO1469" s="129"/>
      <c r="AP1469" s="93"/>
      <c r="AQ1469" s="93"/>
    </row>
    <row r="1470" spans="5:43" x14ac:dyDescent="0.25">
      <c r="E1470" s="93"/>
      <c r="AM1470" s="93"/>
      <c r="AN1470" s="93"/>
      <c r="AO1470" s="129"/>
      <c r="AP1470" s="93"/>
      <c r="AQ1470" s="93"/>
    </row>
    <row r="1471" spans="5:43" x14ac:dyDescent="0.25">
      <c r="E1471" s="93"/>
      <c r="AM1471" s="93"/>
      <c r="AN1471" s="93"/>
      <c r="AO1471" s="129"/>
      <c r="AP1471" s="93"/>
      <c r="AQ1471" s="93"/>
    </row>
    <row r="1472" spans="5:43" x14ac:dyDescent="0.25">
      <c r="E1472" s="93"/>
      <c r="AM1472" s="93"/>
      <c r="AN1472" s="93"/>
      <c r="AO1472" s="129"/>
      <c r="AP1472" s="93"/>
      <c r="AQ1472" s="93"/>
    </row>
    <row r="1473" spans="5:43" x14ac:dyDescent="0.25">
      <c r="E1473" s="93"/>
      <c r="AM1473" s="93"/>
      <c r="AN1473" s="93"/>
      <c r="AO1473" s="129"/>
      <c r="AP1473" s="93"/>
      <c r="AQ1473" s="93"/>
    </row>
    <row r="1474" spans="5:43" x14ac:dyDescent="0.25">
      <c r="E1474" s="93"/>
      <c r="AM1474" s="93"/>
      <c r="AN1474" s="93"/>
      <c r="AO1474" s="129"/>
      <c r="AP1474" s="93"/>
      <c r="AQ1474" s="93"/>
    </row>
    <row r="1475" spans="5:43" x14ac:dyDescent="0.25">
      <c r="E1475" s="93"/>
      <c r="AM1475" s="93"/>
      <c r="AN1475" s="93"/>
      <c r="AO1475" s="129"/>
      <c r="AP1475" s="93"/>
      <c r="AQ1475" s="93"/>
    </row>
    <row r="1476" spans="5:43" x14ac:dyDescent="0.25">
      <c r="E1476" s="93"/>
      <c r="AM1476" s="93"/>
      <c r="AN1476" s="93"/>
      <c r="AO1476" s="129"/>
      <c r="AP1476" s="93"/>
      <c r="AQ1476" s="93"/>
    </row>
    <row r="1477" spans="5:43" x14ac:dyDescent="0.25">
      <c r="E1477" s="93"/>
      <c r="AM1477" s="93"/>
      <c r="AN1477" s="93"/>
      <c r="AO1477" s="129"/>
      <c r="AP1477" s="93"/>
      <c r="AQ1477" s="93"/>
    </row>
    <row r="1478" spans="5:43" x14ac:dyDescent="0.25">
      <c r="E1478" s="93"/>
      <c r="AM1478" s="93"/>
      <c r="AN1478" s="93"/>
      <c r="AO1478" s="129"/>
      <c r="AP1478" s="93"/>
      <c r="AQ1478" s="93"/>
    </row>
    <row r="1479" spans="5:43" x14ac:dyDescent="0.25">
      <c r="E1479" s="93"/>
      <c r="AM1479" s="93"/>
      <c r="AN1479" s="93"/>
      <c r="AO1479" s="129"/>
      <c r="AP1479" s="93"/>
      <c r="AQ1479" s="93"/>
    </row>
    <row r="1480" spans="5:43" x14ac:dyDescent="0.25">
      <c r="E1480" s="93"/>
      <c r="AM1480" s="93"/>
      <c r="AN1480" s="93"/>
      <c r="AO1480" s="129"/>
      <c r="AP1480" s="93"/>
      <c r="AQ1480" s="93"/>
    </row>
    <row r="1481" spans="5:43" x14ac:dyDescent="0.25">
      <c r="E1481" s="93"/>
      <c r="AM1481" s="93"/>
      <c r="AN1481" s="93"/>
      <c r="AO1481" s="129"/>
      <c r="AP1481" s="93"/>
      <c r="AQ1481" s="93"/>
    </row>
    <row r="1482" spans="5:43" x14ac:dyDescent="0.25">
      <c r="E1482" s="93"/>
      <c r="AM1482" s="93"/>
      <c r="AN1482" s="93"/>
      <c r="AO1482" s="129"/>
      <c r="AP1482" s="93"/>
      <c r="AQ1482" s="93"/>
    </row>
    <row r="1483" spans="5:43" x14ac:dyDescent="0.25">
      <c r="E1483" s="93"/>
      <c r="AM1483" s="93"/>
      <c r="AN1483" s="93"/>
      <c r="AO1483" s="129"/>
      <c r="AP1483" s="93"/>
      <c r="AQ1483" s="93"/>
    </row>
    <row r="1484" spans="5:43" x14ac:dyDescent="0.25">
      <c r="E1484" s="93"/>
      <c r="AM1484" s="93"/>
      <c r="AN1484" s="93"/>
      <c r="AO1484" s="129"/>
      <c r="AP1484" s="93"/>
      <c r="AQ1484" s="93"/>
    </row>
    <row r="1485" spans="5:43" x14ac:dyDescent="0.25">
      <c r="E1485" s="93"/>
      <c r="AM1485" s="93"/>
      <c r="AN1485" s="93"/>
      <c r="AO1485" s="129"/>
      <c r="AP1485" s="93"/>
      <c r="AQ1485" s="93"/>
    </row>
    <row r="1486" spans="5:43" x14ac:dyDescent="0.25">
      <c r="E1486" s="93"/>
      <c r="AM1486" s="93"/>
      <c r="AN1486" s="93"/>
      <c r="AO1486" s="129"/>
      <c r="AP1486" s="93"/>
      <c r="AQ1486" s="93"/>
    </row>
    <row r="1487" spans="5:43" x14ac:dyDescent="0.25">
      <c r="E1487" s="93"/>
      <c r="AM1487" s="93"/>
      <c r="AN1487" s="93"/>
      <c r="AO1487" s="129"/>
      <c r="AP1487" s="93"/>
      <c r="AQ1487" s="93"/>
    </row>
    <row r="1488" spans="5:43" x14ac:dyDescent="0.25">
      <c r="E1488" s="93"/>
      <c r="AM1488" s="93"/>
      <c r="AN1488" s="93"/>
      <c r="AO1488" s="129"/>
      <c r="AP1488" s="93"/>
      <c r="AQ1488" s="93"/>
    </row>
    <row r="1489" spans="5:43" x14ac:dyDescent="0.25">
      <c r="E1489" s="93"/>
      <c r="AM1489" s="93"/>
      <c r="AN1489" s="93"/>
      <c r="AO1489" s="129"/>
      <c r="AP1489" s="93"/>
      <c r="AQ1489" s="93"/>
    </row>
    <row r="1490" spans="5:43" x14ac:dyDescent="0.25">
      <c r="E1490" s="93"/>
      <c r="AM1490" s="93"/>
      <c r="AN1490" s="93"/>
      <c r="AO1490" s="129"/>
      <c r="AP1490" s="93"/>
      <c r="AQ1490" s="93"/>
    </row>
    <row r="1491" spans="5:43" x14ac:dyDescent="0.25">
      <c r="E1491" s="93"/>
      <c r="AM1491" s="93"/>
      <c r="AN1491" s="93"/>
      <c r="AO1491" s="129"/>
      <c r="AP1491" s="93"/>
      <c r="AQ1491" s="93"/>
    </row>
    <row r="1492" spans="5:43" x14ac:dyDescent="0.25">
      <c r="E1492" s="93"/>
      <c r="AM1492" s="93"/>
      <c r="AN1492" s="93"/>
      <c r="AO1492" s="129"/>
      <c r="AP1492" s="93"/>
      <c r="AQ1492" s="93"/>
    </row>
    <row r="1493" spans="5:43" x14ac:dyDescent="0.25">
      <c r="E1493" s="93"/>
      <c r="AM1493" s="93"/>
      <c r="AN1493" s="93"/>
      <c r="AO1493" s="129"/>
      <c r="AP1493" s="93"/>
      <c r="AQ1493" s="93"/>
    </row>
    <row r="1494" spans="5:43" x14ac:dyDescent="0.25">
      <c r="E1494" s="93"/>
      <c r="AM1494" s="93"/>
      <c r="AN1494" s="93"/>
      <c r="AO1494" s="129"/>
      <c r="AP1494" s="93"/>
      <c r="AQ1494" s="93"/>
    </row>
    <row r="1495" spans="5:43" x14ac:dyDescent="0.25">
      <c r="E1495" s="93"/>
      <c r="AM1495" s="93"/>
      <c r="AN1495" s="93"/>
      <c r="AO1495" s="129"/>
      <c r="AP1495" s="93"/>
      <c r="AQ1495" s="93"/>
    </row>
    <row r="1496" spans="5:43" x14ac:dyDescent="0.25">
      <c r="E1496" s="93"/>
      <c r="AM1496" s="93"/>
      <c r="AN1496" s="93"/>
      <c r="AO1496" s="129"/>
      <c r="AP1496" s="93"/>
      <c r="AQ1496" s="93"/>
    </row>
    <row r="1497" spans="5:43" x14ac:dyDescent="0.25">
      <c r="E1497" s="93"/>
      <c r="AM1497" s="93"/>
      <c r="AN1497" s="93"/>
      <c r="AO1497" s="129"/>
      <c r="AP1497" s="93"/>
      <c r="AQ1497" s="93"/>
    </row>
    <row r="1498" spans="5:43" x14ac:dyDescent="0.25">
      <c r="E1498" s="93"/>
      <c r="AM1498" s="93"/>
      <c r="AN1498" s="93"/>
      <c r="AO1498" s="129"/>
      <c r="AP1498" s="93"/>
      <c r="AQ1498" s="93"/>
    </row>
    <row r="1499" spans="5:43" x14ac:dyDescent="0.25">
      <c r="E1499" s="93"/>
      <c r="AM1499" s="93"/>
      <c r="AN1499" s="93"/>
      <c r="AO1499" s="129"/>
      <c r="AP1499" s="93"/>
      <c r="AQ1499" s="93"/>
    </row>
    <row r="1500" spans="5:43" x14ac:dyDescent="0.25">
      <c r="E1500" s="93"/>
      <c r="AM1500" s="93"/>
      <c r="AN1500" s="93"/>
      <c r="AO1500" s="129"/>
      <c r="AP1500" s="93"/>
      <c r="AQ1500" s="93"/>
    </row>
    <row r="1501" spans="5:43" x14ac:dyDescent="0.25">
      <c r="E1501" s="93"/>
      <c r="AM1501" s="93"/>
      <c r="AN1501" s="93"/>
      <c r="AO1501" s="129"/>
      <c r="AP1501" s="93"/>
      <c r="AQ1501" s="93"/>
    </row>
    <row r="1502" spans="5:43" x14ac:dyDescent="0.25">
      <c r="E1502" s="93"/>
      <c r="AM1502" s="93"/>
      <c r="AN1502" s="93"/>
      <c r="AO1502" s="129"/>
      <c r="AP1502" s="93"/>
      <c r="AQ1502" s="93"/>
    </row>
    <row r="1503" spans="5:43" x14ac:dyDescent="0.25">
      <c r="E1503" s="93"/>
      <c r="AM1503" s="93"/>
      <c r="AN1503" s="93"/>
      <c r="AO1503" s="129"/>
      <c r="AP1503" s="93"/>
      <c r="AQ1503" s="93"/>
    </row>
    <row r="1504" spans="5:43" x14ac:dyDescent="0.25">
      <c r="E1504" s="93"/>
      <c r="AM1504" s="93"/>
      <c r="AN1504" s="93"/>
      <c r="AO1504" s="129"/>
      <c r="AP1504" s="93"/>
      <c r="AQ1504" s="93"/>
    </row>
    <row r="1505" spans="5:43" x14ac:dyDescent="0.25">
      <c r="E1505" s="93"/>
      <c r="AM1505" s="93"/>
      <c r="AN1505" s="93"/>
      <c r="AO1505" s="129"/>
      <c r="AP1505" s="93"/>
      <c r="AQ1505" s="93"/>
    </row>
    <row r="1506" spans="5:43" x14ac:dyDescent="0.25">
      <c r="E1506" s="93"/>
      <c r="AM1506" s="93"/>
      <c r="AN1506" s="93"/>
      <c r="AO1506" s="129"/>
      <c r="AP1506" s="93"/>
      <c r="AQ1506" s="93"/>
    </row>
    <row r="1507" spans="5:43" x14ac:dyDescent="0.25">
      <c r="E1507" s="93"/>
      <c r="AM1507" s="93"/>
      <c r="AN1507" s="93"/>
      <c r="AO1507" s="129"/>
      <c r="AP1507" s="93"/>
      <c r="AQ1507" s="93"/>
    </row>
    <row r="1508" spans="5:43" x14ac:dyDescent="0.25">
      <c r="E1508" s="93"/>
      <c r="AM1508" s="93"/>
      <c r="AN1508" s="93"/>
      <c r="AO1508" s="129"/>
      <c r="AP1508" s="93"/>
      <c r="AQ1508" s="93"/>
    </row>
    <row r="1509" spans="5:43" x14ac:dyDescent="0.25">
      <c r="E1509" s="93"/>
      <c r="AM1509" s="93"/>
      <c r="AN1509" s="93"/>
      <c r="AO1509" s="129"/>
      <c r="AP1509" s="93"/>
      <c r="AQ1509" s="93"/>
    </row>
    <row r="1510" spans="5:43" x14ac:dyDescent="0.25">
      <c r="E1510" s="93"/>
      <c r="AM1510" s="93"/>
      <c r="AN1510" s="93"/>
      <c r="AO1510" s="129"/>
      <c r="AP1510" s="93"/>
      <c r="AQ1510" s="93"/>
    </row>
    <row r="1511" spans="5:43" x14ac:dyDescent="0.25">
      <c r="E1511" s="93"/>
      <c r="AM1511" s="93"/>
      <c r="AN1511" s="93"/>
      <c r="AO1511" s="129"/>
      <c r="AP1511" s="93"/>
      <c r="AQ1511" s="93"/>
    </row>
    <row r="1512" spans="5:43" x14ac:dyDescent="0.25">
      <c r="E1512" s="93"/>
      <c r="AM1512" s="93"/>
      <c r="AN1512" s="93"/>
      <c r="AO1512" s="129"/>
      <c r="AP1512" s="93"/>
      <c r="AQ1512" s="93"/>
    </row>
    <row r="1513" spans="5:43" x14ac:dyDescent="0.25">
      <c r="E1513" s="93"/>
      <c r="AM1513" s="93"/>
      <c r="AN1513" s="93"/>
      <c r="AO1513" s="129"/>
      <c r="AP1513" s="93"/>
      <c r="AQ1513" s="93"/>
    </row>
    <row r="1514" spans="5:43" x14ac:dyDescent="0.25">
      <c r="E1514" s="93"/>
      <c r="AM1514" s="93"/>
      <c r="AN1514" s="93"/>
      <c r="AO1514" s="129"/>
      <c r="AP1514" s="93"/>
      <c r="AQ1514" s="93"/>
    </row>
    <row r="1515" spans="5:43" x14ac:dyDescent="0.25">
      <c r="E1515" s="93"/>
      <c r="AM1515" s="93"/>
      <c r="AN1515" s="93"/>
      <c r="AO1515" s="129"/>
      <c r="AP1515" s="93"/>
      <c r="AQ1515" s="93"/>
    </row>
    <row r="1516" spans="5:43" x14ac:dyDescent="0.25">
      <c r="E1516" s="93"/>
      <c r="AM1516" s="93"/>
      <c r="AN1516" s="93"/>
      <c r="AO1516" s="129"/>
      <c r="AP1516" s="93"/>
      <c r="AQ1516" s="93"/>
    </row>
    <row r="1517" spans="5:43" x14ac:dyDescent="0.25">
      <c r="E1517" s="93"/>
      <c r="AM1517" s="93"/>
      <c r="AN1517" s="93"/>
      <c r="AO1517" s="129"/>
      <c r="AP1517" s="93"/>
      <c r="AQ1517" s="93"/>
    </row>
    <row r="1518" spans="5:43" x14ac:dyDescent="0.25">
      <c r="E1518" s="93"/>
      <c r="AM1518" s="93"/>
      <c r="AN1518" s="93"/>
      <c r="AO1518" s="129"/>
      <c r="AP1518" s="93"/>
      <c r="AQ1518" s="93"/>
    </row>
    <row r="1519" spans="5:43" x14ac:dyDescent="0.25">
      <c r="E1519" s="93"/>
      <c r="AM1519" s="93"/>
      <c r="AN1519" s="93"/>
      <c r="AO1519" s="129"/>
      <c r="AP1519" s="93"/>
      <c r="AQ1519" s="93"/>
    </row>
    <row r="1520" spans="5:43" x14ac:dyDescent="0.25">
      <c r="E1520" s="93"/>
      <c r="AM1520" s="93"/>
      <c r="AN1520" s="93"/>
      <c r="AO1520" s="129"/>
      <c r="AP1520" s="93"/>
      <c r="AQ1520" s="93"/>
    </row>
    <row r="1521" spans="5:43" x14ac:dyDescent="0.25">
      <c r="E1521" s="93"/>
      <c r="AM1521" s="93"/>
      <c r="AN1521" s="93"/>
      <c r="AO1521" s="129"/>
      <c r="AP1521" s="93"/>
      <c r="AQ1521" s="93"/>
    </row>
    <row r="1522" spans="5:43" x14ac:dyDescent="0.25">
      <c r="E1522" s="93"/>
      <c r="AM1522" s="93"/>
      <c r="AN1522" s="93"/>
      <c r="AO1522" s="129"/>
      <c r="AP1522" s="93"/>
      <c r="AQ1522" s="93"/>
    </row>
    <row r="1523" spans="5:43" x14ac:dyDescent="0.25">
      <c r="E1523" s="93"/>
      <c r="AM1523" s="93"/>
      <c r="AN1523" s="93"/>
      <c r="AO1523" s="129"/>
      <c r="AP1523" s="93"/>
      <c r="AQ1523" s="93"/>
    </row>
    <row r="1524" spans="5:43" x14ac:dyDescent="0.25">
      <c r="E1524" s="93"/>
      <c r="AM1524" s="93"/>
      <c r="AN1524" s="93"/>
      <c r="AO1524" s="129"/>
      <c r="AP1524" s="93"/>
      <c r="AQ1524" s="93"/>
    </row>
    <row r="1525" spans="5:43" x14ac:dyDescent="0.25">
      <c r="E1525" s="93"/>
      <c r="AM1525" s="93"/>
      <c r="AN1525" s="93"/>
      <c r="AO1525" s="129"/>
      <c r="AP1525" s="93"/>
      <c r="AQ1525" s="93"/>
    </row>
    <row r="1526" spans="5:43" x14ac:dyDescent="0.25">
      <c r="E1526" s="93"/>
      <c r="AM1526" s="93"/>
      <c r="AN1526" s="93"/>
      <c r="AO1526" s="129"/>
      <c r="AP1526" s="93"/>
      <c r="AQ1526" s="93"/>
    </row>
    <row r="1527" spans="5:43" x14ac:dyDescent="0.25">
      <c r="E1527" s="93"/>
      <c r="AM1527" s="93"/>
      <c r="AN1527" s="93"/>
      <c r="AO1527" s="129"/>
      <c r="AP1527" s="93"/>
      <c r="AQ1527" s="93"/>
    </row>
    <row r="1528" spans="5:43" x14ac:dyDescent="0.25">
      <c r="E1528" s="93"/>
      <c r="AM1528" s="93"/>
      <c r="AN1528" s="93"/>
      <c r="AO1528" s="129"/>
      <c r="AP1528" s="93"/>
      <c r="AQ1528" s="93"/>
    </row>
    <row r="1529" spans="5:43" x14ac:dyDescent="0.25">
      <c r="E1529" s="93"/>
      <c r="AM1529" s="93"/>
      <c r="AN1529" s="93"/>
      <c r="AO1529" s="129"/>
      <c r="AP1529" s="93"/>
      <c r="AQ1529" s="93"/>
    </row>
    <row r="1530" spans="5:43" x14ac:dyDescent="0.25">
      <c r="E1530" s="93"/>
      <c r="AM1530" s="93"/>
      <c r="AN1530" s="93"/>
      <c r="AO1530" s="129"/>
      <c r="AP1530" s="93"/>
      <c r="AQ1530" s="93"/>
    </row>
    <row r="1531" spans="5:43" x14ac:dyDescent="0.25">
      <c r="E1531" s="93"/>
      <c r="AM1531" s="93"/>
      <c r="AN1531" s="93"/>
      <c r="AO1531" s="129"/>
      <c r="AP1531" s="93"/>
      <c r="AQ1531" s="93"/>
    </row>
    <row r="1532" spans="5:43" x14ac:dyDescent="0.25">
      <c r="E1532" s="93"/>
      <c r="AM1532" s="93"/>
      <c r="AN1532" s="93"/>
      <c r="AO1532" s="129"/>
      <c r="AP1532" s="93"/>
      <c r="AQ1532" s="93"/>
    </row>
    <row r="1533" spans="5:43" x14ac:dyDescent="0.25">
      <c r="E1533" s="93"/>
      <c r="AM1533" s="93"/>
      <c r="AN1533" s="93"/>
      <c r="AO1533" s="129"/>
      <c r="AP1533" s="93"/>
      <c r="AQ1533" s="93"/>
    </row>
    <row r="1534" spans="5:43" x14ac:dyDescent="0.25">
      <c r="E1534" s="93"/>
      <c r="AM1534" s="93"/>
      <c r="AN1534" s="93"/>
      <c r="AO1534" s="129"/>
      <c r="AP1534" s="93"/>
      <c r="AQ1534" s="93"/>
    </row>
    <row r="1535" spans="5:43" x14ac:dyDescent="0.25">
      <c r="E1535" s="93"/>
      <c r="AM1535" s="93"/>
      <c r="AN1535" s="93"/>
      <c r="AO1535" s="129"/>
      <c r="AP1535" s="93"/>
      <c r="AQ1535" s="93"/>
    </row>
    <row r="1536" spans="5:43" x14ac:dyDescent="0.25">
      <c r="E1536" s="93"/>
      <c r="AM1536" s="93"/>
      <c r="AN1536" s="93"/>
      <c r="AO1536" s="129"/>
      <c r="AP1536" s="93"/>
      <c r="AQ1536" s="93"/>
    </row>
    <row r="1537" spans="5:43" x14ac:dyDescent="0.25">
      <c r="E1537" s="93"/>
      <c r="AM1537" s="93"/>
      <c r="AN1537" s="93"/>
      <c r="AO1537" s="129"/>
      <c r="AP1537" s="93"/>
      <c r="AQ1537" s="93"/>
    </row>
    <row r="1538" spans="5:43" x14ac:dyDescent="0.25">
      <c r="E1538" s="93"/>
      <c r="AM1538" s="93"/>
      <c r="AN1538" s="93"/>
      <c r="AO1538" s="129"/>
      <c r="AP1538" s="93"/>
      <c r="AQ1538" s="93"/>
    </row>
    <row r="1539" spans="5:43" x14ac:dyDescent="0.25">
      <c r="E1539" s="93"/>
      <c r="AM1539" s="93"/>
      <c r="AN1539" s="93"/>
      <c r="AO1539" s="129"/>
      <c r="AP1539" s="93"/>
      <c r="AQ1539" s="93"/>
    </row>
    <row r="1540" spans="5:43" x14ac:dyDescent="0.25">
      <c r="E1540" s="93"/>
      <c r="AM1540" s="93"/>
      <c r="AN1540" s="93"/>
      <c r="AO1540" s="129"/>
      <c r="AP1540" s="93"/>
      <c r="AQ1540" s="93"/>
    </row>
    <row r="1541" spans="5:43" x14ac:dyDescent="0.25">
      <c r="E1541" s="93"/>
      <c r="AM1541" s="93"/>
      <c r="AN1541" s="93"/>
      <c r="AO1541" s="129"/>
      <c r="AP1541" s="93"/>
      <c r="AQ1541" s="93"/>
    </row>
    <row r="1542" spans="5:43" x14ac:dyDescent="0.25">
      <c r="E1542" s="93"/>
      <c r="AM1542" s="93"/>
      <c r="AN1542" s="93"/>
      <c r="AO1542" s="129"/>
      <c r="AP1542" s="93"/>
      <c r="AQ1542" s="93"/>
    </row>
    <row r="1543" spans="5:43" x14ac:dyDescent="0.25">
      <c r="E1543" s="93"/>
      <c r="AM1543" s="93"/>
      <c r="AN1543" s="93"/>
      <c r="AO1543" s="129"/>
      <c r="AP1543" s="93"/>
      <c r="AQ1543" s="93"/>
    </row>
    <row r="1544" spans="5:43" x14ac:dyDescent="0.25">
      <c r="E1544" s="93"/>
      <c r="AM1544" s="93"/>
      <c r="AN1544" s="93"/>
      <c r="AO1544" s="129"/>
      <c r="AP1544" s="93"/>
      <c r="AQ1544" s="93"/>
    </row>
    <row r="1545" spans="5:43" x14ac:dyDescent="0.25">
      <c r="E1545" s="93"/>
      <c r="AM1545" s="93"/>
      <c r="AN1545" s="93"/>
      <c r="AO1545" s="129"/>
      <c r="AP1545" s="93"/>
      <c r="AQ1545" s="93"/>
    </row>
    <row r="1546" spans="5:43" x14ac:dyDescent="0.25">
      <c r="E1546" s="93"/>
      <c r="AM1546" s="93"/>
      <c r="AN1546" s="93"/>
      <c r="AO1546" s="129"/>
      <c r="AP1546" s="93"/>
      <c r="AQ1546" s="93"/>
    </row>
    <row r="1547" spans="5:43" x14ac:dyDescent="0.25">
      <c r="E1547" s="93"/>
      <c r="AM1547" s="93"/>
      <c r="AN1547" s="93"/>
      <c r="AO1547" s="129"/>
      <c r="AP1547" s="93"/>
      <c r="AQ1547" s="93"/>
    </row>
    <row r="1548" spans="5:43" x14ac:dyDescent="0.25">
      <c r="E1548" s="93"/>
      <c r="AM1548" s="93"/>
      <c r="AN1548" s="93"/>
      <c r="AO1548" s="129"/>
      <c r="AP1548" s="93"/>
      <c r="AQ1548" s="93"/>
    </row>
    <row r="1549" spans="5:43" x14ac:dyDescent="0.25">
      <c r="E1549" s="93"/>
      <c r="AM1549" s="93"/>
      <c r="AN1549" s="93"/>
      <c r="AO1549" s="129"/>
      <c r="AP1549" s="93"/>
      <c r="AQ1549" s="93"/>
    </row>
    <row r="1550" spans="5:43" x14ac:dyDescent="0.25">
      <c r="E1550" s="93"/>
      <c r="AM1550" s="93"/>
      <c r="AN1550" s="93"/>
      <c r="AO1550" s="129"/>
      <c r="AP1550" s="93"/>
      <c r="AQ1550" s="93"/>
    </row>
    <row r="1551" spans="5:43" x14ac:dyDescent="0.25">
      <c r="E1551" s="93"/>
      <c r="AM1551" s="93"/>
      <c r="AN1551" s="93"/>
      <c r="AO1551" s="129"/>
      <c r="AP1551" s="93"/>
      <c r="AQ1551" s="93"/>
    </row>
    <row r="1552" spans="5:43" x14ac:dyDescent="0.25">
      <c r="E1552" s="93"/>
      <c r="AM1552" s="93"/>
      <c r="AN1552" s="93"/>
      <c r="AO1552" s="129"/>
      <c r="AP1552" s="93"/>
      <c r="AQ1552" s="93"/>
    </row>
    <row r="1553" spans="5:43" x14ac:dyDescent="0.25">
      <c r="E1553" s="93"/>
      <c r="AM1553" s="93"/>
      <c r="AN1553" s="93"/>
      <c r="AO1553" s="129"/>
      <c r="AP1553" s="93"/>
      <c r="AQ1553" s="93"/>
    </row>
    <row r="1554" spans="5:43" x14ac:dyDescent="0.25">
      <c r="E1554" s="93"/>
      <c r="AM1554" s="93"/>
      <c r="AN1554" s="93"/>
      <c r="AO1554" s="129"/>
      <c r="AP1554" s="93"/>
      <c r="AQ1554" s="93"/>
    </row>
    <row r="1555" spans="5:43" x14ac:dyDescent="0.25">
      <c r="E1555" s="93"/>
      <c r="AM1555" s="93"/>
      <c r="AN1555" s="93"/>
      <c r="AO1555" s="129"/>
      <c r="AP1555" s="93"/>
      <c r="AQ1555" s="93"/>
    </row>
    <row r="1556" spans="5:43" x14ac:dyDescent="0.25">
      <c r="E1556" s="93"/>
      <c r="AM1556" s="93"/>
      <c r="AN1556" s="93"/>
      <c r="AO1556" s="129"/>
      <c r="AP1556" s="93"/>
      <c r="AQ1556" s="93"/>
    </row>
    <row r="1557" spans="5:43" x14ac:dyDescent="0.25">
      <c r="E1557" s="93"/>
      <c r="AM1557" s="93"/>
      <c r="AN1557" s="93"/>
      <c r="AO1557" s="129"/>
      <c r="AP1557" s="93"/>
      <c r="AQ1557" s="93"/>
    </row>
    <row r="1558" spans="5:43" x14ac:dyDescent="0.25">
      <c r="E1558" s="93"/>
      <c r="AM1558" s="93"/>
      <c r="AN1558" s="93"/>
      <c r="AO1558" s="129"/>
      <c r="AP1558" s="93"/>
      <c r="AQ1558" s="93"/>
    </row>
    <row r="1559" spans="5:43" x14ac:dyDescent="0.25">
      <c r="E1559" s="93"/>
      <c r="AM1559" s="93"/>
      <c r="AN1559" s="93"/>
      <c r="AO1559" s="129"/>
      <c r="AP1559" s="93"/>
      <c r="AQ1559" s="93"/>
    </row>
    <row r="1560" spans="5:43" x14ac:dyDescent="0.25">
      <c r="E1560" s="93"/>
      <c r="AM1560" s="93"/>
      <c r="AN1560" s="93"/>
      <c r="AO1560" s="129"/>
      <c r="AP1560" s="93"/>
      <c r="AQ1560" s="93"/>
    </row>
    <row r="1561" spans="5:43" x14ac:dyDescent="0.25">
      <c r="E1561" s="93"/>
      <c r="AM1561" s="93"/>
      <c r="AN1561" s="93"/>
      <c r="AO1561" s="129"/>
      <c r="AP1561" s="93"/>
      <c r="AQ1561" s="93"/>
    </row>
    <row r="1562" spans="5:43" x14ac:dyDescent="0.25">
      <c r="E1562" s="93"/>
      <c r="AM1562" s="93"/>
      <c r="AN1562" s="93"/>
      <c r="AO1562" s="129"/>
      <c r="AP1562" s="93"/>
      <c r="AQ1562" s="93"/>
    </row>
    <row r="1563" spans="5:43" x14ac:dyDescent="0.25">
      <c r="E1563" s="93"/>
      <c r="AM1563" s="93"/>
      <c r="AN1563" s="93"/>
      <c r="AO1563" s="129"/>
      <c r="AP1563" s="93"/>
      <c r="AQ1563" s="93"/>
    </row>
    <row r="1564" spans="5:43" x14ac:dyDescent="0.25">
      <c r="E1564" s="93"/>
      <c r="AM1564" s="93"/>
      <c r="AN1564" s="93"/>
      <c r="AO1564" s="129"/>
      <c r="AP1564" s="93"/>
      <c r="AQ1564" s="93"/>
    </row>
    <row r="1565" spans="5:43" x14ac:dyDescent="0.25">
      <c r="E1565" s="93"/>
      <c r="AM1565" s="93"/>
      <c r="AN1565" s="93"/>
      <c r="AO1565" s="129"/>
      <c r="AP1565" s="93"/>
      <c r="AQ1565" s="93"/>
    </row>
    <row r="1566" spans="5:43" x14ac:dyDescent="0.25">
      <c r="E1566" s="93"/>
      <c r="AM1566" s="93"/>
      <c r="AN1566" s="93"/>
      <c r="AO1566" s="129"/>
      <c r="AP1566" s="93"/>
      <c r="AQ1566" s="93"/>
    </row>
    <row r="1567" spans="5:43" x14ac:dyDescent="0.25">
      <c r="E1567" s="93"/>
      <c r="AM1567" s="93"/>
      <c r="AN1567" s="93"/>
      <c r="AO1567" s="129"/>
      <c r="AP1567" s="93"/>
      <c r="AQ1567" s="93"/>
    </row>
    <row r="1568" spans="5:43" x14ac:dyDescent="0.25">
      <c r="E1568" s="93"/>
      <c r="AM1568" s="93"/>
      <c r="AN1568" s="93"/>
      <c r="AO1568" s="129"/>
      <c r="AP1568" s="93"/>
      <c r="AQ1568" s="93"/>
    </row>
    <row r="1569" spans="5:43" x14ac:dyDescent="0.25">
      <c r="E1569" s="93"/>
      <c r="AM1569" s="93"/>
      <c r="AN1569" s="93"/>
      <c r="AO1569" s="129"/>
      <c r="AP1569" s="93"/>
      <c r="AQ1569" s="93"/>
    </row>
    <row r="1570" spans="5:43" x14ac:dyDescent="0.25">
      <c r="E1570" s="93"/>
      <c r="AM1570" s="93"/>
      <c r="AN1570" s="93"/>
      <c r="AO1570" s="129"/>
      <c r="AP1570" s="93"/>
      <c r="AQ1570" s="93"/>
    </row>
    <row r="1571" spans="5:43" x14ac:dyDescent="0.25">
      <c r="E1571" s="93"/>
      <c r="AM1571" s="93"/>
      <c r="AN1571" s="93"/>
      <c r="AO1571" s="129"/>
      <c r="AP1571" s="93"/>
      <c r="AQ1571" s="93"/>
    </row>
    <row r="1572" spans="5:43" x14ac:dyDescent="0.25">
      <c r="E1572" s="93"/>
      <c r="AM1572" s="93"/>
      <c r="AN1572" s="93"/>
      <c r="AO1572" s="129"/>
      <c r="AP1572" s="93"/>
      <c r="AQ1572" s="93"/>
    </row>
    <row r="1573" spans="5:43" x14ac:dyDescent="0.25">
      <c r="E1573" s="93"/>
      <c r="AM1573" s="93"/>
      <c r="AN1573" s="93"/>
      <c r="AO1573" s="129"/>
      <c r="AP1573" s="93"/>
      <c r="AQ1573" s="93"/>
    </row>
    <row r="1574" spans="5:43" x14ac:dyDescent="0.25">
      <c r="E1574" s="93"/>
      <c r="AM1574" s="93"/>
      <c r="AN1574" s="93"/>
      <c r="AO1574" s="129"/>
      <c r="AP1574" s="93"/>
      <c r="AQ1574" s="93"/>
    </row>
    <row r="1575" spans="5:43" x14ac:dyDescent="0.25">
      <c r="E1575" s="93"/>
      <c r="AM1575" s="93"/>
      <c r="AN1575" s="93"/>
      <c r="AO1575" s="129"/>
      <c r="AP1575" s="93"/>
      <c r="AQ1575" s="93"/>
    </row>
    <row r="1576" spans="5:43" x14ac:dyDescent="0.25">
      <c r="E1576" s="93"/>
      <c r="AM1576" s="93"/>
      <c r="AN1576" s="93"/>
      <c r="AO1576" s="129"/>
      <c r="AP1576" s="93"/>
      <c r="AQ1576" s="93"/>
    </row>
    <row r="1577" spans="5:43" x14ac:dyDescent="0.25">
      <c r="E1577" s="93"/>
      <c r="AM1577" s="93"/>
      <c r="AN1577" s="93"/>
      <c r="AO1577" s="129"/>
      <c r="AP1577" s="93"/>
      <c r="AQ1577" s="93"/>
    </row>
    <row r="1578" spans="5:43" x14ac:dyDescent="0.25">
      <c r="E1578" s="93"/>
      <c r="AM1578" s="93"/>
      <c r="AN1578" s="93"/>
      <c r="AO1578" s="129"/>
      <c r="AP1578" s="93"/>
      <c r="AQ1578" s="93"/>
    </row>
    <row r="1579" spans="5:43" x14ac:dyDescent="0.25">
      <c r="E1579" s="93"/>
      <c r="AM1579" s="93"/>
      <c r="AN1579" s="93"/>
      <c r="AO1579" s="129"/>
      <c r="AP1579" s="93"/>
      <c r="AQ1579" s="93"/>
    </row>
    <row r="1580" spans="5:43" x14ac:dyDescent="0.25">
      <c r="E1580" s="93"/>
      <c r="AM1580" s="93"/>
      <c r="AN1580" s="93"/>
      <c r="AO1580" s="129"/>
      <c r="AP1580" s="93"/>
      <c r="AQ1580" s="93"/>
    </row>
    <row r="1581" spans="5:43" x14ac:dyDescent="0.25">
      <c r="E1581" s="93"/>
      <c r="AM1581" s="93"/>
      <c r="AN1581" s="93"/>
      <c r="AO1581" s="129"/>
      <c r="AP1581" s="93"/>
      <c r="AQ1581" s="93"/>
    </row>
    <row r="1582" spans="5:43" x14ac:dyDescent="0.25">
      <c r="E1582" s="93"/>
      <c r="AM1582" s="93"/>
      <c r="AN1582" s="93"/>
      <c r="AO1582" s="129"/>
      <c r="AP1582" s="93"/>
      <c r="AQ1582" s="93"/>
    </row>
    <row r="1583" spans="5:43" x14ac:dyDescent="0.25">
      <c r="E1583" s="93"/>
      <c r="AM1583" s="93"/>
      <c r="AN1583" s="93"/>
      <c r="AO1583" s="129"/>
      <c r="AP1583" s="93"/>
      <c r="AQ1583" s="93"/>
    </row>
    <row r="1584" spans="5:43" x14ac:dyDescent="0.25">
      <c r="E1584" s="93"/>
      <c r="AM1584" s="93"/>
      <c r="AN1584" s="93"/>
      <c r="AO1584" s="129"/>
      <c r="AP1584" s="93"/>
      <c r="AQ1584" s="93"/>
    </row>
    <row r="1585" spans="5:43" x14ac:dyDescent="0.25">
      <c r="E1585" s="93"/>
      <c r="AM1585" s="93"/>
      <c r="AN1585" s="93"/>
      <c r="AO1585" s="129"/>
      <c r="AP1585" s="93"/>
      <c r="AQ1585" s="93"/>
    </row>
    <row r="1586" spans="5:43" x14ac:dyDescent="0.25">
      <c r="E1586" s="93"/>
      <c r="AM1586" s="93"/>
      <c r="AN1586" s="93"/>
      <c r="AO1586" s="129"/>
      <c r="AP1586" s="93"/>
      <c r="AQ1586" s="93"/>
    </row>
    <row r="1587" spans="5:43" x14ac:dyDescent="0.25">
      <c r="E1587" s="93"/>
      <c r="AM1587" s="93"/>
      <c r="AN1587" s="93"/>
      <c r="AO1587" s="129"/>
      <c r="AP1587" s="93"/>
      <c r="AQ1587" s="93"/>
    </row>
    <row r="1588" spans="5:43" x14ac:dyDescent="0.25">
      <c r="E1588" s="93"/>
      <c r="AM1588" s="93"/>
      <c r="AN1588" s="93"/>
      <c r="AO1588" s="129"/>
      <c r="AP1588" s="93"/>
      <c r="AQ1588" s="93"/>
    </row>
    <row r="1589" spans="5:43" x14ac:dyDescent="0.25">
      <c r="E1589" s="93"/>
      <c r="AM1589" s="93"/>
      <c r="AN1589" s="93"/>
      <c r="AO1589" s="129"/>
      <c r="AP1589" s="93"/>
      <c r="AQ1589" s="93"/>
    </row>
    <row r="1590" spans="5:43" x14ac:dyDescent="0.25">
      <c r="E1590" s="93"/>
      <c r="AM1590" s="93"/>
      <c r="AN1590" s="93"/>
      <c r="AO1590" s="129"/>
      <c r="AP1590" s="93"/>
      <c r="AQ1590" s="93"/>
    </row>
    <row r="1591" spans="5:43" x14ac:dyDescent="0.25">
      <c r="E1591" s="93"/>
      <c r="AM1591" s="93"/>
      <c r="AN1591" s="93"/>
      <c r="AO1591" s="129"/>
      <c r="AP1591" s="93"/>
      <c r="AQ1591" s="93"/>
    </row>
    <row r="1592" spans="5:43" x14ac:dyDescent="0.25">
      <c r="E1592" s="93"/>
      <c r="AM1592" s="93"/>
      <c r="AN1592" s="93"/>
      <c r="AO1592" s="129"/>
      <c r="AP1592" s="93"/>
      <c r="AQ1592" s="93"/>
    </row>
    <row r="1593" spans="5:43" x14ac:dyDescent="0.25">
      <c r="E1593" s="93"/>
      <c r="AM1593" s="93"/>
      <c r="AN1593" s="93"/>
      <c r="AO1593" s="129"/>
      <c r="AP1593" s="93"/>
      <c r="AQ1593" s="93"/>
    </row>
    <row r="1594" spans="5:43" x14ac:dyDescent="0.25">
      <c r="E1594" s="93"/>
      <c r="AM1594" s="93"/>
      <c r="AN1594" s="93"/>
      <c r="AO1594" s="129"/>
      <c r="AP1594" s="93"/>
      <c r="AQ1594" s="93"/>
    </row>
    <row r="1595" spans="5:43" x14ac:dyDescent="0.25">
      <c r="E1595" s="93"/>
      <c r="AM1595" s="93"/>
      <c r="AN1595" s="93"/>
      <c r="AO1595" s="129"/>
      <c r="AP1595" s="93"/>
      <c r="AQ1595" s="93"/>
    </row>
    <row r="1596" spans="5:43" x14ac:dyDescent="0.25">
      <c r="E1596" s="93"/>
      <c r="AM1596" s="93"/>
      <c r="AN1596" s="93"/>
      <c r="AO1596" s="129"/>
      <c r="AP1596" s="93"/>
      <c r="AQ1596" s="93"/>
    </row>
    <row r="1597" spans="5:43" x14ac:dyDescent="0.25">
      <c r="E1597" s="93"/>
      <c r="AM1597" s="93"/>
      <c r="AN1597" s="93"/>
      <c r="AO1597" s="129"/>
      <c r="AP1597" s="93"/>
      <c r="AQ1597" s="93"/>
    </row>
    <row r="1598" spans="5:43" x14ac:dyDescent="0.25">
      <c r="E1598" s="93"/>
      <c r="AM1598" s="93"/>
      <c r="AN1598" s="93"/>
      <c r="AO1598" s="129"/>
      <c r="AP1598" s="93"/>
      <c r="AQ1598" s="93"/>
    </row>
    <row r="1599" spans="5:43" x14ac:dyDescent="0.25">
      <c r="E1599" s="93"/>
      <c r="AM1599" s="93"/>
      <c r="AN1599" s="93"/>
      <c r="AO1599" s="129"/>
      <c r="AP1599" s="93"/>
      <c r="AQ1599" s="93"/>
    </row>
    <row r="1600" spans="5:43" x14ac:dyDescent="0.25">
      <c r="E1600" s="93"/>
      <c r="AM1600" s="93"/>
      <c r="AN1600" s="93"/>
      <c r="AO1600" s="129"/>
      <c r="AP1600" s="93"/>
      <c r="AQ1600" s="93"/>
    </row>
    <row r="1601" spans="5:43" x14ac:dyDescent="0.25">
      <c r="E1601" s="93"/>
      <c r="AM1601" s="93"/>
      <c r="AN1601" s="93"/>
      <c r="AO1601" s="129"/>
      <c r="AP1601" s="93"/>
      <c r="AQ1601" s="93"/>
    </row>
    <row r="1602" spans="5:43" x14ac:dyDescent="0.25">
      <c r="E1602" s="93"/>
      <c r="AM1602" s="93"/>
      <c r="AN1602" s="93"/>
      <c r="AO1602" s="129"/>
      <c r="AP1602" s="93"/>
      <c r="AQ1602" s="93"/>
    </row>
    <row r="1603" spans="5:43" x14ac:dyDescent="0.25">
      <c r="E1603" s="93"/>
      <c r="AM1603" s="93"/>
      <c r="AN1603" s="93"/>
      <c r="AO1603" s="129"/>
      <c r="AP1603" s="93"/>
      <c r="AQ1603" s="93"/>
    </row>
    <row r="1604" spans="5:43" x14ac:dyDescent="0.25">
      <c r="E1604" s="93"/>
      <c r="AM1604" s="93"/>
      <c r="AN1604" s="93"/>
      <c r="AO1604" s="129"/>
      <c r="AP1604" s="93"/>
      <c r="AQ1604" s="93"/>
    </row>
    <row r="1605" spans="5:43" x14ac:dyDescent="0.25">
      <c r="E1605" s="93"/>
      <c r="AM1605" s="93"/>
      <c r="AN1605" s="93"/>
      <c r="AO1605" s="129"/>
      <c r="AP1605" s="93"/>
      <c r="AQ1605" s="93"/>
    </row>
    <row r="1606" spans="5:43" x14ac:dyDescent="0.25">
      <c r="E1606" s="93"/>
      <c r="AM1606" s="93"/>
      <c r="AN1606" s="93"/>
      <c r="AO1606" s="129"/>
      <c r="AP1606" s="93"/>
      <c r="AQ1606" s="93"/>
    </row>
    <row r="1607" spans="5:43" x14ac:dyDescent="0.25">
      <c r="E1607" s="93"/>
      <c r="AM1607" s="93"/>
      <c r="AN1607" s="93"/>
      <c r="AO1607" s="129"/>
      <c r="AP1607" s="93"/>
      <c r="AQ1607" s="93"/>
    </row>
    <row r="1608" spans="5:43" x14ac:dyDescent="0.25">
      <c r="E1608" s="93"/>
      <c r="AM1608" s="93"/>
      <c r="AN1608" s="93"/>
      <c r="AO1608" s="129"/>
      <c r="AP1608" s="93"/>
      <c r="AQ1608" s="93"/>
    </row>
    <row r="1609" spans="5:43" x14ac:dyDescent="0.25">
      <c r="E1609" s="93"/>
      <c r="AM1609" s="93"/>
      <c r="AN1609" s="93"/>
      <c r="AO1609" s="129"/>
      <c r="AP1609" s="93"/>
      <c r="AQ1609" s="93"/>
    </row>
    <row r="1610" spans="5:43" x14ac:dyDescent="0.25">
      <c r="E1610" s="93"/>
      <c r="AM1610" s="93"/>
      <c r="AN1610" s="93"/>
      <c r="AO1610" s="129"/>
      <c r="AP1610" s="93"/>
      <c r="AQ1610" s="93"/>
    </row>
    <row r="1611" spans="5:43" x14ac:dyDescent="0.25">
      <c r="E1611" s="93"/>
      <c r="AM1611" s="93"/>
      <c r="AN1611" s="93"/>
      <c r="AO1611" s="129"/>
      <c r="AP1611" s="93"/>
      <c r="AQ1611" s="93"/>
    </row>
    <row r="1612" spans="5:43" x14ac:dyDescent="0.25">
      <c r="E1612" s="93"/>
      <c r="AM1612" s="93"/>
      <c r="AN1612" s="93"/>
      <c r="AO1612" s="129"/>
      <c r="AP1612" s="93"/>
      <c r="AQ1612" s="93"/>
    </row>
    <row r="1613" spans="5:43" x14ac:dyDescent="0.25">
      <c r="E1613" s="93"/>
      <c r="AM1613" s="93"/>
      <c r="AN1613" s="93"/>
      <c r="AO1613" s="129"/>
      <c r="AP1613" s="93"/>
      <c r="AQ1613" s="93"/>
    </row>
    <row r="1614" spans="5:43" x14ac:dyDescent="0.25">
      <c r="E1614" s="93"/>
      <c r="AM1614" s="93"/>
      <c r="AN1614" s="93"/>
      <c r="AO1614" s="129"/>
      <c r="AP1614" s="93"/>
      <c r="AQ1614" s="93"/>
    </row>
    <row r="1615" spans="5:43" x14ac:dyDescent="0.25">
      <c r="E1615" s="93"/>
      <c r="AM1615" s="93"/>
      <c r="AN1615" s="93"/>
      <c r="AO1615" s="129"/>
      <c r="AP1615" s="93"/>
      <c r="AQ1615" s="93"/>
    </row>
    <row r="1616" spans="5:43" x14ac:dyDescent="0.25">
      <c r="E1616" s="93"/>
      <c r="AM1616" s="93"/>
      <c r="AN1616" s="93"/>
      <c r="AO1616" s="129"/>
      <c r="AP1616" s="93"/>
      <c r="AQ1616" s="93"/>
    </row>
    <row r="1617" spans="5:43" x14ac:dyDescent="0.25">
      <c r="E1617" s="93"/>
      <c r="AM1617" s="93"/>
      <c r="AN1617" s="93"/>
      <c r="AO1617" s="129"/>
      <c r="AP1617" s="93"/>
      <c r="AQ1617" s="93"/>
    </row>
    <row r="1618" spans="5:43" x14ac:dyDescent="0.25">
      <c r="E1618" s="93"/>
      <c r="AM1618" s="93"/>
      <c r="AN1618" s="93"/>
      <c r="AO1618" s="129"/>
      <c r="AP1618" s="93"/>
      <c r="AQ1618" s="93"/>
    </row>
    <row r="1619" spans="5:43" x14ac:dyDescent="0.25">
      <c r="E1619" s="93"/>
      <c r="AM1619" s="93"/>
      <c r="AN1619" s="93"/>
      <c r="AO1619" s="129"/>
      <c r="AP1619" s="93"/>
      <c r="AQ1619" s="93"/>
    </row>
    <row r="1620" spans="5:43" x14ac:dyDescent="0.25">
      <c r="E1620" s="93"/>
      <c r="AM1620" s="93"/>
      <c r="AN1620" s="93"/>
      <c r="AO1620" s="129"/>
      <c r="AP1620" s="93"/>
      <c r="AQ1620" s="93"/>
    </row>
    <row r="1621" spans="5:43" x14ac:dyDescent="0.25">
      <c r="E1621" s="93"/>
      <c r="AM1621" s="93"/>
      <c r="AN1621" s="93"/>
      <c r="AO1621" s="129"/>
      <c r="AP1621" s="93"/>
      <c r="AQ1621" s="93"/>
    </row>
    <row r="1622" spans="5:43" x14ac:dyDescent="0.25">
      <c r="E1622" s="93"/>
      <c r="AM1622" s="93"/>
      <c r="AN1622" s="93"/>
      <c r="AO1622" s="129"/>
      <c r="AP1622" s="93"/>
      <c r="AQ1622" s="93"/>
    </row>
    <row r="1623" spans="5:43" x14ac:dyDescent="0.25">
      <c r="E1623" s="93"/>
      <c r="AM1623" s="93"/>
      <c r="AN1623" s="93"/>
      <c r="AO1623" s="129"/>
      <c r="AP1623" s="93"/>
      <c r="AQ1623" s="93"/>
    </row>
    <row r="1624" spans="5:43" x14ac:dyDescent="0.25">
      <c r="E1624" s="93"/>
      <c r="AM1624" s="93"/>
      <c r="AN1624" s="93"/>
      <c r="AO1624" s="129"/>
      <c r="AP1624" s="93"/>
      <c r="AQ1624" s="93"/>
    </row>
    <row r="1625" spans="5:43" x14ac:dyDescent="0.25">
      <c r="E1625" s="93"/>
      <c r="AM1625" s="93"/>
      <c r="AN1625" s="93"/>
      <c r="AO1625" s="129"/>
      <c r="AP1625" s="93"/>
      <c r="AQ1625" s="93"/>
    </row>
    <row r="1626" spans="5:43" x14ac:dyDescent="0.25">
      <c r="E1626" s="93"/>
      <c r="AM1626" s="93"/>
      <c r="AN1626" s="93"/>
      <c r="AO1626" s="129"/>
      <c r="AP1626" s="93"/>
      <c r="AQ1626" s="93"/>
    </row>
    <row r="1627" spans="5:43" x14ac:dyDescent="0.25">
      <c r="E1627" s="93"/>
      <c r="AM1627" s="93"/>
      <c r="AN1627" s="93"/>
      <c r="AO1627" s="129"/>
      <c r="AP1627" s="93"/>
      <c r="AQ1627" s="93"/>
    </row>
    <row r="1628" spans="5:43" x14ac:dyDescent="0.25">
      <c r="E1628" s="93"/>
      <c r="AM1628" s="93"/>
      <c r="AN1628" s="93"/>
      <c r="AO1628" s="129"/>
      <c r="AP1628" s="93"/>
      <c r="AQ1628" s="93"/>
    </row>
    <row r="1629" spans="5:43" x14ac:dyDescent="0.25">
      <c r="E1629" s="93"/>
      <c r="AM1629" s="93"/>
      <c r="AN1629" s="93"/>
      <c r="AO1629" s="129"/>
      <c r="AP1629" s="93"/>
      <c r="AQ1629" s="93"/>
    </row>
    <row r="1630" spans="5:43" x14ac:dyDescent="0.25">
      <c r="E1630" s="93"/>
      <c r="AM1630" s="93"/>
      <c r="AN1630" s="93"/>
      <c r="AO1630" s="129"/>
      <c r="AP1630" s="93"/>
      <c r="AQ1630" s="93"/>
    </row>
    <row r="1631" spans="5:43" x14ac:dyDescent="0.25">
      <c r="E1631" s="93"/>
      <c r="AM1631" s="93"/>
      <c r="AN1631" s="93"/>
      <c r="AO1631" s="129"/>
      <c r="AP1631" s="93"/>
      <c r="AQ1631" s="93"/>
    </row>
    <row r="1632" spans="5:43" x14ac:dyDescent="0.25">
      <c r="E1632" s="93"/>
      <c r="AM1632" s="93"/>
      <c r="AN1632" s="93"/>
      <c r="AO1632" s="129"/>
      <c r="AP1632" s="93"/>
      <c r="AQ1632" s="93"/>
    </row>
    <row r="1633" spans="5:43" x14ac:dyDescent="0.25">
      <c r="E1633" s="93"/>
      <c r="AM1633" s="93"/>
      <c r="AN1633" s="93"/>
      <c r="AO1633" s="129"/>
      <c r="AP1633" s="93"/>
      <c r="AQ1633" s="93"/>
    </row>
    <row r="1634" spans="5:43" x14ac:dyDescent="0.25">
      <c r="E1634" s="93"/>
      <c r="AM1634" s="93"/>
      <c r="AN1634" s="93"/>
      <c r="AO1634" s="129"/>
      <c r="AP1634" s="93"/>
      <c r="AQ1634" s="93"/>
    </row>
    <row r="1635" spans="5:43" x14ac:dyDescent="0.25">
      <c r="E1635" s="93"/>
      <c r="AM1635" s="93"/>
      <c r="AN1635" s="93"/>
      <c r="AO1635" s="129"/>
      <c r="AP1635" s="93"/>
      <c r="AQ1635" s="93"/>
    </row>
    <row r="1636" spans="5:43" x14ac:dyDescent="0.25">
      <c r="E1636" s="93"/>
      <c r="AM1636" s="93"/>
      <c r="AN1636" s="93"/>
      <c r="AO1636" s="129"/>
      <c r="AP1636" s="93"/>
      <c r="AQ1636" s="93"/>
    </row>
    <row r="1637" spans="5:43" x14ac:dyDescent="0.25">
      <c r="E1637" s="93"/>
      <c r="AM1637" s="93"/>
      <c r="AN1637" s="93"/>
      <c r="AO1637" s="129"/>
      <c r="AP1637" s="93"/>
      <c r="AQ1637" s="93"/>
    </row>
    <row r="1638" spans="5:43" x14ac:dyDescent="0.25">
      <c r="E1638" s="93"/>
      <c r="AM1638" s="93"/>
      <c r="AN1638" s="93"/>
      <c r="AO1638" s="129"/>
      <c r="AP1638" s="93"/>
      <c r="AQ1638" s="93"/>
    </row>
    <row r="1639" spans="5:43" x14ac:dyDescent="0.25">
      <c r="E1639" s="93"/>
      <c r="AM1639" s="93"/>
      <c r="AN1639" s="93"/>
      <c r="AO1639" s="129"/>
      <c r="AP1639" s="93"/>
      <c r="AQ1639" s="93"/>
    </row>
    <row r="1640" spans="5:43" x14ac:dyDescent="0.25">
      <c r="E1640" s="93"/>
      <c r="AM1640" s="93"/>
      <c r="AN1640" s="93"/>
      <c r="AO1640" s="129"/>
      <c r="AP1640" s="93"/>
      <c r="AQ1640" s="93"/>
    </row>
    <row r="1641" spans="5:43" x14ac:dyDescent="0.25">
      <c r="E1641" s="93"/>
      <c r="AM1641" s="93"/>
      <c r="AN1641" s="93"/>
      <c r="AO1641" s="129"/>
      <c r="AP1641" s="93"/>
      <c r="AQ1641" s="93"/>
    </row>
    <row r="1642" spans="5:43" x14ac:dyDescent="0.25">
      <c r="E1642" s="93"/>
      <c r="AM1642" s="93"/>
      <c r="AN1642" s="93"/>
      <c r="AO1642" s="129"/>
      <c r="AP1642" s="93"/>
      <c r="AQ1642" s="93"/>
    </row>
    <row r="1643" spans="5:43" x14ac:dyDescent="0.25">
      <c r="E1643" s="93"/>
      <c r="AM1643" s="93"/>
      <c r="AN1643" s="93"/>
      <c r="AO1643" s="129"/>
      <c r="AP1643" s="93"/>
      <c r="AQ1643" s="93"/>
    </row>
    <row r="1644" spans="5:43" x14ac:dyDescent="0.25">
      <c r="E1644" s="93"/>
      <c r="AM1644" s="93"/>
      <c r="AN1644" s="93"/>
      <c r="AO1644" s="129"/>
      <c r="AP1644" s="93"/>
      <c r="AQ1644" s="93"/>
    </row>
    <row r="1645" spans="5:43" x14ac:dyDescent="0.25">
      <c r="E1645" s="93"/>
      <c r="AM1645" s="93"/>
      <c r="AN1645" s="93"/>
      <c r="AO1645" s="129"/>
      <c r="AP1645" s="93"/>
      <c r="AQ1645" s="93"/>
    </row>
    <row r="1646" spans="5:43" x14ac:dyDescent="0.25">
      <c r="E1646" s="93"/>
      <c r="AM1646" s="93"/>
      <c r="AN1646" s="93"/>
      <c r="AO1646" s="129"/>
      <c r="AP1646" s="93"/>
      <c r="AQ1646" s="93"/>
    </row>
    <row r="1647" spans="5:43" x14ac:dyDescent="0.25">
      <c r="E1647" s="93"/>
      <c r="AM1647" s="93"/>
      <c r="AN1647" s="93"/>
      <c r="AO1647" s="129"/>
      <c r="AP1647" s="93"/>
      <c r="AQ1647" s="93"/>
    </row>
    <row r="1648" spans="5:43" x14ac:dyDescent="0.25">
      <c r="E1648" s="93"/>
      <c r="AM1648" s="93"/>
      <c r="AN1648" s="93"/>
      <c r="AO1648" s="129"/>
      <c r="AP1648" s="93"/>
      <c r="AQ1648" s="93"/>
    </row>
    <row r="1649" spans="5:43" x14ac:dyDescent="0.25">
      <c r="E1649" s="93"/>
      <c r="AM1649" s="93"/>
      <c r="AN1649" s="93"/>
      <c r="AO1649" s="129"/>
      <c r="AP1649" s="93"/>
      <c r="AQ1649" s="93"/>
    </row>
    <row r="1650" spans="5:43" x14ac:dyDescent="0.25">
      <c r="E1650" s="93"/>
      <c r="AM1650" s="93"/>
      <c r="AN1650" s="93"/>
      <c r="AO1650" s="129"/>
      <c r="AP1650" s="93"/>
      <c r="AQ1650" s="93"/>
    </row>
    <row r="1651" spans="5:43" x14ac:dyDescent="0.25">
      <c r="E1651" s="93"/>
      <c r="AM1651" s="93"/>
      <c r="AN1651" s="93"/>
      <c r="AO1651" s="129"/>
      <c r="AP1651" s="93"/>
      <c r="AQ1651" s="93"/>
    </row>
    <row r="1652" spans="5:43" x14ac:dyDescent="0.25">
      <c r="E1652" s="93"/>
      <c r="AM1652" s="93"/>
      <c r="AN1652" s="93"/>
      <c r="AO1652" s="129"/>
      <c r="AP1652" s="93"/>
      <c r="AQ1652" s="93"/>
    </row>
    <row r="1653" spans="5:43" x14ac:dyDescent="0.25">
      <c r="E1653" s="93"/>
      <c r="AM1653" s="93"/>
      <c r="AN1653" s="93"/>
      <c r="AO1653" s="129"/>
      <c r="AP1653" s="93"/>
      <c r="AQ1653" s="93"/>
    </row>
    <row r="1654" spans="5:43" x14ac:dyDescent="0.25">
      <c r="E1654" s="93"/>
      <c r="AM1654" s="93"/>
      <c r="AN1654" s="93"/>
      <c r="AO1654" s="129"/>
      <c r="AP1654" s="93"/>
      <c r="AQ1654" s="93"/>
    </row>
    <row r="1655" spans="5:43" x14ac:dyDescent="0.25">
      <c r="E1655" s="93"/>
      <c r="AM1655" s="93"/>
      <c r="AN1655" s="93"/>
      <c r="AO1655" s="129"/>
      <c r="AP1655" s="93"/>
      <c r="AQ1655" s="93"/>
    </row>
    <row r="1656" spans="5:43" x14ac:dyDescent="0.25">
      <c r="E1656" s="93"/>
      <c r="AM1656" s="93"/>
      <c r="AN1656" s="93"/>
      <c r="AO1656" s="129"/>
      <c r="AP1656" s="93"/>
      <c r="AQ1656" s="93"/>
    </row>
    <row r="1657" spans="5:43" x14ac:dyDescent="0.25">
      <c r="E1657" s="93"/>
      <c r="AM1657" s="93"/>
      <c r="AN1657" s="93"/>
      <c r="AO1657" s="129"/>
      <c r="AP1657" s="93"/>
      <c r="AQ1657" s="93"/>
    </row>
    <row r="1658" spans="5:43" x14ac:dyDescent="0.25">
      <c r="E1658" s="93"/>
      <c r="AM1658" s="93"/>
      <c r="AN1658" s="93"/>
      <c r="AO1658" s="129"/>
      <c r="AP1658" s="93"/>
      <c r="AQ1658" s="93"/>
    </row>
    <row r="1659" spans="5:43" x14ac:dyDescent="0.25">
      <c r="E1659" s="93"/>
      <c r="AM1659" s="93"/>
      <c r="AN1659" s="93"/>
      <c r="AO1659" s="129"/>
      <c r="AP1659" s="93"/>
      <c r="AQ1659" s="93"/>
    </row>
    <row r="1660" spans="5:43" x14ac:dyDescent="0.25">
      <c r="E1660" s="93"/>
      <c r="AM1660" s="93"/>
      <c r="AN1660" s="93"/>
      <c r="AO1660" s="129"/>
      <c r="AP1660" s="93"/>
      <c r="AQ1660" s="93"/>
    </row>
    <row r="1661" spans="5:43" x14ac:dyDescent="0.25">
      <c r="E1661" s="93"/>
      <c r="AM1661" s="93"/>
      <c r="AN1661" s="93"/>
      <c r="AO1661" s="129"/>
      <c r="AP1661" s="93"/>
      <c r="AQ1661" s="93"/>
    </row>
    <row r="1662" spans="5:43" x14ac:dyDescent="0.25">
      <c r="E1662" s="93"/>
      <c r="AM1662" s="93"/>
      <c r="AN1662" s="93"/>
      <c r="AO1662" s="129"/>
      <c r="AP1662" s="93"/>
      <c r="AQ1662" s="93"/>
    </row>
    <row r="1663" spans="5:43" x14ac:dyDescent="0.25">
      <c r="E1663" s="93"/>
      <c r="AM1663" s="93"/>
      <c r="AN1663" s="93"/>
      <c r="AO1663" s="129"/>
      <c r="AP1663" s="93"/>
      <c r="AQ1663" s="93"/>
    </row>
    <row r="1664" spans="5:43" x14ac:dyDescent="0.25">
      <c r="E1664" s="93"/>
      <c r="AM1664" s="93"/>
      <c r="AN1664" s="93"/>
      <c r="AO1664" s="129"/>
      <c r="AP1664" s="93"/>
      <c r="AQ1664" s="93"/>
    </row>
    <row r="1665" spans="5:43" x14ac:dyDescent="0.25">
      <c r="E1665" s="93"/>
      <c r="AM1665" s="93"/>
      <c r="AN1665" s="93"/>
      <c r="AO1665" s="129"/>
      <c r="AP1665" s="93"/>
      <c r="AQ1665" s="93"/>
    </row>
    <row r="1666" spans="5:43" x14ac:dyDescent="0.25">
      <c r="E1666" s="93"/>
      <c r="AM1666" s="93"/>
      <c r="AN1666" s="93"/>
      <c r="AO1666" s="129"/>
      <c r="AP1666" s="93"/>
      <c r="AQ1666" s="93"/>
    </row>
    <row r="1667" spans="5:43" x14ac:dyDescent="0.25">
      <c r="E1667" s="93"/>
      <c r="AM1667" s="93"/>
      <c r="AN1667" s="93"/>
      <c r="AO1667" s="129"/>
      <c r="AP1667" s="93"/>
      <c r="AQ1667" s="93"/>
    </row>
    <row r="1668" spans="5:43" x14ac:dyDescent="0.25">
      <c r="E1668" s="93"/>
      <c r="AM1668" s="93"/>
      <c r="AN1668" s="93"/>
      <c r="AO1668" s="129"/>
      <c r="AP1668" s="93"/>
      <c r="AQ1668" s="93"/>
    </row>
    <row r="1669" spans="5:43" x14ac:dyDescent="0.25">
      <c r="E1669" s="93"/>
      <c r="AM1669" s="93"/>
      <c r="AN1669" s="93"/>
      <c r="AO1669" s="129"/>
      <c r="AP1669" s="93"/>
      <c r="AQ1669" s="93"/>
    </row>
    <row r="1670" spans="5:43" x14ac:dyDescent="0.25">
      <c r="E1670" s="93"/>
      <c r="AM1670" s="93"/>
      <c r="AN1670" s="93"/>
      <c r="AO1670" s="129"/>
      <c r="AP1670" s="93"/>
      <c r="AQ1670" s="93"/>
    </row>
    <row r="1671" spans="5:43" x14ac:dyDescent="0.25">
      <c r="E1671" s="93"/>
      <c r="AM1671" s="93"/>
      <c r="AN1671" s="93"/>
      <c r="AO1671" s="129"/>
      <c r="AP1671" s="93"/>
      <c r="AQ1671" s="93"/>
    </row>
    <row r="1672" spans="5:43" x14ac:dyDescent="0.25">
      <c r="E1672" s="93"/>
      <c r="AM1672" s="93"/>
      <c r="AN1672" s="93"/>
      <c r="AO1672" s="129"/>
      <c r="AP1672" s="93"/>
      <c r="AQ1672" s="93"/>
    </row>
    <row r="1673" spans="5:43" x14ac:dyDescent="0.25">
      <c r="E1673" s="93"/>
      <c r="AM1673" s="93"/>
      <c r="AN1673" s="93"/>
      <c r="AO1673" s="129"/>
      <c r="AP1673" s="93"/>
      <c r="AQ1673" s="93"/>
    </row>
    <row r="1674" spans="5:43" x14ac:dyDescent="0.25">
      <c r="E1674" s="93"/>
      <c r="AM1674" s="93"/>
      <c r="AN1674" s="93"/>
      <c r="AO1674" s="129"/>
      <c r="AP1674" s="93"/>
      <c r="AQ1674" s="93"/>
    </row>
    <row r="1675" spans="5:43" x14ac:dyDescent="0.25">
      <c r="E1675" s="93"/>
      <c r="AM1675" s="93"/>
      <c r="AN1675" s="93"/>
      <c r="AO1675" s="129"/>
      <c r="AP1675" s="93"/>
      <c r="AQ1675" s="93"/>
    </row>
    <row r="1676" spans="5:43" x14ac:dyDescent="0.25">
      <c r="E1676" s="93"/>
      <c r="AM1676" s="93"/>
      <c r="AN1676" s="93"/>
      <c r="AO1676" s="129"/>
      <c r="AP1676" s="93"/>
      <c r="AQ1676" s="93"/>
    </row>
    <row r="1677" spans="5:43" x14ac:dyDescent="0.25">
      <c r="E1677" s="93"/>
      <c r="AM1677" s="93"/>
      <c r="AN1677" s="93"/>
      <c r="AO1677" s="129"/>
      <c r="AP1677" s="93"/>
      <c r="AQ1677" s="93"/>
    </row>
    <row r="1678" spans="5:43" x14ac:dyDescent="0.25">
      <c r="E1678" s="93"/>
      <c r="AM1678" s="93"/>
      <c r="AN1678" s="93"/>
      <c r="AO1678" s="129"/>
      <c r="AP1678" s="93"/>
      <c r="AQ1678" s="93"/>
    </row>
    <row r="1679" spans="5:43" x14ac:dyDescent="0.25">
      <c r="E1679" s="93"/>
      <c r="AM1679" s="93"/>
      <c r="AN1679" s="93"/>
      <c r="AO1679" s="129"/>
      <c r="AP1679" s="93"/>
      <c r="AQ1679" s="93"/>
    </row>
    <row r="1680" spans="5:43" x14ac:dyDescent="0.25">
      <c r="E1680" s="93"/>
      <c r="AM1680" s="93"/>
      <c r="AN1680" s="93"/>
      <c r="AO1680" s="129"/>
      <c r="AP1680" s="93"/>
      <c r="AQ1680" s="93"/>
    </row>
    <row r="1681" spans="5:43" x14ac:dyDescent="0.25">
      <c r="E1681" s="93"/>
      <c r="AM1681" s="93"/>
      <c r="AN1681" s="93"/>
      <c r="AO1681" s="129"/>
      <c r="AP1681" s="93"/>
      <c r="AQ1681" s="93"/>
    </row>
    <row r="1682" spans="5:43" x14ac:dyDescent="0.25">
      <c r="E1682" s="93"/>
      <c r="AM1682" s="93"/>
      <c r="AN1682" s="93"/>
      <c r="AO1682" s="129"/>
      <c r="AP1682" s="93"/>
      <c r="AQ1682" s="93"/>
    </row>
    <row r="1683" spans="5:43" x14ac:dyDescent="0.25">
      <c r="E1683" s="93"/>
      <c r="AM1683" s="93"/>
      <c r="AN1683" s="93"/>
      <c r="AO1683" s="129"/>
      <c r="AP1683" s="93"/>
      <c r="AQ1683" s="93"/>
    </row>
    <row r="1684" spans="5:43" x14ac:dyDescent="0.25">
      <c r="E1684" s="93"/>
      <c r="AM1684" s="93"/>
      <c r="AN1684" s="93"/>
      <c r="AO1684" s="129"/>
      <c r="AP1684" s="93"/>
      <c r="AQ1684" s="93"/>
    </row>
    <row r="1685" spans="5:43" x14ac:dyDescent="0.25">
      <c r="E1685" s="93"/>
      <c r="AM1685" s="93"/>
      <c r="AN1685" s="93"/>
      <c r="AO1685" s="129"/>
      <c r="AP1685" s="93"/>
      <c r="AQ1685" s="93"/>
    </row>
    <row r="1686" spans="5:43" x14ac:dyDescent="0.25">
      <c r="E1686" s="93"/>
      <c r="AM1686" s="93"/>
      <c r="AN1686" s="93"/>
      <c r="AO1686" s="129"/>
      <c r="AP1686" s="93"/>
      <c r="AQ1686" s="93"/>
    </row>
    <row r="1687" spans="5:43" x14ac:dyDescent="0.25">
      <c r="E1687" s="93"/>
      <c r="AM1687" s="93"/>
      <c r="AN1687" s="93"/>
      <c r="AO1687" s="129"/>
      <c r="AP1687" s="93"/>
      <c r="AQ1687" s="93"/>
    </row>
    <row r="1688" spans="5:43" x14ac:dyDescent="0.25">
      <c r="E1688" s="93"/>
      <c r="AM1688" s="93"/>
      <c r="AN1688" s="93"/>
      <c r="AO1688" s="129"/>
      <c r="AP1688" s="93"/>
      <c r="AQ1688" s="93"/>
    </row>
    <row r="1689" spans="5:43" x14ac:dyDescent="0.25">
      <c r="E1689" s="93"/>
      <c r="AM1689" s="93"/>
      <c r="AN1689" s="93"/>
      <c r="AO1689" s="129"/>
      <c r="AP1689" s="93"/>
      <c r="AQ1689" s="93"/>
    </row>
    <row r="1690" spans="5:43" x14ac:dyDescent="0.25">
      <c r="E1690" s="93"/>
      <c r="AM1690" s="93"/>
      <c r="AN1690" s="93"/>
      <c r="AO1690" s="129"/>
      <c r="AP1690" s="93"/>
      <c r="AQ1690" s="93"/>
    </row>
    <row r="1691" spans="5:43" x14ac:dyDescent="0.25">
      <c r="E1691" s="93"/>
      <c r="AM1691" s="93"/>
      <c r="AN1691" s="93"/>
      <c r="AO1691" s="129"/>
      <c r="AP1691" s="93"/>
      <c r="AQ1691" s="93"/>
    </row>
    <row r="1692" spans="5:43" x14ac:dyDescent="0.25">
      <c r="E1692" s="93"/>
      <c r="AM1692" s="93"/>
      <c r="AN1692" s="93"/>
      <c r="AO1692" s="129"/>
      <c r="AP1692" s="93"/>
      <c r="AQ1692" s="93"/>
    </row>
    <row r="1693" spans="5:43" x14ac:dyDescent="0.25">
      <c r="E1693" s="93"/>
      <c r="AM1693" s="93"/>
      <c r="AN1693" s="93"/>
      <c r="AO1693" s="129"/>
      <c r="AP1693" s="93"/>
      <c r="AQ1693" s="93"/>
    </row>
    <row r="1694" spans="5:43" x14ac:dyDescent="0.25">
      <c r="E1694" s="93"/>
      <c r="AM1694" s="93"/>
      <c r="AN1694" s="93"/>
      <c r="AO1694" s="129"/>
      <c r="AP1694" s="93"/>
      <c r="AQ1694" s="93"/>
    </row>
    <row r="1695" spans="5:43" x14ac:dyDescent="0.25">
      <c r="E1695" s="93"/>
      <c r="AM1695" s="93"/>
      <c r="AN1695" s="93"/>
      <c r="AO1695" s="129"/>
      <c r="AP1695" s="93"/>
      <c r="AQ1695" s="93"/>
    </row>
    <row r="1696" spans="5:43" x14ac:dyDescent="0.25">
      <c r="E1696" s="93"/>
      <c r="AM1696" s="93"/>
      <c r="AN1696" s="93"/>
      <c r="AO1696" s="129"/>
      <c r="AP1696" s="93"/>
      <c r="AQ1696" s="93"/>
    </row>
    <row r="1697" spans="5:43" x14ac:dyDescent="0.25">
      <c r="E1697" s="93"/>
      <c r="AM1697" s="93"/>
      <c r="AN1697" s="93"/>
      <c r="AO1697" s="129"/>
      <c r="AP1697" s="93"/>
      <c r="AQ1697" s="93"/>
    </row>
    <row r="1698" spans="5:43" x14ac:dyDescent="0.25">
      <c r="E1698" s="93"/>
      <c r="AM1698" s="93"/>
      <c r="AN1698" s="93"/>
      <c r="AO1698" s="129"/>
      <c r="AP1698" s="93"/>
      <c r="AQ1698" s="93"/>
    </row>
    <row r="1699" spans="5:43" x14ac:dyDescent="0.25">
      <c r="E1699" s="93"/>
      <c r="AM1699" s="93"/>
      <c r="AN1699" s="93"/>
      <c r="AO1699" s="129"/>
      <c r="AP1699" s="93"/>
      <c r="AQ1699" s="93"/>
    </row>
    <row r="1700" spans="5:43" x14ac:dyDescent="0.25">
      <c r="E1700" s="93"/>
      <c r="AM1700" s="93"/>
      <c r="AN1700" s="93"/>
      <c r="AO1700" s="129"/>
      <c r="AP1700" s="93"/>
      <c r="AQ1700" s="93"/>
    </row>
    <row r="1701" spans="5:43" x14ac:dyDescent="0.25">
      <c r="E1701" s="93"/>
      <c r="AM1701" s="93"/>
      <c r="AN1701" s="93"/>
      <c r="AO1701" s="129"/>
      <c r="AP1701" s="93"/>
      <c r="AQ1701" s="93"/>
    </row>
    <row r="1702" spans="5:43" x14ac:dyDescent="0.25">
      <c r="E1702" s="93"/>
      <c r="AM1702" s="93"/>
      <c r="AN1702" s="93"/>
      <c r="AO1702" s="129"/>
      <c r="AP1702" s="93"/>
      <c r="AQ1702" s="93"/>
    </row>
    <row r="1703" spans="5:43" x14ac:dyDescent="0.25">
      <c r="E1703" s="93"/>
      <c r="AM1703" s="93"/>
      <c r="AN1703" s="93"/>
      <c r="AO1703" s="129"/>
      <c r="AP1703" s="93"/>
      <c r="AQ1703" s="93"/>
    </row>
    <row r="1704" spans="5:43" x14ac:dyDescent="0.25">
      <c r="E1704" s="93"/>
      <c r="AM1704" s="93"/>
      <c r="AN1704" s="93"/>
      <c r="AO1704" s="129"/>
      <c r="AP1704" s="93"/>
      <c r="AQ1704" s="93"/>
    </row>
    <row r="1705" spans="5:43" x14ac:dyDescent="0.25">
      <c r="E1705" s="93"/>
      <c r="AM1705" s="93"/>
      <c r="AN1705" s="93"/>
      <c r="AO1705" s="129"/>
      <c r="AP1705" s="93"/>
      <c r="AQ1705" s="93"/>
    </row>
    <row r="1706" spans="5:43" x14ac:dyDescent="0.25">
      <c r="E1706" s="93"/>
      <c r="AM1706" s="93"/>
      <c r="AN1706" s="93"/>
      <c r="AO1706" s="129"/>
      <c r="AP1706" s="93"/>
      <c r="AQ1706" s="93"/>
    </row>
    <row r="1707" spans="5:43" x14ac:dyDescent="0.25">
      <c r="E1707" s="93"/>
      <c r="AM1707" s="93"/>
      <c r="AN1707" s="93"/>
      <c r="AO1707" s="129"/>
      <c r="AP1707" s="93"/>
      <c r="AQ1707" s="93"/>
    </row>
    <row r="1708" spans="5:43" x14ac:dyDescent="0.25">
      <c r="E1708" s="93"/>
      <c r="AM1708" s="93"/>
      <c r="AN1708" s="93"/>
      <c r="AO1708" s="129"/>
      <c r="AP1708" s="93"/>
      <c r="AQ1708" s="93"/>
    </row>
    <row r="1709" spans="5:43" x14ac:dyDescent="0.25">
      <c r="E1709" s="93"/>
      <c r="AM1709" s="93"/>
      <c r="AN1709" s="93"/>
      <c r="AO1709" s="129"/>
      <c r="AP1709" s="93"/>
      <c r="AQ1709" s="93"/>
    </row>
    <row r="1710" spans="5:43" x14ac:dyDescent="0.25">
      <c r="E1710" s="93"/>
      <c r="AM1710" s="93"/>
      <c r="AN1710" s="93"/>
      <c r="AO1710" s="129"/>
      <c r="AP1710" s="93"/>
      <c r="AQ1710" s="93"/>
    </row>
    <row r="1711" spans="5:43" x14ac:dyDescent="0.25">
      <c r="E1711" s="93"/>
      <c r="AM1711" s="93"/>
      <c r="AN1711" s="93"/>
      <c r="AO1711" s="129"/>
      <c r="AP1711" s="93"/>
      <c r="AQ1711" s="93"/>
    </row>
    <row r="1712" spans="5:43" x14ac:dyDescent="0.25">
      <c r="E1712" s="93"/>
      <c r="AM1712" s="93"/>
      <c r="AN1712" s="93"/>
      <c r="AO1712" s="129"/>
      <c r="AP1712" s="93"/>
      <c r="AQ1712" s="93"/>
    </row>
    <row r="1713" spans="5:43" x14ac:dyDescent="0.25">
      <c r="E1713" s="93"/>
      <c r="AM1713" s="93"/>
      <c r="AN1713" s="93"/>
      <c r="AO1713" s="129"/>
      <c r="AP1713" s="93"/>
      <c r="AQ1713" s="93"/>
    </row>
    <row r="1714" spans="5:43" x14ac:dyDescent="0.25">
      <c r="E1714" s="93"/>
      <c r="AM1714" s="93"/>
      <c r="AN1714" s="93"/>
      <c r="AO1714" s="129"/>
      <c r="AP1714" s="93"/>
      <c r="AQ1714" s="93"/>
    </row>
    <row r="1715" spans="5:43" x14ac:dyDescent="0.25">
      <c r="E1715" s="93"/>
      <c r="AM1715" s="93"/>
      <c r="AN1715" s="93"/>
      <c r="AO1715" s="129"/>
      <c r="AP1715" s="93"/>
      <c r="AQ1715" s="93"/>
    </row>
    <row r="1716" spans="5:43" x14ac:dyDescent="0.25">
      <c r="E1716" s="93"/>
      <c r="AM1716" s="93"/>
      <c r="AN1716" s="93"/>
      <c r="AO1716" s="129"/>
      <c r="AP1716" s="93"/>
      <c r="AQ1716" s="93"/>
    </row>
    <row r="1717" spans="5:43" x14ac:dyDescent="0.25">
      <c r="E1717" s="93"/>
      <c r="AM1717" s="93"/>
      <c r="AN1717" s="93"/>
      <c r="AO1717" s="129"/>
      <c r="AP1717" s="93"/>
      <c r="AQ1717" s="93"/>
    </row>
    <row r="1718" spans="5:43" x14ac:dyDescent="0.25">
      <c r="E1718" s="93"/>
      <c r="AM1718" s="93"/>
      <c r="AN1718" s="93"/>
      <c r="AO1718" s="129"/>
      <c r="AP1718" s="93"/>
      <c r="AQ1718" s="93"/>
    </row>
    <row r="1719" spans="5:43" x14ac:dyDescent="0.25">
      <c r="E1719" s="93"/>
      <c r="AM1719" s="93"/>
      <c r="AN1719" s="93"/>
      <c r="AO1719" s="129"/>
      <c r="AP1719" s="93"/>
      <c r="AQ1719" s="93"/>
    </row>
    <row r="1720" spans="5:43" x14ac:dyDescent="0.25">
      <c r="E1720" s="93"/>
      <c r="AM1720" s="93"/>
      <c r="AN1720" s="93"/>
      <c r="AO1720" s="129"/>
      <c r="AP1720" s="93"/>
      <c r="AQ1720" s="93"/>
    </row>
    <row r="1721" spans="5:43" x14ac:dyDescent="0.25">
      <c r="E1721" s="93"/>
      <c r="AM1721" s="93"/>
      <c r="AN1721" s="93"/>
      <c r="AO1721" s="129"/>
      <c r="AP1721" s="93"/>
      <c r="AQ1721" s="93"/>
    </row>
    <row r="1722" spans="5:43" x14ac:dyDescent="0.25">
      <c r="E1722" s="93"/>
      <c r="AM1722" s="93"/>
      <c r="AN1722" s="93"/>
      <c r="AO1722" s="129"/>
      <c r="AP1722" s="93"/>
      <c r="AQ1722" s="93"/>
    </row>
    <row r="1723" spans="5:43" x14ac:dyDescent="0.25">
      <c r="E1723" s="93"/>
      <c r="AM1723" s="93"/>
      <c r="AN1723" s="93"/>
      <c r="AO1723" s="129"/>
      <c r="AP1723" s="93"/>
      <c r="AQ1723" s="93"/>
    </row>
    <row r="1724" spans="5:43" x14ac:dyDescent="0.25">
      <c r="E1724" s="93"/>
      <c r="AM1724" s="93"/>
      <c r="AN1724" s="93"/>
      <c r="AO1724" s="129"/>
      <c r="AP1724" s="93"/>
      <c r="AQ1724" s="93"/>
    </row>
    <row r="1725" spans="5:43" x14ac:dyDescent="0.25">
      <c r="E1725" s="93"/>
      <c r="AM1725" s="93"/>
      <c r="AN1725" s="93"/>
      <c r="AO1725" s="129"/>
      <c r="AP1725" s="93"/>
      <c r="AQ1725" s="93"/>
    </row>
    <row r="1726" spans="5:43" x14ac:dyDescent="0.25">
      <c r="E1726" s="93"/>
      <c r="AM1726" s="93"/>
      <c r="AN1726" s="93"/>
      <c r="AO1726" s="129"/>
      <c r="AP1726" s="93"/>
      <c r="AQ1726" s="93"/>
    </row>
    <row r="1727" spans="5:43" x14ac:dyDescent="0.25">
      <c r="E1727" s="93"/>
      <c r="AM1727" s="93"/>
      <c r="AN1727" s="93"/>
      <c r="AO1727" s="129"/>
      <c r="AP1727" s="93"/>
      <c r="AQ1727" s="93"/>
    </row>
    <row r="1728" spans="5:43" x14ac:dyDescent="0.25">
      <c r="E1728" s="93"/>
      <c r="AM1728" s="93"/>
      <c r="AN1728" s="93"/>
      <c r="AO1728" s="129"/>
      <c r="AP1728" s="93"/>
      <c r="AQ1728" s="93"/>
    </row>
    <row r="1729" spans="5:43" x14ac:dyDescent="0.25">
      <c r="E1729" s="93"/>
      <c r="AM1729" s="93"/>
      <c r="AN1729" s="93"/>
      <c r="AO1729" s="129"/>
      <c r="AP1729" s="93"/>
      <c r="AQ1729" s="93"/>
    </row>
    <row r="1730" spans="5:43" x14ac:dyDescent="0.25">
      <c r="E1730" s="93"/>
      <c r="AM1730" s="93"/>
      <c r="AN1730" s="93"/>
      <c r="AO1730" s="129"/>
      <c r="AP1730" s="93"/>
      <c r="AQ1730" s="93"/>
    </row>
    <row r="1731" spans="5:43" x14ac:dyDescent="0.25">
      <c r="E1731" s="93"/>
      <c r="AM1731" s="93"/>
      <c r="AN1731" s="93"/>
      <c r="AO1731" s="129"/>
      <c r="AP1731" s="93"/>
      <c r="AQ1731" s="93"/>
    </row>
    <row r="1732" spans="5:43" x14ac:dyDescent="0.25">
      <c r="E1732" s="93"/>
      <c r="AM1732" s="93"/>
      <c r="AN1732" s="93"/>
      <c r="AO1732" s="129"/>
      <c r="AP1732" s="93"/>
      <c r="AQ1732" s="93"/>
    </row>
    <row r="1733" spans="5:43" x14ac:dyDescent="0.25">
      <c r="E1733" s="93"/>
      <c r="AM1733" s="93"/>
      <c r="AN1733" s="93"/>
      <c r="AO1733" s="129"/>
      <c r="AP1733" s="93"/>
      <c r="AQ1733" s="93"/>
    </row>
    <row r="1734" spans="5:43" x14ac:dyDescent="0.25">
      <c r="E1734" s="93"/>
      <c r="AM1734" s="93"/>
      <c r="AN1734" s="93"/>
      <c r="AO1734" s="129"/>
      <c r="AP1734" s="93"/>
      <c r="AQ1734" s="93"/>
    </row>
    <row r="1735" spans="5:43" x14ac:dyDescent="0.25">
      <c r="E1735" s="93"/>
      <c r="AM1735" s="93"/>
      <c r="AN1735" s="93"/>
      <c r="AO1735" s="129"/>
      <c r="AP1735" s="93"/>
      <c r="AQ1735" s="93"/>
    </row>
    <row r="1736" spans="5:43" x14ac:dyDescent="0.25">
      <c r="E1736" s="93"/>
      <c r="AM1736" s="93"/>
      <c r="AN1736" s="93"/>
      <c r="AO1736" s="129"/>
      <c r="AP1736" s="93"/>
      <c r="AQ1736" s="93"/>
    </row>
    <row r="1737" spans="5:43" x14ac:dyDescent="0.25">
      <c r="E1737" s="93"/>
      <c r="AM1737" s="93"/>
      <c r="AN1737" s="93"/>
      <c r="AO1737" s="129"/>
      <c r="AP1737" s="93"/>
      <c r="AQ1737" s="93"/>
    </row>
    <row r="1738" spans="5:43" x14ac:dyDescent="0.25">
      <c r="E1738" s="93"/>
      <c r="AM1738" s="93"/>
      <c r="AN1738" s="93"/>
      <c r="AO1738" s="129"/>
      <c r="AP1738" s="93"/>
      <c r="AQ1738" s="93"/>
    </row>
    <row r="1739" spans="5:43" x14ac:dyDescent="0.25">
      <c r="E1739" s="93"/>
      <c r="AM1739" s="93"/>
      <c r="AN1739" s="93"/>
      <c r="AO1739" s="129"/>
      <c r="AP1739" s="93"/>
      <c r="AQ1739" s="93"/>
    </row>
    <row r="1740" spans="5:43" x14ac:dyDescent="0.25">
      <c r="E1740" s="93"/>
      <c r="AM1740" s="93"/>
      <c r="AN1740" s="93"/>
      <c r="AO1740" s="129"/>
      <c r="AP1740" s="93"/>
      <c r="AQ1740" s="93"/>
    </row>
    <row r="1741" spans="5:43" x14ac:dyDescent="0.25">
      <c r="E1741" s="93"/>
      <c r="AM1741" s="93"/>
      <c r="AN1741" s="93"/>
      <c r="AO1741" s="129"/>
      <c r="AP1741" s="93"/>
      <c r="AQ1741" s="93"/>
    </row>
    <row r="1742" spans="5:43" x14ac:dyDescent="0.25">
      <c r="E1742" s="93"/>
      <c r="AM1742" s="93"/>
      <c r="AN1742" s="93"/>
      <c r="AO1742" s="129"/>
      <c r="AP1742" s="93"/>
      <c r="AQ1742" s="93"/>
    </row>
    <row r="1743" spans="5:43" x14ac:dyDescent="0.25">
      <c r="E1743" s="93"/>
      <c r="AM1743" s="93"/>
      <c r="AN1743" s="93"/>
      <c r="AO1743" s="129"/>
      <c r="AP1743" s="93"/>
      <c r="AQ1743" s="93"/>
    </row>
    <row r="1744" spans="5:43" x14ac:dyDescent="0.25">
      <c r="E1744" s="93"/>
      <c r="AM1744" s="93"/>
      <c r="AN1744" s="93"/>
      <c r="AO1744" s="129"/>
      <c r="AP1744" s="93"/>
      <c r="AQ1744" s="93"/>
    </row>
    <row r="1745" spans="5:43" x14ac:dyDescent="0.25">
      <c r="E1745" s="93"/>
      <c r="AM1745" s="93"/>
      <c r="AN1745" s="93"/>
      <c r="AO1745" s="129"/>
      <c r="AP1745" s="93"/>
      <c r="AQ1745" s="93"/>
    </row>
    <row r="1746" spans="5:43" x14ac:dyDescent="0.25">
      <c r="E1746" s="93"/>
      <c r="AM1746" s="93"/>
      <c r="AN1746" s="93"/>
      <c r="AO1746" s="129"/>
      <c r="AP1746" s="93"/>
      <c r="AQ1746" s="93"/>
    </row>
    <row r="1747" spans="5:43" x14ac:dyDescent="0.25">
      <c r="E1747" s="93"/>
      <c r="AM1747" s="93"/>
      <c r="AN1747" s="93"/>
      <c r="AO1747" s="129"/>
      <c r="AP1747" s="93"/>
      <c r="AQ1747" s="93"/>
    </row>
    <row r="1748" spans="5:43" x14ac:dyDescent="0.25">
      <c r="E1748" s="93"/>
      <c r="AM1748" s="93"/>
      <c r="AN1748" s="93"/>
      <c r="AO1748" s="129"/>
      <c r="AP1748" s="93"/>
      <c r="AQ1748" s="93"/>
    </row>
    <row r="1749" spans="5:43" x14ac:dyDescent="0.25">
      <c r="E1749" s="93"/>
      <c r="AM1749" s="93"/>
      <c r="AN1749" s="93"/>
      <c r="AO1749" s="129"/>
      <c r="AP1749" s="93"/>
      <c r="AQ1749" s="93"/>
    </row>
    <row r="1750" spans="5:43" x14ac:dyDescent="0.25">
      <c r="E1750" s="93"/>
      <c r="AM1750" s="93"/>
      <c r="AN1750" s="93"/>
      <c r="AO1750" s="129"/>
      <c r="AP1750" s="93"/>
      <c r="AQ1750" s="93"/>
    </row>
    <row r="1751" spans="5:43" x14ac:dyDescent="0.25">
      <c r="E1751" s="93"/>
      <c r="AM1751" s="93"/>
      <c r="AN1751" s="93"/>
      <c r="AO1751" s="129"/>
      <c r="AP1751" s="93"/>
      <c r="AQ1751" s="93"/>
    </row>
    <row r="1752" spans="5:43" x14ac:dyDescent="0.25">
      <c r="E1752" s="93"/>
      <c r="AM1752" s="93"/>
      <c r="AN1752" s="93"/>
      <c r="AO1752" s="129"/>
      <c r="AP1752" s="93"/>
      <c r="AQ1752" s="93"/>
    </row>
    <row r="1753" spans="5:43" x14ac:dyDescent="0.25">
      <c r="E1753" s="93"/>
      <c r="AM1753" s="93"/>
      <c r="AN1753" s="93"/>
      <c r="AO1753" s="129"/>
      <c r="AP1753" s="93"/>
      <c r="AQ1753" s="93"/>
    </row>
    <row r="1754" spans="5:43" x14ac:dyDescent="0.25">
      <c r="E1754" s="93"/>
      <c r="AM1754" s="93"/>
      <c r="AN1754" s="93"/>
      <c r="AO1754" s="129"/>
      <c r="AP1754" s="93"/>
      <c r="AQ1754" s="93"/>
    </row>
    <row r="1755" spans="5:43" x14ac:dyDescent="0.25">
      <c r="E1755" s="93"/>
      <c r="AM1755" s="93"/>
      <c r="AN1755" s="93"/>
      <c r="AO1755" s="129"/>
      <c r="AP1755" s="93"/>
      <c r="AQ1755" s="93"/>
    </row>
    <row r="1756" spans="5:43" x14ac:dyDescent="0.25">
      <c r="E1756" s="93"/>
      <c r="AM1756" s="93"/>
      <c r="AN1756" s="93"/>
      <c r="AO1756" s="129"/>
      <c r="AP1756" s="93"/>
      <c r="AQ1756" s="93"/>
    </row>
    <row r="1757" spans="5:43" x14ac:dyDescent="0.25">
      <c r="E1757" s="93"/>
      <c r="AM1757" s="93"/>
      <c r="AN1757" s="93"/>
      <c r="AO1757" s="129"/>
      <c r="AP1757" s="93"/>
      <c r="AQ1757" s="93"/>
    </row>
    <row r="1758" spans="5:43" x14ac:dyDescent="0.25">
      <c r="E1758" s="93"/>
      <c r="AM1758" s="93"/>
      <c r="AN1758" s="93"/>
      <c r="AO1758" s="129"/>
      <c r="AP1758" s="93"/>
      <c r="AQ1758" s="93"/>
    </row>
    <row r="1759" spans="5:43" x14ac:dyDescent="0.25">
      <c r="E1759" s="93"/>
      <c r="AM1759" s="93"/>
      <c r="AN1759" s="93"/>
      <c r="AO1759" s="129"/>
      <c r="AP1759" s="93"/>
      <c r="AQ1759" s="93"/>
    </row>
    <row r="1760" spans="5:43" x14ac:dyDescent="0.25">
      <c r="E1760" s="93"/>
      <c r="AM1760" s="93"/>
      <c r="AN1760" s="93"/>
      <c r="AO1760" s="129"/>
      <c r="AP1760" s="93"/>
      <c r="AQ1760" s="93"/>
    </row>
    <row r="1761" spans="5:43" x14ac:dyDescent="0.25">
      <c r="E1761" s="93"/>
      <c r="AM1761" s="93"/>
      <c r="AN1761" s="93"/>
      <c r="AO1761" s="129"/>
      <c r="AP1761" s="93"/>
      <c r="AQ1761" s="93"/>
    </row>
    <row r="1762" spans="5:43" x14ac:dyDescent="0.25">
      <c r="E1762" s="93"/>
      <c r="AM1762" s="93"/>
      <c r="AN1762" s="93"/>
      <c r="AO1762" s="129"/>
      <c r="AP1762" s="93"/>
      <c r="AQ1762" s="93"/>
    </row>
    <row r="1763" spans="5:43" x14ac:dyDescent="0.25">
      <c r="E1763" s="93"/>
      <c r="AM1763" s="93"/>
      <c r="AN1763" s="93"/>
      <c r="AO1763" s="129"/>
      <c r="AP1763" s="93"/>
      <c r="AQ1763" s="93"/>
    </row>
    <row r="1764" spans="5:43" x14ac:dyDescent="0.25">
      <c r="E1764" s="93"/>
      <c r="AM1764" s="93"/>
      <c r="AN1764" s="93"/>
      <c r="AO1764" s="129"/>
      <c r="AP1764" s="93"/>
      <c r="AQ1764" s="93"/>
    </row>
    <row r="1765" spans="5:43" x14ac:dyDescent="0.25">
      <c r="E1765" s="93"/>
      <c r="AM1765" s="93"/>
      <c r="AN1765" s="93"/>
      <c r="AO1765" s="129"/>
      <c r="AP1765" s="93"/>
      <c r="AQ1765" s="93"/>
    </row>
    <row r="1766" spans="5:43" x14ac:dyDescent="0.25">
      <c r="E1766" s="93"/>
      <c r="AM1766" s="93"/>
      <c r="AN1766" s="93"/>
      <c r="AO1766" s="129"/>
      <c r="AP1766" s="93"/>
      <c r="AQ1766" s="93"/>
    </row>
    <row r="1767" spans="5:43" x14ac:dyDescent="0.25">
      <c r="E1767" s="93"/>
      <c r="AM1767" s="93"/>
      <c r="AN1767" s="93"/>
      <c r="AO1767" s="129"/>
      <c r="AP1767" s="93"/>
      <c r="AQ1767" s="93"/>
    </row>
    <row r="1768" spans="5:43" x14ac:dyDescent="0.25">
      <c r="E1768" s="93"/>
      <c r="AM1768" s="93"/>
      <c r="AN1768" s="93"/>
      <c r="AO1768" s="129"/>
      <c r="AP1768" s="93"/>
      <c r="AQ1768" s="93"/>
    </row>
    <row r="1769" spans="5:43" x14ac:dyDescent="0.25">
      <c r="E1769" s="93"/>
      <c r="AM1769" s="93"/>
      <c r="AN1769" s="93"/>
      <c r="AO1769" s="129"/>
      <c r="AP1769" s="93"/>
      <c r="AQ1769" s="93"/>
    </row>
    <row r="1770" spans="5:43" x14ac:dyDescent="0.25">
      <c r="E1770" s="93"/>
      <c r="AM1770" s="93"/>
      <c r="AN1770" s="93"/>
      <c r="AO1770" s="129"/>
      <c r="AP1770" s="93"/>
      <c r="AQ1770" s="93"/>
    </row>
    <row r="1771" spans="5:43" x14ac:dyDescent="0.25">
      <c r="E1771" s="93"/>
      <c r="AM1771" s="93"/>
      <c r="AN1771" s="93"/>
      <c r="AO1771" s="129"/>
      <c r="AP1771" s="93"/>
      <c r="AQ1771" s="93"/>
    </row>
    <row r="1772" spans="5:43" x14ac:dyDescent="0.25">
      <c r="E1772" s="93"/>
      <c r="AM1772" s="93"/>
      <c r="AN1772" s="93"/>
      <c r="AO1772" s="129"/>
      <c r="AP1772" s="93"/>
      <c r="AQ1772" s="93"/>
    </row>
    <row r="1773" spans="5:43" x14ac:dyDescent="0.25">
      <c r="E1773" s="93"/>
      <c r="AM1773" s="93"/>
      <c r="AN1773" s="93"/>
      <c r="AO1773" s="129"/>
      <c r="AP1773" s="93"/>
      <c r="AQ1773" s="93"/>
    </row>
    <row r="1774" spans="5:43" x14ac:dyDescent="0.25">
      <c r="E1774" s="93"/>
      <c r="AM1774" s="93"/>
      <c r="AN1774" s="93"/>
      <c r="AO1774" s="129"/>
      <c r="AP1774" s="93"/>
      <c r="AQ1774" s="93"/>
    </row>
    <row r="1775" spans="5:43" x14ac:dyDescent="0.25">
      <c r="E1775" s="93"/>
      <c r="AM1775" s="93"/>
      <c r="AN1775" s="93"/>
      <c r="AO1775" s="129"/>
      <c r="AP1775" s="93"/>
      <c r="AQ1775" s="93"/>
    </row>
    <row r="1776" spans="5:43" x14ac:dyDescent="0.25">
      <c r="E1776" s="93"/>
      <c r="AM1776" s="93"/>
      <c r="AN1776" s="93"/>
      <c r="AO1776" s="129"/>
      <c r="AP1776" s="93"/>
      <c r="AQ1776" s="93"/>
    </row>
    <row r="1777" spans="5:43" x14ac:dyDescent="0.25">
      <c r="E1777" s="93"/>
      <c r="AM1777" s="93"/>
      <c r="AN1777" s="93"/>
      <c r="AO1777" s="129"/>
      <c r="AP1777" s="93"/>
      <c r="AQ1777" s="93"/>
    </row>
    <row r="1778" spans="5:43" x14ac:dyDescent="0.25">
      <c r="E1778" s="93"/>
      <c r="AM1778" s="93"/>
      <c r="AN1778" s="93"/>
      <c r="AO1778" s="129"/>
      <c r="AP1778" s="93"/>
      <c r="AQ1778" s="93"/>
    </row>
    <row r="1779" spans="5:43" x14ac:dyDescent="0.25">
      <c r="E1779" s="93"/>
      <c r="AM1779" s="93"/>
      <c r="AN1779" s="93"/>
      <c r="AO1779" s="129"/>
      <c r="AP1779" s="93"/>
      <c r="AQ1779" s="93"/>
    </row>
    <row r="1780" spans="5:43" x14ac:dyDescent="0.25">
      <c r="E1780" s="93"/>
      <c r="AM1780" s="93"/>
      <c r="AN1780" s="93"/>
      <c r="AO1780" s="129"/>
      <c r="AP1780" s="93"/>
      <c r="AQ1780" s="93"/>
    </row>
    <row r="1781" spans="5:43" x14ac:dyDescent="0.25">
      <c r="E1781" s="93"/>
      <c r="AM1781" s="93"/>
      <c r="AN1781" s="93"/>
      <c r="AO1781" s="129"/>
      <c r="AP1781" s="93"/>
      <c r="AQ1781" s="93"/>
    </row>
    <row r="1782" spans="5:43" x14ac:dyDescent="0.25">
      <c r="E1782" s="93"/>
      <c r="AM1782" s="93"/>
      <c r="AN1782" s="93"/>
      <c r="AO1782" s="129"/>
      <c r="AP1782" s="93"/>
      <c r="AQ1782" s="93"/>
    </row>
    <row r="1783" spans="5:43" x14ac:dyDescent="0.25">
      <c r="E1783" s="93"/>
      <c r="AM1783" s="93"/>
      <c r="AN1783" s="93"/>
      <c r="AO1783" s="129"/>
      <c r="AP1783" s="93"/>
      <c r="AQ1783" s="93"/>
    </row>
    <row r="1784" spans="5:43" x14ac:dyDescent="0.25">
      <c r="E1784" s="93"/>
      <c r="AM1784" s="93"/>
      <c r="AN1784" s="93"/>
      <c r="AO1784" s="129"/>
      <c r="AP1784" s="93"/>
      <c r="AQ1784" s="93"/>
    </row>
    <row r="1785" spans="5:43" x14ac:dyDescent="0.25">
      <c r="E1785" s="93"/>
      <c r="AM1785" s="93"/>
      <c r="AN1785" s="93"/>
      <c r="AO1785" s="129"/>
      <c r="AP1785" s="93"/>
      <c r="AQ1785" s="93"/>
    </row>
    <row r="1786" spans="5:43" x14ac:dyDescent="0.25">
      <c r="E1786" s="93"/>
      <c r="AM1786" s="93"/>
      <c r="AN1786" s="93"/>
      <c r="AO1786" s="129"/>
      <c r="AP1786" s="93"/>
      <c r="AQ1786" s="93"/>
    </row>
    <row r="1787" spans="5:43" x14ac:dyDescent="0.25">
      <c r="E1787" s="93"/>
      <c r="AM1787" s="93"/>
      <c r="AN1787" s="93"/>
      <c r="AO1787" s="129"/>
      <c r="AP1787" s="93"/>
      <c r="AQ1787" s="93"/>
    </row>
    <row r="1788" spans="5:43" x14ac:dyDescent="0.25">
      <c r="E1788" s="93"/>
      <c r="AM1788" s="93"/>
      <c r="AN1788" s="93"/>
      <c r="AO1788" s="129"/>
      <c r="AP1788" s="93"/>
      <c r="AQ1788" s="93"/>
    </row>
    <row r="1789" spans="5:43" x14ac:dyDescent="0.25">
      <c r="E1789" s="93"/>
      <c r="AM1789" s="93"/>
      <c r="AN1789" s="93"/>
      <c r="AO1789" s="129"/>
      <c r="AP1789" s="93"/>
      <c r="AQ1789" s="93"/>
    </row>
    <row r="1790" spans="5:43" x14ac:dyDescent="0.25">
      <c r="E1790" s="93"/>
      <c r="AM1790" s="93"/>
      <c r="AN1790" s="93"/>
      <c r="AO1790" s="129"/>
      <c r="AP1790" s="93"/>
      <c r="AQ1790" s="93"/>
    </row>
    <row r="1791" spans="5:43" x14ac:dyDescent="0.25">
      <c r="E1791" s="93"/>
      <c r="AM1791" s="93"/>
      <c r="AN1791" s="93"/>
      <c r="AO1791" s="129"/>
      <c r="AP1791" s="93"/>
      <c r="AQ1791" s="93"/>
    </row>
    <row r="1792" spans="5:43" x14ac:dyDescent="0.25">
      <c r="E1792" s="93"/>
      <c r="AM1792" s="93"/>
      <c r="AN1792" s="93"/>
      <c r="AO1792" s="129"/>
      <c r="AP1792" s="93"/>
      <c r="AQ1792" s="93"/>
    </row>
    <row r="1793" spans="5:43" x14ac:dyDescent="0.25">
      <c r="E1793" s="93"/>
      <c r="AM1793" s="93"/>
      <c r="AN1793" s="93"/>
      <c r="AO1793" s="129"/>
      <c r="AP1793" s="93"/>
      <c r="AQ1793" s="93"/>
    </row>
    <row r="1794" spans="5:43" x14ac:dyDescent="0.25">
      <c r="E1794" s="93"/>
      <c r="AM1794" s="93"/>
      <c r="AN1794" s="93"/>
      <c r="AO1794" s="129"/>
      <c r="AP1794" s="93"/>
      <c r="AQ1794" s="93"/>
    </row>
    <row r="1795" spans="5:43" x14ac:dyDescent="0.25">
      <c r="E1795" s="93"/>
      <c r="AM1795" s="93"/>
      <c r="AN1795" s="93"/>
      <c r="AO1795" s="129"/>
      <c r="AP1795" s="93"/>
      <c r="AQ1795" s="93"/>
    </row>
    <row r="1796" spans="5:43" x14ac:dyDescent="0.25">
      <c r="E1796" s="93"/>
      <c r="AM1796" s="93"/>
      <c r="AN1796" s="93"/>
      <c r="AO1796" s="129"/>
      <c r="AP1796" s="93"/>
      <c r="AQ1796" s="93"/>
    </row>
    <row r="1797" spans="5:43" x14ac:dyDescent="0.25">
      <c r="E1797" s="93"/>
      <c r="AM1797" s="93"/>
      <c r="AN1797" s="93"/>
      <c r="AO1797" s="129"/>
      <c r="AP1797" s="93"/>
      <c r="AQ1797" s="93"/>
    </row>
    <row r="1798" spans="5:43" x14ac:dyDescent="0.25">
      <c r="E1798" s="93"/>
      <c r="AM1798" s="93"/>
      <c r="AN1798" s="93"/>
      <c r="AO1798" s="129"/>
      <c r="AP1798" s="93"/>
      <c r="AQ1798" s="93"/>
    </row>
    <row r="1799" spans="5:43" x14ac:dyDescent="0.25">
      <c r="E1799" s="93"/>
      <c r="AM1799" s="93"/>
      <c r="AN1799" s="93"/>
      <c r="AO1799" s="129"/>
      <c r="AP1799" s="93"/>
      <c r="AQ1799" s="93"/>
    </row>
    <row r="1800" spans="5:43" x14ac:dyDescent="0.25">
      <c r="E1800" s="93"/>
      <c r="AM1800" s="93"/>
      <c r="AN1800" s="93"/>
      <c r="AO1800" s="129"/>
      <c r="AP1800" s="93"/>
      <c r="AQ1800" s="93"/>
    </row>
    <row r="1801" spans="5:43" x14ac:dyDescent="0.25">
      <c r="E1801" s="93"/>
      <c r="AM1801" s="93"/>
      <c r="AN1801" s="93"/>
      <c r="AO1801" s="129"/>
      <c r="AP1801" s="93"/>
      <c r="AQ1801" s="93"/>
    </row>
    <row r="1802" spans="5:43" x14ac:dyDescent="0.25">
      <c r="E1802" s="93"/>
      <c r="AM1802" s="93"/>
      <c r="AN1802" s="93"/>
      <c r="AO1802" s="129"/>
      <c r="AP1802" s="93"/>
      <c r="AQ1802" s="93"/>
    </row>
    <row r="1803" spans="5:43" x14ac:dyDescent="0.25">
      <c r="E1803" s="93"/>
      <c r="AM1803" s="93"/>
      <c r="AN1803" s="93"/>
      <c r="AO1803" s="129"/>
      <c r="AP1803" s="93"/>
      <c r="AQ1803" s="93"/>
    </row>
    <row r="1804" spans="5:43" x14ac:dyDescent="0.25">
      <c r="E1804" s="93"/>
      <c r="AM1804" s="93"/>
      <c r="AN1804" s="93"/>
      <c r="AO1804" s="129"/>
      <c r="AP1804" s="93"/>
      <c r="AQ1804" s="93"/>
    </row>
    <row r="1805" spans="5:43" x14ac:dyDescent="0.25">
      <c r="E1805" s="93"/>
      <c r="AM1805" s="93"/>
      <c r="AN1805" s="93"/>
      <c r="AO1805" s="129"/>
      <c r="AP1805" s="93"/>
      <c r="AQ1805" s="93"/>
    </row>
    <row r="1806" spans="5:43" x14ac:dyDescent="0.25">
      <c r="E1806" s="93"/>
      <c r="AM1806" s="93"/>
      <c r="AN1806" s="93"/>
      <c r="AO1806" s="129"/>
      <c r="AP1806" s="93"/>
      <c r="AQ1806" s="93"/>
    </row>
    <row r="1807" spans="5:43" x14ac:dyDescent="0.25">
      <c r="E1807" s="93"/>
      <c r="AM1807" s="93"/>
      <c r="AN1807" s="93"/>
      <c r="AO1807" s="129"/>
      <c r="AP1807" s="93"/>
      <c r="AQ1807" s="93"/>
    </row>
    <row r="1808" spans="5:43" x14ac:dyDescent="0.25">
      <c r="E1808" s="93"/>
      <c r="AM1808" s="93"/>
      <c r="AN1808" s="93"/>
      <c r="AO1808" s="129"/>
      <c r="AP1808" s="93"/>
      <c r="AQ1808" s="93"/>
    </row>
    <row r="1809" spans="5:43" x14ac:dyDescent="0.25">
      <c r="E1809" s="93"/>
      <c r="AM1809" s="93"/>
      <c r="AN1809" s="93"/>
      <c r="AO1809" s="129"/>
      <c r="AP1809" s="93"/>
      <c r="AQ1809" s="93"/>
    </row>
    <row r="1810" spans="5:43" x14ac:dyDescent="0.25">
      <c r="E1810" s="93"/>
      <c r="AM1810" s="93"/>
      <c r="AN1810" s="93"/>
      <c r="AO1810" s="129"/>
      <c r="AP1810" s="93"/>
      <c r="AQ1810" s="93"/>
    </row>
    <row r="1811" spans="5:43" x14ac:dyDescent="0.25">
      <c r="E1811" s="93"/>
      <c r="AM1811" s="93"/>
      <c r="AN1811" s="93"/>
      <c r="AO1811" s="129"/>
      <c r="AP1811" s="93"/>
      <c r="AQ1811" s="93"/>
    </row>
    <row r="1812" spans="5:43" x14ac:dyDescent="0.25">
      <c r="E1812" s="93"/>
      <c r="AM1812" s="93"/>
      <c r="AN1812" s="93"/>
      <c r="AO1812" s="129"/>
      <c r="AP1812" s="93"/>
      <c r="AQ1812" s="93"/>
    </row>
    <row r="1813" spans="5:43" x14ac:dyDescent="0.25">
      <c r="E1813" s="93"/>
      <c r="AM1813" s="93"/>
      <c r="AN1813" s="93"/>
      <c r="AO1813" s="129"/>
      <c r="AP1813" s="93"/>
      <c r="AQ1813" s="93"/>
    </row>
    <row r="1814" spans="5:43" x14ac:dyDescent="0.25">
      <c r="E1814" s="93"/>
      <c r="AM1814" s="93"/>
      <c r="AN1814" s="93"/>
      <c r="AO1814" s="129"/>
      <c r="AP1814" s="93"/>
      <c r="AQ1814" s="93"/>
    </row>
    <row r="1815" spans="5:43" x14ac:dyDescent="0.25">
      <c r="E1815" s="93"/>
      <c r="AM1815" s="93"/>
      <c r="AN1815" s="93"/>
      <c r="AO1815" s="129"/>
      <c r="AP1815" s="93"/>
      <c r="AQ1815" s="93"/>
    </row>
    <row r="1816" spans="5:43" x14ac:dyDescent="0.25">
      <c r="E1816" s="93"/>
      <c r="AM1816" s="93"/>
      <c r="AN1816" s="93"/>
      <c r="AO1816" s="129"/>
      <c r="AP1816" s="93"/>
      <c r="AQ1816" s="93"/>
    </row>
    <row r="1817" spans="5:43" x14ac:dyDescent="0.25">
      <c r="E1817" s="93"/>
      <c r="AM1817" s="93"/>
      <c r="AN1817" s="93"/>
      <c r="AO1817" s="129"/>
      <c r="AP1817" s="93"/>
      <c r="AQ1817" s="93"/>
    </row>
    <row r="1818" spans="5:43" x14ac:dyDescent="0.25">
      <c r="E1818" s="93"/>
      <c r="AM1818" s="93"/>
      <c r="AN1818" s="93"/>
      <c r="AO1818" s="129"/>
      <c r="AP1818" s="93"/>
      <c r="AQ1818" s="93"/>
    </row>
    <row r="1819" spans="5:43" x14ac:dyDescent="0.25">
      <c r="E1819" s="93"/>
      <c r="AM1819" s="93"/>
      <c r="AN1819" s="93"/>
      <c r="AO1819" s="129"/>
      <c r="AP1819" s="93"/>
      <c r="AQ1819" s="93"/>
    </row>
    <row r="1820" spans="5:43" x14ac:dyDescent="0.25">
      <c r="E1820" s="93"/>
      <c r="AM1820" s="93"/>
      <c r="AN1820" s="93"/>
      <c r="AO1820" s="129"/>
      <c r="AP1820" s="93"/>
      <c r="AQ1820" s="93"/>
    </row>
    <row r="1821" spans="5:43" x14ac:dyDescent="0.25">
      <c r="E1821" s="93"/>
      <c r="AM1821" s="93"/>
      <c r="AN1821" s="93"/>
      <c r="AO1821" s="129"/>
      <c r="AP1821" s="93"/>
      <c r="AQ1821" s="93"/>
    </row>
    <row r="1822" spans="5:43" x14ac:dyDescent="0.25">
      <c r="E1822" s="93"/>
      <c r="AM1822" s="93"/>
      <c r="AN1822" s="93"/>
      <c r="AO1822" s="129"/>
      <c r="AP1822" s="93"/>
      <c r="AQ1822" s="93"/>
    </row>
    <row r="1823" spans="5:43" x14ac:dyDescent="0.25">
      <c r="E1823" s="93"/>
      <c r="AM1823" s="93"/>
      <c r="AN1823" s="93"/>
      <c r="AO1823" s="129"/>
      <c r="AP1823" s="93"/>
      <c r="AQ1823" s="93"/>
    </row>
    <row r="1824" spans="5:43" x14ac:dyDescent="0.25">
      <c r="E1824" s="93"/>
      <c r="AM1824" s="93"/>
      <c r="AN1824" s="93"/>
      <c r="AO1824" s="129"/>
      <c r="AP1824" s="93"/>
      <c r="AQ1824" s="93"/>
    </row>
    <row r="1825" spans="5:43" x14ac:dyDescent="0.25">
      <c r="E1825" s="93"/>
      <c r="AM1825" s="93"/>
      <c r="AN1825" s="93"/>
      <c r="AO1825" s="129"/>
      <c r="AP1825" s="93"/>
      <c r="AQ1825" s="93"/>
    </row>
    <row r="1826" spans="5:43" x14ac:dyDescent="0.25">
      <c r="E1826" s="93"/>
      <c r="AM1826" s="93"/>
      <c r="AN1826" s="93"/>
      <c r="AO1826" s="129"/>
      <c r="AP1826" s="93"/>
      <c r="AQ1826" s="93"/>
    </row>
    <row r="1827" spans="5:43" x14ac:dyDescent="0.25">
      <c r="E1827" s="93"/>
      <c r="AM1827" s="93"/>
      <c r="AN1827" s="93"/>
      <c r="AO1827" s="129"/>
      <c r="AP1827" s="93"/>
      <c r="AQ1827" s="93"/>
    </row>
    <row r="1828" spans="5:43" x14ac:dyDescent="0.25">
      <c r="E1828" s="93"/>
      <c r="AM1828" s="93"/>
      <c r="AN1828" s="93"/>
      <c r="AO1828" s="129"/>
      <c r="AP1828" s="93"/>
      <c r="AQ1828" s="93"/>
    </row>
    <row r="1829" spans="5:43" x14ac:dyDescent="0.25">
      <c r="E1829" s="93"/>
      <c r="AM1829" s="93"/>
      <c r="AN1829" s="93"/>
      <c r="AO1829" s="129"/>
      <c r="AP1829" s="93"/>
      <c r="AQ1829" s="93"/>
    </row>
    <row r="1830" spans="5:43" x14ac:dyDescent="0.25">
      <c r="E1830" s="93"/>
      <c r="AM1830" s="93"/>
      <c r="AN1830" s="93"/>
      <c r="AO1830" s="129"/>
      <c r="AP1830" s="93"/>
      <c r="AQ1830" s="93"/>
    </row>
    <row r="1831" spans="5:43" x14ac:dyDescent="0.25">
      <c r="E1831" s="93"/>
      <c r="AM1831" s="93"/>
      <c r="AN1831" s="93"/>
      <c r="AO1831" s="129"/>
      <c r="AP1831" s="93"/>
      <c r="AQ1831" s="93"/>
    </row>
    <row r="1832" spans="5:43" x14ac:dyDescent="0.25">
      <c r="E1832" s="93"/>
      <c r="AM1832" s="93"/>
      <c r="AN1832" s="93"/>
      <c r="AO1832" s="129"/>
      <c r="AP1832" s="93"/>
      <c r="AQ1832" s="93"/>
    </row>
    <row r="1833" spans="5:43" x14ac:dyDescent="0.25">
      <c r="E1833" s="93"/>
      <c r="AM1833" s="93"/>
      <c r="AN1833" s="93"/>
      <c r="AO1833" s="129"/>
      <c r="AP1833" s="93"/>
      <c r="AQ1833" s="93"/>
    </row>
    <row r="1834" spans="5:43" x14ac:dyDescent="0.25">
      <c r="E1834" s="93"/>
      <c r="AM1834" s="93"/>
      <c r="AN1834" s="93"/>
      <c r="AO1834" s="129"/>
      <c r="AP1834" s="93"/>
      <c r="AQ1834" s="93"/>
    </row>
    <row r="1835" spans="5:43" x14ac:dyDescent="0.25">
      <c r="E1835" s="93"/>
      <c r="AM1835" s="93"/>
      <c r="AN1835" s="93"/>
      <c r="AO1835" s="129"/>
      <c r="AP1835" s="93"/>
      <c r="AQ1835" s="93"/>
    </row>
    <row r="1836" spans="5:43" x14ac:dyDescent="0.25">
      <c r="E1836" s="93"/>
      <c r="AM1836" s="93"/>
      <c r="AN1836" s="93"/>
      <c r="AO1836" s="129"/>
      <c r="AP1836" s="93"/>
      <c r="AQ1836" s="93"/>
    </row>
    <row r="1837" spans="5:43" x14ac:dyDescent="0.25">
      <c r="E1837" s="93"/>
      <c r="AM1837" s="93"/>
      <c r="AN1837" s="93"/>
      <c r="AO1837" s="129"/>
      <c r="AP1837" s="93"/>
      <c r="AQ1837" s="93"/>
    </row>
    <row r="1838" spans="5:43" x14ac:dyDescent="0.25">
      <c r="E1838" s="93"/>
      <c r="AM1838" s="93"/>
      <c r="AN1838" s="93"/>
      <c r="AO1838" s="129"/>
      <c r="AP1838" s="93"/>
      <c r="AQ1838" s="93"/>
    </row>
    <row r="1839" spans="5:43" x14ac:dyDescent="0.25">
      <c r="E1839" s="93"/>
      <c r="AM1839" s="93"/>
      <c r="AN1839" s="93"/>
      <c r="AO1839" s="129"/>
      <c r="AP1839" s="93"/>
      <c r="AQ1839" s="93"/>
    </row>
    <row r="1840" spans="5:43" x14ac:dyDescent="0.25">
      <c r="E1840" s="93"/>
      <c r="AM1840" s="93"/>
      <c r="AN1840" s="93"/>
      <c r="AO1840" s="129"/>
      <c r="AP1840" s="93"/>
      <c r="AQ1840" s="93"/>
    </row>
    <row r="1841" spans="5:43" x14ac:dyDescent="0.25">
      <c r="E1841" s="93"/>
      <c r="AM1841" s="93"/>
      <c r="AN1841" s="93"/>
      <c r="AO1841" s="129"/>
      <c r="AP1841" s="93"/>
      <c r="AQ1841" s="93"/>
    </row>
    <row r="1842" spans="5:43" x14ac:dyDescent="0.25">
      <c r="E1842" s="93"/>
      <c r="AM1842" s="93"/>
      <c r="AN1842" s="93"/>
      <c r="AO1842" s="129"/>
      <c r="AP1842" s="93"/>
      <c r="AQ1842" s="93"/>
    </row>
    <row r="1843" spans="5:43" x14ac:dyDescent="0.25">
      <c r="E1843" s="93"/>
      <c r="AM1843" s="93"/>
      <c r="AN1843" s="93"/>
      <c r="AO1843" s="129"/>
      <c r="AP1843" s="93"/>
      <c r="AQ1843" s="93"/>
    </row>
    <row r="1844" spans="5:43" x14ac:dyDescent="0.25">
      <c r="E1844" s="93"/>
      <c r="AM1844" s="93"/>
      <c r="AN1844" s="93"/>
      <c r="AO1844" s="129"/>
      <c r="AP1844" s="93"/>
      <c r="AQ1844" s="93"/>
    </row>
    <row r="1845" spans="5:43" x14ac:dyDescent="0.25">
      <c r="E1845" s="93"/>
      <c r="AM1845" s="93"/>
      <c r="AN1845" s="93"/>
      <c r="AO1845" s="129"/>
      <c r="AP1845" s="93"/>
      <c r="AQ1845" s="93"/>
    </row>
    <row r="1846" spans="5:43" x14ac:dyDescent="0.25">
      <c r="E1846" s="93"/>
      <c r="AM1846" s="93"/>
      <c r="AN1846" s="93"/>
      <c r="AO1846" s="129"/>
      <c r="AP1846" s="93"/>
      <c r="AQ1846" s="93"/>
    </row>
    <row r="1847" spans="5:43" x14ac:dyDescent="0.25">
      <c r="E1847" s="93"/>
      <c r="AM1847" s="93"/>
      <c r="AN1847" s="93"/>
      <c r="AO1847" s="129"/>
      <c r="AP1847" s="93"/>
      <c r="AQ1847" s="93"/>
    </row>
    <row r="1848" spans="5:43" x14ac:dyDescent="0.25">
      <c r="E1848" s="93"/>
      <c r="AM1848" s="93"/>
      <c r="AN1848" s="93"/>
      <c r="AO1848" s="129"/>
      <c r="AP1848" s="93"/>
      <c r="AQ1848" s="93"/>
    </row>
    <row r="1849" spans="5:43" x14ac:dyDescent="0.25">
      <c r="E1849" s="93"/>
      <c r="AM1849" s="93"/>
      <c r="AN1849" s="93"/>
      <c r="AO1849" s="129"/>
      <c r="AP1849" s="93"/>
      <c r="AQ1849" s="93"/>
    </row>
    <row r="1850" spans="5:43" x14ac:dyDescent="0.25">
      <c r="E1850" s="93"/>
      <c r="AM1850" s="93"/>
      <c r="AN1850" s="93"/>
      <c r="AO1850" s="129"/>
      <c r="AP1850" s="93"/>
      <c r="AQ1850" s="93"/>
    </row>
    <row r="1851" spans="5:43" x14ac:dyDescent="0.25">
      <c r="E1851" s="93"/>
      <c r="AM1851" s="93"/>
      <c r="AN1851" s="93"/>
      <c r="AO1851" s="129"/>
      <c r="AP1851" s="93"/>
      <c r="AQ1851" s="93"/>
    </row>
    <row r="1852" spans="5:43" x14ac:dyDescent="0.25">
      <c r="E1852" s="93"/>
      <c r="AM1852" s="93"/>
      <c r="AN1852" s="93"/>
      <c r="AO1852" s="129"/>
      <c r="AP1852" s="93"/>
      <c r="AQ1852" s="93"/>
    </row>
    <row r="1853" spans="5:43" x14ac:dyDescent="0.25">
      <c r="E1853" s="93"/>
      <c r="AM1853" s="93"/>
      <c r="AN1853" s="93"/>
      <c r="AO1853" s="129"/>
      <c r="AP1853" s="93"/>
      <c r="AQ1853" s="93"/>
    </row>
    <row r="1854" spans="5:43" x14ac:dyDescent="0.25">
      <c r="E1854" s="93"/>
      <c r="AM1854" s="93"/>
      <c r="AN1854" s="93"/>
      <c r="AO1854" s="129"/>
      <c r="AP1854" s="93"/>
      <c r="AQ1854" s="93"/>
    </row>
    <row r="1855" spans="5:43" x14ac:dyDescent="0.25">
      <c r="E1855" s="93"/>
      <c r="AM1855" s="93"/>
      <c r="AN1855" s="93"/>
      <c r="AO1855" s="129"/>
      <c r="AP1855" s="93"/>
      <c r="AQ1855" s="93"/>
    </row>
    <row r="1856" spans="5:43" x14ac:dyDescent="0.25">
      <c r="E1856" s="93"/>
      <c r="AM1856" s="93"/>
      <c r="AN1856" s="93"/>
      <c r="AO1856" s="129"/>
      <c r="AP1856" s="93"/>
      <c r="AQ1856" s="93"/>
    </row>
    <row r="1857" spans="5:43" x14ac:dyDescent="0.25">
      <c r="E1857" s="93"/>
      <c r="AM1857" s="93"/>
      <c r="AN1857" s="93"/>
      <c r="AO1857" s="129"/>
      <c r="AP1857" s="93"/>
      <c r="AQ1857" s="93"/>
    </row>
    <row r="1858" spans="5:43" x14ac:dyDescent="0.25">
      <c r="E1858" s="93"/>
      <c r="AM1858" s="93"/>
      <c r="AN1858" s="93"/>
      <c r="AO1858" s="129"/>
      <c r="AP1858" s="93"/>
      <c r="AQ1858" s="93"/>
    </row>
    <row r="1859" spans="5:43" x14ac:dyDescent="0.25">
      <c r="E1859" s="93"/>
      <c r="AM1859" s="93"/>
      <c r="AN1859" s="93"/>
      <c r="AO1859" s="129"/>
      <c r="AP1859" s="93"/>
      <c r="AQ1859" s="93"/>
    </row>
    <row r="1860" spans="5:43" x14ac:dyDescent="0.25">
      <c r="E1860" s="93"/>
      <c r="AM1860" s="93"/>
      <c r="AN1860" s="93"/>
      <c r="AO1860" s="129"/>
      <c r="AP1860" s="93"/>
      <c r="AQ1860" s="93"/>
    </row>
    <row r="1861" spans="5:43" x14ac:dyDescent="0.25">
      <c r="E1861" s="93"/>
      <c r="AM1861" s="93"/>
      <c r="AN1861" s="93"/>
      <c r="AO1861" s="129"/>
      <c r="AP1861" s="93"/>
      <c r="AQ1861" s="93"/>
    </row>
    <row r="1862" spans="5:43" x14ac:dyDescent="0.25">
      <c r="E1862" s="93"/>
      <c r="AM1862" s="93"/>
      <c r="AN1862" s="93"/>
      <c r="AO1862" s="129"/>
      <c r="AP1862" s="93"/>
      <c r="AQ1862" s="93"/>
    </row>
    <row r="1863" spans="5:43" x14ac:dyDescent="0.25">
      <c r="E1863" s="93"/>
      <c r="AM1863" s="93"/>
      <c r="AN1863" s="93"/>
      <c r="AO1863" s="129"/>
      <c r="AP1863" s="93"/>
      <c r="AQ1863" s="93"/>
    </row>
    <row r="1864" spans="5:43" x14ac:dyDescent="0.25">
      <c r="E1864" s="93"/>
      <c r="AM1864" s="93"/>
      <c r="AN1864" s="93"/>
      <c r="AO1864" s="129"/>
      <c r="AP1864" s="93"/>
      <c r="AQ1864" s="93"/>
    </row>
    <row r="1865" spans="5:43" x14ac:dyDescent="0.25">
      <c r="E1865" s="93"/>
      <c r="AM1865" s="93"/>
      <c r="AN1865" s="93"/>
      <c r="AO1865" s="129"/>
      <c r="AP1865" s="93"/>
      <c r="AQ1865" s="93"/>
    </row>
    <row r="1866" spans="5:43" x14ac:dyDescent="0.25">
      <c r="E1866" s="93"/>
      <c r="AM1866" s="93"/>
      <c r="AN1866" s="93"/>
      <c r="AO1866" s="129"/>
      <c r="AP1866" s="93"/>
      <c r="AQ1866" s="93"/>
    </row>
    <row r="1867" spans="5:43" x14ac:dyDescent="0.25">
      <c r="E1867" s="93"/>
      <c r="AM1867" s="93"/>
      <c r="AN1867" s="93"/>
      <c r="AO1867" s="129"/>
      <c r="AP1867" s="93"/>
      <c r="AQ1867" s="93"/>
    </row>
    <row r="1868" spans="5:43" x14ac:dyDescent="0.25">
      <c r="E1868" s="93"/>
      <c r="AM1868" s="93"/>
      <c r="AN1868" s="93"/>
      <c r="AO1868" s="129"/>
      <c r="AP1868" s="93"/>
      <c r="AQ1868" s="93"/>
    </row>
    <row r="1869" spans="5:43" x14ac:dyDescent="0.25">
      <c r="E1869" s="93"/>
      <c r="AM1869" s="93"/>
      <c r="AN1869" s="93"/>
      <c r="AO1869" s="129"/>
      <c r="AP1869" s="93"/>
      <c r="AQ1869" s="93"/>
    </row>
    <row r="1870" spans="5:43" x14ac:dyDescent="0.25">
      <c r="E1870" s="93"/>
      <c r="AM1870" s="93"/>
      <c r="AN1870" s="93"/>
      <c r="AO1870" s="129"/>
      <c r="AP1870" s="93"/>
      <c r="AQ1870" s="93"/>
    </row>
    <row r="1871" spans="5:43" x14ac:dyDescent="0.25">
      <c r="E1871" s="93"/>
      <c r="AM1871" s="93"/>
      <c r="AN1871" s="93"/>
      <c r="AO1871" s="129"/>
      <c r="AP1871" s="93"/>
      <c r="AQ1871" s="93"/>
    </row>
    <row r="1872" spans="5:43" x14ac:dyDescent="0.25">
      <c r="E1872" s="93"/>
      <c r="AM1872" s="93"/>
      <c r="AN1872" s="93"/>
      <c r="AO1872" s="129"/>
      <c r="AP1872" s="93"/>
      <c r="AQ1872" s="93"/>
    </row>
    <row r="1873" spans="5:43" x14ac:dyDescent="0.25">
      <c r="E1873" s="93"/>
      <c r="AM1873" s="93"/>
      <c r="AN1873" s="93"/>
      <c r="AO1873" s="129"/>
      <c r="AP1873" s="93"/>
      <c r="AQ1873" s="93"/>
    </row>
    <row r="1874" spans="5:43" x14ac:dyDescent="0.25">
      <c r="E1874" s="93"/>
      <c r="AM1874" s="93"/>
      <c r="AN1874" s="93"/>
      <c r="AO1874" s="129"/>
      <c r="AP1874" s="93"/>
      <c r="AQ1874" s="93"/>
    </row>
    <row r="1875" spans="5:43" x14ac:dyDescent="0.25">
      <c r="E1875" s="93"/>
      <c r="AM1875" s="93"/>
      <c r="AN1875" s="93"/>
      <c r="AO1875" s="129"/>
      <c r="AP1875" s="93"/>
      <c r="AQ1875" s="93"/>
    </row>
    <row r="1876" spans="5:43" x14ac:dyDescent="0.25">
      <c r="E1876" s="93"/>
      <c r="AM1876" s="93"/>
      <c r="AN1876" s="93"/>
      <c r="AO1876" s="129"/>
      <c r="AP1876" s="93"/>
      <c r="AQ1876" s="93"/>
    </row>
    <row r="1877" spans="5:43" x14ac:dyDescent="0.25">
      <c r="AM1877" s="93"/>
      <c r="AN1877" s="93"/>
      <c r="AO1877" s="129"/>
      <c r="AP1877" s="93"/>
      <c r="AQ1877" s="93"/>
    </row>
    <row r="1878" spans="5:43" x14ac:dyDescent="0.25">
      <c r="AM1878" s="93"/>
      <c r="AN1878" s="93"/>
      <c r="AO1878" s="129"/>
      <c r="AP1878" s="93"/>
      <c r="AQ1878" s="93"/>
    </row>
    <row r="1879" spans="5:43" x14ac:dyDescent="0.25">
      <c r="AM1879" s="93"/>
      <c r="AN1879" s="93"/>
      <c r="AO1879" s="129"/>
      <c r="AP1879" s="93"/>
      <c r="AQ1879" s="93"/>
    </row>
    <row r="1880" spans="5:43" x14ac:dyDescent="0.25">
      <c r="AM1880" s="93"/>
      <c r="AN1880" s="93"/>
      <c r="AO1880" s="129"/>
      <c r="AP1880" s="93"/>
      <c r="AQ1880" s="93"/>
    </row>
    <row r="1881" spans="5:43" x14ac:dyDescent="0.25">
      <c r="AM1881" s="93"/>
      <c r="AN1881" s="93"/>
      <c r="AO1881" s="129"/>
      <c r="AP1881" s="93"/>
      <c r="AQ1881" s="93"/>
    </row>
    <row r="1882" spans="5:43" x14ac:dyDescent="0.25">
      <c r="AM1882" s="93"/>
      <c r="AN1882" s="93"/>
      <c r="AO1882" s="129"/>
      <c r="AP1882" s="93"/>
      <c r="AQ1882" s="93"/>
    </row>
    <row r="1883" spans="5:43" x14ac:dyDescent="0.25">
      <c r="AM1883" s="93"/>
      <c r="AN1883" s="93"/>
      <c r="AO1883" s="129"/>
      <c r="AP1883" s="93"/>
      <c r="AQ1883" s="93"/>
    </row>
    <row r="1884" spans="5:43" x14ac:dyDescent="0.25">
      <c r="AM1884" s="93"/>
      <c r="AN1884" s="93"/>
      <c r="AO1884" s="129"/>
      <c r="AP1884" s="93"/>
      <c r="AQ1884" s="93"/>
    </row>
    <row r="1885" spans="5:43" x14ac:dyDescent="0.25">
      <c r="AM1885" s="93"/>
      <c r="AN1885" s="93"/>
      <c r="AO1885" s="129"/>
      <c r="AP1885" s="93"/>
      <c r="AQ1885" s="93"/>
    </row>
    <row r="1886" spans="5:43" x14ac:dyDescent="0.25">
      <c r="AM1886" s="93"/>
      <c r="AN1886" s="93"/>
      <c r="AO1886" s="129"/>
      <c r="AP1886" s="93"/>
      <c r="AQ1886" s="93"/>
    </row>
    <row r="1887" spans="5:43" x14ac:dyDescent="0.25">
      <c r="AM1887" s="93"/>
      <c r="AN1887" s="93"/>
      <c r="AO1887" s="129"/>
      <c r="AP1887" s="93"/>
      <c r="AQ1887" s="93"/>
    </row>
    <row r="1888" spans="5:43" x14ac:dyDescent="0.25">
      <c r="AM1888" s="93"/>
      <c r="AN1888" s="93"/>
      <c r="AO1888" s="129"/>
      <c r="AP1888" s="93"/>
      <c r="AQ1888" s="93"/>
    </row>
    <row r="1889" spans="39:43" x14ac:dyDescent="0.25">
      <c r="AM1889" s="93"/>
      <c r="AN1889" s="93"/>
      <c r="AO1889" s="129"/>
      <c r="AP1889" s="93"/>
      <c r="AQ1889" s="93"/>
    </row>
    <row r="1890" spans="39:43" x14ac:dyDescent="0.25">
      <c r="AM1890" s="93"/>
      <c r="AN1890" s="93"/>
      <c r="AO1890" s="129"/>
      <c r="AP1890" s="93"/>
      <c r="AQ1890" s="93"/>
    </row>
    <row r="1891" spans="39:43" x14ac:dyDescent="0.25">
      <c r="AM1891" s="93"/>
      <c r="AN1891" s="93"/>
      <c r="AO1891" s="129"/>
      <c r="AP1891" s="93"/>
      <c r="AQ1891" s="93"/>
    </row>
    <row r="1892" spans="39:43" x14ac:dyDescent="0.25">
      <c r="AM1892" s="93"/>
      <c r="AN1892" s="93"/>
      <c r="AO1892" s="129"/>
      <c r="AP1892" s="93"/>
      <c r="AQ1892" s="93"/>
    </row>
    <row r="1893" spans="39:43" x14ac:dyDescent="0.25">
      <c r="AM1893" s="93"/>
      <c r="AN1893" s="93"/>
      <c r="AO1893" s="129"/>
      <c r="AP1893" s="93"/>
      <c r="AQ1893" s="93"/>
    </row>
    <row r="1894" spans="39:43" x14ac:dyDescent="0.25">
      <c r="AM1894" s="93"/>
      <c r="AN1894" s="93"/>
      <c r="AO1894" s="129"/>
      <c r="AP1894" s="93"/>
      <c r="AQ1894" s="93"/>
    </row>
    <row r="1895" spans="39:43" x14ac:dyDescent="0.25">
      <c r="AM1895" s="93"/>
      <c r="AN1895" s="93"/>
      <c r="AO1895" s="129"/>
      <c r="AP1895" s="93"/>
      <c r="AQ1895" s="93"/>
    </row>
    <row r="1896" spans="39:43" x14ac:dyDescent="0.25">
      <c r="AM1896" s="93"/>
      <c r="AN1896" s="93"/>
      <c r="AO1896" s="129"/>
      <c r="AP1896" s="93"/>
      <c r="AQ1896" s="93"/>
    </row>
    <row r="1897" spans="39:43" x14ac:dyDescent="0.25">
      <c r="AM1897" s="93"/>
      <c r="AN1897" s="93"/>
      <c r="AO1897" s="129"/>
      <c r="AP1897" s="93"/>
      <c r="AQ1897" s="93"/>
    </row>
    <row r="1898" spans="39:43" x14ac:dyDescent="0.25">
      <c r="AM1898" s="93"/>
      <c r="AN1898" s="93"/>
      <c r="AO1898" s="129"/>
      <c r="AP1898" s="93"/>
      <c r="AQ1898" s="93"/>
    </row>
    <row r="1899" spans="39:43" x14ac:dyDescent="0.25">
      <c r="AM1899" s="93"/>
      <c r="AN1899" s="93"/>
      <c r="AO1899" s="129"/>
      <c r="AP1899" s="93"/>
      <c r="AQ1899" s="93"/>
    </row>
    <row r="1900" spans="39:43" x14ac:dyDescent="0.25">
      <c r="AM1900" s="93"/>
      <c r="AN1900" s="93"/>
      <c r="AO1900" s="129"/>
      <c r="AP1900" s="93"/>
      <c r="AQ1900" s="93"/>
    </row>
    <row r="1901" spans="39:43" x14ac:dyDescent="0.25">
      <c r="AM1901" s="93"/>
      <c r="AN1901" s="93"/>
      <c r="AO1901" s="129"/>
      <c r="AP1901" s="93"/>
      <c r="AQ1901" s="93"/>
    </row>
    <row r="1902" spans="39:43" x14ac:dyDescent="0.25">
      <c r="AM1902" s="93"/>
      <c r="AN1902" s="93"/>
      <c r="AO1902" s="129"/>
      <c r="AP1902" s="93"/>
      <c r="AQ1902" s="93"/>
    </row>
    <row r="1903" spans="39:43" x14ac:dyDescent="0.25">
      <c r="AM1903" s="93"/>
      <c r="AN1903" s="93"/>
      <c r="AO1903" s="129"/>
      <c r="AP1903" s="93"/>
      <c r="AQ1903" s="93"/>
    </row>
    <row r="1904" spans="39:43" x14ac:dyDescent="0.25">
      <c r="AM1904" s="93"/>
      <c r="AN1904" s="93"/>
      <c r="AO1904" s="129"/>
      <c r="AP1904" s="93"/>
      <c r="AQ1904" s="93"/>
    </row>
    <row r="1905" spans="39:43" x14ac:dyDescent="0.25">
      <c r="AM1905" s="93"/>
      <c r="AN1905" s="93"/>
      <c r="AO1905" s="129"/>
      <c r="AP1905" s="93"/>
      <c r="AQ1905" s="93"/>
    </row>
    <row r="1906" spans="39:43" x14ac:dyDescent="0.25">
      <c r="AM1906" s="93"/>
      <c r="AN1906" s="93"/>
      <c r="AO1906" s="129"/>
      <c r="AP1906" s="93"/>
      <c r="AQ1906" s="93"/>
    </row>
    <row r="1907" spans="39:43" x14ac:dyDescent="0.25">
      <c r="AM1907" s="93"/>
      <c r="AN1907" s="93"/>
      <c r="AO1907" s="129"/>
      <c r="AP1907" s="93"/>
      <c r="AQ1907" s="93"/>
    </row>
    <row r="1908" spans="39:43" x14ac:dyDescent="0.25">
      <c r="AM1908" s="93"/>
      <c r="AN1908" s="93"/>
      <c r="AO1908" s="129"/>
      <c r="AP1908" s="93"/>
      <c r="AQ1908" s="93"/>
    </row>
    <row r="1909" spans="39:43" x14ac:dyDescent="0.25">
      <c r="AM1909" s="93"/>
      <c r="AN1909" s="93"/>
      <c r="AO1909" s="129"/>
      <c r="AP1909" s="93"/>
      <c r="AQ1909" s="93"/>
    </row>
    <row r="1910" spans="39:43" x14ac:dyDescent="0.25">
      <c r="AM1910" s="93"/>
      <c r="AN1910" s="93"/>
      <c r="AO1910" s="129"/>
      <c r="AP1910" s="93"/>
      <c r="AQ1910" s="93"/>
    </row>
    <row r="1911" spans="39:43" x14ac:dyDescent="0.25">
      <c r="AM1911" s="93"/>
      <c r="AN1911" s="93"/>
      <c r="AO1911" s="129"/>
      <c r="AP1911" s="93"/>
      <c r="AQ1911" s="93"/>
    </row>
    <row r="1912" spans="39:43" x14ac:dyDescent="0.25">
      <c r="AM1912" s="93"/>
      <c r="AN1912" s="93"/>
      <c r="AO1912" s="129"/>
      <c r="AP1912" s="93"/>
      <c r="AQ1912" s="93"/>
    </row>
    <row r="1913" spans="39:43" x14ac:dyDescent="0.25">
      <c r="AM1913" s="93"/>
      <c r="AN1913" s="93"/>
      <c r="AO1913" s="129"/>
      <c r="AP1913" s="93"/>
      <c r="AQ1913" s="93"/>
    </row>
    <row r="1914" spans="39:43" x14ac:dyDescent="0.25">
      <c r="AM1914" s="93"/>
      <c r="AN1914" s="93"/>
      <c r="AO1914" s="129"/>
      <c r="AP1914" s="93"/>
      <c r="AQ1914" s="93"/>
    </row>
    <row r="1915" spans="39:43" x14ac:dyDescent="0.25">
      <c r="AM1915" s="93"/>
      <c r="AN1915" s="93"/>
      <c r="AO1915" s="129"/>
      <c r="AP1915" s="93"/>
      <c r="AQ1915" s="93"/>
    </row>
    <row r="1916" spans="39:43" x14ac:dyDescent="0.25">
      <c r="AM1916" s="93"/>
      <c r="AN1916" s="93"/>
      <c r="AO1916" s="129"/>
      <c r="AP1916" s="93"/>
      <c r="AQ1916" s="93"/>
    </row>
    <row r="1917" spans="39:43" x14ac:dyDescent="0.25">
      <c r="AM1917" s="93"/>
      <c r="AN1917" s="93"/>
      <c r="AO1917" s="129"/>
      <c r="AP1917" s="93"/>
      <c r="AQ1917" s="93"/>
    </row>
    <row r="1918" spans="39:43" x14ac:dyDescent="0.25">
      <c r="AM1918" s="93"/>
      <c r="AN1918" s="93"/>
      <c r="AO1918" s="129"/>
      <c r="AP1918" s="93"/>
      <c r="AQ1918" s="93"/>
    </row>
    <row r="1919" spans="39:43" x14ac:dyDescent="0.25">
      <c r="AM1919" s="93"/>
      <c r="AN1919" s="93"/>
      <c r="AO1919" s="129"/>
      <c r="AP1919" s="93"/>
      <c r="AQ1919" s="93"/>
    </row>
    <row r="1920" spans="39:43" x14ac:dyDescent="0.25">
      <c r="AM1920" s="93"/>
      <c r="AN1920" s="93"/>
      <c r="AO1920" s="129"/>
      <c r="AP1920" s="93"/>
      <c r="AQ1920" s="93"/>
    </row>
    <row r="1921" spans="39:43" x14ac:dyDescent="0.25">
      <c r="AM1921" s="93"/>
      <c r="AN1921" s="93"/>
      <c r="AO1921" s="129"/>
      <c r="AP1921" s="93"/>
      <c r="AQ1921" s="93"/>
    </row>
    <row r="1922" spans="39:43" x14ac:dyDescent="0.25">
      <c r="AM1922" s="93"/>
      <c r="AN1922" s="93"/>
      <c r="AO1922" s="129"/>
      <c r="AP1922" s="93"/>
      <c r="AQ1922" s="93"/>
    </row>
    <row r="1923" spans="39:43" x14ac:dyDescent="0.25">
      <c r="AM1923" s="93"/>
      <c r="AN1923" s="93"/>
      <c r="AO1923" s="129"/>
      <c r="AP1923" s="93"/>
      <c r="AQ1923" s="93"/>
    </row>
    <row r="1924" spans="39:43" x14ac:dyDescent="0.25">
      <c r="AM1924" s="93"/>
      <c r="AN1924" s="93"/>
      <c r="AO1924" s="129"/>
      <c r="AP1924" s="93"/>
      <c r="AQ1924" s="93"/>
    </row>
    <row r="1925" spans="39:43" x14ac:dyDescent="0.25">
      <c r="AM1925" s="93"/>
      <c r="AN1925" s="93"/>
      <c r="AO1925" s="129"/>
      <c r="AP1925" s="93"/>
      <c r="AQ1925" s="93"/>
    </row>
    <row r="1926" spans="39:43" x14ac:dyDescent="0.25">
      <c r="AM1926" s="93"/>
      <c r="AN1926" s="93"/>
      <c r="AO1926" s="129"/>
      <c r="AP1926" s="93"/>
      <c r="AQ1926" s="93"/>
    </row>
    <row r="1927" spans="39:43" x14ac:dyDescent="0.25">
      <c r="AM1927" s="93"/>
      <c r="AN1927" s="93"/>
      <c r="AO1927" s="129"/>
      <c r="AP1927" s="93"/>
      <c r="AQ1927" s="93"/>
    </row>
    <row r="1928" spans="39:43" x14ac:dyDescent="0.25">
      <c r="AM1928" s="93"/>
      <c r="AN1928" s="93"/>
      <c r="AO1928" s="129"/>
      <c r="AP1928" s="93"/>
      <c r="AQ1928" s="93"/>
    </row>
    <row r="1929" spans="39:43" x14ac:dyDescent="0.25">
      <c r="AM1929" s="93"/>
      <c r="AN1929" s="93"/>
      <c r="AO1929" s="129"/>
      <c r="AP1929" s="93"/>
      <c r="AQ1929" s="93"/>
    </row>
  </sheetData>
  <mergeCells count="1227">
    <mergeCell ref="AS182:AS183"/>
    <mergeCell ref="BT182:BT183"/>
    <mergeCell ref="BU182:BU183"/>
    <mergeCell ref="AO182:AO183"/>
    <mergeCell ref="AP182:AP183"/>
    <mergeCell ref="AQ182:AQ183"/>
    <mergeCell ref="AR182:AR183"/>
    <mergeCell ref="CE180:CE181"/>
    <mergeCell ref="AJ182:AJ201"/>
    <mergeCell ref="AK182:AK201"/>
    <mergeCell ref="AL182:AL183"/>
    <mergeCell ref="AM182:AM183"/>
    <mergeCell ref="AL190:AL191"/>
    <mergeCell ref="AM190:AM191"/>
    <mergeCell ref="AL198:AL199"/>
    <mergeCell ref="AM198:AM199"/>
    <mergeCell ref="AN182:AN183"/>
    <mergeCell ref="BT180:BT181"/>
    <mergeCell ref="BU180:BU181"/>
    <mergeCell ref="BV180:CC180"/>
    <mergeCell ref="CD180:CD181"/>
    <mergeCell ref="CE175:CE176"/>
    <mergeCell ref="AJ178:CE178"/>
    <mergeCell ref="AJ180:AJ181"/>
    <mergeCell ref="AK180:AK181"/>
    <mergeCell ref="AL180:AL181"/>
    <mergeCell ref="AM180:AM181"/>
    <mergeCell ref="CD175:CD176"/>
    <mergeCell ref="AP175:AP176"/>
    <mergeCell ref="AQ175:AQ176"/>
    <mergeCell ref="AR175:AR176"/>
    <mergeCell ref="AS175:AS176"/>
    <mergeCell ref="AS180:AS181"/>
    <mergeCell ref="AT180:BC180"/>
    <mergeCell ref="BD180:BJ180"/>
    <mergeCell ref="BK180:BS180"/>
    <mergeCell ref="BT175:BT176"/>
    <mergeCell ref="AL175:AL176"/>
    <mergeCell ref="AM175:AM176"/>
    <mergeCell ref="AN175:AN176"/>
    <mergeCell ref="AO175:AO176"/>
    <mergeCell ref="BU173:BU174"/>
    <mergeCell ref="BX173:BX174"/>
    <mergeCell ref="AS173:AS174"/>
    <mergeCell ref="BT173:BT174"/>
    <mergeCell ref="BX175:BX176"/>
    <mergeCell ref="BU175:BU176"/>
    <mergeCell ref="CD173:CD174"/>
    <mergeCell ref="CE173:CE174"/>
    <mergeCell ref="CE171:CE172"/>
    <mergeCell ref="AL173:AL174"/>
    <mergeCell ref="AM173:AM174"/>
    <mergeCell ref="AN173:AN174"/>
    <mergeCell ref="AO173:AO174"/>
    <mergeCell ref="AP173:AP174"/>
    <mergeCell ref="AQ173:AQ174"/>
    <mergeCell ref="AR173:AR174"/>
    <mergeCell ref="BT171:BT172"/>
    <mergeCell ref="BU171:BU172"/>
    <mergeCell ref="BX171:BX172"/>
    <mergeCell ref="CD171:CD172"/>
    <mergeCell ref="AP171:AP172"/>
    <mergeCell ref="AQ171:AQ172"/>
    <mergeCell ref="AR171:AR172"/>
    <mergeCell ref="AS171:AS172"/>
    <mergeCell ref="AL171:AL172"/>
    <mergeCell ref="AM171:AM172"/>
    <mergeCell ref="AN171:AN172"/>
    <mergeCell ref="AO171:AO172"/>
    <mergeCell ref="BX89:BX90"/>
    <mergeCell ref="BX91:BX92"/>
    <mergeCell ref="BX93:BX94"/>
    <mergeCell ref="BX95:BX96"/>
    <mergeCell ref="BU169:BU170"/>
    <mergeCell ref="BX169:BX170"/>
    <mergeCell ref="CE169:CE170"/>
    <mergeCell ref="CE167:CE168"/>
    <mergeCell ref="AL169:AL170"/>
    <mergeCell ref="AM169:AM170"/>
    <mergeCell ref="AN169:AN170"/>
    <mergeCell ref="AO169:AO170"/>
    <mergeCell ref="AP169:AP170"/>
    <mergeCell ref="AQ169:AQ170"/>
    <mergeCell ref="AR169:AR170"/>
    <mergeCell ref="AS169:AS170"/>
    <mergeCell ref="BT169:BT170"/>
    <mergeCell ref="BT167:BT168"/>
    <mergeCell ref="BU167:BU168"/>
    <mergeCell ref="BX167:BX168"/>
    <mergeCell ref="CD167:CD168"/>
    <mergeCell ref="CD169:CD170"/>
    <mergeCell ref="AP167:AP168"/>
    <mergeCell ref="AQ167:AQ168"/>
    <mergeCell ref="AR167:AR168"/>
    <mergeCell ref="AS167:AS168"/>
    <mergeCell ref="AL167:AL168"/>
    <mergeCell ref="AM167:AM168"/>
    <mergeCell ref="AN167:AN168"/>
    <mergeCell ref="AO167:AO168"/>
    <mergeCell ref="BX165:BX166"/>
    <mergeCell ref="CD165:CD166"/>
    <mergeCell ref="CE165:CE166"/>
    <mergeCell ref="CE163:CE164"/>
    <mergeCell ref="AL165:AL166"/>
    <mergeCell ref="AM165:AM166"/>
    <mergeCell ref="AN165:AN166"/>
    <mergeCell ref="AO165:AO166"/>
    <mergeCell ref="AP165:AP166"/>
    <mergeCell ref="AQ165:AQ166"/>
    <mergeCell ref="AR165:AR166"/>
    <mergeCell ref="AS165:AS166"/>
    <mergeCell ref="BT165:BT166"/>
    <mergeCell ref="BT163:BT164"/>
    <mergeCell ref="BU163:BU164"/>
    <mergeCell ref="BU165:BU166"/>
    <mergeCell ref="BX163:BX164"/>
    <mergeCell ref="CD163:CD164"/>
    <mergeCell ref="AP163:AP164"/>
    <mergeCell ref="AQ163:AQ164"/>
    <mergeCell ref="AR163:AR164"/>
    <mergeCell ref="AS163:AS164"/>
    <mergeCell ref="AL163:AL164"/>
    <mergeCell ref="AM163:AM164"/>
    <mergeCell ref="AN163:AN164"/>
    <mergeCell ref="AO163:AO164"/>
    <mergeCell ref="CD97:CD98"/>
    <mergeCell ref="CE97:CE98"/>
    <mergeCell ref="BX97:BX98"/>
    <mergeCell ref="AS97:AS98"/>
    <mergeCell ref="BT97:BT98"/>
    <mergeCell ref="BU97:BU98"/>
    <mergeCell ref="BT72:BT73"/>
    <mergeCell ref="BU72:BU73"/>
    <mergeCell ref="AS72:AS73"/>
    <mergeCell ref="AP97:AP98"/>
    <mergeCell ref="AQ97:AQ98"/>
    <mergeCell ref="AR97:AR98"/>
    <mergeCell ref="BT79:BT80"/>
    <mergeCell ref="AS83:AS84"/>
    <mergeCell ref="BT83:BT84"/>
    <mergeCell ref="BU83:BU84"/>
    <mergeCell ref="AL72:AL73"/>
    <mergeCell ref="AM72:AM73"/>
    <mergeCell ref="AN72:AN73"/>
    <mergeCell ref="AP72:AP73"/>
    <mergeCell ref="AO72:AO73"/>
    <mergeCell ref="AQ47:AQ48"/>
    <mergeCell ref="AN64:AN65"/>
    <mergeCell ref="AP64:AP65"/>
    <mergeCell ref="AQ64:AQ65"/>
    <mergeCell ref="AO64:AO65"/>
    <mergeCell ref="AR47:AR48"/>
    <mergeCell ref="BT47:BT48"/>
    <mergeCell ref="BU47:BU48"/>
    <mergeCell ref="AS47:AS48"/>
    <mergeCell ref="AL47:AL48"/>
    <mergeCell ref="AM47:AM48"/>
    <mergeCell ref="AN47:AN48"/>
    <mergeCell ref="AP47:AP48"/>
    <mergeCell ref="AO47:AO48"/>
    <mergeCell ref="BT22:BT23"/>
    <mergeCell ref="BU22:BU23"/>
    <mergeCell ref="AS22:AS23"/>
    <mergeCell ref="AL22:AL23"/>
    <mergeCell ref="AM22:AM23"/>
    <mergeCell ref="AN22:AN23"/>
    <mergeCell ref="AP22:AP23"/>
    <mergeCell ref="AO22:AO23"/>
    <mergeCell ref="BX161:BX162"/>
    <mergeCell ref="CD161:CD162"/>
    <mergeCell ref="CE161:CE162"/>
    <mergeCell ref="CE159:CE160"/>
    <mergeCell ref="AL161:AL162"/>
    <mergeCell ref="AM161:AM162"/>
    <mergeCell ref="AN161:AN162"/>
    <mergeCell ref="AO161:AO162"/>
    <mergeCell ref="AP161:AP162"/>
    <mergeCell ref="AQ161:AQ162"/>
    <mergeCell ref="AR161:AR162"/>
    <mergeCell ref="AS161:AS162"/>
    <mergeCell ref="BT161:BT162"/>
    <mergeCell ref="BT159:BT160"/>
    <mergeCell ref="BU159:BU160"/>
    <mergeCell ref="AR159:AR160"/>
    <mergeCell ref="AS159:AS160"/>
    <mergeCell ref="BU161:BU162"/>
    <mergeCell ref="CD157:CD158"/>
    <mergeCell ref="CE157:CE158"/>
    <mergeCell ref="AL159:AL160"/>
    <mergeCell ref="AM159:AM160"/>
    <mergeCell ref="AN159:AN160"/>
    <mergeCell ref="AO159:AO160"/>
    <mergeCell ref="AP159:AP160"/>
    <mergeCell ref="AQ159:AQ160"/>
    <mergeCell ref="BU157:BU158"/>
    <mergeCell ref="BX157:BX158"/>
    <mergeCell ref="CE155:CE156"/>
    <mergeCell ref="AJ157:AJ176"/>
    <mergeCell ref="AK157:AK176"/>
    <mergeCell ref="AL157:AL158"/>
    <mergeCell ref="AM157:AM158"/>
    <mergeCell ref="AN157:AN158"/>
    <mergeCell ref="BX159:BX160"/>
    <mergeCell ref="CD159:CD160"/>
    <mergeCell ref="AO157:AO158"/>
    <mergeCell ref="AP157:AP158"/>
    <mergeCell ref="AQ157:AQ158"/>
    <mergeCell ref="AR157:AR158"/>
    <mergeCell ref="BT155:BT156"/>
    <mergeCell ref="BU155:BU156"/>
    <mergeCell ref="BD155:BJ155"/>
    <mergeCell ref="BK155:BS155"/>
    <mergeCell ref="AS157:AS158"/>
    <mergeCell ref="BT157:BT158"/>
    <mergeCell ref="BV155:CC155"/>
    <mergeCell ref="CD155:CD156"/>
    <mergeCell ref="CE150:CE151"/>
    <mergeCell ref="AJ153:CE153"/>
    <mergeCell ref="AJ155:AJ156"/>
    <mergeCell ref="AK155:AK156"/>
    <mergeCell ref="AL155:AL156"/>
    <mergeCell ref="AM155:AM156"/>
    <mergeCell ref="AS155:AS156"/>
    <mergeCell ref="AT155:BC155"/>
    <mergeCell ref="BX150:BX151"/>
    <mergeCell ref="CD150:CD151"/>
    <mergeCell ref="AP150:AP151"/>
    <mergeCell ref="AQ150:AQ151"/>
    <mergeCell ref="AR150:AR151"/>
    <mergeCell ref="AS150:AS151"/>
    <mergeCell ref="AL150:AL151"/>
    <mergeCell ref="AM150:AM151"/>
    <mergeCell ref="AN150:AN151"/>
    <mergeCell ref="AO150:AO151"/>
    <mergeCell ref="BU148:BU149"/>
    <mergeCell ref="BX148:BX149"/>
    <mergeCell ref="AS148:AS149"/>
    <mergeCell ref="BT148:BT149"/>
    <mergeCell ref="BT150:BT151"/>
    <mergeCell ref="BU150:BU151"/>
    <mergeCell ref="CE148:CE149"/>
    <mergeCell ref="CE146:CE147"/>
    <mergeCell ref="AL148:AL149"/>
    <mergeCell ref="AM148:AM149"/>
    <mergeCell ref="AN148:AN149"/>
    <mergeCell ref="AO148:AO149"/>
    <mergeCell ref="AP148:AP149"/>
    <mergeCell ref="AQ148:AQ149"/>
    <mergeCell ref="AR148:AR149"/>
    <mergeCell ref="CD146:CD147"/>
    <mergeCell ref="AP146:AP147"/>
    <mergeCell ref="AQ146:AQ147"/>
    <mergeCell ref="AR146:AR147"/>
    <mergeCell ref="AS146:AS147"/>
    <mergeCell ref="CD148:CD149"/>
    <mergeCell ref="BX144:BX145"/>
    <mergeCell ref="AS144:AS145"/>
    <mergeCell ref="BT144:BT145"/>
    <mergeCell ref="BT146:BT147"/>
    <mergeCell ref="BU146:BU147"/>
    <mergeCell ref="BX146:BX147"/>
    <mergeCell ref="AR144:AR145"/>
    <mergeCell ref="AL146:AL147"/>
    <mergeCell ref="AM146:AM147"/>
    <mergeCell ref="AN146:AN147"/>
    <mergeCell ref="AO146:AO147"/>
    <mergeCell ref="BU144:BU145"/>
    <mergeCell ref="AL144:AL145"/>
    <mergeCell ref="AM144:AM145"/>
    <mergeCell ref="AN144:AN145"/>
    <mergeCell ref="AO144:AO145"/>
    <mergeCell ref="AP144:AP145"/>
    <mergeCell ref="AQ144:AQ145"/>
    <mergeCell ref="CD142:CD143"/>
    <mergeCell ref="CD140:CD141"/>
    <mergeCell ref="CE140:CE141"/>
    <mergeCell ref="CD144:CD145"/>
    <mergeCell ref="CE144:CE145"/>
    <mergeCell ref="CE142:CE143"/>
    <mergeCell ref="AR142:AR143"/>
    <mergeCell ref="AL142:AL143"/>
    <mergeCell ref="AM142:AM143"/>
    <mergeCell ref="AN142:AN143"/>
    <mergeCell ref="AO142:AO143"/>
    <mergeCell ref="AP142:AP143"/>
    <mergeCell ref="AQ142:AQ143"/>
    <mergeCell ref="AS142:AS143"/>
    <mergeCell ref="AS140:AS141"/>
    <mergeCell ref="BT140:BT141"/>
    <mergeCell ref="BU140:BU141"/>
    <mergeCell ref="BX140:BX141"/>
    <mergeCell ref="BT142:BT143"/>
    <mergeCell ref="BU142:BU143"/>
    <mergeCell ref="BX142:BX143"/>
    <mergeCell ref="BX138:BX139"/>
    <mergeCell ref="CD138:CD139"/>
    <mergeCell ref="CE138:CE139"/>
    <mergeCell ref="AL140:AL141"/>
    <mergeCell ref="AM140:AM141"/>
    <mergeCell ref="AN140:AN141"/>
    <mergeCell ref="AO140:AO141"/>
    <mergeCell ref="AP140:AP141"/>
    <mergeCell ref="AQ140:AQ141"/>
    <mergeCell ref="AR140:AR141"/>
    <mergeCell ref="CD136:CD137"/>
    <mergeCell ref="CE136:CE137"/>
    <mergeCell ref="AN138:AN139"/>
    <mergeCell ref="AO138:AO139"/>
    <mergeCell ref="AP138:AP139"/>
    <mergeCell ref="AQ138:AQ139"/>
    <mergeCell ref="AR138:AR139"/>
    <mergeCell ref="AS138:AS139"/>
    <mergeCell ref="BT138:BT139"/>
    <mergeCell ref="BU138:BU139"/>
    <mergeCell ref="AS136:AS137"/>
    <mergeCell ref="BT136:BT137"/>
    <mergeCell ref="BU136:BU137"/>
    <mergeCell ref="BX136:BX137"/>
    <mergeCell ref="AO136:AO137"/>
    <mergeCell ref="AP136:AP137"/>
    <mergeCell ref="AQ136:AQ137"/>
    <mergeCell ref="AR136:AR137"/>
    <mergeCell ref="CD95:CD96"/>
    <mergeCell ref="CE95:CE96"/>
    <mergeCell ref="AL99:AL100"/>
    <mergeCell ref="CD99:CD100"/>
    <mergeCell ref="CE99:CE100"/>
    <mergeCell ref="AQ99:AQ100"/>
    <mergeCell ref="AR99:AR100"/>
    <mergeCell ref="AR95:AR96"/>
    <mergeCell ref="AM95:AM96"/>
    <mergeCell ref="AL97:AL98"/>
    <mergeCell ref="CE93:CE94"/>
    <mergeCell ref="AR93:AR94"/>
    <mergeCell ref="AR91:AR92"/>
    <mergeCell ref="AM91:AM92"/>
    <mergeCell ref="AN91:AN92"/>
    <mergeCell ref="AN93:AN94"/>
    <mergeCell ref="AM93:AM94"/>
    <mergeCell ref="AO91:AO92"/>
    <mergeCell ref="AO93:AO94"/>
    <mergeCell ref="CD87:CD88"/>
    <mergeCell ref="CE87:CE88"/>
    <mergeCell ref="AL89:AL90"/>
    <mergeCell ref="CD89:CD90"/>
    <mergeCell ref="CE89:CE90"/>
    <mergeCell ref="AR89:AR90"/>
    <mergeCell ref="AR87:AR88"/>
    <mergeCell ref="AM87:AM88"/>
    <mergeCell ref="AN87:AN88"/>
    <mergeCell ref="BX87:BX88"/>
    <mergeCell ref="CE85:CE86"/>
    <mergeCell ref="AR83:AR84"/>
    <mergeCell ref="AM83:AM84"/>
    <mergeCell ref="AN83:AN84"/>
    <mergeCell ref="AP83:AP84"/>
    <mergeCell ref="AQ83:AQ84"/>
    <mergeCell ref="AR85:AR86"/>
    <mergeCell ref="BX83:BX84"/>
    <mergeCell ref="BX85:BX86"/>
    <mergeCell ref="CD85:CD86"/>
    <mergeCell ref="CD79:CD80"/>
    <mergeCell ref="CE79:CE80"/>
    <mergeCell ref="BU79:BU80"/>
    <mergeCell ref="CE83:CE84"/>
    <mergeCell ref="BX81:BX82"/>
    <mergeCell ref="CD81:CD82"/>
    <mergeCell ref="CE81:CE82"/>
    <mergeCell ref="BU81:BU82"/>
    <mergeCell ref="BV79:CC79"/>
    <mergeCell ref="CD83:CD84"/>
    <mergeCell ref="AJ79:AJ80"/>
    <mergeCell ref="AT79:BC79"/>
    <mergeCell ref="BD79:BJ79"/>
    <mergeCell ref="BK79:BS79"/>
    <mergeCell ref="AK79:AK80"/>
    <mergeCell ref="AL79:AL80"/>
    <mergeCell ref="AM79:AM80"/>
    <mergeCell ref="AS79:AS80"/>
    <mergeCell ref="BT70:BT71"/>
    <mergeCell ref="BU70:BU71"/>
    <mergeCell ref="AL74:AL75"/>
    <mergeCell ref="BT74:BT75"/>
    <mergeCell ref="BU74:BU75"/>
    <mergeCell ref="AR74:AR75"/>
    <mergeCell ref="AM74:AM75"/>
    <mergeCell ref="AN74:AN75"/>
    <mergeCell ref="AP74:AP75"/>
    <mergeCell ref="AQ74:AQ75"/>
    <mergeCell ref="BT66:BT67"/>
    <mergeCell ref="BU66:BU67"/>
    <mergeCell ref="AL68:AL69"/>
    <mergeCell ref="BT68:BT69"/>
    <mergeCell ref="BU68:BU69"/>
    <mergeCell ref="AM66:AM67"/>
    <mergeCell ref="AN66:AN67"/>
    <mergeCell ref="AP66:AP67"/>
    <mergeCell ref="AQ66:AQ67"/>
    <mergeCell ref="AR66:AR67"/>
    <mergeCell ref="BT62:BT63"/>
    <mergeCell ref="BU62:BU63"/>
    <mergeCell ref="AL64:AL65"/>
    <mergeCell ref="BT64:BT65"/>
    <mergeCell ref="BU64:BU65"/>
    <mergeCell ref="AM62:AM63"/>
    <mergeCell ref="AN62:AN63"/>
    <mergeCell ref="AP62:AP63"/>
    <mergeCell ref="AQ62:AQ63"/>
    <mergeCell ref="AR64:AR65"/>
    <mergeCell ref="AJ56:AJ75"/>
    <mergeCell ref="AL56:AL57"/>
    <mergeCell ref="BT56:BT57"/>
    <mergeCell ref="BU56:BU57"/>
    <mergeCell ref="AL58:AL59"/>
    <mergeCell ref="BT58:BT59"/>
    <mergeCell ref="BU58:BU59"/>
    <mergeCell ref="AL60:AL61"/>
    <mergeCell ref="BT60:BT61"/>
    <mergeCell ref="BU60:BU61"/>
    <mergeCell ref="BU54:BU55"/>
    <mergeCell ref="AK54:AK55"/>
    <mergeCell ref="AL54:AL55"/>
    <mergeCell ref="AM54:AM55"/>
    <mergeCell ref="AT54:BC54"/>
    <mergeCell ref="BD54:BJ54"/>
    <mergeCell ref="BK54:BS54"/>
    <mergeCell ref="BT54:BT55"/>
    <mergeCell ref="BU45:BU46"/>
    <mergeCell ref="AL49:AL50"/>
    <mergeCell ref="BT49:BT50"/>
    <mergeCell ref="BU49:BU50"/>
    <mergeCell ref="AR49:AR50"/>
    <mergeCell ref="AM49:AM50"/>
    <mergeCell ref="AN49:AN50"/>
    <mergeCell ref="AP49:AP50"/>
    <mergeCell ref="AQ49:AQ50"/>
    <mergeCell ref="AN45:AN46"/>
    <mergeCell ref="BU41:BU42"/>
    <mergeCell ref="AL43:AL44"/>
    <mergeCell ref="BT43:BT44"/>
    <mergeCell ref="BU43:BU44"/>
    <mergeCell ref="AM41:AM42"/>
    <mergeCell ref="AN41:AN42"/>
    <mergeCell ref="AP41:AP42"/>
    <mergeCell ref="AQ41:AQ42"/>
    <mergeCell ref="AR41:AR42"/>
    <mergeCell ref="AO41:AO42"/>
    <mergeCell ref="BU35:BU36"/>
    <mergeCell ref="BT37:BT38"/>
    <mergeCell ref="BU37:BU38"/>
    <mergeCell ref="AL39:AL40"/>
    <mergeCell ref="BT39:BT40"/>
    <mergeCell ref="BU39:BU40"/>
    <mergeCell ref="AM37:AM38"/>
    <mergeCell ref="AN37:AN38"/>
    <mergeCell ref="AP37:AP38"/>
    <mergeCell ref="AQ37:AQ38"/>
    <mergeCell ref="BU31:BU32"/>
    <mergeCell ref="AL33:AL34"/>
    <mergeCell ref="BT33:BT34"/>
    <mergeCell ref="BU33:BU34"/>
    <mergeCell ref="AQ31:AQ32"/>
    <mergeCell ref="AR31:AR32"/>
    <mergeCell ref="AM33:AM34"/>
    <mergeCell ref="AN33:AN34"/>
    <mergeCell ref="AP33:AP34"/>
    <mergeCell ref="AQ33:AQ34"/>
    <mergeCell ref="AJ31:AJ50"/>
    <mergeCell ref="AL31:AL32"/>
    <mergeCell ref="BT31:BT32"/>
    <mergeCell ref="AL35:AL36"/>
    <mergeCell ref="BT35:BT36"/>
    <mergeCell ref="AR39:AR40"/>
    <mergeCell ref="BT41:BT42"/>
    <mergeCell ref="BT45:BT46"/>
    <mergeCell ref="AQ45:AQ46"/>
    <mergeCell ref="AP45:AP46"/>
    <mergeCell ref="BU29:BU30"/>
    <mergeCell ref="AK29:AK30"/>
    <mergeCell ref="AL29:AL30"/>
    <mergeCell ref="AM29:AM30"/>
    <mergeCell ref="AT29:BC29"/>
    <mergeCell ref="BD29:BJ29"/>
    <mergeCell ref="BK29:BS29"/>
    <mergeCell ref="BT29:BT30"/>
    <mergeCell ref="AS29:AS30"/>
    <mergeCell ref="AL24:AL25"/>
    <mergeCell ref="BT24:BT25"/>
    <mergeCell ref="BU24:BU25"/>
    <mergeCell ref="AR24:AR25"/>
    <mergeCell ref="AM24:AM25"/>
    <mergeCell ref="AN24:AN25"/>
    <mergeCell ref="AP24:AP25"/>
    <mergeCell ref="AQ24:AQ25"/>
    <mergeCell ref="AO24:AO25"/>
    <mergeCell ref="AS24:AS25"/>
    <mergeCell ref="AL18:AL19"/>
    <mergeCell ref="BT18:BT19"/>
    <mergeCell ref="BU18:BU19"/>
    <mergeCell ref="AM16:AM17"/>
    <mergeCell ref="AN16:AN17"/>
    <mergeCell ref="AP16:AP17"/>
    <mergeCell ref="AQ16:AQ17"/>
    <mergeCell ref="AR16:AR17"/>
    <mergeCell ref="AM18:AM19"/>
    <mergeCell ref="AN18:AN19"/>
    <mergeCell ref="AM10:AM11"/>
    <mergeCell ref="AN10:AN11"/>
    <mergeCell ref="AL14:AL15"/>
    <mergeCell ref="BT14:BT15"/>
    <mergeCell ref="AR14:AR15"/>
    <mergeCell ref="AM14:AM15"/>
    <mergeCell ref="AN14:AN15"/>
    <mergeCell ref="AP14:AP15"/>
    <mergeCell ref="AQ14:AQ15"/>
    <mergeCell ref="AO14:AO15"/>
    <mergeCell ref="AM8:AM9"/>
    <mergeCell ref="AN8:AN9"/>
    <mergeCell ref="AP8:AP9"/>
    <mergeCell ref="AQ8:AQ9"/>
    <mergeCell ref="AO8:AO9"/>
    <mergeCell ref="AN136:AN137"/>
    <mergeCell ref="AJ27:BU27"/>
    <mergeCell ref="AJ29:AJ30"/>
    <mergeCell ref="BU134:BU135"/>
    <mergeCell ref="AN134:AN135"/>
    <mergeCell ref="BK4:BS4"/>
    <mergeCell ref="BT8:BT9"/>
    <mergeCell ref="BU8:BU9"/>
    <mergeCell ref="BT16:BT17"/>
    <mergeCell ref="BU16:BU17"/>
    <mergeCell ref="BT20:BT21"/>
    <mergeCell ref="BU20:BU21"/>
    <mergeCell ref="BU12:BU13"/>
    <mergeCell ref="BT10:BT11"/>
    <mergeCell ref="BU10:BU11"/>
    <mergeCell ref="B2:AG2"/>
    <mergeCell ref="AJ2:BU2"/>
    <mergeCell ref="G4:Q4"/>
    <mergeCell ref="R4:W4"/>
    <mergeCell ref="X4:AE4"/>
    <mergeCell ref="AF4:AF5"/>
    <mergeCell ref="AJ4:AJ5"/>
    <mergeCell ref="AT4:BC4"/>
    <mergeCell ref="BD4:BJ4"/>
    <mergeCell ref="B4:B5"/>
    <mergeCell ref="BX134:BX135"/>
    <mergeCell ref="CD134:CD135"/>
    <mergeCell ref="CE134:CE135"/>
    <mergeCell ref="BX132:BX133"/>
    <mergeCell ref="CD132:CD133"/>
    <mergeCell ref="CE132:CE133"/>
    <mergeCell ref="AO134:AO135"/>
    <mergeCell ref="AP134:AP135"/>
    <mergeCell ref="AQ134:AQ135"/>
    <mergeCell ref="AR134:AR135"/>
    <mergeCell ref="AS134:AS135"/>
    <mergeCell ref="BT134:BT135"/>
    <mergeCell ref="AR132:AR133"/>
    <mergeCell ref="AS132:AS133"/>
    <mergeCell ref="BT132:BT133"/>
    <mergeCell ref="BU132:BU133"/>
    <mergeCell ref="AN132:AN133"/>
    <mergeCell ref="AO132:AO133"/>
    <mergeCell ref="AP132:AP133"/>
    <mergeCell ref="AQ132:AQ133"/>
    <mergeCell ref="AJ132:AJ151"/>
    <mergeCell ref="AK132:AK151"/>
    <mergeCell ref="AL132:AL133"/>
    <mergeCell ref="AM132:AM133"/>
    <mergeCell ref="AL134:AL135"/>
    <mergeCell ref="AM134:AM135"/>
    <mergeCell ref="AL136:AL137"/>
    <mergeCell ref="AM136:AM137"/>
    <mergeCell ref="AL138:AL139"/>
    <mergeCell ref="AM138:AM139"/>
    <mergeCell ref="CD130:CD131"/>
    <mergeCell ref="CE130:CE131"/>
    <mergeCell ref="AJ128:CE128"/>
    <mergeCell ref="AJ130:AJ131"/>
    <mergeCell ref="AK130:AK131"/>
    <mergeCell ref="AL130:AL131"/>
    <mergeCell ref="AM130:AM131"/>
    <mergeCell ref="AS130:AS131"/>
    <mergeCell ref="AT130:BC130"/>
    <mergeCell ref="BD130:BJ130"/>
    <mergeCell ref="BK130:BS130"/>
    <mergeCell ref="BT130:BT131"/>
    <mergeCell ref="BU125:BU126"/>
    <mergeCell ref="BX125:BX126"/>
    <mergeCell ref="BU130:BU131"/>
    <mergeCell ref="BV130:CC130"/>
    <mergeCell ref="BT125:BT126"/>
    <mergeCell ref="CE125:CE126"/>
    <mergeCell ref="CE123:CE124"/>
    <mergeCell ref="AL125:AL126"/>
    <mergeCell ref="AM125:AM126"/>
    <mergeCell ref="AN125:AN126"/>
    <mergeCell ref="AO125:AO126"/>
    <mergeCell ref="AP125:AP126"/>
    <mergeCell ref="AQ125:AQ126"/>
    <mergeCell ref="AR125:AR126"/>
    <mergeCell ref="AS125:AS126"/>
    <mergeCell ref="CD123:CD124"/>
    <mergeCell ref="CD125:CD126"/>
    <mergeCell ref="AP123:AP124"/>
    <mergeCell ref="AQ123:AQ124"/>
    <mergeCell ref="AR123:AR124"/>
    <mergeCell ref="AS123:AS124"/>
    <mergeCell ref="AL123:AL124"/>
    <mergeCell ref="AM123:AM124"/>
    <mergeCell ref="AN123:AN124"/>
    <mergeCell ref="AO123:AO124"/>
    <mergeCell ref="BU121:BU122"/>
    <mergeCell ref="BX121:BX122"/>
    <mergeCell ref="BT121:BT122"/>
    <mergeCell ref="BT123:BT124"/>
    <mergeCell ref="BU123:BU124"/>
    <mergeCell ref="BX123:BX124"/>
    <mergeCell ref="AQ119:AQ120"/>
    <mergeCell ref="AO121:AO122"/>
    <mergeCell ref="AP121:AP122"/>
    <mergeCell ref="CD119:CD120"/>
    <mergeCell ref="AP119:AP120"/>
    <mergeCell ref="AQ121:AQ122"/>
    <mergeCell ref="AR121:AR122"/>
    <mergeCell ref="AS121:AS122"/>
    <mergeCell ref="CD121:CD122"/>
    <mergeCell ref="AR119:AR120"/>
    <mergeCell ref="AL119:AL120"/>
    <mergeCell ref="AM119:AM120"/>
    <mergeCell ref="AN119:AN120"/>
    <mergeCell ref="AO119:AO120"/>
    <mergeCell ref="AL121:AL122"/>
    <mergeCell ref="AM121:AM122"/>
    <mergeCell ref="AN121:AN122"/>
    <mergeCell ref="BX119:BX120"/>
    <mergeCell ref="BU119:BU120"/>
    <mergeCell ref="AR117:AR118"/>
    <mergeCell ref="BT119:BT120"/>
    <mergeCell ref="CE121:CE122"/>
    <mergeCell ref="CE119:CE120"/>
    <mergeCell ref="AS119:AS120"/>
    <mergeCell ref="CE117:CE118"/>
    <mergeCell ref="AL117:AL118"/>
    <mergeCell ref="AM117:AM118"/>
    <mergeCell ref="AN117:AN118"/>
    <mergeCell ref="AO117:AO118"/>
    <mergeCell ref="AP117:AP118"/>
    <mergeCell ref="AQ117:AQ118"/>
    <mergeCell ref="BT113:BT114"/>
    <mergeCell ref="BT115:BT116"/>
    <mergeCell ref="BX117:BX118"/>
    <mergeCell ref="AS117:AS118"/>
    <mergeCell ref="BT117:BT118"/>
    <mergeCell ref="CE115:CE116"/>
    <mergeCell ref="BU117:BU118"/>
    <mergeCell ref="CD115:CD116"/>
    <mergeCell ref="CD117:CD118"/>
    <mergeCell ref="AN113:AN114"/>
    <mergeCell ref="AO113:AO114"/>
    <mergeCell ref="AP113:AP114"/>
    <mergeCell ref="AP115:AP116"/>
    <mergeCell ref="AQ115:AQ116"/>
    <mergeCell ref="AR115:AR116"/>
    <mergeCell ref="AO115:AO116"/>
    <mergeCell ref="AR109:AR110"/>
    <mergeCell ref="BU115:BU116"/>
    <mergeCell ref="BX115:BX116"/>
    <mergeCell ref="CD113:CD114"/>
    <mergeCell ref="CE113:CE114"/>
    <mergeCell ref="CE111:CE112"/>
    <mergeCell ref="AS115:AS116"/>
    <mergeCell ref="BU113:BU114"/>
    <mergeCell ref="BX113:BX114"/>
    <mergeCell ref="AS113:AS114"/>
    <mergeCell ref="AL93:AL94"/>
    <mergeCell ref="AQ113:AQ114"/>
    <mergeCell ref="AR113:AR114"/>
    <mergeCell ref="AM97:AM98"/>
    <mergeCell ref="AN97:AN98"/>
    <mergeCell ref="AO99:AO100"/>
    <mergeCell ref="AN95:AN96"/>
    <mergeCell ref="AP95:AP96"/>
    <mergeCell ref="AM99:AM100"/>
    <mergeCell ref="AQ95:AQ96"/>
    <mergeCell ref="AP87:AP88"/>
    <mergeCell ref="AQ87:AQ88"/>
    <mergeCell ref="AJ81:AJ100"/>
    <mergeCell ref="AL81:AL82"/>
    <mergeCell ref="AL85:AL86"/>
    <mergeCell ref="AL87:AL88"/>
    <mergeCell ref="AL91:AL92"/>
    <mergeCell ref="AL95:AL96"/>
    <mergeCell ref="AK81:AK100"/>
    <mergeCell ref="AL83:AL84"/>
    <mergeCell ref="AO89:AO90"/>
    <mergeCell ref="AS81:AS82"/>
    <mergeCell ref="BT111:BT112"/>
    <mergeCell ref="BU111:BU112"/>
    <mergeCell ref="AN89:AN90"/>
    <mergeCell ref="AS87:AS88"/>
    <mergeCell ref="BT87:BT88"/>
    <mergeCell ref="BU87:BU88"/>
    <mergeCell ref="AN99:AN100"/>
    <mergeCell ref="AP99:AP100"/>
    <mergeCell ref="AN70:AN71"/>
    <mergeCell ref="AP70:AP71"/>
    <mergeCell ref="BX111:BX112"/>
    <mergeCell ref="AO97:AO98"/>
    <mergeCell ref="BX99:BX100"/>
    <mergeCell ref="AP91:AP92"/>
    <mergeCell ref="AQ91:AQ92"/>
    <mergeCell ref="AO81:AO82"/>
    <mergeCell ref="AP89:AP90"/>
    <mergeCell ref="AQ89:AQ90"/>
    <mergeCell ref="AN60:AN61"/>
    <mergeCell ref="AP60:AP61"/>
    <mergeCell ref="AQ60:AQ61"/>
    <mergeCell ref="AQ85:AQ86"/>
    <mergeCell ref="AN68:AN69"/>
    <mergeCell ref="AP68:AP69"/>
    <mergeCell ref="AQ68:AQ69"/>
    <mergeCell ref="AJ77:CE77"/>
    <mergeCell ref="AM85:AM86"/>
    <mergeCell ref="AN85:AN86"/>
    <mergeCell ref="AM89:AM90"/>
    <mergeCell ref="AO85:AO86"/>
    <mergeCell ref="AO83:AO84"/>
    <mergeCell ref="AO87:AO88"/>
    <mergeCell ref="AM81:AM82"/>
    <mergeCell ref="AQ70:AQ71"/>
    <mergeCell ref="AO70:AO71"/>
    <mergeCell ref="AN81:AN82"/>
    <mergeCell ref="AP81:AP82"/>
    <mergeCell ref="AP85:AP86"/>
    <mergeCell ref="AL62:AL63"/>
    <mergeCell ref="AL66:AL67"/>
    <mergeCell ref="AL70:AL71"/>
    <mergeCell ref="AM64:AM65"/>
    <mergeCell ref="AM68:AM69"/>
    <mergeCell ref="AM45:AM46"/>
    <mergeCell ref="AM60:AM61"/>
    <mergeCell ref="AM70:AM71"/>
    <mergeCell ref="AQ56:AQ57"/>
    <mergeCell ref="AR56:AR57"/>
    <mergeCell ref="AM58:AM59"/>
    <mergeCell ref="AN58:AN59"/>
    <mergeCell ref="AP58:AP59"/>
    <mergeCell ref="AQ58:AQ59"/>
    <mergeCell ref="AR58:AR59"/>
    <mergeCell ref="AO58:AO59"/>
    <mergeCell ref="AM56:AM57"/>
    <mergeCell ref="AM43:AM44"/>
    <mergeCell ref="AN43:AN44"/>
    <mergeCell ref="AP43:AP44"/>
    <mergeCell ref="AQ43:AQ44"/>
    <mergeCell ref="AM35:AM36"/>
    <mergeCell ref="AN35:AN36"/>
    <mergeCell ref="AP35:AP36"/>
    <mergeCell ref="AQ35:AQ36"/>
    <mergeCell ref="AO35:AO36"/>
    <mergeCell ref="AM39:AM40"/>
    <mergeCell ref="AN39:AN40"/>
    <mergeCell ref="AP39:AP40"/>
    <mergeCell ref="AR37:AR38"/>
    <mergeCell ref="AQ39:AQ40"/>
    <mergeCell ref="AM20:AM21"/>
    <mergeCell ref="AN20:AN21"/>
    <mergeCell ref="AP20:AP21"/>
    <mergeCell ref="AQ22:AQ23"/>
    <mergeCell ref="AR22:AR23"/>
    <mergeCell ref="AK31:AK50"/>
    <mergeCell ref="AM31:AM32"/>
    <mergeCell ref="AN31:AN32"/>
    <mergeCell ref="AP31:AP32"/>
    <mergeCell ref="AL37:AL38"/>
    <mergeCell ref="AL41:AL42"/>
    <mergeCell ref="AL45:AL46"/>
    <mergeCell ref="AO31:AO32"/>
    <mergeCell ref="AO39:AO40"/>
    <mergeCell ref="AO49:AO50"/>
    <mergeCell ref="AS20:AS21"/>
    <mergeCell ref="AP10:AP11"/>
    <mergeCell ref="AQ10:AQ11"/>
    <mergeCell ref="AS16:AS17"/>
    <mergeCell ref="AS18:AS19"/>
    <mergeCell ref="AR10:AR11"/>
    <mergeCell ref="AR18:AR19"/>
    <mergeCell ref="BU14:BU15"/>
    <mergeCell ref="B6:B15"/>
    <mergeCell ref="C6:C15"/>
    <mergeCell ref="AQ12:AQ13"/>
    <mergeCell ref="BU6:BU7"/>
    <mergeCell ref="AM6:AM7"/>
    <mergeCell ref="AN6:AN7"/>
    <mergeCell ref="AP6:AP7"/>
    <mergeCell ref="AQ6:AQ7"/>
    <mergeCell ref="AR8:AR9"/>
    <mergeCell ref="BT12:BT13"/>
    <mergeCell ref="BT4:BT5"/>
    <mergeCell ref="BU4:BU5"/>
    <mergeCell ref="AM4:AM5"/>
    <mergeCell ref="AL6:AL7"/>
    <mergeCell ref="AR6:AR7"/>
    <mergeCell ref="BT6:BT7"/>
    <mergeCell ref="AS4:AS5"/>
    <mergeCell ref="AO6:AO7"/>
    <mergeCell ref="AO10:AO11"/>
    <mergeCell ref="C4:C5"/>
    <mergeCell ref="D4:D5"/>
    <mergeCell ref="E4:E5"/>
    <mergeCell ref="AS14:AS15"/>
    <mergeCell ref="AS6:AS7"/>
    <mergeCell ref="AS8:AS9"/>
    <mergeCell ref="AS10:AS11"/>
    <mergeCell ref="AM12:AM13"/>
    <mergeCell ref="AN12:AN13"/>
    <mergeCell ref="AP12:AP13"/>
    <mergeCell ref="AG4:AG5"/>
    <mergeCell ref="AK4:AK5"/>
    <mergeCell ref="AL4:AL5"/>
    <mergeCell ref="AK6:AK25"/>
    <mergeCell ref="AJ6:AJ25"/>
    <mergeCell ref="AL20:AL21"/>
    <mergeCell ref="AL8:AL9"/>
    <mergeCell ref="AL12:AL13"/>
    <mergeCell ref="AL16:AL17"/>
    <mergeCell ref="AL10:AL11"/>
    <mergeCell ref="AO12:AO13"/>
    <mergeCell ref="AO16:AO17"/>
    <mergeCell ref="AS12:AS13"/>
    <mergeCell ref="AO18:AO19"/>
    <mergeCell ref="AO20:AO21"/>
    <mergeCell ref="AQ20:AQ21"/>
    <mergeCell ref="AR12:AR13"/>
    <mergeCell ref="AP18:AP19"/>
    <mergeCell ref="AQ18:AQ19"/>
    <mergeCell ref="AR20:AR21"/>
    <mergeCell ref="AS31:AS32"/>
    <mergeCell ref="AO33:AO34"/>
    <mergeCell ref="AS33:AS34"/>
    <mergeCell ref="AR33:AR34"/>
    <mergeCell ref="AS35:AS36"/>
    <mergeCell ref="AO37:AO38"/>
    <mergeCell ref="AS37:AS38"/>
    <mergeCell ref="AS39:AS40"/>
    <mergeCell ref="AR35:AR36"/>
    <mergeCell ref="AS41:AS42"/>
    <mergeCell ref="AO43:AO44"/>
    <mergeCell ref="AS43:AS44"/>
    <mergeCell ref="AO45:AO46"/>
    <mergeCell ref="AS45:AS46"/>
    <mergeCell ref="AR45:AR46"/>
    <mergeCell ref="AR43:AR44"/>
    <mergeCell ref="AS49:AS50"/>
    <mergeCell ref="AS54:AS55"/>
    <mergeCell ref="AO56:AO57"/>
    <mergeCell ref="AS56:AS57"/>
    <mergeCell ref="AJ52:BU52"/>
    <mergeCell ref="AJ54:AJ55"/>
    <mergeCell ref="AK56:AK75"/>
    <mergeCell ref="AN56:AN57"/>
    <mergeCell ref="AP56:AP57"/>
    <mergeCell ref="AS58:AS59"/>
    <mergeCell ref="AS60:AS61"/>
    <mergeCell ref="AO62:AO63"/>
    <mergeCell ref="AS62:AS63"/>
    <mergeCell ref="AS64:AS65"/>
    <mergeCell ref="AO66:AO67"/>
    <mergeCell ref="AS66:AS67"/>
    <mergeCell ref="AR62:AR63"/>
    <mergeCell ref="AR60:AR61"/>
    <mergeCell ref="AO60:AO61"/>
    <mergeCell ref="AS68:AS69"/>
    <mergeCell ref="AS70:AS71"/>
    <mergeCell ref="AR70:AR71"/>
    <mergeCell ref="AR68:AR69"/>
    <mergeCell ref="AO74:AO75"/>
    <mergeCell ref="AS74:AS75"/>
    <mergeCell ref="AQ72:AQ73"/>
    <mergeCell ref="AR72:AR73"/>
    <mergeCell ref="AO68:AO69"/>
    <mergeCell ref="BT81:BT82"/>
    <mergeCell ref="AQ81:AQ82"/>
    <mergeCell ref="AR81:AR82"/>
    <mergeCell ref="AS85:AS86"/>
    <mergeCell ref="BT85:BT86"/>
    <mergeCell ref="BU85:BU86"/>
    <mergeCell ref="AS89:AS90"/>
    <mergeCell ref="BT89:BT90"/>
    <mergeCell ref="BU89:BU90"/>
    <mergeCell ref="CE105:CE106"/>
    <mergeCell ref="CD105:CD106"/>
    <mergeCell ref="AS91:AS92"/>
    <mergeCell ref="BT91:BT92"/>
    <mergeCell ref="BU91:BU92"/>
    <mergeCell ref="BU93:BU94"/>
    <mergeCell ref="AS95:AS96"/>
    <mergeCell ref="BT95:BT96"/>
    <mergeCell ref="BU95:BU96"/>
    <mergeCell ref="CD91:CD92"/>
    <mergeCell ref="CE109:CE110"/>
    <mergeCell ref="CD107:CD108"/>
    <mergeCell ref="CE107:CE108"/>
    <mergeCell ref="BV105:CC105"/>
    <mergeCell ref="BX107:BX108"/>
    <mergeCell ref="CE91:CE92"/>
    <mergeCell ref="CD93:CD94"/>
    <mergeCell ref="AS107:AS108"/>
    <mergeCell ref="BT107:BT108"/>
    <mergeCell ref="BU107:BU108"/>
    <mergeCell ref="AS109:AS110"/>
    <mergeCell ref="BT99:BT100"/>
    <mergeCell ref="AS93:AS94"/>
    <mergeCell ref="BT93:BT94"/>
    <mergeCell ref="BT105:BT106"/>
    <mergeCell ref="BU105:BU106"/>
    <mergeCell ref="AJ103:CE103"/>
    <mergeCell ref="BU99:BU100"/>
    <mergeCell ref="AQ93:AQ94"/>
    <mergeCell ref="AP111:AP112"/>
    <mergeCell ref="AQ111:AQ112"/>
    <mergeCell ref="AR111:AR112"/>
    <mergeCell ref="AS111:AS112"/>
    <mergeCell ref="AQ109:AQ110"/>
    <mergeCell ref="AR107:AR108"/>
    <mergeCell ref="AS99:AS100"/>
    <mergeCell ref="BD105:BJ105"/>
    <mergeCell ref="AO95:AO96"/>
    <mergeCell ref="AP93:AP94"/>
    <mergeCell ref="CD111:CD112"/>
    <mergeCell ref="BT109:BT110"/>
    <mergeCell ref="BU109:BU110"/>
    <mergeCell ref="BX109:BX110"/>
    <mergeCell ref="CD109:CD110"/>
    <mergeCell ref="AO107:AO108"/>
    <mergeCell ref="AP109:AP110"/>
    <mergeCell ref="AQ107:AQ108"/>
    <mergeCell ref="AJ107:AJ126"/>
    <mergeCell ref="AK107:AK126"/>
    <mergeCell ref="AL107:AL108"/>
    <mergeCell ref="AM107:AM108"/>
    <mergeCell ref="AN107:AN108"/>
    <mergeCell ref="AL115:AL116"/>
    <mergeCell ref="AM115:AM116"/>
    <mergeCell ref="AN115:AN116"/>
    <mergeCell ref="AL113:AL114"/>
    <mergeCell ref="AM113:AM114"/>
    <mergeCell ref="AL111:AL112"/>
    <mergeCell ref="AM111:AM112"/>
    <mergeCell ref="AN111:AN112"/>
    <mergeCell ref="AO111:AO112"/>
    <mergeCell ref="AP107:AP108"/>
    <mergeCell ref="AL109:AL110"/>
    <mergeCell ref="AM109:AM110"/>
    <mergeCell ref="AN109:AN110"/>
    <mergeCell ref="AO109:AO110"/>
    <mergeCell ref="AJ105:AJ106"/>
    <mergeCell ref="AK105:AK106"/>
    <mergeCell ref="AL105:AL106"/>
    <mergeCell ref="AM105:AM106"/>
    <mergeCell ref="AS105:AS106"/>
    <mergeCell ref="AT105:BC105"/>
    <mergeCell ref="BK105:BS105"/>
    <mergeCell ref="BX182:BX183"/>
    <mergeCell ref="CD182:CD183"/>
    <mergeCell ref="CE182:CE183"/>
    <mergeCell ref="AL184:AL185"/>
    <mergeCell ref="AM184:AM185"/>
    <mergeCell ref="AN184:AN185"/>
    <mergeCell ref="AO184:AO185"/>
    <mergeCell ref="AP184:AP185"/>
    <mergeCell ref="AQ184:AQ185"/>
    <mergeCell ref="AR184:AR185"/>
    <mergeCell ref="AS184:AS185"/>
    <mergeCell ref="BT184:BT185"/>
    <mergeCell ref="BU184:BU185"/>
    <mergeCell ref="BX184:BX185"/>
    <mergeCell ref="CD184:CD185"/>
    <mergeCell ref="CE184:CE185"/>
    <mergeCell ref="AL186:AL187"/>
    <mergeCell ref="AM186:AM187"/>
    <mergeCell ref="AN186:AN187"/>
    <mergeCell ref="AO186:AO187"/>
    <mergeCell ref="AP186:AP187"/>
    <mergeCell ref="AQ186:AQ187"/>
    <mergeCell ref="AR186:AR187"/>
    <mergeCell ref="AS186:AS187"/>
    <mergeCell ref="BT186:BT187"/>
    <mergeCell ref="BU186:BU187"/>
    <mergeCell ref="BX186:BX187"/>
    <mergeCell ref="CD186:CD187"/>
    <mergeCell ref="CE186:CE187"/>
    <mergeCell ref="AL188:AL189"/>
    <mergeCell ref="AM188:AM189"/>
    <mergeCell ref="AN188:AN189"/>
    <mergeCell ref="AO188:AO189"/>
    <mergeCell ref="AP188:AP189"/>
    <mergeCell ref="AQ188:AQ189"/>
    <mergeCell ref="AR188:AR189"/>
    <mergeCell ref="AS188:AS189"/>
    <mergeCell ref="BT188:BT189"/>
    <mergeCell ref="BU188:BU189"/>
    <mergeCell ref="BX188:BX189"/>
    <mergeCell ref="CD188:CD189"/>
    <mergeCell ref="CE188:CE189"/>
    <mergeCell ref="AN190:AN191"/>
    <mergeCell ref="AO190:AO191"/>
    <mergeCell ref="AP190:AP191"/>
    <mergeCell ref="AQ190:AQ191"/>
    <mergeCell ref="AR190:AR191"/>
    <mergeCell ref="AS190:AS191"/>
    <mergeCell ref="BT190:BT191"/>
    <mergeCell ref="BU190:BU191"/>
    <mergeCell ref="BX190:BX191"/>
    <mergeCell ref="CD190:CD191"/>
    <mergeCell ref="CE190:CE191"/>
    <mergeCell ref="AL192:AL193"/>
    <mergeCell ref="AM192:AM193"/>
    <mergeCell ref="AN192:AN193"/>
    <mergeCell ref="AO192:AO193"/>
    <mergeCell ref="AP192:AP193"/>
    <mergeCell ref="AQ192:AQ193"/>
    <mergeCell ref="AR192:AR193"/>
    <mergeCell ref="AS192:AS193"/>
    <mergeCell ref="BT192:BT193"/>
    <mergeCell ref="BU192:BU193"/>
    <mergeCell ref="BX192:BX193"/>
    <mergeCell ref="CD192:CD193"/>
    <mergeCell ref="CE192:CE193"/>
    <mergeCell ref="AL194:AL195"/>
    <mergeCell ref="AM194:AM195"/>
    <mergeCell ref="AN194:AN195"/>
    <mergeCell ref="AO194:AO195"/>
    <mergeCell ref="AP194:AP195"/>
    <mergeCell ref="AQ194:AQ195"/>
    <mergeCell ref="AR194:AR195"/>
    <mergeCell ref="AS194:AS195"/>
    <mergeCell ref="BT194:BT195"/>
    <mergeCell ref="BU194:BU195"/>
    <mergeCell ref="BX194:BX195"/>
    <mergeCell ref="CD194:CD195"/>
    <mergeCell ref="CE194:CE195"/>
    <mergeCell ref="AL196:AL197"/>
    <mergeCell ref="AM196:AM197"/>
    <mergeCell ref="AN196:AN197"/>
    <mergeCell ref="AO196:AO197"/>
    <mergeCell ref="AP196:AP197"/>
    <mergeCell ref="AQ196:AQ197"/>
    <mergeCell ref="AR196:AR197"/>
    <mergeCell ref="AS196:AS197"/>
    <mergeCell ref="BT196:BT197"/>
    <mergeCell ref="BU196:BU197"/>
    <mergeCell ref="BX196:BX197"/>
    <mergeCell ref="CD196:CD197"/>
    <mergeCell ref="CE196:CE197"/>
    <mergeCell ref="AN198:AN199"/>
    <mergeCell ref="AO198:AO199"/>
    <mergeCell ref="AP198:AP199"/>
    <mergeCell ref="AQ198:AQ199"/>
    <mergeCell ref="AR198:AR199"/>
    <mergeCell ref="AS198:AS199"/>
    <mergeCell ref="BT198:BT199"/>
    <mergeCell ref="BU198:BU199"/>
    <mergeCell ref="BX198:BX199"/>
    <mergeCell ref="CD198:CD199"/>
    <mergeCell ref="CE198:CE199"/>
    <mergeCell ref="AL200:AL201"/>
    <mergeCell ref="AM200:AM201"/>
    <mergeCell ref="AN200:AN201"/>
    <mergeCell ref="AO200:AO201"/>
    <mergeCell ref="AP200:AP201"/>
    <mergeCell ref="AQ200:AQ201"/>
    <mergeCell ref="AR200:AR201"/>
    <mergeCell ref="AS200:AS201"/>
    <mergeCell ref="BT200:BT201"/>
    <mergeCell ref="BU200:BU201"/>
    <mergeCell ref="BX200:BX201"/>
    <mergeCell ref="CD200:CD201"/>
    <mergeCell ref="CE200:CE201"/>
    <mergeCell ref="AJ203:CE203"/>
    <mergeCell ref="AJ205:AJ206"/>
    <mergeCell ref="AK205:AK206"/>
    <mergeCell ref="AL205:AL206"/>
    <mergeCell ref="AM205:AM206"/>
    <mergeCell ref="AS205:AS206"/>
    <mergeCell ref="AT205:BC205"/>
    <mergeCell ref="BD205:BJ205"/>
    <mergeCell ref="BK205:BS205"/>
    <mergeCell ref="BT205:BT206"/>
    <mergeCell ref="BU205:BU206"/>
    <mergeCell ref="BV205:CC205"/>
    <mergeCell ref="CD205:CD206"/>
    <mergeCell ref="CE205:CE206"/>
    <mergeCell ref="AJ207:AJ226"/>
    <mergeCell ref="AK207:AK226"/>
    <mergeCell ref="AL207:AL208"/>
    <mergeCell ref="AM207:AM208"/>
    <mergeCell ref="AN207:AN208"/>
    <mergeCell ref="AO207:AO208"/>
    <mergeCell ref="AL211:AL212"/>
    <mergeCell ref="AM211:AM212"/>
    <mergeCell ref="AN211:AN212"/>
    <mergeCell ref="AO211:AO212"/>
    <mergeCell ref="AP207:AP208"/>
    <mergeCell ref="AQ207:AQ208"/>
    <mergeCell ref="AR207:AR208"/>
    <mergeCell ref="AS207:AS208"/>
    <mergeCell ref="BT207:BT208"/>
    <mergeCell ref="BU207:BU208"/>
    <mergeCell ref="BX207:BX208"/>
    <mergeCell ref="CD207:CD208"/>
    <mergeCell ref="CE207:CE208"/>
    <mergeCell ref="AL209:AL210"/>
    <mergeCell ref="AM209:AM210"/>
    <mergeCell ref="AN209:AN210"/>
    <mergeCell ref="AO209:AO210"/>
    <mergeCell ref="AP209:AP210"/>
    <mergeCell ref="AQ209:AQ210"/>
    <mergeCell ref="AR209:AR210"/>
    <mergeCell ref="AS209:AS210"/>
    <mergeCell ref="BT209:BT210"/>
    <mergeCell ref="BU209:BU210"/>
    <mergeCell ref="BX209:BX210"/>
    <mergeCell ref="CD209:CD210"/>
    <mergeCell ref="CE209:CE210"/>
    <mergeCell ref="AP211:AP212"/>
    <mergeCell ref="AQ211:AQ212"/>
    <mergeCell ref="AR211:AR212"/>
    <mergeCell ref="AS211:AS212"/>
    <mergeCell ref="BT211:BT212"/>
    <mergeCell ref="BU211:BU212"/>
    <mergeCell ref="BX211:BX212"/>
    <mergeCell ref="CD211:CD212"/>
    <mergeCell ref="CE211:CE212"/>
    <mergeCell ref="AL213:AL214"/>
    <mergeCell ref="AM213:AM214"/>
    <mergeCell ref="AN213:AN214"/>
    <mergeCell ref="AO213:AO214"/>
    <mergeCell ref="AP213:AP214"/>
    <mergeCell ref="AQ213:AQ214"/>
    <mergeCell ref="AR213:AR214"/>
    <mergeCell ref="AS213:AS214"/>
    <mergeCell ref="BT213:BT214"/>
    <mergeCell ref="BU213:BU214"/>
    <mergeCell ref="BX213:BX214"/>
    <mergeCell ref="CD213:CD214"/>
    <mergeCell ref="CE213:CE214"/>
    <mergeCell ref="AL215:AL216"/>
    <mergeCell ref="AM215:AM216"/>
    <mergeCell ref="AN215:AN216"/>
    <mergeCell ref="AO215:AO216"/>
    <mergeCell ref="AP215:AP216"/>
    <mergeCell ref="AQ215:AQ216"/>
    <mergeCell ref="AR215:AR216"/>
    <mergeCell ref="AS215:AS216"/>
    <mergeCell ref="BT215:BT216"/>
    <mergeCell ref="BU215:BU216"/>
    <mergeCell ref="BX215:BX216"/>
    <mergeCell ref="CD215:CD216"/>
    <mergeCell ref="CE215:CE216"/>
    <mergeCell ref="AL217:AL218"/>
    <mergeCell ref="AM217:AM218"/>
    <mergeCell ref="AN217:AN218"/>
    <mergeCell ref="AO217:AO218"/>
    <mergeCell ref="AP217:AP218"/>
    <mergeCell ref="AQ217:AQ218"/>
    <mergeCell ref="AR217:AR218"/>
    <mergeCell ref="AS217:AS218"/>
    <mergeCell ref="BT217:BT218"/>
    <mergeCell ref="BU217:BU218"/>
    <mergeCell ref="BX217:BX218"/>
    <mergeCell ref="CD217:CD218"/>
    <mergeCell ref="CE217:CE218"/>
    <mergeCell ref="AL219:AL220"/>
    <mergeCell ref="AM219:AM220"/>
    <mergeCell ref="AN219:AN220"/>
    <mergeCell ref="AO219:AO220"/>
    <mergeCell ref="AP219:AP220"/>
    <mergeCell ref="AQ219:AQ220"/>
    <mergeCell ref="AR219:AR220"/>
    <mergeCell ref="AS219:AS220"/>
    <mergeCell ref="BT219:BT220"/>
    <mergeCell ref="BU219:BU220"/>
    <mergeCell ref="BX219:BX220"/>
    <mergeCell ref="CD219:CD220"/>
    <mergeCell ref="CE219:CE220"/>
    <mergeCell ref="AL221:AL222"/>
    <mergeCell ref="AM221:AM222"/>
    <mergeCell ref="AN221:AN222"/>
    <mergeCell ref="AO221:AO222"/>
    <mergeCell ref="AP221:AP222"/>
    <mergeCell ref="AQ221:AQ222"/>
    <mergeCell ref="AR221:AR222"/>
    <mergeCell ref="AS221:AS222"/>
    <mergeCell ref="BT221:BT222"/>
    <mergeCell ref="CE221:CE222"/>
    <mergeCell ref="AL223:AL224"/>
    <mergeCell ref="AM223:AM224"/>
    <mergeCell ref="AN223:AN224"/>
    <mergeCell ref="AO223:AO224"/>
    <mergeCell ref="AP223:AP224"/>
    <mergeCell ref="AQ223:AQ224"/>
    <mergeCell ref="BU223:BU224"/>
    <mergeCell ref="BX223:BX224"/>
    <mergeCell ref="CD223:CD224"/>
    <mergeCell ref="BU221:BU222"/>
    <mergeCell ref="BX221:BX222"/>
    <mergeCell ref="CD221:CD222"/>
    <mergeCell ref="AQ225:AQ226"/>
    <mergeCell ref="AR225:AR226"/>
    <mergeCell ref="AS225:AS226"/>
    <mergeCell ref="BT225:BT226"/>
    <mergeCell ref="AR223:AR224"/>
    <mergeCell ref="AS223:AS224"/>
    <mergeCell ref="BT223:BT224"/>
    <mergeCell ref="BU225:BU226"/>
    <mergeCell ref="BX225:BX226"/>
    <mergeCell ref="CD225:CD226"/>
    <mergeCell ref="CE225:CE226"/>
    <mergeCell ref="CE223:CE224"/>
    <mergeCell ref="AL225:AL226"/>
    <mergeCell ref="AM225:AM226"/>
    <mergeCell ref="AN225:AN226"/>
    <mergeCell ref="AO225:AO226"/>
    <mergeCell ref="AP225:AP2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CE1929"/>
  <sheetViews>
    <sheetView showGridLines="0" topLeftCell="X148" zoomScale="55" workbookViewId="0">
      <selection activeCell="AO205" sqref="AO205:AO206"/>
    </sheetView>
  </sheetViews>
  <sheetFormatPr defaultColWidth="8.75" defaultRowHeight="15.75" x14ac:dyDescent="0.25"/>
  <cols>
    <col min="1" max="1" width="2.25" style="42" customWidth="1"/>
    <col min="2" max="4" width="7.875" style="42" customWidth="1"/>
    <col min="5" max="5" width="11.5" style="71" customWidth="1"/>
    <col min="6" max="8" width="7.875" style="42" customWidth="1"/>
    <col min="9" max="9" width="7.25" style="42" customWidth="1"/>
    <col min="10" max="28" width="7.875" style="42" customWidth="1"/>
    <col min="29" max="29" width="7.25" style="42" customWidth="1"/>
    <col min="30" max="34" width="7.875" style="42" customWidth="1"/>
    <col min="35" max="35" width="2.25" style="42" customWidth="1"/>
    <col min="36" max="38" width="7.875" style="42" customWidth="1"/>
    <col min="39" max="39" width="22" style="71" customWidth="1"/>
    <col min="40" max="40" width="7" style="71" customWidth="1"/>
    <col min="41" max="41" width="10.25" style="127" customWidth="1"/>
    <col min="42" max="42" width="9.375" style="71" customWidth="1"/>
    <col min="43" max="43" width="10.125" style="71" customWidth="1"/>
    <col min="44" max="44" width="9" style="42" customWidth="1"/>
    <col min="45" max="45" width="9.5" style="132" customWidth="1"/>
    <col min="46" max="47" width="6.875" style="42" customWidth="1"/>
    <col min="48" max="48" width="10" style="42" customWidth="1"/>
    <col min="49" max="49" width="9.75" style="42" customWidth="1"/>
    <col min="50" max="50" width="11.125" style="42" customWidth="1"/>
    <col min="51" max="51" width="9.5" style="42" customWidth="1"/>
    <col min="52" max="52" width="7.875" style="42" hidden="1" customWidth="1"/>
    <col min="53" max="53" width="7.875" style="42" customWidth="1"/>
    <col min="54" max="54" width="10.125" style="42" customWidth="1"/>
    <col min="55" max="55" width="7.875" style="42" hidden="1" customWidth="1"/>
    <col min="56" max="56" width="6.875" style="42" customWidth="1"/>
    <col min="57" max="57" width="9.375" style="42" customWidth="1"/>
    <col min="58" max="58" width="9.625" style="42" customWidth="1"/>
    <col min="59" max="60" width="7.875" style="42" customWidth="1"/>
    <col min="61" max="61" width="7.5" style="42" customWidth="1"/>
    <col min="62" max="62" width="7.875" style="42" customWidth="1"/>
    <col min="63" max="63" width="5.75" style="42" customWidth="1"/>
    <col min="64" max="64" width="8.875" style="42" customWidth="1"/>
    <col min="65" max="65" width="8.625" style="42" customWidth="1"/>
    <col min="66" max="66" width="7.875" style="42" customWidth="1"/>
    <col min="67" max="67" width="7.875" style="42" hidden="1" customWidth="1"/>
    <col min="68" max="68" width="10.375" style="42" customWidth="1"/>
    <col min="69" max="69" width="6.25" style="42" customWidth="1"/>
    <col min="70" max="70" width="9.25" style="42" customWidth="1"/>
    <col min="71" max="71" width="7.875" style="42" customWidth="1"/>
    <col min="72" max="72" width="11" style="42" customWidth="1"/>
    <col min="73" max="73" width="11.625" style="42" customWidth="1"/>
    <col min="74" max="74" width="6" style="42" customWidth="1"/>
    <col min="75" max="75" width="10.875" style="42" customWidth="1"/>
    <col min="76" max="76" width="7.25" style="42" customWidth="1"/>
    <col min="77" max="77" width="9" style="42" customWidth="1"/>
    <col min="78" max="78" width="8.5" style="42" customWidth="1"/>
    <col min="79" max="79" width="10.375" style="42" customWidth="1"/>
    <col min="80" max="80" width="6.5" style="42" customWidth="1"/>
    <col min="81" max="81" width="8.625" style="42" customWidth="1"/>
    <col min="82" max="82" width="10.125" style="42" customWidth="1"/>
    <col min="83" max="83" width="9.125" style="116" customWidth="1"/>
    <col min="84" max="150" width="8.25" style="42" customWidth="1"/>
    <col min="151" max="16384" width="8.75" style="42"/>
  </cols>
  <sheetData>
    <row r="1" spans="1:80" ht="11.25" customHeight="1" x14ac:dyDescent="0.25">
      <c r="A1" s="42" t="e">
        <f>#REF!</f>
        <v>#REF!</v>
      </c>
    </row>
    <row r="2" spans="1:80" ht="39.950000000000003" customHeight="1" x14ac:dyDescent="0.25">
      <c r="B2" s="271" t="s">
        <v>259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75"/>
      <c r="AJ2" s="271" t="s">
        <v>260</v>
      </c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</row>
    <row r="3" spans="1:80" ht="9.9499999999999993" customHeight="1" thickBo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28"/>
      <c r="AP3" s="43"/>
      <c r="AQ3" s="43"/>
      <c r="AR3" s="43"/>
      <c r="AS3" s="13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</row>
    <row r="4" spans="1:80" ht="39.950000000000003" customHeight="1" x14ac:dyDescent="0.25">
      <c r="A4" s="43"/>
      <c r="B4" s="299" t="s">
        <v>261</v>
      </c>
      <c r="C4" s="299" t="s">
        <v>262</v>
      </c>
      <c r="D4" s="299" t="s">
        <v>263</v>
      </c>
      <c r="E4" s="299" t="s">
        <v>264</v>
      </c>
      <c r="F4" s="78" t="s">
        <v>265</v>
      </c>
      <c r="G4" s="300" t="s">
        <v>266</v>
      </c>
      <c r="H4" s="301"/>
      <c r="I4" s="301"/>
      <c r="J4" s="301"/>
      <c r="K4" s="301"/>
      <c r="L4" s="301"/>
      <c r="M4" s="301"/>
      <c r="N4" s="301"/>
      <c r="O4" s="301"/>
      <c r="P4" s="301"/>
      <c r="Q4" s="302"/>
      <c r="R4" s="300" t="s">
        <v>267</v>
      </c>
      <c r="S4" s="301"/>
      <c r="T4" s="301"/>
      <c r="U4" s="301"/>
      <c r="V4" s="301"/>
      <c r="W4" s="302"/>
      <c r="X4" s="300" t="s">
        <v>268</v>
      </c>
      <c r="Y4" s="301"/>
      <c r="Z4" s="301"/>
      <c r="AA4" s="301"/>
      <c r="AB4" s="301"/>
      <c r="AC4" s="301"/>
      <c r="AD4" s="301"/>
      <c r="AE4" s="302"/>
      <c r="AF4" s="297" t="s">
        <v>269</v>
      </c>
      <c r="AG4" s="297" t="s">
        <v>270</v>
      </c>
      <c r="AH4" s="79"/>
      <c r="AI4" s="43"/>
      <c r="AJ4" s="348" t="s">
        <v>271</v>
      </c>
      <c r="AK4" s="274" t="s">
        <v>272</v>
      </c>
      <c r="AL4" s="274" t="s">
        <v>273</v>
      </c>
      <c r="AM4" s="274" t="s">
        <v>274</v>
      </c>
      <c r="AN4" s="125" t="s">
        <v>275</v>
      </c>
      <c r="AO4" s="76" t="s">
        <v>276</v>
      </c>
      <c r="AP4" s="125" t="s">
        <v>276</v>
      </c>
      <c r="AQ4" s="125" t="s">
        <v>277</v>
      </c>
      <c r="AR4" s="124" t="s">
        <v>265</v>
      </c>
      <c r="AS4" s="264" t="s">
        <v>278</v>
      </c>
      <c r="AT4" s="257" t="s">
        <v>279</v>
      </c>
      <c r="AU4" s="257"/>
      <c r="AV4" s="257"/>
      <c r="AW4" s="257"/>
      <c r="AX4" s="257"/>
      <c r="AY4" s="257"/>
      <c r="AZ4" s="257"/>
      <c r="BA4" s="257"/>
      <c r="BB4" s="257"/>
      <c r="BC4" s="257"/>
      <c r="BD4" s="257" t="s">
        <v>280</v>
      </c>
      <c r="BE4" s="257"/>
      <c r="BF4" s="257"/>
      <c r="BG4" s="257"/>
      <c r="BH4" s="257"/>
      <c r="BI4" s="257"/>
      <c r="BJ4" s="257"/>
      <c r="BK4" s="257" t="s">
        <v>281</v>
      </c>
      <c r="BL4" s="257"/>
      <c r="BM4" s="257"/>
      <c r="BN4" s="257"/>
      <c r="BO4" s="257"/>
      <c r="BP4" s="257"/>
      <c r="BQ4" s="257"/>
      <c r="BR4" s="257"/>
      <c r="BS4" s="257"/>
      <c r="BT4" s="258" t="s">
        <v>282</v>
      </c>
      <c r="BU4" s="260" t="s">
        <v>283</v>
      </c>
      <c r="BV4" s="43"/>
      <c r="BW4" s="43"/>
    </row>
    <row r="5" spans="1:80" ht="60.75" customHeight="1" x14ac:dyDescent="0.25">
      <c r="A5" s="43"/>
      <c r="B5" s="298"/>
      <c r="C5" s="298"/>
      <c r="D5" s="298"/>
      <c r="E5" s="298"/>
      <c r="F5" s="2" t="s">
        <v>284</v>
      </c>
      <c r="G5" s="2" t="s">
        <v>285</v>
      </c>
      <c r="H5" s="2" t="s">
        <v>286</v>
      </c>
      <c r="I5" s="80" t="s">
        <v>287</v>
      </c>
      <c r="J5" s="80" t="s">
        <v>288</v>
      </c>
      <c r="K5" s="80" t="s">
        <v>289</v>
      </c>
      <c r="L5" s="80" t="s">
        <v>290</v>
      </c>
      <c r="M5" s="80" t="s">
        <v>291</v>
      </c>
      <c r="N5" s="80" t="s">
        <v>292</v>
      </c>
      <c r="O5" s="80" t="s">
        <v>293</v>
      </c>
      <c r="P5" s="80" t="s">
        <v>294</v>
      </c>
      <c r="Q5" s="80" t="s">
        <v>295</v>
      </c>
      <c r="R5" s="2" t="s">
        <v>285</v>
      </c>
      <c r="S5" s="2" t="s">
        <v>286</v>
      </c>
      <c r="T5" s="80" t="s">
        <v>288</v>
      </c>
      <c r="U5" s="80" t="s">
        <v>290</v>
      </c>
      <c r="V5" s="80" t="s">
        <v>296</v>
      </c>
      <c r="W5" s="80" t="s">
        <v>294</v>
      </c>
      <c r="X5" s="2" t="s">
        <v>285</v>
      </c>
      <c r="Y5" s="2" t="s">
        <v>286</v>
      </c>
      <c r="Z5" s="80" t="s">
        <v>288</v>
      </c>
      <c r="AA5" s="80" t="s">
        <v>289</v>
      </c>
      <c r="AB5" s="80" t="s">
        <v>290</v>
      </c>
      <c r="AC5" s="80" t="s">
        <v>296</v>
      </c>
      <c r="AD5" s="80" t="s">
        <v>294</v>
      </c>
      <c r="AE5" s="80" t="s">
        <v>295</v>
      </c>
      <c r="AF5" s="298"/>
      <c r="AG5" s="298"/>
      <c r="AH5" s="79"/>
      <c r="AI5" s="43"/>
      <c r="AJ5" s="273"/>
      <c r="AK5" s="259"/>
      <c r="AL5" s="259"/>
      <c r="AM5" s="259"/>
      <c r="AN5" s="126" t="s">
        <v>297</v>
      </c>
      <c r="AO5" s="82" t="s">
        <v>298</v>
      </c>
      <c r="AP5" s="126" t="s">
        <v>299</v>
      </c>
      <c r="AQ5" s="126" t="s">
        <v>300</v>
      </c>
      <c r="AR5" s="126" t="s">
        <v>301</v>
      </c>
      <c r="AS5" s="265"/>
      <c r="AT5" s="25" t="s">
        <v>302</v>
      </c>
      <c r="AU5" s="25" t="s">
        <v>303</v>
      </c>
      <c r="AV5" s="81" t="s">
        <v>285</v>
      </c>
      <c r="AW5" s="81" t="s">
        <v>286</v>
      </c>
      <c r="AX5" s="25" t="s">
        <v>304</v>
      </c>
      <c r="AY5" s="25" t="s">
        <v>305</v>
      </c>
      <c r="AZ5" s="25" t="s">
        <v>289</v>
      </c>
      <c r="BA5" s="25" t="s">
        <v>306</v>
      </c>
      <c r="BB5" s="25" t="s">
        <v>307</v>
      </c>
      <c r="BC5" s="25" t="s">
        <v>295</v>
      </c>
      <c r="BD5" s="25" t="s">
        <v>302</v>
      </c>
      <c r="BE5" s="81" t="s">
        <v>285</v>
      </c>
      <c r="BF5" s="81" t="s">
        <v>286</v>
      </c>
      <c r="BG5" s="25" t="s">
        <v>303</v>
      </c>
      <c r="BH5" s="25" t="s">
        <v>306</v>
      </c>
      <c r="BI5" s="25" t="s">
        <v>308</v>
      </c>
      <c r="BJ5" s="25" t="s">
        <v>307</v>
      </c>
      <c r="BK5" s="25" t="s">
        <v>302</v>
      </c>
      <c r="BL5" s="81" t="s">
        <v>285</v>
      </c>
      <c r="BM5" s="81" t="s">
        <v>286</v>
      </c>
      <c r="BN5" s="25" t="s">
        <v>303</v>
      </c>
      <c r="BO5" s="25" t="s">
        <v>289</v>
      </c>
      <c r="BP5" s="25" t="s">
        <v>306</v>
      </c>
      <c r="BQ5" s="25" t="s">
        <v>296</v>
      </c>
      <c r="BR5" s="25" t="s">
        <v>307</v>
      </c>
      <c r="BS5" s="25" t="s">
        <v>295</v>
      </c>
      <c r="BT5" s="259"/>
      <c r="BU5" s="261"/>
      <c r="BV5" s="43"/>
      <c r="BW5" s="43"/>
      <c r="CB5" s="71"/>
    </row>
    <row r="6" spans="1:80" ht="24" customHeight="1" x14ac:dyDescent="0.25">
      <c r="A6" s="43"/>
      <c r="B6" s="293">
        <v>6.6</v>
      </c>
      <c r="C6" s="295">
        <v>6</v>
      </c>
      <c r="D6" s="46">
        <v>456</v>
      </c>
      <c r="E6" s="17" t="s">
        <v>56</v>
      </c>
      <c r="F6" s="61">
        <v>25</v>
      </c>
      <c r="G6" s="46"/>
      <c r="H6" s="83"/>
      <c r="I6" s="17"/>
      <c r="J6" s="99">
        <v>20</v>
      </c>
      <c r="K6" s="102"/>
      <c r="L6" s="46"/>
      <c r="M6" s="46"/>
      <c r="N6" s="46"/>
      <c r="O6" s="46"/>
      <c r="P6" s="17"/>
      <c r="Q6" s="84"/>
      <c r="R6" s="17"/>
      <c r="S6" s="17"/>
      <c r="T6" s="49"/>
      <c r="U6" s="46"/>
      <c r="V6" s="46"/>
      <c r="W6" s="17"/>
      <c r="X6" s="17"/>
      <c r="Y6" s="17"/>
      <c r="Z6" s="99">
        <v>10</v>
      </c>
      <c r="AA6" s="102"/>
      <c r="AB6" s="17"/>
      <c r="AC6" s="46"/>
      <c r="AD6" s="17"/>
      <c r="AE6" s="100" t="s">
        <v>57</v>
      </c>
      <c r="AF6" s="17"/>
      <c r="AG6" s="85"/>
      <c r="AH6" s="86"/>
      <c r="AI6" s="43"/>
      <c r="AJ6" s="278">
        <v>2.4</v>
      </c>
      <c r="AK6" s="242">
        <v>2</v>
      </c>
      <c r="AL6" s="238">
        <f>AJ6*100-2*2</f>
        <v>236</v>
      </c>
      <c r="AM6" s="242" t="s">
        <v>309</v>
      </c>
      <c r="AN6" s="238">
        <v>5</v>
      </c>
      <c r="AO6" s="250">
        <f>INT(AL6*TAN(RADIANS(AN6)))+20</f>
        <v>40</v>
      </c>
      <c r="AP6" s="242">
        <f>INT((AO6-13)/AS6)*AS6+13</f>
        <v>37</v>
      </c>
      <c r="AQ6" s="242">
        <f>AP6+INT(AL6*(TAN(AN6/180*PI())))</f>
        <v>57</v>
      </c>
      <c r="AR6" s="238">
        <f>F$6</f>
        <v>25</v>
      </c>
      <c r="AS6" s="239">
        <v>8</v>
      </c>
      <c r="AT6" s="88">
        <v>1</v>
      </c>
      <c r="AU6" s="104">
        <f>J$6</f>
        <v>20</v>
      </c>
      <c r="AV6" s="87">
        <f>AL6-8</f>
        <v>228</v>
      </c>
      <c r="AW6" s="88">
        <f>AR6-9</f>
        <v>16</v>
      </c>
      <c r="AX6" s="130">
        <f>INT((AP6-13)/AS6)+1</f>
        <v>4</v>
      </c>
      <c r="AY6" s="103" t="s">
        <v>310</v>
      </c>
      <c r="AZ6" s="105">
        <f t="shared" ref="AZ6:AZ25" si="0">IF(AU6=16,1.84,IF(AU6=20,2.27,IF(AU6=22,2.51,IF(AU6=25,2.84,IF(AU6=28,3.16)))))</f>
        <v>2.27</v>
      </c>
      <c r="BA6" s="88">
        <f t="shared" ref="BA6:BA25" si="1">AV6+2*AW6</f>
        <v>260</v>
      </c>
      <c r="BB6" s="87">
        <f>BA6*AX6/100*((AU6/100)^2/4*PI()*7850/100)</f>
        <v>25.647962423907074</v>
      </c>
      <c r="BC6" s="87">
        <f>Q$6</f>
        <v>0</v>
      </c>
      <c r="BD6" s="88">
        <v>2</v>
      </c>
      <c r="BE6" s="87">
        <f>AL6-8</f>
        <v>228</v>
      </c>
      <c r="BF6" s="87">
        <f>AR6-9</f>
        <v>16</v>
      </c>
      <c r="BG6" s="104">
        <v>12</v>
      </c>
      <c r="BH6" s="88">
        <f t="shared" ref="BH6:BH25" si="2">BE6+2*BF6</f>
        <v>260</v>
      </c>
      <c r="BI6" s="88">
        <f>INT((AP6-13)/20)+1</f>
        <v>2</v>
      </c>
      <c r="BJ6" s="87">
        <f t="shared" ref="BJ6:BJ25" si="3">BH6*BI6/100*((BG6/100)^2/4*PI()*7850/100)</f>
        <v>4.6166332363032723</v>
      </c>
      <c r="BK6" s="88">
        <v>3</v>
      </c>
      <c r="BL6" s="87">
        <f>IF(BS6="双肢",(AP6+AQ6)/2-8.5,((INT((AX6-1)/2)+1)*AS6+AZ6+BO6+(AQ6-6.5*2)/2+INT(AQ6/8/10)*10+AZ6+BO6)/2)</f>
        <v>38.5</v>
      </c>
      <c r="BM6" s="87">
        <f>AR6-8.2</f>
        <v>16.8</v>
      </c>
      <c r="BN6" s="104">
        <f>Z$6</f>
        <v>10</v>
      </c>
      <c r="BO6" s="105">
        <f t="shared" ref="BO6:BO25" si="4">IF(BN6=10,1.16,IF(BN6=12,1.39,IF(BN6=25,2.7,IF(BN6=28,3.1))))</f>
        <v>1.1599999999999999</v>
      </c>
      <c r="BP6" s="87">
        <f>(BL6+BM6+12)*2</f>
        <v>134.6</v>
      </c>
      <c r="BQ6" s="88">
        <f>IF(BS6="双肢",INT((AL6-8)/12.5)+1,(INT((AL6-8)/12.5)+1)*2)</f>
        <v>19</v>
      </c>
      <c r="BR6" s="87">
        <f t="shared" ref="BR6:BR25" si="5">BP6*BQ6/100*((BN6/100)^2/4*PI()*7850/100)</f>
        <v>15.767331515120182</v>
      </c>
      <c r="BS6" s="87" t="str">
        <f>AE$6</f>
        <v>双肢</v>
      </c>
      <c r="BT6" s="242">
        <f>BB6+BJ6+BR6+BB7+BJ7+BR7</f>
        <v>69.61120826601136</v>
      </c>
      <c r="BU6" s="284">
        <f>(AP6+AQ6)*AL6/2*AR6/1000000</f>
        <v>0.27729999999999999</v>
      </c>
      <c r="BV6" s="43"/>
      <c r="BW6" s="43"/>
    </row>
    <row r="7" spans="1:80" ht="24" customHeight="1" x14ac:dyDescent="0.25">
      <c r="A7" s="43"/>
      <c r="B7" s="293"/>
      <c r="C7" s="295"/>
      <c r="D7" s="46">
        <v>456</v>
      </c>
      <c r="E7" s="17" t="s">
        <v>58</v>
      </c>
      <c r="F7" s="61">
        <v>25</v>
      </c>
      <c r="G7" s="46"/>
      <c r="H7" s="83"/>
      <c r="I7" s="17"/>
      <c r="J7" s="99">
        <v>20</v>
      </c>
      <c r="K7" s="102"/>
      <c r="L7" s="46"/>
      <c r="M7" s="46"/>
      <c r="N7" s="46"/>
      <c r="O7" s="46"/>
      <c r="P7" s="17"/>
      <c r="Q7" s="84"/>
      <c r="R7" s="17"/>
      <c r="S7" s="17"/>
      <c r="T7" s="49"/>
      <c r="U7" s="46"/>
      <c r="V7" s="46"/>
      <c r="W7" s="17"/>
      <c r="X7" s="17"/>
      <c r="Y7" s="17"/>
      <c r="Z7" s="99">
        <v>10</v>
      </c>
      <c r="AA7" s="102"/>
      <c r="AB7" s="17"/>
      <c r="AC7" s="46"/>
      <c r="AD7" s="17"/>
      <c r="AE7" s="100" t="s">
        <v>57</v>
      </c>
      <c r="AF7" s="17"/>
      <c r="AG7" s="85"/>
      <c r="AH7" s="86"/>
      <c r="AI7" s="43"/>
      <c r="AJ7" s="278"/>
      <c r="AK7" s="242"/>
      <c r="AL7" s="238"/>
      <c r="AM7" s="242"/>
      <c r="AN7" s="238"/>
      <c r="AO7" s="250"/>
      <c r="AP7" s="242"/>
      <c r="AQ7" s="242"/>
      <c r="AR7" s="238"/>
      <c r="AS7" s="239"/>
      <c r="AT7" s="88" t="s">
        <v>311</v>
      </c>
      <c r="AU7" s="104">
        <f>AU6</f>
        <v>20</v>
      </c>
      <c r="AV7" s="87">
        <f>AL6/COS(AN6/180*PI())-8</f>
        <v>228.90148166022999</v>
      </c>
      <c r="AW7" s="88">
        <f>AR6-9</f>
        <v>16</v>
      </c>
      <c r="AX7" s="103" t="s">
        <v>310</v>
      </c>
      <c r="AY7" s="131">
        <f>INT((AQ6-AP6-3.5/COS(AN6*PI()/180))/AS6)+1</f>
        <v>3</v>
      </c>
      <c r="AZ7" s="105">
        <f t="shared" si="0"/>
        <v>2.27</v>
      </c>
      <c r="BA7" s="88">
        <f t="shared" si="1"/>
        <v>260.90148166022999</v>
      </c>
      <c r="BB7" s="87">
        <f>BA7*AY7/100*((AU7/100)^2/4*PI()*7850/100)</f>
        <v>19.302667494124787</v>
      </c>
      <c r="BC7" s="87">
        <f>BC6</f>
        <v>0</v>
      </c>
      <c r="BD7" s="88" t="s">
        <v>312</v>
      </c>
      <c r="BE7" s="87">
        <f>AL6/COS(AN6/180*PI())-8</f>
        <v>228.90148166022999</v>
      </c>
      <c r="BF7" s="87">
        <f>AR6-9</f>
        <v>16</v>
      </c>
      <c r="BG7" s="104">
        <v>12</v>
      </c>
      <c r="BH7" s="88">
        <f t="shared" si="2"/>
        <v>260.90148166022999</v>
      </c>
      <c r="BI7" s="88">
        <f>INT((AQ6-AP6-3.5/COS(AN6*PI()/180))/20)+1</f>
        <v>1</v>
      </c>
      <c r="BJ7" s="87">
        <f t="shared" si="3"/>
        <v>2.3163200992949737</v>
      </c>
      <c r="BK7" s="88">
        <v>4</v>
      </c>
      <c r="BL7" s="103" t="s">
        <v>310</v>
      </c>
      <c r="BM7" s="87">
        <f>AR6-8.2</f>
        <v>16.8</v>
      </c>
      <c r="BN7" s="104">
        <v>12</v>
      </c>
      <c r="BO7" s="105">
        <f t="shared" si="4"/>
        <v>1.39</v>
      </c>
      <c r="BP7" s="87">
        <f>20+BM7</f>
        <v>36.799999999999997</v>
      </c>
      <c r="BQ7" s="88">
        <f>IF(BS6="双肢",INT(BQ6/3)*INT((AX6+AY7/2)/3),INT(BQ6/3/2)*INT((AX6+AY7/2)/3))</f>
        <v>6</v>
      </c>
      <c r="BR7" s="87">
        <f t="shared" si="5"/>
        <v>1.9602934972610817</v>
      </c>
      <c r="BS7" s="103" t="s">
        <v>310</v>
      </c>
      <c r="BT7" s="242"/>
      <c r="BU7" s="284"/>
      <c r="BV7" s="43"/>
      <c r="BW7" s="43"/>
    </row>
    <row r="8" spans="1:80" ht="24" customHeight="1" x14ac:dyDescent="0.25">
      <c r="A8" s="43"/>
      <c r="B8" s="293"/>
      <c r="C8" s="295"/>
      <c r="D8" s="46">
        <v>456</v>
      </c>
      <c r="E8" s="17" t="s">
        <v>59</v>
      </c>
      <c r="F8" s="61">
        <v>35</v>
      </c>
      <c r="G8" s="46"/>
      <c r="H8" s="83"/>
      <c r="I8" s="17"/>
      <c r="J8" s="99">
        <v>20</v>
      </c>
      <c r="K8" s="102"/>
      <c r="L8" s="46"/>
      <c r="M8" s="46"/>
      <c r="N8" s="46"/>
      <c r="O8" s="46"/>
      <c r="P8" s="17"/>
      <c r="Q8" s="84"/>
      <c r="R8" s="17"/>
      <c r="S8" s="17"/>
      <c r="T8" s="49"/>
      <c r="U8" s="46"/>
      <c r="V8" s="46"/>
      <c r="W8" s="17"/>
      <c r="X8" s="17"/>
      <c r="Y8" s="17"/>
      <c r="Z8" s="99">
        <v>10</v>
      </c>
      <c r="AA8" s="102"/>
      <c r="AB8" s="17"/>
      <c r="AC8" s="46"/>
      <c r="AD8" s="17"/>
      <c r="AE8" s="100" t="s">
        <v>57</v>
      </c>
      <c r="AF8" s="17"/>
      <c r="AG8" s="85"/>
      <c r="AH8" s="86"/>
      <c r="AI8" s="43"/>
      <c r="AJ8" s="278"/>
      <c r="AK8" s="242"/>
      <c r="AL8" s="238">
        <f>AJ6*100-2*2</f>
        <v>236</v>
      </c>
      <c r="AM8" s="242" t="s">
        <v>313</v>
      </c>
      <c r="AN8" s="238">
        <v>5</v>
      </c>
      <c r="AO8" s="250">
        <f>INT(AL8*TAN(RADIANS(AN8)))+20</f>
        <v>40</v>
      </c>
      <c r="AP8" s="242">
        <f>INT((AO8-13)/AS8)*AS8+13</f>
        <v>37</v>
      </c>
      <c r="AQ8" s="242">
        <f>AP8+INT(AL8*(TAN(AN8/180*PI())))</f>
        <v>57</v>
      </c>
      <c r="AR8" s="238">
        <f>F$7</f>
        <v>25</v>
      </c>
      <c r="AS8" s="239">
        <v>8</v>
      </c>
      <c r="AT8" s="88">
        <v>1</v>
      </c>
      <c r="AU8" s="104">
        <f>J$7</f>
        <v>20</v>
      </c>
      <c r="AV8" s="87">
        <f>AL8-8</f>
        <v>228</v>
      </c>
      <c r="AW8" s="88">
        <f>AR8-9</f>
        <v>16</v>
      </c>
      <c r="AX8" s="130">
        <f>INT((AP8-13)/AS8)+1</f>
        <v>4</v>
      </c>
      <c r="AY8" s="103" t="s">
        <v>310</v>
      </c>
      <c r="AZ8" s="105">
        <f t="shared" si="0"/>
        <v>2.27</v>
      </c>
      <c r="BA8" s="88">
        <f t="shared" si="1"/>
        <v>260</v>
      </c>
      <c r="BB8" s="87">
        <f>BA8*AX8/100*((AU8/100)^2/4*PI()*7850/100)</f>
        <v>25.647962423907074</v>
      </c>
      <c r="BC8" s="87">
        <f>Q$7</f>
        <v>0</v>
      </c>
      <c r="BD8" s="88">
        <v>2</v>
      </c>
      <c r="BE8" s="87">
        <f>AL8-8</f>
        <v>228</v>
      </c>
      <c r="BF8" s="87">
        <f>AR8-9</f>
        <v>16</v>
      </c>
      <c r="BG8" s="104">
        <v>12</v>
      </c>
      <c r="BH8" s="88">
        <f t="shared" si="2"/>
        <v>260</v>
      </c>
      <c r="BI8" s="88">
        <f>INT((AP8-13)/20)+1</f>
        <v>2</v>
      </c>
      <c r="BJ8" s="87">
        <f t="shared" si="3"/>
        <v>4.6166332363032723</v>
      </c>
      <c r="BK8" s="88">
        <v>3</v>
      </c>
      <c r="BL8" s="87">
        <f>IF(BS8="双肢",(AP8+AQ8)/2-8.5,((INT((AX8-1)/2)+1)*AS8+AZ8+BO8+(AQ8-6.5*2)/2+INT(AQ8/8/10)*10+AZ8+BO8)/2)</f>
        <v>38.5</v>
      </c>
      <c r="BM8" s="87">
        <f>AR8-8.2</f>
        <v>16.8</v>
      </c>
      <c r="BN8" s="104">
        <f>Z$6</f>
        <v>10</v>
      </c>
      <c r="BO8" s="105">
        <f t="shared" si="4"/>
        <v>1.1599999999999999</v>
      </c>
      <c r="BP8" s="87">
        <f>(BL8+BM8+12)*2</f>
        <v>134.6</v>
      </c>
      <c r="BQ8" s="88">
        <f>IF(BS8="双肢",INT((AL8-8)/12.5)+1,(INT((AL8-8)/12.5)+1)*2)</f>
        <v>19</v>
      </c>
      <c r="BR8" s="87">
        <f t="shared" si="5"/>
        <v>15.767331515120182</v>
      </c>
      <c r="BS8" s="87" t="str">
        <f>AE$6</f>
        <v>双肢</v>
      </c>
      <c r="BT8" s="242">
        <f>BB8+BJ8+BR8+BB9+BJ9+BR9</f>
        <v>69.61120826601136</v>
      </c>
      <c r="BU8" s="284">
        <f>(AP8+AQ8)*AL8/2*AR8/1000000</f>
        <v>0.27729999999999999</v>
      </c>
      <c r="BV8" s="43"/>
      <c r="BW8" s="43"/>
    </row>
    <row r="9" spans="1:80" ht="24" customHeight="1" x14ac:dyDescent="0.25">
      <c r="A9" s="43"/>
      <c r="B9" s="293"/>
      <c r="C9" s="295"/>
      <c r="D9" s="46">
        <v>456</v>
      </c>
      <c r="E9" s="17" t="s">
        <v>60</v>
      </c>
      <c r="F9" s="61">
        <v>35</v>
      </c>
      <c r="G9" s="46"/>
      <c r="H9" s="83"/>
      <c r="I9" s="17"/>
      <c r="J9" s="99">
        <v>20</v>
      </c>
      <c r="K9" s="102"/>
      <c r="L9" s="46"/>
      <c r="M9" s="46"/>
      <c r="N9" s="46"/>
      <c r="O9" s="46"/>
      <c r="P9" s="17"/>
      <c r="Q9" s="84"/>
      <c r="R9" s="17"/>
      <c r="S9" s="17"/>
      <c r="T9" s="49"/>
      <c r="U9" s="46"/>
      <c r="V9" s="46"/>
      <c r="W9" s="17"/>
      <c r="X9" s="17"/>
      <c r="Y9" s="17"/>
      <c r="Z9" s="99">
        <v>12</v>
      </c>
      <c r="AA9" s="102"/>
      <c r="AB9" s="17"/>
      <c r="AC9" s="46"/>
      <c r="AD9" s="17"/>
      <c r="AE9" s="100" t="s">
        <v>57</v>
      </c>
      <c r="AF9" s="17"/>
      <c r="AG9" s="85"/>
      <c r="AH9" s="86"/>
      <c r="AI9" s="43"/>
      <c r="AJ9" s="278"/>
      <c r="AK9" s="242"/>
      <c r="AL9" s="238"/>
      <c r="AM9" s="242"/>
      <c r="AN9" s="238"/>
      <c r="AO9" s="250"/>
      <c r="AP9" s="242"/>
      <c r="AQ9" s="242"/>
      <c r="AR9" s="238"/>
      <c r="AS9" s="239"/>
      <c r="AT9" s="88" t="s">
        <v>311</v>
      </c>
      <c r="AU9" s="104">
        <f>AU8</f>
        <v>20</v>
      </c>
      <c r="AV9" s="87">
        <f>AL8/COS(AN8/180*PI())-8</f>
        <v>228.90148166022999</v>
      </c>
      <c r="AW9" s="88">
        <f>AR8-9</f>
        <v>16</v>
      </c>
      <c r="AX9" s="103" t="s">
        <v>310</v>
      </c>
      <c r="AY9" s="131">
        <f>INT((AQ8-AP8-3.5/COS(AN8*PI()/180))/AS8)+1</f>
        <v>3</v>
      </c>
      <c r="AZ9" s="105">
        <f t="shared" si="0"/>
        <v>2.27</v>
      </c>
      <c r="BA9" s="88">
        <f t="shared" si="1"/>
        <v>260.90148166022999</v>
      </c>
      <c r="BB9" s="87">
        <f>BA9*AY9/100*((AU9/100)^2/4*PI()*7850/100)</f>
        <v>19.302667494124787</v>
      </c>
      <c r="BC9" s="87">
        <f>BC8</f>
        <v>0</v>
      </c>
      <c r="BD9" s="88" t="s">
        <v>312</v>
      </c>
      <c r="BE9" s="87">
        <f>AL8/COS(AN8/180*PI())-8</f>
        <v>228.90148166022999</v>
      </c>
      <c r="BF9" s="87">
        <f>AR8-9</f>
        <v>16</v>
      </c>
      <c r="BG9" s="104">
        <v>12</v>
      </c>
      <c r="BH9" s="88">
        <f t="shared" si="2"/>
        <v>260.90148166022999</v>
      </c>
      <c r="BI9" s="88">
        <f>INT((AQ8-AP8-3.5/COS(AN8*PI()/180))/20)+1</f>
        <v>1</v>
      </c>
      <c r="BJ9" s="87">
        <f t="shared" si="3"/>
        <v>2.3163200992949737</v>
      </c>
      <c r="BK9" s="88">
        <v>4</v>
      </c>
      <c r="BL9" s="103" t="s">
        <v>310</v>
      </c>
      <c r="BM9" s="87">
        <f>AR8-8.2</f>
        <v>16.8</v>
      </c>
      <c r="BN9" s="104">
        <v>12</v>
      </c>
      <c r="BO9" s="105">
        <f t="shared" si="4"/>
        <v>1.39</v>
      </c>
      <c r="BP9" s="87">
        <f>20+BM9</f>
        <v>36.799999999999997</v>
      </c>
      <c r="BQ9" s="88">
        <f>IF(BS8="双肢",INT(BQ8/3)*INT((AX8+AY9/2)/3),INT(BQ8/3/2)*INT((AX8+AY9/2)/3))</f>
        <v>6</v>
      </c>
      <c r="BR9" s="87">
        <f t="shared" si="5"/>
        <v>1.9602934972610817</v>
      </c>
      <c r="BS9" s="103" t="s">
        <v>310</v>
      </c>
      <c r="BT9" s="242"/>
      <c r="BU9" s="284"/>
      <c r="BV9" s="43"/>
      <c r="BW9" s="43"/>
    </row>
    <row r="10" spans="1:80" ht="24" customHeight="1" x14ac:dyDescent="0.25">
      <c r="A10" s="43"/>
      <c r="B10" s="293"/>
      <c r="C10" s="295"/>
      <c r="D10" s="46">
        <v>456</v>
      </c>
      <c r="E10" s="17" t="s">
        <v>61</v>
      </c>
      <c r="F10" s="61">
        <v>40</v>
      </c>
      <c r="G10" s="46"/>
      <c r="H10" s="83"/>
      <c r="I10" s="17"/>
      <c r="J10" s="99">
        <v>20</v>
      </c>
      <c r="K10" s="102"/>
      <c r="L10" s="46"/>
      <c r="M10" s="46"/>
      <c r="N10" s="46"/>
      <c r="O10" s="46"/>
      <c r="P10" s="17"/>
      <c r="Q10" s="84"/>
      <c r="R10" s="17"/>
      <c r="S10" s="17"/>
      <c r="T10" s="49"/>
      <c r="U10" s="46"/>
      <c r="V10" s="46"/>
      <c r="W10" s="17"/>
      <c r="X10" s="17"/>
      <c r="Y10" s="17"/>
      <c r="Z10" s="99">
        <v>12</v>
      </c>
      <c r="AA10" s="102"/>
      <c r="AB10" s="17"/>
      <c r="AC10" s="46"/>
      <c r="AD10" s="17"/>
      <c r="AE10" s="100" t="s">
        <v>57</v>
      </c>
      <c r="AF10" s="17"/>
      <c r="AG10" s="85"/>
      <c r="AH10" s="86"/>
      <c r="AI10" s="43"/>
      <c r="AJ10" s="278"/>
      <c r="AK10" s="242"/>
      <c r="AL10" s="238">
        <f>AJ6*100-2*2</f>
        <v>236</v>
      </c>
      <c r="AM10" s="242" t="s">
        <v>314</v>
      </c>
      <c r="AN10" s="238">
        <v>5</v>
      </c>
      <c r="AO10" s="250">
        <f>INT(AL10*TAN(RADIANS(AN10)))+20</f>
        <v>40</v>
      </c>
      <c r="AP10" s="242">
        <f>INT((AO10-13)/AS10)*AS10+13</f>
        <v>37</v>
      </c>
      <c r="AQ10" s="242">
        <f>AP10+INT(AL10*(TAN(AN10/180*PI())))</f>
        <v>57</v>
      </c>
      <c r="AR10" s="238">
        <f>F$8</f>
        <v>35</v>
      </c>
      <c r="AS10" s="239">
        <v>8</v>
      </c>
      <c r="AT10" s="88">
        <v>1</v>
      </c>
      <c r="AU10" s="104">
        <f>J$8</f>
        <v>20</v>
      </c>
      <c r="AV10" s="87">
        <f>AL10-8</f>
        <v>228</v>
      </c>
      <c r="AW10" s="88">
        <f>AR10-9</f>
        <v>26</v>
      </c>
      <c r="AX10" s="130">
        <f>INT((AP10-13)/AS10)+1</f>
        <v>4</v>
      </c>
      <c r="AY10" s="103" t="s">
        <v>310</v>
      </c>
      <c r="AZ10" s="105">
        <f t="shared" si="0"/>
        <v>2.27</v>
      </c>
      <c r="BA10" s="88">
        <f t="shared" si="1"/>
        <v>280</v>
      </c>
      <c r="BB10" s="87">
        <f>BA10*AX10/100*((AU10/100)^2/4*PI()*7850/100)</f>
        <v>27.620882610361463</v>
      </c>
      <c r="BC10" s="87">
        <f>Q$8</f>
        <v>0</v>
      </c>
      <c r="BD10" s="88">
        <v>2</v>
      </c>
      <c r="BE10" s="87">
        <f>AL10-8</f>
        <v>228</v>
      </c>
      <c r="BF10" s="87">
        <f>AR10-9</f>
        <v>26</v>
      </c>
      <c r="BG10" s="104">
        <v>12</v>
      </c>
      <c r="BH10" s="88">
        <f t="shared" si="2"/>
        <v>280</v>
      </c>
      <c r="BI10" s="88">
        <f>INT((AP10-13)/20)+1</f>
        <v>2</v>
      </c>
      <c r="BJ10" s="87">
        <f t="shared" si="3"/>
        <v>4.9717588698650621</v>
      </c>
      <c r="BK10" s="88">
        <v>3</v>
      </c>
      <c r="BL10" s="87">
        <f>IF(BS10="双肢",(AP10+AQ10)/2-8.5,((INT((AX10-1)/2)+1)*AS10+AZ10+BO10+(AQ10-6.5*2)/2+INT(AQ10/8/10)*10+AZ10+BO10)/2)</f>
        <v>38.5</v>
      </c>
      <c r="BM10" s="87">
        <f>AR10-8.2</f>
        <v>26.8</v>
      </c>
      <c r="BN10" s="104">
        <f>Z$6</f>
        <v>10</v>
      </c>
      <c r="BO10" s="105">
        <f t="shared" si="4"/>
        <v>1.1599999999999999</v>
      </c>
      <c r="BP10" s="87">
        <f>(BL10+BM10+12)*2</f>
        <v>154.6</v>
      </c>
      <c r="BQ10" s="88">
        <f>IF(BS10="双肢",INT((AL10-8)/12.5)+1,(INT((AL10-8)/12.5)+1)*2)</f>
        <v>19</v>
      </c>
      <c r="BR10" s="87">
        <f t="shared" si="5"/>
        <v>18.110174236534771</v>
      </c>
      <c r="BS10" s="87" t="str">
        <f>AE$6</f>
        <v>双肢</v>
      </c>
      <c r="BT10" s="242">
        <f>BB10+BJ10+BR10+BB11+BJ11+BR11</f>
        <v>76.47203821440651</v>
      </c>
      <c r="BU10" s="284">
        <f>(AP10+AQ10)*AL10/2*AR10/1000000</f>
        <v>0.38822000000000001</v>
      </c>
      <c r="BV10" s="43"/>
      <c r="BW10" s="43"/>
    </row>
    <row r="11" spans="1:80" ht="24" customHeight="1" x14ac:dyDescent="0.25">
      <c r="A11" s="43"/>
      <c r="B11" s="293"/>
      <c r="C11" s="295"/>
      <c r="D11" s="46">
        <v>456</v>
      </c>
      <c r="E11" s="17" t="s">
        <v>62</v>
      </c>
      <c r="F11" s="61">
        <v>40</v>
      </c>
      <c r="G11" s="46"/>
      <c r="H11" s="83"/>
      <c r="I11" s="17"/>
      <c r="J11" s="99">
        <v>20</v>
      </c>
      <c r="K11" s="102"/>
      <c r="L11" s="46"/>
      <c r="M11" s="46"/>
      <c r="N11" s="46"/>
      <c r="O11" s="46"/>
      <c r="P11" s="17"/>
      <c r="Q11" s="84"/>
      <c r="R11" s="17"/>
      <c r="S11" s="17"/>
      <c r="T11" s="49"/>
      <c r="U11" s="46"/>
      <c r="V11" s="46"/>
      <c r="W11" s="17"/>
      <c r="X11" s="17"/>
      <c r="Y11" s="17"/>
      <c r="Z11" s="99">
        <v>12</v>
      </c>
      <c r="AA11" s="102"/>
      <c r="AB11" s="17"/>
      <c r="AC11" s="46"/>
      <c r="AD11" s="17"/>
      <c r="AE11" s="100" t="s">
        <v>57</v>
      </c>
      <c r="AF11" s="17"/>
      <c r="AG11" s="85"/>
      <c r="AH11" s="86"/>
      <c r="AI11" s="43"/>
      <c r="AJ11" s="278"/>
      <c r="AK11" s="242"/>
      <c r="AL11" s="238"/>
      <c r="AM11" s="242"/>
      <c r="AN11" s="238"/>
      <c r="AO11" s="250"/>
      <c r="AP11" s="242"/>
      <c r="AQ11" s="242"/>
      <c r="AR11" s="238"/>
      <c r="AS11" s="239"/>
      <c r="AT11" s="88" t="s">
        <v>311</v>
      </c>
      <c r="AU11" s="104">
        <f>AU10</f>
        <v>20</v>
      </c>
      <c r="AV11" s="87">
        <f>AL10/COS(AN10/180*PI())-8</f>
        <v>228.90148166022999</v>
      </c>
      <c r="AW11" s="88">
        <f>AR10-9</f>
        <v>26</v>
      </c>
      <c r="AX11" s="103" t="s">
        <v>310</v>
      </c>
      <c r="AY11" s="131">
        <f>INT((AQ10-AP10-3.5/COS(AN10*PI()/180))/AS10)+1</f>
        <v>3</v>
      </c>
      <c r="AZ11" s="105">
        <f t="shared" si="0"/>
        <v>2.27</v>
      </c>
      <c r="BA11" s="88">
        <f t="shared" si="1"/>
        <v>280.90148166022999</v>
      </c>
      <c r="BB11" s="87">
        <f>BA11*AY11/100*((AU11/100)^2/4*PI()*7850/100)</f>
        <v>20.782357633965578</v>
      </c>
      <c r="BC11" s="87">
        <f>BC10</f>
        <v>0</v>
      </c>
      <c r="BD11" s="88" t="s">
        <v>312</v>
      </c>
      <c r="BE11" s="87">
        <f>AL10/COS(AN10/180*PI())-8</f>
        <v>228.90148166022999</v>
      </c>
      <c r="BF11" s="87">
        <f>AR10-9</f>
        <v>26</v>
      </c>
      <c r="BG11" s="104">
        <v>12</v>
      </c>
      <c r="BH11" s="88">
        <f t="shared" si="2"/>
        <v>280.90148166022999</v>
      </c>
      <c r="BI11" s="88">
        <f>INT((AQ10-AP10-3.5/COS(AN10*PI()/180))/20)+1</f>
        <v>1</v>
      </c>
      <c r="BJ11" s="87">
        <f t="shared" si="3"/>
        <v>2.4938829160758691</v>
      </c>
      <c r="BK11" s="88">
        <v>4</v>
      </c>
      <c r="BL11" s="103" t="s">
        <v>310</v>
      </c>
      <c r="BM11" s="87">
        <f>AR10-8.2</f>
        <v>26.8</v>
      </c>
      <c r="BN11" s="104">
        <v>12</v>
      </c>
      <c r="BO11" s="105">
        <f t="shared" si="4"/>
        <v>1.39</v>
      </c>
      <c r="BP11" s="87">
        <f>20+BM11</f>
        <v>46.8</v>
      </c>
      <c r="BQ11" s="88">
        <f>IF(BS10="双肢",INT(BQ10/3)*INT((AX10+AY11/2)/3),INT(BQ10/3/2)*INT((AX10+AY11/2)/3))</f>
        <v>6</v>
      </c>
      <c r="BR11" s="87">
        <f t="shared" si="5"/>
        <v>2.4929819476037665</v>
      </c>
      <c r="BS11" s="103" t="s">
        <v>310</v>
      </c>
      <c r="BT11" s="242"/>
      <c r="BU11" s="284"/>
      <c r="BV11" s="43"/>
      <c r="BW11" s="43"/>
    </row>
    <row r="12" spans="1:80" ht="24" customHeight="1" x14ac:dyDescent="0.25">
      <c r="A12" s="43"/>
      <c r="B12" s="293"/>
      <c r="C12" s="295"/>
      <c r="D12" s="46">
        <v>456</v>
      </c>
      <c r="E12" s="17" t="s">
        <v>63</v>
      </c>
      <c r="F12" s="61">
        <v>45</v>
      </c>
      <c r="G12" s="46"/>
      <c r="H12" s="83"/>
      <c r="I12" s="17"/>
      <c r="J12" s="99">
        <v>22</v>
      </c>
      <c r="K12" s="102"/>
      <c r="L12" s="46"/>
      <c r="M12" s="46"/>
      <c r="N12" s="46"/>
      <c r="O12" s="46"/>
      <c r="P12" s="17"/>
      <c r="Q12" s="84"/>
      <c r="R12" s="17"/>
      <c r="S12" s="17"/>
      <c r="T12" s="49"/>
      <c r="U12" s="46"/>
      <c r="V12" s="46"/>
      <c r="W12" s="17"/>
      <c r="X12" s="17"/>
      <c r="Y12" s="17"/>
      <c r="Z12" s="99">
        <v>10</v>
      </c>
      <c r="AA12" s="102"/>
      <c r="AB12" s="17"/>
      <c r="AC12" s="46"/>
      <c r="AD12" s="17"/>
      <c r="AE12" s="100" t="s">
        <v>64</v>
      </c>
      <c r="AF12" s="17"/>
      <c r="AG12" s="85"/>
      <c r="AH12" s="86"/>
      <c r="AI12" s="43"/>
      <c r="AJ12" s="278"/>
      <c r="AK12" s="242"/>
      <c r="AL12" s="238">
        <f>AJ6*100-2*2</f>
        <v>236</v>
      </c>
      <c r="AM12" s="242" t="s">
        <v>315</v>
      </c>
      <c r="AN12" s="238">
        <v>5</v>
      </c>
      <c r="AO12" s="250">
        <f>INT(AL12*TAN(RADIANS(AN12)))+20</f>
        <v>40</v>
      </c>
      <c r="AP12" s="242">
        <f>INT((AO12-13)/AS12)*AS12+13</f>
        <v>37</v>
      </c>
      <c r="AQ12" s="242">
        <f>AP12+INT(AL12*(TAN(AN12/180*PI())))</f>
        <v>57</v>
      </c>
      <c r="AR12" s="238">
        <f>F$9</f>
        <v>35</v>
      </c>
      <c r="AS12" s="239">
        <v>8</v>
      </c>
      <c r="AT12" s="88">
        <v>1</v>
      </c>
      <c r="AU12" s="104">
        <f>J$9</f>
        <v>20</v>
      </c>
      <c r="AV12" s="87">
        <f>AL12-8</f>
        <v>228</v>
      </c>
      <c r="AW12" s="88">
        <f>AR12-9</f>
        <v>26</v>
      </c>
      <c r="AX12" s="130">
        <f>INT((AP12-13)/AS12)+1</f>
        <v>4</v>
      </c>
      <c r="AY12" s="103" t="s">
        <v>310</v>
      </c>
      <c r="AZ12" s="105">
        <f t="shared" si="0"/>
        <v>2.27</v>
      </c>
      <c r="BA12" s="88">
        <f t="shared" si="1"/>
        <v>280</v>
      </c>
      <c r="BB12" s="87">
        <f>BA12*AX12/100*((AU12/100)^2/4*PI()*7850/100)</f>
        <v>27.620882610361463</v>
      </c>
      <c r="BC12" s="87">
        <f>Q$9</f>
        <v>0</v>
      </c>
      <c r="BD12" s="88">
        <v>2</v>
      </c>
      <c r="BE12" s="87">
        <f>AL12-8</f>
        <v>228</v>
      </c>
      <c r="BF12" s="87">
        <f>AR12-9</f>
        <v>26</v>
      </c>
      <c r="BG12" s="104">
        <v>12</v>
      </c>
      <c r="BH12" s="88">
        <f t="shared" si="2"/>
        <v>280</v>
      </c>
      <c r="BI12" s="88">
        <f>INT((AP12-13)/20)+1</f>
        <v>2</v>
      </c>
      <c r="BJ12" s="87">
        <f t="shared" si="3"/>
        <v>4.9717588698650621</v>
      </c>
      <c r="BK12" s="88">
        <v>3</v>
      </c>
      <c r="BL12" s="87">
        <f>IF(BS12="双肢",(AP12+AQ12)/2-8.5,((INT((AX12-1)/2)+1)*AS12+AZ12+BO12+(AQ12-6.5*2)/2+INT(AQ12/8/10)*10+AZ12+BO12)/2)</f>
        <v>38.5</v>
      </c>
      <c r="BM12" s="87">
        <f>AR12-8.2</f>
        <v>26.8</v>
      </c>
      <c r="BN12" s="104">
        <v>12</v>
      </c>
      <c r="BO12" s="105">
        <f t="shared" si="4"/>
        <v>1.39</v>
      </c>
      <c r="BP12" s="87">
        <f>(BL12+BM12+12)*2</f>
        <v>154.6</v>
      </c>
      <c r="BQ12" s="88">
        <f>IF(BS12="双肢",INT((AL12-8)/12.5)+1,(INT((AL12-8)/12.5)+1)*2)</f>
        <v>19</v>
      </c>
      <c r="BR12" s="87">
        <f t="shared" si="5"/>
        <v>26.078650900610064</v>
      </c>
      <c r="BS12" s="87" t="str">
        <f>AE$6</f>
        <v>双肢</v>
      </c>
      <c r="BT12" s="242">
        <f>BB12+BJ12+BR12+BB13+BJ13+BR13</f>
        <v>84.440514878481807</v>
      </c>
      <c r="BU12" s="284">
        <f>(AP12+AQ12)*AL12/2*AR12/1000000</f>
        <v>0.38822000000000001</v>
      </c>
      <c r="BV12" s="43"/>
      <c r="BW12" s="43"/>
    </row>
    <row r="13" spans="1:80" ht="24" customHeight="1" x14ac:dyDescent="0.25">
      <c r="A13" s="43"/>
      <c r="B13" s="293"/>
      <c r="C13" s="295"/>
      <c r="D13" s="46">
        <v>456</v>
      </c>
      <c r="E13" s="17" t="s">
        <v>65</v>
      </c>
      <c r="F13" s="61">
        <v>45</v>
      </c>
      <c r="G13" s="46"/>
      <c r="H13" s="83"/>
      <c r="I13" s="17"/>
      <c r="J13" s="99">
        <v>22</v>
      </c>
      <c r="K13" s="102"/>
      <c r="L13" s="46"/>
      <c r="M13" s="46"/>
      <c r="N13" s="46"/>
      <c r="O13" s="46"/>
      <c r="P13" s="17"/>
      <c r="Q13" s="84"/>
      <c r="R13" s="17"/>
      <c r="S13" s="17"/>
      <c r="T13" s="49"/>
      <c r="U13" s="46"/>
      <c r="V13" s="46"/>
      <c r="W13" s="17"/>
      <c r="X13" s="17"/>
      <c r="Y13" s="17"/>
      <c r="Z13" s="99">
        <v>10</v>
      </c>
      <c r="AA13" s="102"/>
      <c r="AB13" s="17"/>
      <c r="AC13" s="46"/>
      <c r="AD13" s="17"/>
      <c r="AE13" s="100" t="s">
        <v>64</v>
      </c>
      <c r="AF13" s="17"/>
      <c r="AG13" s="85"/>
      <c r="AH13" s="86"/>
      <c r="AI13" s="43"/>
      <c r="AJ13" s="278"/>
      <c r="AK13" s="242"/>
      <c r="AL13" s="345"/>
      <c r="AM13" s="242"/>
      <c r="AN13" s="345"/>
      <c r="AO13" s="250"/>
      <c r="AP13" s="242"/>
      <c r="AQ13" s="242"/>
      <c r="AR13" s="238"/>
      <c r="AS13" s="239"/>
      <c r="AT13" s="88" t="s">
        <v>311</v>
      </c>
      <c r="AU13" s="104">
        <f>AU12</f>
        <v>20</v>
      </c>
      <c r="AV13" s="87">
        <f>AL12/COS(AN12/180*PI())-8</f>
        <v>228.90148166022999</v>
      </c>
      <c r="AW13" s="88">
        <f>AR12-9</f>
        <v>26</v>
      </c>
      <c r="AX13" s="103" t="s">
        <v>310</v>
      </c>
      <c r="AY13" s="131">
        <f>INT((AQ12-AP12-3.5/COS(AN12*PI()/180))/AS12)+1</f>
        <v>3</v>
      </c>
      <c r="AZ13" s="105">
        <f t="shared" si="0"/>
        <v>2.27</v>
      </c>
      <c r="BA13" s="88">
        <f t="shared" si="1"/>
        <v>280.90148166022999</v>
      </c>
      <c r="BB13" s="87">
        <f>BA13*AY13/100*((AU13/100)^2/4*PI()*7850/100)</f>
        <v>20.782357633965578</v>
      </c>
      <c r="BC13" s="87">
        <f>BC12</f>
        <v>0</v>
      </c>
      <c r="BD13" s="88" t="s">
        <v>312</v>
      </c>
      <c r="BE13" s="87">
        <f>AL12/COS(AN12/180*PI())-8</f>
        <v>228.90148166022999</v>
      </c>
      <c r="BF13" s="87">
        <f>AR12-9</f>
        <v>26</v>
      </c>
      <c r="BG13" s="104">
        <v>12</v>
      </c>
      <c r="BH13" s="88">
        <f t="shared" si="2"/>
        <v>280.90148166022999</v>
      </c>
      <c r="BI13" s="88">
        <f>INT((AQ12-AP12-3.5/COS(AN12*PI()/180))/20)+1</f>
        <v>1</v>
      </c>
      <c r="BJ13" s="87">
        <f t="shared" si="3"/>
        <v>2.4938829160758691</v>
      </c>
      <c r="BK13" s="88">
        <v>4</v>
      </c>
      <c r="BL13" s="103" t="s">
        <v>310</v>
      </c>
      <c r="BM13" s="87">
        <f>AR12-8.2</f>
        <v>26.8</v>
      </c>
      <c r="BN13" s="104">
        <v>12</v>
      </c>
      <c r="BO13" s="105">
        <f t="shared" si="4"/>
        <v>1.39</v>
      </c>
      <c r="BP13" s="87">
        <f>20+BM13</f>
        <v>46.8</v>
      </c>
      <c r="BQ13" s="88">
        <f>IF(BS12="双肢",INT(BQ12/3)*INT((AX12+AY13/2)/3),INT(BQ12/3/2)*INT((AX12+AY13/2)/3))</f>
        <v>6</v>
      </c>
      <c r="BR13" s="87">
        <f t="shared" si="5"/>
        <v>2.4929819476037665</v>
      </c>
      <c r="BS13" s="103" t="s">
        <v>310</v>
      </c>
      <c r="BT13" s="242"/>
      <c r="BU13" s="284"/>
      <c r="BV13" s="43"/>
      <c r="BW13" s="43"/>
    </row>
    <row r="14" spans="1:80" ht="24" customHeight="1" thickBot="1" x14ac:dyDescent="0.3">
      <c r="A14" s="43"/>
      <c r="B14" s="293"/>
      <c r="C14" s="295"/>
      <c r="D14" s="46">
        <v>456</v>
      </c>
      <c r="E14" s="17" t="s">
        <v>66</v>
      </c>
      <c r="F14" s="61">
        <v>50</v>
      </c>
      <c r="G14" s="46"/>
      <c r="H14" s="83"/>
      <c r="I14" s="17"/>
      <c r="J14" s="99">
        <v>22</v>
      </c>
      <c r="K14" s="102"/>
      <c r="L14" s="46"/>
      <c r="M14" s="46"/>
      <c r="N14" s="46"/>
      <c r="O14" s="46"/>
      <c r="P14" s="17"/>
      <c r="Q14" s="84"/>
      <c r="R14" s="17"/>
      <c r="S14" s="17"/>
      <c r="T14" s="49"/>
      <c r="U14" s="46"/>
      <c r="V14" s="46"/>
      <c r="W14" s="17"/>
      <c r="X14" s="17"/>
      <c r="Y14" s="17"/>
      <c r="Z14" s="98">
        <v>12</v>
      </c>
      <c r="AA14" s="102"/>
      <c r="AB14" s="17"/>
      <c r="AC14" s="46"/>
      <c r="AD14" s="17"/>
      <c r="AE14" s="100" t="s">
        <v>64</v>
      </c>
      <c r="AF14" s="17"/>
      <c r="AG14" s="85"/>
      <c r="AH14" s="86"/>
      <c r="AI14" s="43"/>
      <c r="AJ14" s="278"/>
      <c r="AK14" s="242"/>
      <c r="AL14" s="238">
        <f>AJ6*100-2*2</f>
        <v>236</v>
      </c>
      <c r="AM14" s="242" t="s">
        <v>316</v>
      </c>
      <c r="AN14" s="238">
        <v>5</v>
      </c>
      <c r="AO14" s="250">
        <f>INT(AL14*TAN(RADIANS(AN14)))+20</f>
        <v>40</v>
      </c>
      <c r="AP14" s="242">
        <f>INT((AO14-13)/AS14)*AS14+13</f>
        <v>37</v>
      </c>
      <c r="AQ14" s="242">
        <f>AP14+INT(AL14*(TAN(AN14/180*PI())))</f>
        <v>57</v>
      </c>
      <c r="AR14" s="238">
        <f>F$10</f>
        <v>40</v>
      </c>
      <c r="AS14" s="239">
        <v>8</v>
      </c>
      <c r="AT14" s="88">
        <v>1</v>
      </c>
      <c r="AU14" s="104">
        <f>J$10</f>
        <v>20</v>
      </c>
      <c r="AV14" s="87">
        <f>AL14-8</f>
        <v>228</v>
      </c>
      <c r="AW14" s="88">
        <f>AR14-9</f>
        <v>31</v>
      </c>
      <c r="AX14" s="130">
        <f>INT((AP14-13)/AS14)+1</f>
        <v>4</v>
      </c>
      <c r="AY14" s="103" t="s">
        <v>310</v>
      </c>
      <c r="AZ14" s="105">
        <f t="shared" si="0"/>
        <v>2.27</v>
      </c>
      <c r="BA14" s="88">
        <f t="shared" si="1"/>
        <v>290</v>
      </c>
      <c r="BB14" s="87">
        <f>BA14*AX14/100*((AU14/100)^2/4*PI()*7850/100)</f>
        <v>28.607342703588657</v>
      </c>
      <c r="BC14" s="87">
        <f>Q$10</f>
        <v>0</v>
      </c>
      <c r="BD14" s="88">
        <v>2</v>
      </c>
      <c r="BE14" s="87">
        <f>AL14-8</f>
        <v>228</v>
      </c>
      <c r="BF14" s="87">
        <f>AR14-9</f>
        <v>31</v>
      </c>
      <c r="BG14" s="104">
        <v>12</v>
      </c>
      <c r="BH14" s="88">
        <f t="shared" si="2"/>
        <v>290</v>
      </c>
      <c r="BI14" s="88">
        <f>INT((AP14-13)/20)+1</f>
        <v>2</v>
      </c>
      <c r="BJ14" s="87">
        <f t="shared" si="3"/>
        <v>5.1493216866459575</v>
      </c>
      <c r="BK14" s="88">
        <v>3</v>
      </c>
      <c r="BL14" s="87">
        <f>IF(BS14="双肢",(AP14+AQ14)/2-8.5,((INT((AX14-1)/2)+1)*AS14+AZ14+BO14+(AQ14-6.5*2)/2+INT(AQ14/8/10)*10+AZ14+BO14)/2)</f>
        <v>38.5</v>
      </c>
      <c r="BM14" s="87">
        <f>AR14-8.2</f>
        <v>31.8</v>
      </c>
      <c r="BN14" s="104">
        <v>12</v>
      </c>
      <c r="BO14" s="105">
        <f t="shared" si="4"/>
        <v>1.39</v>
      </c>
      <c r="BP14" s="87">
        <f>(BL14+BM14+12)*2</f>
        <v>164.6</v>
      </c>
      <c r="BQ14" s="88">
        <f>IF(BS14="双肢",INT((AL14-8)/12.5)+1,(INT((AL14-8)/12.5)+1)*2)</f>
        <v>19</v>
      </c>
      <c r="BR14" s="87">
        <f t="shared" si="5"/>
        <v>27.765497660028565</v>
      </c>
      <c r="BS14" s="87" t="str">
        <f>AE$6</f>
        <v>双肢</v>
      </c>
      <c r="BT14" s="242">
        <f>BB14+BJ14+BR14+BB15+BJ15+BR15</f>
        <v>88.386355251390569</v>
      </c>
      <c r="BU14" s="284">
        <f>(AP14+AQ14)*AL14/2*AR14/1000000</f>
        <v>0.44368000000000002</v>
      </c>
      <c r="BV14" s="43"/>
      <c r="BW14" s="43"/>
    </row>
    <row r="15" spans="1:80" ht="24" customHeight="1" thickBot="1" x14ac:dyDescent="0.3">
      <c r="A15" s="43"/>
      <c r="B15" s="294"/>
      <c r="C15" s="296"/>
      <c r="D15" s="51">
        <v>456</v>
      </c>
      <c r="E15" s="18" t="s">
        <v>67</v>
      </c>
      <c r="F15" s="63">
        <v>50</v>
      </c>
      <c r="G15" s="51"/>
      <c r="H15" s="89"/>
      <c r="I15" s="18"/>
      <c r="J15" s="98">
        <v>22</v>
      </c>
      <c r="K15" s="106"/>
      <c r="L15" s="51"/>
      <c r="M15" s="51"/>
      <c r="N15" s="51"/>
      <c r="O15" s="51"/>
      <c r="P15" s="18"/>
      <c r="Q15" s="90"/>
      <c r="R15" s="18"/>
      <c r="S15" s="18"/>
      <c r="T15" s="54"/>
      <c r="U15" s="51"/>
      <c r="V15" s="51"/>
      <c r="W15" s="18"/>
      <c r="X15" s="18"/>
      <c r="Y15" s="18"/>
      <c r="Z15" s="98">
        <v>12</v>
      </c>
      <c r="AA15" s="106"/>
      <c r="AB15" s="18"/>
      <c r="AC15" s="51"/>
      <c r="AD15" s="18"/>
      <c r="AE15" s="101" t="s">
        <v>64</v>
      </c>
      <c r="AF15" s="18"/>
      <c r="AG15" s="91"/>
      <c r="AH15" s="86"/>
      <c r="AI15" s="43"/>
      <c r="AJ15" s="278"/>
      <c r="AK15" s="242"/>
      <c r="AL15" s="345"/>
      <c r="AM15" s="242"/>
      <c r="AN15" s="345"/>
      <c r="AO15" s="250"/>
      <c r="AP15" s="242"/>
      <c r="AQ15" s="242"/>
      <c r="AR15" s="238"/>
      <c r="AS15" s="239"/>
      <c r="AT15" s="88" t="s">
        <v>311</v>
      </c>
      <c r="AU15" s="104">
        <f>AU14</f>
        <v>20</v>
      </c>
      <c r="AV15" s="87">
        <f>AL14/COS(AN14/180*PI())-8</f>
        <v>228.90148166022999</v>
      </c>
      <c r="AW15" s="88">
        <f>AR14-9</f>
        <v>31</v>
      </c>
      <c r="AX15" s="103" t="s">
        <v>310</v>
      </c>
      <c r="AY15" s="131">
        <f>INT((AQ14-AP14-3.5/COS(AN14*PI()/180))/AS14)+1</f>
        <v>3</v>
      </c>
      <c r="AZ15" s="105">
        <f t="shared" si="0"/>
        <v>2.27</v>
      </c>
      <c r="BA15" s="88">
        <f t="shared" si="1"/>
        <v>290.90148166022999</v>
      </c>
      <c r="BB15" s="87">
        <f>BA15*AY15/100*((AU15/100)^2/4*PI()*7850/100)</f>
        <v>21.522202703885974</v>
      </c>
      <c r="BC15" s="87">
        <f>BC14</f>
        <v>0</v>
      </c>
      <c r="BD15" s="88" t="s">
        <v>312</v>
      </c>
      <c r="BE15" s="87">
        <f>AL14/COS(AN14/180*PI())-8</f>
        <v>228.90148166022999</v>
      </c>
      <c r="BF15" s="87">
        <f>AR14-9</f>
        <v>31</v>
      </c>
      <c r="BG15" s="104">
        <v>12</v>
      </c>
      <c r="BH15" s="88">
        <f t="shared" si="2"/>
        <v>290.90148166022999</v>
      </c>
      <c r="BI15" s="88">
        <f>INT((AQ14-AP14-3.5/COS(AN14*PI()/180))/20)+1</f>
        <v>1</v>
      </c>
      <c r="BJ15" s="87">
        <f t="shared" si="3"/>
        <v>2.5826643244663168</v>
      </c>
      <c r="BK15" s="88">
        <v>4</v>
      </c>
      <c r="BL15" s="103" t="s">
        <v>310</v>
      </c>
      <c r="BM15" s="87">
        <f>AR14-8.2</f>
        <v>31.8</v>
      </c>
      <c r="BN15" s="104">
        <v>12</v>
      </c>
      <c r="BO15" s="105">
        <f t="shared" si="4"/>
        <v>1.39</v>
      </c>
      <c r="BP15" s="87">
        <f>20+BM15</f>
        <v>51.8</v>
      </c>
      <c r="BQ15" s="88">
        <f>IF(BS14="双肢",INT(BQ14/3)*INT((AX14+AY15/2)/3),INT(BQ14/3/2)*INT((AX14+AY15/2)/3))</f>
        <v>6</v>
      </c>
      <c r="BR15" s="87">
        <f t="shared" si="5"/>
        <v>2.7593261727751095</v>
      </c>
      <c r="BS15" s="103" t="s">
        <v>310</v>
      </c>
      <c r="BT15" s="242"/>
      <c r="BU15" s="284"/>
      <c r="BV15" s="43"/>
      <c r="BW15" s="43"/>
    </row>
    <row r="16" spans="1:80" ht="24" customHeight="1" x14ac:dyDescent="0.25">
      <c r="A16" s="43"/>
      <c r="B16" s="14"/>
      <c r="C16" s="14"/>
      <c r="D16" s="66"/>
      <c r="E16" s="14"/>
      <c r="F16" s="66"/>
      <c r="G16" s="66"/>
      <c r="H16" s="66"/>
      <c r="I16" s="14"/>
      <c r="J16" s="70"/>
      <c r="K16" s="70"/>
      <c r="L16" s="66"/>
      <c r="M16" s="66"/>
      <c r="N16" s="66"/>
      <c r="O16" s="66"/>
      <c r="P16" s="14"/>
      <c r="Q16" s="14"/>
      <c r="R16" s="14"/>
      <c r="S16" s="14"/>
      <c r="T16" s="70"/>
      <c r="U16" s="66"/>
      <c r="V16" s="66"/>
      <c r="W16" s="14"/>
      <c r="X16" s="14"/>
      <c r="Y16" s="14"/>
      <c r="Z16" s="70"/>
      <c r="AA16" s="70"/>
      <c r="AB16" s="14"/>
      <c r="AC16" s="66"/>
      <c r="AD16" s="14"/>
      <c r="AE16" s="14"/>
      <c r="AF16" s="14"/>
      <c r="AG16" s="86"/>
      <c r="AH16" s="86"/>
      <c r="AI16" s="43"/>
      <c r="AJ16" s="278"/>
      <c r="AK16" s="242"/>
      <c r="AL16" s="238">
        <f>AJ6*100-2*2</f>
        <v>236</v>
      </c>
      <c r="AM16" s="242" t="s">
        <v>317</v>
      </c>
      <c r="AN16" s="238">
        <v>5</v>
      </c>
      <c r="AO16" s="250">
        <f>INT(AL16*TAN(RADIANS(AN16)))+20</f>
        <v>40</v>
      </c>
      <c r="AP16" s="242">
        <f>INT((AO16-13)/AS16)*AS16+13</f>
        <v>37</v>
      </c>
      <c r="AQ16" s="242">
        <f>AP16+INT(AL16*(TAN(AN16/180*PI())))</f>
        <v>57</v>
      </c>
      <c r="AR16" s="238">
        <f>F$11</f>
        <v>40</v>
      </c>
      <c r="AS16" s="239">
        <v>8</v>
      </c>
      <c r="AT16" s="88">
        <v>1</v>
      </c>
      <c r="AU16" s="104">
        <f>J$11</f>
        <v>20</v>
      </c>
      <c r="AV16" s="87">
        <f>AL16-8</f>
        <v>228</v>
      </c>
      <c r="AW16" s="88">
        <f>AR16-9</f>
        <v>31</v>
      </c>
      <c r="AX16" s="130">
        <f>INT((AP16-13)/AS16)+1</f>
        <v>4</v>
      </c>
      <c r="AY16" s="103" t="s">
        <v>310</v>
      </c>
      <c r="AZ16" s="105">
        <f t="shared" si="0"/>
        <v>2.27</v>
      </c>
      <c r="BA16" s="88">
        <f t="shared" si="1"/>
        <v>290</v>
      </c>
      <c r="BB16" s="87">
        <f>BA16*AX16/100*((AU16/100)^2/4*PI()*7850/100)</f>
        <v>28.607342703588657</v>
      </c>
      <c r="BC16" s="87">
        <f>Q$11</f>
        <v>0</v>
      </c>
      <c r="BD16" s="88">
        <v>2</v>
      </c>
      <c r="BE16" s="87">
        <f>AL16-8</f>
        <v>228</v>
      </c>
      <c r="BF16" s="87">
        <f>AR16-9</f>
        <v>31</v>
      </c>
      <c r="BG16" s="104">
        <v>12</v>
      </c>
      <c r="BH16" s="88">
        <f t="shared" si="2"/>
        <v>290</v>
      </c>
      <c r="BI16" s="88">
        <f>INT((AP16-13)/20)+1</f>
        <v>2</v>
      </c>
      <c r="BJ16" s="87">
        <f t="shared" si="3"/>
        <v>5.1493216866459575</v>
      </c>
      <c r="BK16" s="88">
        <v>3</v>
      </c>
      <c r="BL16" s="87">
        <f>IF(BS16="双肢",(AP16+AQ16)/2-8.5,((INT((AX16-1)/2)+1)*AS16+AZ16+BO16+(AQ16-6.5*2)/2+INT(AQ16/8/10)*10+AZ16+BO16)/2)</f>
        <v>38.5</v>
      </c>
      <c r="BM16" s="87">
        <f>AR16-8.2</f>
        <v>31.8</v>
      </c>
      <c r="BN16" s="104">
        <v>12</v>
      </c>
      <c r="BO16" s="105">
        <f t="shared" si="4"/>
        <v>1.39</v>
      </c>
      <c r="BP16" s="87">
        <f>(BL16+BM16+12)*2</f>
        <v>164.6</v>
      </c>
      <c r="BQ16" s="88">
        <f>IF(BS16="双肢",INT((AL16-8)/12.5)+1,(INT((AL16-8)/12.5)+1)*2)</f>
        <v>19</v>
      </c>
      <c r="BR16" s="87">
        <f t="shared" si="5"/>
        <v>27.765497660028565</v>
      </c>
      <c r="BS16" s="87" t="str">
        <f>AE$11</f>
        <v>双肢</v>
      </c>
      <c r="BT16" s="242">
        <f>BB16+BJ16+BR16+BB17+BJ17+BR17</f>
        <v>88.386355251390569</v>
      </c>
      <c r="BU16" s="284">
        <f>(AP16+AQ16)*AL16/2*AR16/1000000</f>
        <v>0.44368000000000002</v>
      </c>
      <c r="BV16" s="43"/>
      <c r="BW16" s="43"/>
    </row>
    <row r="17" spans="1:75" ht="24" customHeight="1" x14ac:dyDescent="0.25">
      <c r="A17" s="43"/>
      <c r="D17" s="73"/>
      <c r="E17" s="93"/>
      <c r="F17" s="73"/>
      <c r="G17" s="73"/>
      <c r="H17" s="73"/>
      <c r="I17" s="72"/>
      <c r="J17" s="73"/>
      <c r="K17" s="73"/>
      <c r="L17" s="73"/>
      <c r="M17" s="73"/>
      <c r="N17" s="73"/>
      <c r="O17" s="73"/>
      <c r="P17" s="72"/>
      <c r="Q17" s="72"/>
      <c r="R17" s="72"/>
      <c r="S17" s="72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43"/>
      <c r="AJ17" s="278"/>
      <c r="AK17" s="242"/>
      <c r="AL17" s="345"/>
      <c r="AM17" s="242"/>
      <c r="AN17" s="345"/>
      <c r="AO17" s="250"/>
      <c r="AP17" s="242"/>
      <c r="AQ17" s="242"/>
      <c r="AR17" s="238"/>
      <c r="AS17" s="239"/>
      <c r="AT17" s="88" t="s">
        <v>311</v>
      </c>
      <c r="AU17" s="104">
        <f>AU16</f>
        <v>20</v>
      </c>
      <c r="AV17" s="87">
        <f>AL16/COS(AN16/180*PI())-8</f>
        <v>228.90148166022999</v>
      </c>
      <c r="AW17" s="88">
        <f>AR16-9</f>
        <v>31</v>
      </c>
      <c r="AX17" s="103" t="s">
        <v>310</v>
      </c>
      <c r="AY17" s="131">
        <f>INT((AQ16-AP16-3.5/COS(AN16*PI()/180))/AS16)+1</f>
        <v>3</v>
      </c>
      <c r="AZ17" s="105">
        <f t="shared" si="0"/>
        <v>2.27</v>
      </c>
      <c r="BA17" s="88">
        <f t="shared" si="1"/>
        <v>290.90148166022999</v>
      </c>
      <c r="BB17" s="87">
        <f>BA17*AY17/100*((AU17/100)^2/4*PI()*7850/100)</f>
        <v>21.522202703885974</v>
      </c>
      <c r="BC17" s="87">
        <f>BC16</f>
        <v>0</v>
      </c>
      <c r="BD17" s="88" t="s">
        <v>312</v>
      </c>
      <c r="BE17" s="87">
        <f>AL16/COS(AN16/180*PI())-8</f>
        <v>228.90148166022999</v>
      </c>
      <c r="BF17" s="87">
        <f>AR16-9</f>
        <v>31</v>
      </c>
      <c r="BG17" s="104">
        <v>12</v>
      </c>
      <c r="BH17" s="88">
        <f t="shared" si="2"/>
        <v>290.90148166022999</v>
      </c>
      <c r="BI17" s="88">
        <f>INT((AQ16-AP16-3.5/COS(AN16*PI()/180))/20)+1</f>
        <v>1</v>
      </c>
      <c r="BJ17" s="87">
        <f t="shared" si="3"/>
        <v>2.5826643244663168</v>
      </c>
      <c r="BK17" s="88">
        <v>4</v>
      </c>
      <c r="BL17" s="103" t="s">
        <v>310</v>
      </c>
      <c r="BM17" s="87">
        <f>AR16-8.2</f>
        <v>31.8</v>
      </c>
      <c r="BN17" s="104">
        <v>12</v>
      </c>
      <c r="BO17" s="105">
        <f t="shared" si="4"/>
        <v>1.39</v>
      </c>
      <c r="BP17" s="87">
        <f>20+BM17</f>
        <v>51.8</v>
      </c>
      <c r="BQ17" s="88">
        <f>IF(BS16="双肢",INT(BQ16/3)*INT((AX16+AY17/2)/3),INT(BQ16/3/2)*INT((AX16+AY17/2)/3))</f>
        <v>6</v>
      </c>
      <c r="BR17" s="87">
        <f t="shared" si="5"/>
        <v>2.7593261727751095</v>
      </c>
      <c r="BS17" s="103" t="s">
        <v>310</v>
      </c>
      <c r="BT17" s="242"/>
      <c r="BU17" s="284"/>
      <c r="BV17" s="43"/>
      <c r="BW17" s="43"/>
    </row>
    <row r="18" spans="1:75" ht="24" customHeight="1" x14ac:dyDescent="0.25">
      <c r="D18" s="73"/>
      <c r="E18" s="93"/>
      <c r="F18" s="73"/>
      <c r="G18" s="73"/>
      <c r="H18" s="73"/>
      <c r="I18" s="72"/>
      <c r="J18" s="73"/>
      <c r="K18" s="73"/>
      <c r="L18" s="73"/>
      <c r="M18" s="73"/>
      <c r="N18" s="73"/>
      <c r="O18" s="73"/>
      <c r="P18" s="72"/>
      <c r="Q18" s="72"/>
      <c r="R18" s="72"/>
      <c r="S18" s="72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J18" s="278"/>
      <c r="AK18" s="242"/>
      <c r="AL18" s="238">
        <f>AJ6*100-2*2</f>
        <v>236</v>
      </c>
      <c r="AM18" s="242" t="s">
        <v>318</v>
      </c>
      <c r="AN18" s="238">
        <v>5</v>
      </c>
      <c r="AO18" s="250">
        <f>INT(AL18*TAN(RADIANS(AN18)))+20</f>
        <v>40</v>
      </c>
      <c r="AP18" s="242">
        <f>INT((AO18-13)/AS18)*AS18+13</f>
        <v>37</v>
      </c>
      <c r="AQ18" s="242">
        <f>AP18+INT(AL18*(TAN(AN18/180*PI())))</f>
        <v>57</v>
      </c>
      <c r="AR18" s="238">
        <f>F$12</f>
        <v>45</v>
      </c>
      <c r="AS18" s="239">
        <v>8</v>
      </c>
      <c r="AT18" s="88">
        <v>1</v>
      </c>
      <c r="AU18" s="104">
        <f>J$12</f>
        <v>22</v>
      </c>
      <c r="AV18" s="87">
        <f>AL18-8</f>
        <v>228</v>
      </c>
      <c r="AW18" s="88">
        <f>AR18-9</f>
        <v>36</v>
      </c>
      <c r="AX18" s="130">
        <f>INT((AP18-13)/AS18)+1</f>
        <v>4</v>
      </c>
      <c r="AY18" s="103" t="s">
        <v>310</v>
      </c>
      <c r="AZ18" s="105">
        <f t="shared" si="0"/>
        <v>2.5099999999999998</v>
      </c>
      <c r="BA18" s="88">
        <f t="shared" si="1"/>
        <v>300</v>
      </c>
      <c r="BB18" s="87">
        <f>BA18*AX18/100*((AU18/100)^2/4*PI()*7850/100)</f>
        <v>35.808501384147178</v>
      </c>
      <c r="BC18" s="87">
        <f>Q$12</f>
        <v>0</v>
      </c>
      <c r="BD18" s="88">
        <v>2</v>
      </c>
      <c r="BE18" s="87">
        <f>AL18-8</f>
        <v>228</v>
      </c>
      <c r="BF18" s="87">
        <f>AR18-9</f>
        <v>36</v>
      </c>
      <c r="BG18" s="104">
        <v>12</v>
      </c>
      <c r="BH18" s="88">
        <f t="shared" si="2"/>
        <v>300</v>
      </c>
      <c r="BI18" s="88">
        <f>INT((AP18-13)/20)+1</f>
        <v>2</v>
      </c>
      <c r="BJ18" s="87">
        <f t="shared" si="3"/>
        <v>5.3268845034268528</v>
      </c>
      <c r="BK18" s="88" t="s">
        <v>319</v>
      </c>
      <c r="BL18" s="87">
        <f>IF(BS18="双肢",(AP18+AQ18)/2-8.5,((INT((AX18-1)/2)+1)*AS18+AZ18+BO18+(AQ18-6.5*2)/2+INT(AQ18/8/10)*10+AZ18+BO18)/2)</f>
        <v>22.669999999999998</v>
      </c>
      <c r="BM18" s="87">
        <f>AR18-8.2</f>
        <v>36.799999999999997</v>
      </c>
      <c r="BN18" s="104">
        <f>Z$6</f>
        <v>10</v>
      </c>
      <c r="BO18" s="105">
        <f t="shared" si="4"/>
        <v>1.1599999999999999</v>
      </c>
      <c r="BP18" s="87">
        <f>(BL18+BM18+12)*2</f>
        <v>142.94</v>
      </c>
      <c r="BQ18" s="88">
        <f>IF(BS18="双肢",INT((AL18-8)/12.5)+1,(INT((AL18-8)/12.5)+1)*2)</f>
        <v>38</v>
      </c>
      <c r="BR18" s="87">
        <f t="shared" si="5"/>
        <v>33.488593859900128</v>
      </c>
      <c r="BS18" s="87" t="str">
        <f>AE$12</f>
        <v>四肢</v>
      </c>
      <c r="BT18" s="242">
        <f>BB18+BJ18+BR18+BB19+BJ19+BR19</f>
        <v>107.25817368458308</v>
      </c>
      <c r="BU18" s="284">
        <f>(AP18+AQ18)*AL18/2*AR18/1000000</f>
        <v>0.49913999999999997</v>
      </c>
    </row>
    <row r="19" spans="1:75" ht="24" customHeight="1" x14ac:dyDescent="0.25">
      <c r="D19" s="73"/>
      <c r="E19" s="93"/>
      <c r="F19" s="73"/>
      <c r="G19" s="73"/>
      <c r="H19" s="73"/>
      <c r="I19" s="72"/>
      <c r="J19" s="73"/>
      <c r="K19" s="73"/>
      <c r="L19" s="73"/>
      <c r="M19" s="73"/>
      <c r="N19" s="73"/>
      <c r="O19" s="73"/>
      <c r="P19" s="72"/>
      <c r="Q19" s="72"/>
      <c r="R19" s="72"/>
      <c r="S19" s="72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J19" s="278"/>
      <c r="AK19" s="242"/>
      <c r="AL19" s="345"/>
      <c r="AM19" s="242"/>
      <c r="AN19" s="345"/>
      <c r="AO19" s="250"/>
      <c r="AP19" s="242"/>
      <c r="AQ19" s="242"/>
      <c r="AR19" s="238"/>
      <c r="AS19" s="239"/>
      <c r="AT19" s="88" t="s">
        <v>311</v>
      </c>
      <c r="AU19" s="104">
        <f>AU18</f>
        <v>22</v>
      </c>
      <c r="AV19" s="87">
        <f>AL18/COS(AN18/180*PI())-8</f>
        <v>228.90148166022999</v>
      </c>
      <c r="AW19" s="88">
        <f>AR18-9</f>
        <v>36</v>
      </c>
      <c r="AX19" s="103" t="s">
        <v>310</v>
      </c>
      <c r="AY19" s="131">
        <f>INT((AQ18-AP18-3.5/COS(AN18*PI()/180))/AS18)+1</f>
        <v>3</v>
      </c>
      <c r="AZ19" s="105">
        <f t="shared" si="0"/>
        <v>2.5099999999999998</v>
      </c>
      <c r="BA19" s="88">
        <f t="shared" si="1"/>
        <v>300.90148166022999</v>
      </c>
      <c r="BB19" s="87">
        <f>BA19*AY19/100*((AU19/100)^2/4*PI()*7850/100)</f>
        <v>26.937077806305709</v>
      </c>
      <c r="BC19" s="87">
        <f>BC18</f>
        <v>0</v>
      </c>
      <c r="BD19" s="88" t="s">
        <v>312</v>
      </c>
      <c r="BE19" s="87">
        <f>AL18/COS(AN18/180*PI())-8</f>
        <v>228.90148166022999</v>
      </c>
      <c r="BF19" s="87">
        <f>AR18-9</f>
        <v>36</v>
      </c>
      <c r="BG19" s="104">
        <v>12</v>
      </c>
      <c r="BH19" s="88">
        <f t="shared" si="2"/>
        <v>300.90148166022999</v>
      </c>
      <c r="BI19" s="88">
        <f>INT((AQ18-AP18-3.5/COS(AN18*PI()/180))/20)+1</f>
        <v>1</v>
      </c>
      <c r="BJ19" s="87">
        <f t="shared" si="3"/>
        <v>2.6714457328567645</v>
      </c>
      <c r="BK19" s="88">
        <v>4</v>
      </c>
      <c r="BL19" s="103" t="s">
        <v>310</v>
      </c>
      <c r="BM19" s="87">
        <f>AR18-8.2</f>
        <v>36.799999999999997</v>
      </c>
      <c r="BN19" s="104">
        <v>12</v>
      </c>
      <c r="BO19" s="105">
        <f t="shared" si="4"/>
        <v>1.39</v>
      </c>
      <c r="BP19" s="87">
        <f>20+BM19</f>
        <v>56.8</v>
      </c>
      <c r="BQ19" s="88">
        <f>IF(BS18="双肢",INT(BQ18/3)*INT((AX18+AY19/2)/3),INT(BQ18/3/2)*INT((AX18+AY19/2)/3))</f>
        <v>6</v>
      </c>
      <c r="BR19" s="87">
        <f t="shared" si="5"/>
        <v>3.0256703979464521</v>
      </c>
      <c r="BS19" s="103" t="s">
        <v>310</v>
      </c>
      <c r="BT19" s="242"/>
      <c r="BU19" s="284"/>
    </row>
    <row r="20" spans="1:75" ht="24" customHeight="1" x14ac:dyDescent="0.25">
      <c r="D20" s="73"/>
      <c r="E20" s="93"/>
      <c r="F20" s="73"/>
      <c r="G20" s="73"/>
      <c r="H20" s="73"/>
      <c r="I20" s="72"/>
      <c r="J20" s="73"/>
      <c r="K20" s="73"/>
      <c r="L20" s="73"/>
      <c r="M20" s="73"/>
      <c r="N20" s="73"/>
      <c r="O20" s="73"/>
      <c r="P20" s="72"/>
      <c r="Q20" s="72"/>
      <c r="R20" s="72"/>
      <c r="S20" s="72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J20" s="278"/>
      <c r="AK20" s="242"/>
      <c r="AL20" s="238">
        <f>AJ6*100-2*2</f>
        <v>236</v>
      </c>
      <c r="AM20" s="242" t="s">
        <v>320</v>
      </c>
      <c r="AN20" s="238">
        <v>5</v>
      </c>
      <c r="AO20" s="250">
        <f>INT(AL20*TAN(RADIANS(AN20)))+20</f>
        <v>40</v>
      </c>
      <c r="AP20" s="242">
        <f>INT((AO20-13)/AS20)*AS20+13</f>
        <v>37</v>
      </c>
      <c r="AQ20" s="242">
        <f>AP20+INT(AL20*(TAN(AN20/180*PI())))</f>
        <v>57</v>
      </c>
      <c r="AR20" s="238">
        <f>F$13</f>
        <v>45</v>
      </c>
      <c r="AS20" s="239">
        <v>8</v>
      </c>
      <c r="AT20" s="88">
        <v>1</v>
      </c>
      <c r="AU20" s="104">
        <f>J$13</f>
        <v>22</v>
      </c>
      <c r="AV20" s="87">
        <f>AL20-8</f>
        <v>228</v>
      </c>
      <c r="AW20" s="88">
        <f>AR20-9</f>
        <v>36</v>
      </c>
      <c r="AX20" s="130">
        <f>INT((AP20-13)/AS20)+1</f>
        <v>4</v>
      </c>
      <c r="AY20" s="103" t="s">
        <v>310</v>
      </c>
      <c r="AZ20" s="105">
        <f t="shared" si="0"/>
        <v>2.5099999999999998</v>
      </c>
      <c r="BA20" s="88">
        <f t="shared" si="1"/>
        <v>300</v>
      </c>
      <c r="BB20" s="87">
        <f>BA20*AX20/100*((AU20/100)^2/4*PI()*7850/100)</f>
        <v>35.808501384147178</v>
      </c>
      <c r="BC20" s="87">
        <f>Q$13</f>
        <v>0</v>
      </c>
      <c r="BD20" s="88">
        <v>2</v>
      </c>
      <c r="BE20" s="87">
        <f>AL20-8</f>
        <v>228</v>
      </c>
      <c r="BF20" s="87">
        <f>AR20-9</f>
        <v>36</v>
      </c>
      <c r="BG20" s="104">
        <v>12</v>
      </c>
      <c r="BH20" s="88">
        <f t="shared" si="2"/>
        <v>300</v>
      </c>
      <c r="BI20" s="88">
        <f>INT((AP20-13)/20)+1</f>
        <v>2</v>
      </c>
      <c r="BJ20" s="87">
        <f t="shared" si="3"/>
        <v>5.3268845034268528</v>
      </c>
      <c r="BK20" s="88" t="s">
        <v>319</v>
      </c>
      <c r="BL20" s="87">
        <f>IF(BS20="双肢",(AP20+AQ20)/2-8.5,((INT((AX20-1)/2)+1)*AS20+AZ20+BO20+(AQ20-6.5*2)/2+INT(AQ20/8/10)*10+AZ20+BO20)/2)</f>
        <v>22.669999999999998</v>
      </c>
      <c r="BM20" s="87">
        <f>AR20-8.2</f>
        <v>36.799999999999997</v>
      </c>
      <c r="BN20" s="104">
        <f>Z$6</f>
        <v>10</v>
      </c>
      <c r="BO20" s="105">
        <f t="shared" si="4"/>
        <v>1.1599999999999999</v>
      </c>
      <c r="BP20" s="87">
        <f>(BL20+BM20+12)*2</f>
        <v>142.94</v>
      </c>
      <c r="BQ20" s="88">
        <f>IF(BS20="双肢",INT((AL20-8)/12.5)+1,(INT((AL20-8)/12.5)+1)*2)</f>
        <v>38</v>
      </c>
      <c r="BR20" s="87">
        <f t="shared" si="5"/>
        <v>33.488593859900128</v>
      </c>
      <c r="BS20" s="87" t="str">
        <f>AE$13</f>
        <v>四肢</v>
      </c>
      <c r="BT20" s="242">
        <f>BB20+BJ20+BR20+BB21+BJ21+BR21</f>
        <v>107.25817368458308</v>
      </c>
      <c r="BU20" s="284">
        <f>(AP20+AQ20)*AL20/2*AR20/1000000</f>
        <v>0.49913999999999997</v>
      </c>
    </row>
    <row r="21" spans="1:75" ht="24" customHeight="1" x14ac:dyDescent="0.25">
      <c r="D21" s="73"/>
      <c r="E21" s="93"/>
      <c r="F21" s="73"/>
      <c r="G21" s="73"/>
      <c r="H21" s="73"/>
      <c r="I21" s="72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J21" s="278"/>
      <c r="AK21" s="242"/>
      <c r="AL21" s="345"/>
      <c r="AM21" s="242"/>
      <c r="AN21" s="345"/>
      <c r="AO21" s="250"/>
      <c r="AP21" s="242"/>
      <c r="AQ21" s="242"/>
      <c r="AR21" s="238"/>
      <c r="AS21" s="239"/>
      <c r="AT21" s="88" t="s">
        <v>311</v>
      </c>
      <c r="AU21" s="104">
        <f>AU20</f>
        <v>22</v>
      </c>
      <c r="AV21" s="87">
        <f>AL20/COS(AN20/180*PI())-8</f>
        <v>228.90148166022999</v>
      </c>
      <c r="AW21" s="88">
        <f>AR20-9</f>
        <v>36</v>
      </c>
      <c r="AX21" s="103" t="s">
        <v>310</v>
      </c>
      <c r="AY21" s="131">
        <f>INT((AQ20-AP20-3.5/COS(AN20*PI()/180))/AS20)+1</f>
        <v>3</v>
      </c>
      <c r="AZ21" s="105">
        <f t="shared" si="0"/>
        <v>2.5099999999999998</v>
      </c>
      <c r="BA21" s="88">
        <f t="shared" si="1"/>
        <v>300.90148166022999</v>
      </c>
      <c r="BB21" s="87">
        <f>BA21*AY21/100*((AU21/100)^2/4*PI()*7850/100)</f>
        <v>26.937077806305709</v>
      </c>
      <c r="BC21" s="87">
        <f>BC20</f>
        <v>0</v>
      </c>
      <c r="BD21" s="88" t="s">
        <v>312</v>
      </c>
      <c r="BE21" s="87">
        <f>AL20/COS(AN20/180*PI())-8</f>
        <v>228.90148166022999</v>
      </c>
      <c r="BF21" s="87">
        <f>AR20-9</f>
        <v>36</v>
      </c>
      <c r="BG21" s="104">
        <v>12</v>
      </c>
      <c r="BH21" s="88">
        <f t="shared" si="2"/>
        <v>300.90148166022999</v>
      </c>
      <c r="BI21" s="88">
        <f>INT((AQ20-AP20-3.5/COS(AN20*PI()/180))/20)+1</f>
        <v>1</v>
      </c>
      <c r="BJ21" s="87">
        <f t="shared" si="3"/>
        <v>2.6714457328567645</v>
      </c>
      <c r="BK21" s="88">
        <v>4</v>
      </c>
      <c r="BL21" s="103" t="s">
        <v>310</v>
      </c>
      <c r="BM21" s="87">
        <f>AR20-8.2</f>
        <v>36.799999999999997</v>
      </c>
      <c r="BN21" s="104">
        <v>12</v>
      </c>
      <c r="BO21" s="105">
        <f t="shared" si="4"/>
        <v>1.39</v>
      </c>
      <c r="BP21" s="87">
        <f>20+BM21</f>
        <v>56.8</v>
      </c>
      <c r="BQ21" s="88">
        <f>IF(BS20="双肢",INT(BQ20/3)*INT((AX20+AY21/2)/3),INT(BQ20/3/2)*INT((AX20+AY21/2)/3))</f>
        <v>6</v>
      </c>
      <c r="BR21" s="87">
        <f t="shared" si="5"/>
        <v>3.0256703979464521</v>
      </c>
      <c r="BS21" s="103" t="s">
        <v>310</v>
      </c>
      <c r="BT21" s="242"/>
      <c r="BU21" s="284"/>
    </row>
    <row r="22" spans="1:75" ht="24" customHeight="1" x14ac:dyDescent="0.25">
      <c r="D22" s="73"/>
      <c r="E22" s="93"/>
      <c r="F22" s="73"/>
      <c r="G22" s="73"/>
      <c r="H22" s="73"/>
      <c r="I22" s="72"/>
      <c r="J22" s="73"/>
      <c r="K22" s="73"/>
      <c r="L22" s="73"/>
      <c r="M22" s="73"/>
      <c r="N22" s="73"/>
      <c r="O22" s="73"/>
      <c r="P22" s="72"/>
      <c r="Q22" s="72"/>
      <c r="R22" s="72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J22" s="278"/>
      <c r="AK22" s="242"/>
      <c r="AL22" s="238">
        <f>AJ6*100-2*2</f>
        <v>236</v>
      </c>
      <c r="AM22" s="242" t="s">
        <v>321</v>
      </c>
      <c r="AN22" s="238">
        <v>5</v>
      </c>
      <c r="AO22" s="250">
        <f>INT(AL22*TAN(RADIANS(AN22)))+20</f>
        <v>40</v>
      </c>
      <c r="AP22" s="242">
        <f>INT((AO22-13)/AS22)*AS22+13</f>
        <v>37</v>
      </c>
      <c r="AQ22" s="242">
        <f>AP22+INT(AL22*(TAN(AN22/180*PI())))</f>
        <v>57</v>
      </c>
      <c r="AR22" s="238">
        <f>F$14</f>
        <v>50</v>
      </c>
      <c r="AS22" s="239">
        <v>8</v>
      </c>
      <c r="AT22" s="88">
        <v>1</v>
      </c>
      <c r="AU22" s="104">
        <f>J$14</f>
        <v>22</v>
      </c>
      <c r="AV22" s="87">
        <f>AL22-8</f>
        <v>228</v>
      </c>
      <c r="AW22" s="88">
        <f>AR22-9</f>
        <v>41</v>
      </c>
      <c r="AX22" s="130">
        <f>INT((AP22-13)/AS22)+1</f>
        <v>4</v>
      </c>
      <c r="AY22" s="103" t="s">
        <v>310</v>
      </c>
      <c r="AZ22" s="105">
        <f t="shared" si="0"/>
        <v>2.5099999999999998</v>
      </c>
      <c r="BA22" s="88">
        <f t="shared" si="1"/>
        <v>310</v>
      </c>
      <c r="BB22" s="87">
        <f>BA22*AX22/100*((AU22/100)^2/4*PI()*7850/100)</f>
        <v>37.002118096952088</v>
      </c>
      <c r="BC22" s="87">
        <f>Q$14</f>
        <v>0</v>
      </c>
      <c r="BD22" s="88">
        <v>2</v>
      </c>
      <c r="BE22" s="87">
        <f>AL22-8</f>
        <v>228</v>
      </c>
      <c r="BF22" s="87">
        <f>AR22-9</f>
        <v>41</v>
      </c>
      <c r="BG22" s="104">
        <v>12</v>
      </c>
      <c r="BH22" s="88">
        <f t="shared" si="2"/>
        <v>310</v>
      </c>
      <c r="BI22" s="88">
        <f>INT((AP22-13)/20)+1</f>
        <v>2</v>
      </c>
      <c r="BJ22" s="87">
        <f t="shared" si="3"/>
        <v>5.5044473202077482</v>
      </c>
      <c r="BK22" s="88" t="s">
        <v>319</v>
      </c>
      <c r="BL22" s="87">
        <f>IF(BS22="双肢",(AP22+AQ22)/2-8.5,((INT((AX22-1)/2)+1)*AS22+AZ22+BO22+(AQ22-6.5*2)/2+INT(AQ22/8/10)*10+AZ22+BO22)/2)</f>
        <v>22.9</v>
      </c>
      <c r="BM22" s="87">
        <f>AR22-8.2</f>
        <v>41.8</v>
      </c>
      <c r="BN22" s="104">
        <v>12</v>
      </c>
      <c r="BO22" s="105">
        <f t="shared" si="4"/>
        <v>1.39</v>
      </c>
      <c r="BP22" s="87">
        <f>(BL22+BM22+12)*2</f>
        <v>153.39999999999998</v>
      </c>
      <c r="BQ22" s="88">
        <f>IF(BS22="双肢",INT((AL22-8)/12.5)+1,(INT((AL22-8)/12.5)+1)*2)</f>
        <v>38</v>
      </c>
      <c r="BR22" s="87">
        <f t="shared" si="5"/>
        <v>51.752458578959676</v>
      </c>
      <c r="BS22" s="87" t="str">
        <f>AE$14</f>
        <v>四肢</v>
      </c>
      <c r="BT22" s="242">
        <f>BB22+BJ22+BR22+BB23+BJ23+BR23</f>
        <v>128.1435561013939</v>
      </c>
      <c r="BU22" s="284">
        <f>(AP22+AQ22)*AL22/2*AR22/1000000</f>
        <v>0.55459999999999998</v>
      </c>
    </row>
    <row r="23" spans="1:75" ht="24" customHeight="1" x14ac:dyDescent="0.25">
      <c r="D23" s="73"/>
      <c r="E23" s="93"/>
      <c r="F23" s="73"/>
      <c r="G23" s="73"/>
      <c r="H23" s="73"/>
      <c r="I23" s="72"/>
      <c r="J23" s="73"/>
      <c r="K23" s="73"/>
      <c r="L23" s="73"/>
      <c r="M23" s="73"/>
      <c r="N23" s="73"/>
      <c r="O23" s="73"/>
      <c r="P23" s="72"/>
      <c r="Q23" s="72"/>
      <c r="R23" s="72"/>
      <c r="S23" s="72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J23" s="278"/>
      <c r="AK23" s="242"/>
      <c r="AL23" s="345"/>
      <c r="AM23" s="242"/>
      <c r="AN23" s="345"/>
      <c r="AO23" s="250"/>
      <c r="AP23" s="242"/>
      <c r="AQ23" s="242"/>
      <c r="AR23" s="238"/>
      <c r="AS23" s="239"/>
      <c r="AT23" s="88" t="s">
        <v>311</v>
      </c>
      <c r="AU23" s="104">
        <f>AU22</f>
        <v>22</v>
      </c>
      <c r="AV23" s="87">
        <f>AL22/COS(AN22/180*PI())-8</f>
        <v>228.90148166022999</v>
      </c>
      <c r="AW23" s="88">
        <f>AR22-9</f>
        <v>41</v>
      </c>
      <c r="AX23" s="103" t="s">
        <v>310</v>
      </c>
      <c r="AY23" s="131">
        <f>INT((AQ22-AP22-3.5/COS(AN22*PI()/180))/AS22)+1</f>
        <v>3</v>
      </c>
      <c r="AZ23" s="105">
        <f t="shared" si="0"/>
        <v>2.5099999999999998</v>
      </c>
      <c r="BA23" s="88">
        <f t="shared" si="1"/>
        <v>310.90148166022999</v>
      </c>
      <c r="BB23" s="87">
        <f>BA23*AY23/100*((AU23/100)^2/4*PI()*7850/100)</f>
        <v>27.832290340909385</v>
      </c>
      <c r="BC23" s="87">
        <f>BC22</f>
        <v>0</v>
      </c>
      <c r="BD23" s="88" t="s">
        <v>312</v>
      </c>
      <c r="BE23" s="87">
        <f>AL22/COS(AN22/180*PI())-8</f>
        <v>228.90148166022999</v>
      </c>
      <c r="BF23" s="87">
        <f>AR22-9</f>
        <v>41</v>
      </c>
      <c r="BG23" s="104">
        <v>12</v>
      </c>
      <c r="BH23" s="88">
        <f t="shared" si="2"/>
        <v>310.90148166022999</v>
      </c>
      <c r="BI23" s="88">
        <f>INT((AQ22-AP22-3.5/COS(AN22*PI()/180))/20)+1</f>
        <v>1</v>
      </c>
      <c r="BJ23" s="87">
        <f t="shared" si="3"/>
        <v>2.7602271412472117</v>
      </c>
      <c r="BK23" s="88">
        <v>4</v>
      </c>
      <c r="BL23" s="103" t="s">
        <v>310</v>
      </c>
      <c r="BM23" s="87">
        <f>AR22-8.2</f>
        <v>41.8</v>
      </c>
      <c r="BN23" s="104">
        <v>12</v>
      </c>
      <c r="BO23" s="105">
        <f t="shared" si="4"/>
        <v>1.39</v>
      </c>
      <c r="BP23" s="87">
        <f>20+BM23</f>
        <v>61.8</v>
      </c>
      <c r="BQ23" s="88">
        <f>IF(BS22="双肢",INT(BQ22/3)*INT((AX22+AY23/2)/3),INT(BQ22/3/2)*INT((AX22+AY23/2)/3))</f>
        <v>6</v>
      </c>
      <c r="BR23" s="87">
        <f t="shared" si="5"/>
        <v>3.2920146231177947</v>
      </c>
      <c r="BS23" s="103" t="s">
        <v>310</v>
      </c>
      <c r="BT23" s="242"/>
      <c r="BU23" s="284"/>
    </row>
    <row r="24" spans="1:75" ht="24" customHeight="1" x14ac:dyDescent="0.25">
      <c r="D24" s="73"/>
      <c r="E24" s="93"/>
      <c r="F24" s="73"/>
      <c r="G24" s="73"/>
      <c r="H24" s="73"/>
      <c r="I24" s="72"/>
      <c r="J24" s="73"/>
      <c r="K24" s="73"/>
      <c r="L24" s="73"/>
      <c r="M24" s="73"/>
      <c r="N24" s="73"/>
      <c r="O24" s="73"/>
      <c r="P24" s="72"/>
      <c r="Q24" s="72"/>
      <c r="R24" s="72"/>
      <c r="S24" s="72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J24" s="278"/>
      <c r="AK24" s="242"/>
      <c r="AL24" s="238">
        <f>AJ6*100-2*2</f>
        <v>236</v>
      </c>
      <c r="AM24" s="242" t="s">
        <v>322</v>
      </c>
      <c r="AN24" s="238">
        <v>5</v>
      </c>
      <c r="AO24" s="250">
        <f>INT(AL24*TAN(RADIANS(AN24)))+20</f>
        <v>40</v>
      </c>
      <c r="AP24" s="242">
        <f>INT((AO24-13)/AS24)*AS24+13</f>
        <v>37</v>
      </c>
      <c r="AQ24" s="242">
        <f>AP24+INT(AL24*(TAN(AN24/180*PI())))</f>
        <v>57</v>
      </c>
      <c r="AR24" s="238">
        <f>F$15</f>
        <v>50</v>
      </c>
      <c r="AS24" s="239">
        <v>8</v>
      </c>
      <c r="AT24" s="88">
        <v>1</v>
      </c>
      <c r="AU24" s="104">
        <f>J$15</f>
        <v>22</v>
      </c>
      <c r="AV24" s="87">
        <f>AL24-8</f>
        <v>228</v>
      </c>
      <c r="AW24" s="88">
        <f>AR24-9</f>
        <v>41</v>
      </c>
      <c r="AX24" s="130">
        <f>INT((AP24-13)/AS24)+1</f>
        <v>4</v>
      </c>
      <c r="AY24" s="103" t="s">
        <v>310</v>
      </c>
      <c r="AZ24" s="105">
        <f t="shared" si="0"/>
        <v>2.5099999999999998</v>
      </c>
      <c r="BA24" s="88">
        <f t="shared" si="1"/>
        <v>310</v>
      </c>
      <c r="BB24" s="87">
        <f>BA24*AX24/100*((AU24/100)^2/4*PI()*7850/100)</f>
        <v>37.002118096952088</v>
      </c>
      <c r="BC24" s="87">
        <f>Q$15</f>
        <v>0</v>
      </c>
      <c r="BD24" s="88">
        <v>2</v>
      </c>
      <c r="BE24" s="87">
        <f>AL24-8</f>
        <v>228</v>
      </c>
      <c r="BF24" s="87">
        <f>AR24-9</f>
        <v>41</v>
      </c>
      <c r="BG24" s="104">
        <v>12</v>
      </c>
      <c r="BH24" s="88">
        <f t="shared" si="2"/>
        <v>310</v>
      </c>
      <c r="BI24" s="88">
        <f>INT((AP24-13)/20)+1</f>
        <v>2</v>
      </c>
      <c r="BJ24" s="87">
        <f t="shared" si="3"/>
        <v>5.5044473202077482</v>
      </c>
      <c r="BK24" s="88" t="s">
        <v>319</v>
      </c>
      <c r="BL24" s="87">
        <f>IF(BS24="双肢",(AP24+AQ24)/2-8.5,((INT((AX24-1)/2)+1)*AS24+AZ24+BO24+(AQ24-6.5*2)/2+INT(AQ24/8/10)*10+AZ24+BO24)/2)</f>
        <v>22.9</v>
      </c>
      <c r="BM24" s="87">
        <f>AR24-8.2</f>
        <v>41.8</v>
      </c>
      <c r="BN24" s="104">
        <v>12</v>
      </c>
      <c r="BO24" s="105">
        <f t="shared" si="4"/>
        <v>1.39</v>
      </c>
      <c r="BP24" s="87">
        <f>(BL24+BM24+12)*2</f>
        <v>153.39999999999998</v>
      </c>
      <c r="BQ24" s="88">
        <f>IF(BS24="双肢",INT((AL24-8)/12.5)+1,(INT((AL24-8)/12.5)+1)*2)</f>
        <v>38</v>
      </c>
      <c r="BR24" s="87">
        <f t="shared" si="5"/>
        <v>51.752458578959676</v>
      </c>
      <c r="BS24" s="87" t="str">
        <f>AE$15</f>
        <v>四肢</v>
      </c>
      <c r="BT24" s="242">
        <f>BB24+BJ24+BR24+BB25+BJ25+BR25</f>
        <v>128.1435561013939</v>
      </c>
      <c r="BU24" s="284">
        <f>(AP24+AQ24)*AL24/2*AR24/1000000</f>
        <v>0.55459999999999998</v>
      </c>
    </row>
    <row r="25" spans="1:75" ht="24" customHeight="1" thickBot="1" x14ac:dyDescent="0.3">
      <c r="D25" s="73"/>
      <c r="E25" s="93"/>
      <c r="F25" s="73"/>
      <c r="G25" s="73"/>
      <c r="H25" s="73"/>
      <c r="I25" s="72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J25" s="279"/>
      <c r="AK25" s="252"/>
      <c r="AL25" s="344"/>
      <c r="AM25" s="252"/>
      <c r="AN25" s="344"/>
      <c r="AO25" s="251"/>
      <c r="AP25" s="252"/>
      <c r="AQ25" s="252"/>
      <c r="AR25" s="236"/>
      <c r="AS25" s="240"/>
      <c r="AT25" s="95" t="s">
        <v>311</v>
      </c>
      <c r="AU25" s="108">
        <f>AU24</f>
        <v>22</v>
      </c>
      <c r="AV25" s="94">
        <f>AL24/COS(AN24/180*PI())-8</f>
        <v>228.90148166022999</v>
      </c>
      <c r="AW25" s="95">
        <f>AR24-9</f>
        <v>41</v>
      </c>
      <c r="AX25" s="107" t="s">
        <v>310</v>
      </c>
      <c r="AY25" s="139">
        <f>INT((AQ24-AP24-3.5/COS(AN24*PI()/180))/AS24)+1</f>
        <v>3</v>
      </c>
      <c r="AZ25" s="109">
        <f t="shared" si="0"/>
        <v>2.5099999999999998</v>
      </c>
      <c r="BA25" s="95">
        <f t="shared" si="1"/>
        <v>310.90148166022999</v>
      </c>
      <c r="BB25" s="94">
        <f>BA25*AY25/100*((AU25/100)^2/4*PI()*7850/100)</f>
        <v>27.832290340909385</v>
      </c>
      <c r="BC25" s="94">
        <f>BC24</f>
        <v>0</v>
      </c>
      <c r="BD25" s="95" t="s">
        <v>312</v>
      </c>
      <c r="BE25" s="94">
        <f>AL24/COS(AN24/180*PI())-8</f>
        <v>228.90148166022999</v>
      </c>
      <c r="BF25" s="94">
        <f>AR24-9</f>
        <v>41</v>
      </c>
      <c r="BG25" s="108">
        <v>12</v>
      </c>
      <c r="BH25" s="95">
        <f t="shared" si="2"/>
        <v>310.90148166022999</v>
      </c>
      <c r="BI25" s="95">
        <f>INT((AQ24-AP24-3.5/COS(AN24*PI()/180))/20)+1</f>
        <v>1</v>
      </c>
      <c r="BJ25" s="94">
        <f t="shared" si="3"/>
        <v>2.7602271412472117</v>
      </c>
      <c r="BK25" s="95">
        <v>4</v>
      </c>
      <c r="BL25" s="107" t="s">
        <v>310</v>
      </c>
      <c r="BM25" s="94">
        <f>AR24-8.2</f>
        <v>41.8</v>
      </c>
      <c r="BN25" s="108">
        <v>12</v>
      </c>
      <c r="BO25" s="109">
        <f t="shared" si="4"/>
        <v>1.39</v>
      </c>
      <c r="BP25" s="94">
        <f>20+BM25</f>
        <v>61.8</v>
      </c>
      <c r="BQ25" s="95">
        <f>IF(BS24="双肢",INT(BQ24/3)*INT((AX24+AY25/2)/3),INT(BQ24/3/2)*INT((AX24+AY25/2)/3))</f>
        <v>6</v>
      </c>
      <c r="BR25" s="94">
        <f t="shared" si="5"/>
        <v>3.2920146231177947</v>
      </c>
      <c r="BS25" s="107" t="s">
        <v>310</v>
      </c>
      <c r="BT25" s="252"/>
      <c r="BU25" s="285"/>
    </row>
    <row r="26" spans="1:75" ht="19.899999999999999" customHeight="1" x14ac:dyDescent="0.25">
      <c r="D26" s="73"/>
      <c r="E26" s="93"/>
      <c r="F26" s="73"/>
      <c r="G26" s="73"/>
      <c r="H26" s="73"/>
      <c r="I26" s="72"/>
      <c r="J26" s="73"/>
      <c r="K26" s="73"/>
      <c r="L26" s="73"/>
      <c r="M26" s="73"/>
      <c r="N26" s="73"/>
      <c r="O26" s="73"/>
      <c r="P26" s="72"/>
      <c r="Q26" s="72"/>
      <c r="R26" s="72"/>
      <c r="S26" s="72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L26" s="73"/>
      <c r="AM26" s="93"/>
      <c r="AN26" s="93"/>
      <c r="AO26" s="129"/>
      <c r="AP26" s="93"/>
      <c r="AQ26" s="93"/>
      <c r="AR26" s="73"/>
      <c r="AT26" s="73"/>
      <c r="AU26" s="73"/>
      <c r="AV26" s="73"/>
      <c r="AW26" s="73"/>
      <c r="AX26" s="73"/>
      <c r="AY26" s="73"/>
      <c r="AZ26" s="73"/>
      <c r="BA26" s="73"/>
      <c r="BB26" s="72"/>
      <c r="BC26" s="72"/>
      <c r="BD26" s="72"/>
      <c r="BE26" s="72"/>
      <c r="BF26" s="72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</row>
    <row r="27" spans="1:75" ht="39.950000000000003" customHeight="1" x14ac:dyDescent="0.25">
      <c r="D27" s="73"/>
      <c r="E27" s="93"/>
      <c r="F27" s="73"/>
      <c r="G27" s="73"/>
      <c r="H27" s="73"/>
      <c r="I27" s="72"/>
      <c r="J27" s="73"/>
      <c r="K27" s="73"/>
      <c r="L27" s="73"/>
      <c r="M27" s="73"/>
      <c r="N27" s="73"/>
      <c r="O27" s="73"/>
      <c r="P27" s="72"/>
      <c r="Q27" s="72"/>
      <c r="R27" s="72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J27" s="271" t="s">
        <v>323</v>
      </c>
      <c r="AK27" s="287"/>
      <c r="AL27" s="287"/>
      <c r="AM27" s="287"/>
      <c r="AN27" s="287"/>
      <c r="AO27" s="287"/>
      <c r="AP27" s="287"/>
      <c r="AQ27" s="287"/>
      <c r="AR27" s="287"/>
      <c r="AS27" s="287"/>
      <c r="AT27" s="287"/>
      <c r="AU27" s="287"/>
      <c r="AV27" s="287"/>
      <c r="AW27" s="287"/>
      <c r="AX27" s="287"/>
      <c r="AY27" s="287"/>
      <c r="AZ27" s="287"/>
      <c r="BA27" s="287"/>
      <c r="BB27" s="287"/>
      <c r="BC27" s="287"/>
      <c r="BD27" s="287"/>
      <c r="BE27" s="287"/>
      <c r="BF27" s="287"/>
      <c r="BG27" s="287"/>
      <c r="BH27" s="287"/>
      <c r="BI27" s="287"/>
      <c r="BJ27" s="287"/>
      <c r="BK27" s="287"/>
      <c r="BL27" s="287"/>
      <c r="BM27" s="287"/>
      <c r="BN27" s="287"/>
      <c r="BO27" s="287"/>
      <c r="BP27" s="287"/>
      <c r="BQ27" s="287"/>
      <c r="BR27" s="287"/>
      <c r="BS27" s="287"/>
      <c r="BT27" s="287"/>
      <c r="BU27" s="287"/>
    </row>
    <row r="28" spans="1:75" ht="9.9499999999999993" customHeight="1" thickBot="1" x14ac:dyDescent="0.3">
      <c r="D28" s="73"/>
      <c r="E28" s="93"/>
      <c r="F28" s="73"/>
      <c r="G28" s="73"/>
      <c r="H28" s="73"/>
      <c r="I28" s="72"/>
      <c r="J28" s="73"/>
      <c r="K28" s="73"/>
      <c r="L28" s="73"/>
      <c r="M28" s="73"/>
      <c r="N28" s="73"/>
      <c r="O28" s="73"/>
      <c r="P28" s="72"/>
      <c r="Q28" s="72"/>
      <c r="R28" s="72"/>
      <c r="S28" s="72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J28" s="43"/>
      <c r="AK28" s="43"/>
      <c r="AL28" s="43"/>
      <c r="AM28" s="43"/>
      <c r="AN28" s="43"/>
      <c r="AO28" s="128"/>
      <c r="AP28" s="43"/>
      <c r="AQ28" s="43"/>
      <c r="AR28" s="43"/>
      <c r="AS28" s="13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</row>
    <row r="29" spans="1:75" ht="39.950000000000003" customHeight="1" x14ac:dyDescent="0.25">
      <c r="D29" s="73"/>
      <c r="E29" s="93"/>
      <c r="F29" s="73"/>
      <c r="G29" s="73"/>
      <c r="H29" s="73"/>
      <c r="I29" s="72"/>
      <c r="J29" s="73"/>
      <c r="K29" s="73"/>
      <c r="L29" s="73"/>
      <c r="M29" s="73"/>
      <c r="N29" s="73"/>
      <c r="O29" s="73"/>
      <c r="P29" s="72"/>
      <c r="Q29" s="72"/>
      <c r="R29" s="72"/>
      <c r="S29" s="72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J29" s="348" t="s">
        <v>271</v>
      </c>
      <c r="AK29" s="274" t="s">
        <v>272</v>
      </c>
      <c r="AL29" s="274" t="s">
        <v>273</v>
      </c>
      <c r="AM29" s="274" t="s">
        <v>274</v>
      </c>
      <c r="AN29" s="125" t="s">
        <v>275</v>
      </c>
      <c r="AO29" s="76" t="s">
        <v>276</v>
      </c>
      <c r="AP29" s="125" t="s">
        <v>276</v>
      </c>
      <c r="AQ29" s="125" t="s">
        <v>277</v>
      </c>
      <c r="AR29" s="124" t="s">
        <v>265</v>
      </c>
      <c r="AS29" s="264" t="s">
        <v>278</v>
      </c>
      <c r="AT29" s="257" t="s">
        <v>279</v>
      </c>
      <c r="AU29" s="257"/>
      <c r="AV29" s="257"/>
      <c r="AW29" s="257"/>
      <c r="AX29" s="257"/>
      <c r="AY29" s="257"/>
      <c r="AZ29" s="257"/>
      <c r="BA29" s="257"/>
      <c r="BB29" s="257"/>
      <c r="BC29" s="257"/>
      <c r="BD29" s="257" t="s">
        <v>280</v>
      </c>
      <c r="BE29" s="257"/>
      <c r="BF29" s="257"/>
      <c r="BG29" s="257"/>
      <c r="BH29" s="257"/>
      <c r="BI29" s="257"/>
      <c r="BJ29" s="257"/>
      <c r="BK29" s="257" t="s">
        <v>281</v>
      </c>
      <c r="BL29" s="257"/>
      <c r="BM29" s="257"/>
      <c r="BN29" s="257"/>
      <c r="BO29" s="257"/>
      <c r="BP29" s="257"/>
      <c r="BQ29" s="257"/>
      <c r="BR29" s="257"/>
      <c r="BS29" s="257"/>
      <c r="BT29" s="258" t="s">
        <v>282</v>
      </c>
      <c r="BU29" s="260" t="s">
        <v>283</v>
      </c>
    </row>
    <row r="30" spans="1:75" ht="60" customHeight="1" x14ac:dyDescent="0.25">
      <c r="D30" s="73"/>
      <c r="E30" s="93"/>
      <c r="F30" s="73"/>
      <c r="G30" s="73"/>
      <c r="H30" s="73"/>
      <c r="I30" s="72"/>
      <c r="J30" s="73"/>
      <c r="K30" s="73"/>
      <c r="L30" s="73"/>
      <c r="M30" s="73"/>
      <c r="N30" s="73"/>
      <c r="O30" s="73"/>
      <c r="P30" s="72"/>
      <c r="Q30" s="72"/>
      <c r="R30" s="72"/>
      <c r="S30" s="72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J30" s="273"/>
      <c r="AK30" s="259"/>
      <c r="AL30" s="259"/>
      <c r="AM30" s="259"/>
      <c r="AN30" s="126" t="s">
        <v>297</v>
      </c>
      <c r="AO30" s="82" t="s">
        <v>298</v>
      </c>
      <c r="AP30" s="126" t="s">
        <v>299</v>
      </c>
      <c r="AQ30" s="126" t="s">
        <v>300</v>
      </c>
      <c r="AR30" s="126" t="s">
        <v>301</v>
      </c>
      <c r="AS30" s="265"/>
      <c r="AT30" s="25" t="s">
        <v>302</v>
      </c>
      <c r="AU30" s="25" t="s">
        <v>303</v>
      </c>
      <c r="AV30" s="81" t="s">
        <v>285</v>
      </c>
      <c r="AW30" s="81" t="s">
        <v>286</v>
      </c>
      <c r="AX30" s="25" t="s">
        <v>304</v>
      </c>
      <c r="AY30" s="25" t="s">
        <v>305</v>
      </c>
      <c r="AZ30" s="25" t="s">
        <v>289</v>
      </c>
      <c r="BA30" s="25" t="s">
        <v>306</v>
      </c>
      <c r="BB30" s="25" t="s">
        <v>307</v>
      </c>
      <c r="BC30" s="25" t="s">
        <v>295</v>
      </c>
      <c r="BD30" s="25" t="s">
        <v>302</v>
      </c>
      <c r="BE30" s="81" t="s">
        <v>285</v>
      </c>
      <c r="BF30" s="81" t="s">
        <v>286</v>
      </c>
      <c r="BG30" s="25" t="s">
        <v>303</v>
      </c>
      <c r="BH30" s="25" t="s">
        <v>306</v>
      </c>
      <c r="BI30" s="25" t="s">
        <v>308</v>
      </c>
      <c r="BJ30" s="25" t="s">
        <v>307</v>
      </c>
      <c r="BK30" s="25" t="s">
        <v>302</v>
      </c>
      <c r="BL30" s="81" t="s">
        <v>285</v>
      </c>
      <c r="BM30" s="81" t="s">
        <v>286</v>
      </c>
      <c r="BN30" s="25" t="s">
        <v>303</v>
      </c>
      <c r="BO30" s="25" t="s">
        <v>289</v>
      </c>
      <c r="BP30" s="25" t="s">
        <v>306</v>
      </c>
      <c r="BQ30" s="25" t="s">
        <v>296</v>
      </c>
      <c r="BR30" s="25" t="s">
        <v>307</v>
      </c>
      <c r="BS30" s="25" t="s">
        <v>295</v>
      </c>
      <c r="BT30" s="259"/>
      <c r="BU30" s="261"/>
    </row>
    <row r="31" spans="1:75" ht="24" customHeight="1" x14ac:dyDescent="0.25">
      <c r="D31" s="73"/>
      <c r="E31" s="93"/>
      <c r="F31" s="73"/>
      <c r="G31" s="73"/>
      <c r="H31" s="73"/>
      <c r="I31" s="72"/>
      <c r="J31" s="73"/>
      <c r="K31" s="73"/>
      <c r="L31" s="73"/>
      <c r="M31" s="73"/>
      <c r="N31" s="73"/>
      <c r="O31" s="73"/>
      <c r="P31" s="72"/>
      <c r="Q31" s="72"/>
      <c r="R31" s="72"/>
      <c r="S31" s="72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J31" s="278">
        <v>2.4</v>
      </c>
      <c r="AK31" s="242">
        <v>2</v>
      </c>
      <c r="AL31" s="238">
        <f>AJ31*100-2*2</f>
        <v>236</v>
      </c>
      <c r="AM31" s="242" t="s">
        <v>309</v>
      </c>
      <c r="AN31" s="238">
        <v>10</v>
      </c>
      <c r="AO31" s="250">
        <f>INT(AL31*TAN(RADIANS(AN31)))+20</f>
        <v>61</v>
      </c>
      <c r="AP31" s="242">
        <f>INT((AO31-13)/AS31)*AS31+13</f>
        <v>61</v>
      </c>
      <c r="AQ31" s="242">
        <f>AP31+INT(AL31*(TAN(AN31/180*PI())))</f>
        <v>102</v>
      </c>
      <c r="AR31" s="238">
        <f>F$6</f>
        <v>25</v>
      </c>
      <c r="AS31" s="239">
        <v>8</v>
      </c>
      <c r="AT31" s="88">
        <v>1</v>
      </c>
      <c r="AU31" s="104">
        <f>J$6</f>
        <v>20</v>
      </c>
      <c r="AV31" s="87">
        <f>AL31-8</f>
        <v>228</v>
      </c>
      <c r="AW31" s="88">
        <f>AR31-9</f>
        <v>16</v>
      </c>
      <c r="AX31" s="130">
        <f>INT((AP31-13)/AS31)+1</f>
        <v>7</v>
      </c>
      <c r="AY31" s="103" t="s">
        <v>310</v>
      </c>
      <c r="AZ31" s="105">
        <f t="shared" ref="AZ31:AZ50" si="6">IF(AU31=16,1.84,IF(AU31=20,2.27,IF(AU31=22,2.51,IF(AU31=25,2.84,IF(AU31=28,3.16)))))</f>
        <v>2.27</v>
      </c>
      <c r="BA31" s="88">
        <f t="shared" ref="BA31:BA50" si="7">AV31+2*AW31</f>
        <v>260</v>
      </c>
      <c r="BB31" s="87">
        <f>BA31*AX31/100*((AU31/100)^2/4*PI()*7850/100)</f>
        <v>44.88393424183738</v>
      </c>
      <c r="BC31" s="87">
        <f>Q$6</f>
        <v>0</v>
      </c>
      <c r="BD31" s="88">
        <v>2</v>
      </c>
      <c r="BE31" s="87">
        <f>AL31-8</f>
        <v>228</v>
      </c>
      <c r="BF31" s="87">
        <f>AR31-9</f>
        <v>16</v>
      </c>
      <c r="BG31" s="104">
        <v>12</v>
      </c>
      <c r="BH31" s="88">
        <f t="shared" ref="BH31:BH50" si="8">BE31+2*BF31</f>
        <v>260</v>
      </c>
      <c r="BI31" s="88">
        <f>INT((AP31-13)/20)+1</f>
        <v>3</v>
      </c>
      <c r="BJ31" s="87">
        <f t="shared" ref="BJ31:BJ50" si="9">BH31*BI31/100*((BG31/100)^2/4*PI()*7850/100)</f>
        <v>6.9249498544549084</v>
      </c>
      <c r="BK31" s="88">
        <v>3</v>
      </c>
      <c r="BL31" s="87">
        <f>IF(BS31="双肢",(AP31+AQ31)/2-8.5,((INT((AX31-1)/2)+1)*AS31+AZ31+BO31+(AQ31-6.5*2)/2+INT(AQ31/8/10)*10+AZ31+BO31)/2)</f>
        <v>73</v>
      </c>
      <c r="BM31" s="87">
        <f>AR31-8.2</f>
        <v>16.8</v>
      </c>
      <c r="BN31" s="104">
        <f>Z$6</f>
        <v>10</v>
      </c>
      <c r="BO31" s="105">
        <f t="shared" ref="BO31:BO50" si="10">IF(BN31=10,1.16,IF(BN31=12,1.39,IF(BN31=25,2.7,IF(BN31=28,3.1))))</f>
        <v>1.1599999999999999</v>
      </c>
      <c r="BP31" s="87">
        <f>(BL31+BM31+12)*2</f>
        <v>203.6</v>
      </c>
      <c r="BQ31" s="88">
        <f>IF(BS31="双肢",INT((AL31-8)/12.5)+1,(INT((AL31-8)/12.5)+1)*2)</f>
        <v>19</v>
      </c>
      <c r="BR31" s="87">
        <f t="shared" ref="BR31:BR50" si="11">BP31*BQ31/100*((BN31/100)^2/4*PI()*7850/100)</f>
        <v>23.850138904000509</v>
      </c>
      <c r="BS31" s="87" t="str">
        <f>AE$6</f>
        <v>双肢</v>
      </c>
      <c r="BT31" s="242">
        <f>BB31+BJ31+BR31+BB32+BJ32+BR32</f>
        <v>118.73005794650513</v>
      </c>
      <c r="BU31" s="284">
        <f>(AP31+AQ31)*AL31/2*AR31/1000000</f>
        <v>0.48085</v>
      </c>
    </row>
    <row r="32" spans="1:75" ht="24" customHeight="1" x14ac:dyDescent="0.25">
      <c r="D32" s="73"/>
      <c r="E32" s="93"/>
      <c r="F32" s="73"/>
      <c r="G32" s="73"/>
      <c r="H32" s="73"/>
      <c r="I32" s="72"/>
      <c r="J32" s="73"/>
      <c r="K32" s="73"/>
      <c r="L32" s="73"/>
      <c r="M32" s="73"/>
      <c r="N32" s="73"/>
      <c r="O32" s="73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J32" s="278"/>
      <c r="AK32" s="242"/>
      <c r="AL32" s="238"/>
      <c r="AM32" s="242"/>
      <c r="AN32" s="238"/>
      <c r="AO32" s="250"/>
      <c r="AP32" s="242"/>
      <c r="AQ32" s="242"/>
      <c r="AR32" s="238"/>
      <c r="AS32" s="239"/>
      <c r="AT32" s="88" t="s">
        <v>311</v>
      </c>
      <c r="AU32" s="104">
        <f>AU31</f>
        <v>20</v>
      </c>
      <c r="AV32" s="87">
        <f>AL31/COS(AN31/180*PI())-8</f>
        <v>231.64068040503582</v>
      </c>
      <c r="AW32" s="88">
        <f>AR31-9</f>
        <v>16</v>
      </c>
      <c r="AX32" s="103" t="s">
        <v>310</v>
      </c>
      <c r="AY32" s="131">
        <f>INT((AQ31-AP31-3.5/COS(AN31*PI()/180))/AS31)+1</f>
        <v>5</v>
      </c>
      <c r="AZ32" s="105">
        <f t="shared" si="6"/>
        <v>2.27</v>
      </c>
      <c r="BA32" s="88">
        <f t="shared" si="7"/>
        <v>263.64068040503582</v>
      </c>
      <c r="BB32" s="87">
        <f>BA32*AY32/100*((AU32/100)^2/4*PI()*7850/100)</f>
        <v>32.508876271354097</v>
      </c>
      <c r="BC32" s="87">
        <f>BC31</f>
        <v>0</v>
      </c>
      <c r="BD32" s="88" t="s">
        <v>312</v>
      </c>
      <c r="BE32" s="87">
        <f>AL31/COS(AN31/180*PI())-8</f>
        <v>231.64068040503582</v>
      </c>
      <c r="BF32" s="87">
        <f>AR31-9</f>
        <v>16</v>
      </c>
      <c r="BG32" s="104">
        <v>12</v>
      </c>
      <c r="BH32" s="88">
        <f t="shared" si="8"/>
        <v>263.64068040503582</v>
      </c>
      <c r="BI32" s="88">
        <f>INT((AQ31-AP31-3.5/COS(AN31*PI()/180))/20)+1</f>
        <v>2</v>
      </c>
      <c r="BJ32" s="87">
        <f t="shared" si="9"/>
        <v>4.6812781830749897</v>
      </c>
      <c r="BK32" s="88">
        <v>4</v>
      </c>
      <c r="BL32" s="103" t="s">
        <v>310</v>
      </c>
      <c r="BM32" s="87">
        <f>AR31-8.2</f>
        <v>16.8</v>
      </c>
      <c r="BN32" s="104">
        <v>12</v>
      </c>
      <c r="BO32" s="105">
        <f t="shared" si="10"/>
        <v>1.39</v>
      </c>
      <c r="BP32" s="87">
        <f>20+BM32</f>
        <v>36.799999999999997</v>
      </c>
      <c r="BQ32" s="88">
        <f>IF(BS31="双肢",INT(BQ31/3)*INT((AX31+AY32/2)/3),INT(BQ31/3/2)*INT((AX31+AY32/2)/3))</f>
        <v>18</v>
      </c>
      <c r="BR32" s="87">
        <f t="shared" si="11"/>
        <v>5.8808804917832456</v>
      </c>
      <c r="BS32" s="103" t="s">
        <v>310</v>
      </c>
      <c r="BT32" s="242"/>
      <c r="BU32" s="284"/>
    </row>
    <row r="33" spans="4:73" ht="24" customHeight="1" x14ac:dyDescent="0.25">
      <c r="D33" s="73"/>
      <c r="E33" s="93"/>
      <c r="F33" s="73"/>
      <c r="G33" s="73"/>
      <c r="H33" s="73"/>
      <c r="I33" s="72"/>
      <c r="J33" s="73"/>
      <c r="K33" s="73"/>
      <c r="L33" s="73"/>
      <c r="M33" s="73"/>
      <c r="N33" s="73"/>
      <c r="O33" s="73"/>
      <c r="P33" s="72"/>
      <c r="Q33" s="72"/>
      <c r="R33" s="72"/>
      <c r="S33" s="7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J33" s="278"/>
      <c r="AK33" s="242"/>
      <c r="AL33" s="238">
        <f>AJ31*100-2*2</f>
        <v>236</v>
      </c>
      <c r="AM33" s="242" t="s">
        <v>313</v>
      </c>
      <c r="AN33" s="238">
        <v>10</v>
      </c>
      <c r="AO33" s="250">
        <f>INT(AL33*TAN(RADIANS(AN33)))+20</f>
        <v>61</v>
      </c>
      <c r="AP33" s="242">
        <f>INT((AO33-13)/AS33)*AS33+13</f>
        <v>61</v>
      </c>
      <c r="AQ33" s="242">
        <f>AP33+INT(AL33*(TAN(AN33/180*PI())))</f>
        <v>102</v>
      </c>
      <c r="AR33" s="238">
        <f>F$7</f>
        <v>25</v>
      </c>
      <c r="AS33" s="239">
        <v>8</v>
      </c>
      <c r="AT33" s="88">
        <v>1</v>
      </c>
      <c r="AU33" s="104">
        <f>J$7</f>
        <v>20</v>
      </c>
      <c r="AV33" s="87">
        <f>AL33-8</f>
        <v>228</v>
      </c>
      <c r="AW33" s="88">
        <f>AR33-9</f>
        <v>16</v>
      </c>
      <c r="AX33" s="130">
        <f>INT((AP33-13)/AS33)+1</f>
        <v>7</v>
      </c>
      <c r="AY33" s="103" t="s">
        <v>310</v>
      </c>
      <c r="AZ33" s="105">
        <f t="shared" si="6"/>
        <v>2.27</v>
      </c>
      <c r="BA33" s="88">
        <f t="shared" si="7"/>
        <v>260</v>
      </c>
      <c r="BB33" s="87">
        <f>BA33*AX33/100*((AU33/100)^2/4*PI()*7850/100)</f>
        <v>44.88393424183738</v>
      </c>
      <c r="BC33" s="87">
        <f>Q$7</f>
        <v>0</v>
      </c>
      <c r="BD33" s="88">
        <v>2</v>
      </c>
      <c r="BE33" s="87">
        <f>AL33-8</f>
        <v>228</v>
      </c>
      <c r="BF33" s="87">
        <f>AR33-9</f>
        <v>16</v>
      </c>
      <c r="BG33" s="104">
        <v>12</v>
      </c>
      <c r="BH33" s="88">
        <f t="shared" si="8"/>
        <v>260</v>
      </c>
      <c r="BI33" s="88">
        <f>INT((AP33-13)/20)+1</f>
        <v>3</v>
      </c>
      <c r="BJ33" s="87">
        <f t="shared" si="9"/>
        <v>6.9249498544549084</v>
      </c>
      <c r="BK33" s="88">
        <v>3</v>
      </c>
      <c r="BL33" s="87">
        <f>IF(BS33="双肢",(AP33+AQ33)/2-8.5,((INT((AX33-1)/2)+1)*AS33+AZ33+BO33+(AQ33-6.5*2)/2+INT(AQ33/8/10)*10+AZ33+BO33)/2)</f>
        <v>73</v>
      </c>
      <c r="BM33" s="87">
        <f>AR33-8.2</f>
        <v>16.8</v>
      </c>
      <c r="BN33" s="104">
        <f>Z$6</f>
        <v>10</v>
      </c>
      <c r="BO33" s="105">
        <f t="shared" si="10"/>
        <v>1.1599999999999999</v>
      </c>
      <c r="BP33" s="87">
        <f>(BL33+BM33+12)*2</f>
        <v>203.6</v>
      </c>
      <c r="BQ33" s="88">
        <f>IF(BS33="双肢",INT((AL33-8)/12.5)+1,(INT((AL33-8)/12.5)+1)*2)</f>
        <v>19</v>
      </c>
      <c r="BR33" s="87">
        <f t="shared" si="11"/>
        <v>23.850138904000509</v>
      </c>
      <c r="BS33" s="87" t="str">
        <f>AE$6</f>
        <v>双肢</v>
      </c>
      <c r="BT33" s="242">
        <f>BB33+BJ33+BR33+BB34+BJ34+BR34</f>
        <v>118.73005794650513</v>
      </c>
      <c r="BU33" s="284">
        <f>(AP33+AQ33)*AL33/2*AR33/1000000</f>
        <v>0.48085</v>
      </c>
    </row>
    <row r="34" spans="4:73" ht="24" customHeight="1" x14ac:dyDescent="0.25">
      <c r="D34" s="73"/>
      <c r="E34" s="93"/>
      <c r="F34" s="73"/>
      <c r="G34" s="73"/>
      <c r="H34" s="73"/>
      <c r="I34" s="72"/>
      <c r="J34" s="73"/>
      <c r="K34" s="73"/>
      <c r="L34" s="73"/>
      <c r="M34" s="73"/>
      <c r="N34" s="73"/>
      <c r="O34" s="73"/>
      <c r="P34" s="72"/>
      <c r="Q34" s="72"/>
      <c r="R34" s="72"/>
      <c r="S34" s="72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J34" s="278"/>
      <c r="AK34" s="242"/>
      <c r="AL34" s="238"/>
      <c r="AM34" s="242"/>
      <c r="AN34" s="238"/>
      <c r="AO34" s="250"/>
      <c r="AP34" s="242"/>
      <c r="AQ34" s="242"/>
      <c r="AR34" s="238"/>
      <c r="AS34" s="239"/>
      <c r="AT34" s="88" t="s">
        <v>311</v>
      </c>
      <c r="AU34" s="104">
        <f>AU33</f>
        <v>20</v>
      </c>
      <c r="AV34" s="87">
        <f>AL33/COS(AN33/180*PI())-8</f>
        <v>231.64068040503582</v>
      </c>
      <c r="AW34" s="88">
        <f>AR33-9</f>
        <v>16</v>
      </c>
      <c r="AX34" s="103" t="s">
        <v>310</v>
      </c>
      <c r="AY34" s="131">
        <f>INT((AQ33-AP33-3.5/COS(AN33*PI()/180))/AS33)+1</f>
        <v>5</v>
      </c>
      <c r="AZ34" s="105">
        <f t="shared" si="6"/>
        <v>2.27</v>
      </c>
      <c r="BA34" s="88">
        <f t="shared" si="7"/>
        <v>263.64068040503582</v>
      </c>
      <c r="BB34" s="87">
        <f>BA34*AY34/100*((AU34/100)^2/4*PI()*7850/100)</f>
        <v>32.508876271354097</v>
      </c>
      <c r="BC34" s="87">
        <f>BC33</f>
        <v>0</v>
      </c>
      <c r="BD34" s="88" t="s">
        <v>312</v>
      </c>
      <c r="BE34" s="87">
        <f>AL33/COS(AN33/180*PI())-8</f>
        <v>231.64068040503582</v>
      </c>
      <c r="BF34" s="87">
        <f>AR33-9</f>
        <v>16</v>
      </c>
      <c r="BG34" s="104">
        <v>12</v>
      </c>
      <c r="BH34" s="88">
        <f t="shared" si="8"/>
        <v>263.64068040503582</v>
      </c>
      <c r="BI34" s="88">
        <f>INT((AQ33-AP33-3.5/COS(AN33*PI()/180))/20)+1</f>
        <v>2</v>
      </c>
      <c r="BJ34" s="87">
        <f t="shared" si="9"/>
        <v>4.6812781830749897</v>
      </c>
      <c r="BK34" s="88">
        <v>4</v>
      </c>
      <c r="BL34" s="103" t="s">
        <v>310</v>
      </c>
      <c r="BM34" s="87">
        <f>AR33-8.2</f>
        <v>16.8</v>
      </c>
      <c r="BN34" s="104">
        <v>12</v>
      </c>
      <c r="BO34" s="105">
        <f t="shared" si="10"/>
        <v>1.39</v>
      </c>
      <c r="BP34" s="87">
        <f>20+BM34</f>
        <v>36.799999999999997</v>
      </c>
      <c r="BQ34" s="88">
        <f>IF(BS33="双肢",INT(BQ33/3)*INT((AX33+AY34/2)/3),INT(BQ33/3/2)*INT((AX33+AY34/2)/3))</f>
        <v>18</v>
      </c>
      <c r="BR34" s="87">
        <f t="shared" si="11"/>
        <v>5.8808804917832456</v>
      </c>
      <c r="BS34" s="103" t="s">
        <v>310</v>
      </c>
      <c r="BT34" s="242"/>
      <c r="BU34" s="284"/>
    </row>
    <row r="35" spans="4:73" ht="24" customHeight="1" x14ac:dyDescent="0.25">
      <c r="D35" s="73"/>
      <c r="E35" s="93"/>
      <c r="F35" s="73"/>
      <c r="G35" s="73"/>
      <c r="H35" s="73"/>
      <c r="I35" s="72"/>
      <c r="J35" s="73"/>
      <c r="K35" s="73"/>
      <c r="L35" s="73"/>
      <c r="M35" s="73"/>
      <c r="N35" s="73"/>
      <c r="O35" s="73"/>
      <c r="P35" s="72"/>
      <c r="Q35" s="72"/>
      <c r="R35" s="72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J35" s="278"/>
      <c r="AK35" s="242"/>
      <c r="AL35" s="238">
        <f>AJ31*100-2*2</f>
        <v>236</v>
      </c>
      <c r="AM35" s="242" t="s">
        <v>314</v>
      </c>
      <c r="AN35" s="238">
        <v>10</v>
      </c>
      <c r="AO35" s="250">
        <f>INT(AL35*TAN(RADIANS(AN35)))+20</f>
        <v>61</v>
      </c>
      <c r="AP35" s="242">
        <f>INT((AO35-13)/AS35)*AS35+13</f>
        <v>61</v>
      </c>
      <c r="AQ35" s="242">
        <f>AP35+INT(AL35*(TAN(AN35/180*PI())))</f>
        <v>102</v>
      </c>
      <c r="AR35" s="238">
        <f>F$8</f>
        <v>35</v>
      </c>
      <c r="AS35" s="239">
        <v>8</v>
      </c>
      <c r="AT35" s="88">
        <v>1</v>
      </c>
      <c r="AU35" s="104">
        <f>J$8</f>
        <v>20</v>
      </c>
      <c r="AV35" s="87">
        <f>AL35-8</f>
        <v>228</v>
      </c>
      <c r="AW35" s="88">
        <f>AR35-9</f>
        <v>26</v>
      </c>
      <c r="AX35" s="130">
        <f>INT((AP35-13)/AS35)+1</f>
        <v>7</v>
      </c>
      <c r="AY35" s="103" t="s">
        <v>310</v>
      </c>
      <c r="AZ35" s="105">
        <f t="shared" si="6"/>
        <v>2.27</v>
      </c>
      <c r="BA35" s="88">
        <f t="shared" si="7"/>
        <v>280</v>
      </c>
      <c r="BB35" s="87">
        <f>BA35*AX35/100*((AU35/100)^2/4*PI()*7850/100)</f>
        <v>48.336544568132567</v>
      </c>
      <c r="BC35" s="87">
        <f>Q$8</f>
        <v>0</v>
      </c>
      <c r="BD35" s="88">
        <v>2</v>
      </c>
      <c r="BE35" s="87">
        <f>AL35-8</f>
        <v>228</v>
      </c>
      <c r="BF35" s="87">
        <f>AR35-9</f>
        <v>26</v>
      </c>
      <c r="BG35" s="104">
        <v>12</v>
      </c>
      <c r="BH35" s="88">
        <f t="shared" si="8"/>
        <v>280</v>
      </c>
      <c r="BI35" s="88">
        <f>INT((AP35-13)/20)+1</f>
        <v>3</v>
      </c>
      <c r="BJ35" s="87">
        <f t="shared" si="9"/>
        <v>7.4576383047975945</v>
      </c>
      <c r="BK35" s="88">
        <v>3</v>
      </c>
      <c r="BL35" s="87">
        <f>IF(BS35="双肢",(AP35+AQ35)/2-8.5,((INT((AX35-1)/2)+1)*AS35+AZ35+BO35+(AQ35-6.5*2)/2+INT(AQ35/8/10)*10+AZ35+BO35)/2)</f>
        <v>73</v>
      </c>
      <c r="BM35" s="87">
        <f>AR35-8.2</f>
        <v>26.8</v>
      </c>
      <c r="BN35" s="104">
        <f>Z$6</f>
        <v>10</v>
      </c>
      <c r="BO35" s="105">
        <f t="shared" si="10"/>
        <v>1.1599999999999999</v>
      </c>
      <c r="BP35" s="87">
        <f>(BL35+BM35+12)*2</f>
        <v>223.6</v>
      </c>
      <c r="BQ35" s="88">
        <f>IF(BS35="双肢",INT((AL35-8)/12.5)+1,(INT((AL35-8)/12.5)+1)*2)</f>
        <v>19</v>
      </c>
      <c r="BR35" s="87">
        <f t="shared" si="11"/>
        <v>26.192981625415097</v>
      </c>
      <c r="BS35" s="87" t="str">
        <f>AE$6</f>
        <v>双肢</v>
      </c>
      <c r="BT35" s="242">
        <f>BB35+BJ35+BR35+BB36+BJ36+BR36</f>
        <v>129.47754066221543</v>
      </c>
      <c r="BU35" s="284">
        <f>(AP35+AQ35)*AL35/2*AR35/1000000</f>
        <v>0.67318999999999996</v>
      </c>
    </row>
    <row r="36" spans="4:73" ht="24" customHeight="1" x14ac:dyDescent="0.25">
      <c r="D36" s="73"/>
      <c r="E36" s="93"/>
      <c r="F36" s="73"/>
      <c r="G36" s="73"/>
      <c r="H36" s="73"/>
      <c r="I36" s="72"/>
      <c r="J36" s="73"/>
      <c r="K36" s="73"/>
      <c r="L36" s="73"/>
      <c r="M36" s="73"/>
      <c r="N36" s="73"/>
      <c r="O36" s="73"/>
      <c r="P36" s="72"/>
      <c r="Q36" s="72"/>
      <c r="R36" s="72"/>
      <c r="S36" s="72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J36" s="278"/>
      <c r="AK36" s="242"/>
      <c r="AL36" s="238"/>
      <c r="AM36" s="242"/>
      <c r="AN36" s="238"/>
      <c r="AO36" s="250"/>
      <c r="AP36" s="242"/>
      <c r="AQ36" s="242"/>
      <c r="AR36" s="238"/>
      <c r="AS36" s="239"/>
      <c r="AT36" s="88" t="s">
        <v>311</v>
      </c>
      <c r="AU36" s="104">
        <f>AU35</f>
        <v>20</v>
      </c>
      <c r="AV36" s="87">
        <f>AL35/COS(AN35/180*PI())-8</f>
        <v>231.64068040503582</v>
      </c>
      <c r="AW36" s="88">
        <f>AR35-9</f>
        <v>26</v>
      </c>
      <c r="AX36" s="103" t="s">
        <v>310</v>
      </c>
      <c r="AY36" s="131">
        <f>INT((AQ35-AP35-3.5/COS(AN35*PI()/180))/AS35)+1</f>
        <v>5</v>
      </c>
      <c r="AZ36" s="105">
        <f t="shared" si="6"/>
        <v>2.27</v>
      </c>
      <c r="BA36" s="88">
        <f t="shared" si="7"/>
        <v>283.64068040503582</v>
      </c>
      <c r="BB36" s="87">
        <f>BA36*AY36/100*((AU36/100)^2/4*PI()*7850/100)</f>
        <v>34.975026504422082</v>
      </c>
      <c r="BC36" s="87">
        <f>BC35</f>
        <v>0</v>
      </c>
      <c r="BD36" s="88" t="s">
        <v>312</v>
      </c>
      <c r="BE36" s="87">
        <f>AL35/COS(AN35/180*PI())-8</f>
        <v>231.64068040503582</v>
      </c>
      <c r="BF36" s="87">
        <f>AR35-9</f>
        <v>26</v>
      </c>
      <c r="BG36" s="104">
        <v>12</v>
      </c>
      <c r="BH36" s="88">
        <f t="shared" si="8"/>
        <v>283.64068040503582</v>
      </c>
      <c r="BI36" s="88">
        <f>INT((AQ35-AP35-3.5/COS(AN35*PI()/180))/20)+1</f>
        <v>2</v>
      </c>
      <c r="BJ36" s="87">
        <f t="shared" si="9"/>
        <v>5.0364038166367795</v>
      </c>
      <c r="BK36" s="88">
        <v>4</v>
      </c>
      <c r="BL36" s="103" t="s">
        <v>310</v>
      </c>
      <c r="BM36" s="87">
        <f>AR35-8.2</f>
        <v>26.8</v>
      </c>
      <c r="BN36" s="104">
        <v>12</v>
      </c>
      <c r="BO36" s="105">
        <f t="shared" si="10"/>
        <v>1.39</v>
      </c>
      <c r="BP36" s="87">
        <f>20+BM36</f>
        <v>46.8</v>
      </c>
      <c r="BQ36" s="88">
        <f>IF(BS35="双肢",INT(BQ35/3)*INT((AX35+AY36/2)/3),INT(BQ35/3/2)*INT((AX35+AY36/2)/3))</f>
        <v>18</v>
      </c>
      <c r="BR36" s="87">
        <f t="shared" si="11"/>
        <v>7.4789458428113011</v>
      </c>
      <c r="BS36" s="103" t="s">
        <v>310</v>
      </c>
      <c r="BT36" s="242"/>
      <c r="BU36" s="284"/>
    </row>
    <row r="37" spans="4:73" ht="24" customHeight="1" x14ac:dyDescent="0.25">
      <c r="D37" s="73"/>
      <c r="E37" s="93"/>
      <c r="F37" s="73"/>
      <c r="G37" s="73"/>
      <c r="H37" s="73"/>
      <c r="I37" s="72"/>
      <c r="J37" s="73"/>
      <c r="K37" s="73"/>
      <c r="L37" s="73"/>
      <c r="M37" s="73"/>
      <c r="N37" s="73"/>
      <c r="O37" s="73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J37" s="278"/>
      <c r="AK37" s="242"/>
      <c r="AL37" s="238">
        <f>AJ31*100-2*2</f>
        <v>236</v>
      </c>
      <c r="AM37" s="242" t="s">
        <v>315</v>
      </c>
      <c r="AN37" s="238">
        <v>10</v>
      </c>
      <c r="AO37" s="250">
        <f>INT(AL37*TAN(RADIANS(AN37)))+20</f>
        <v>61</v>
      </c>
      <c r="AP37" s="242">
        <f>INT((AO37-13)/AS37)*AS37+13</f>
        <v>61</v>
      </c>
      <c r="AQ37" s="242">
        <f>AP37+INT(AL37*(TAN(AN37/180*PI())))</f>
        <v>102</v>
      </c>
      <c r="AR37" s="238">
        <f>F$9</f>
        <v>35</v>
      </c>
      <c r="AS37" s="239">
        <v>8</v>
      </c>
      <c r="AT37" s="88">
        <v>1</v>
      </c>
      <c r="AU37" s="104">
        <f>J$9</f>
        <v>20</v>
      </c>
      <c r="AV37" s="87">
        <f>AL37-8</f>
        <v>228</v>
      </c>
      <c r="AW37" s="88">
        <f>AR37-9</f>
        <v>26</v>
      </c>
      <c r="AX37" s="130">
        <f>INT((AP37-13)/AS37)+1</f>
        <v>7</v>
      </c>
      <c r="AY37" s="103" t="s">
        <v>310</v>
      </c>
      <c r="AZ37" s="105">
        <f t="shared" si="6"/>
        <v>2.27</v>
      </c>
      <c r="BA37" s="88">
        <f t="shared" si="7"/>
        <v>280</v>
      </c>
      <c r="BB37" s="87">
        <f>BA37*AX37/100*((AU37/100)^2/4*PI()*7850/100)</f>
        <v>48.336544568132567</v>
      </c>
      <c r="BC37" s="87">
        <f>Q$9</f>
        <v>0</v>
      </c>
      <c r="BD37" s="88">
        <v>2</v>
      </c>
      <c r="BE37" s="87">
        <f>AL37-8</f>
        <v>228</v>
      </c>
      <c r="BF37" s="87">
        <f>AR37-9</f>
        <v>26</v>
      </c>
      <c r="BG37" s="104">
        <v>12</v>
      </c>
      <c r="BH37" s="88">
        <f t="shared" si="8"/>
        <v>280</v>
      </c>
      <c r="BI37" s="88">
        <f>INT((AP37-13)/20)+1</f>
        <v>3</v>
      </c>
      <c r="BJ37" s="87">
        <f t="shared" si="9"/>
        <v>7.4576383047975945</v>
      </c>
      <c r="BK37" s="88">
        <v>3</v>
      </c>
      <c r="BL37" s="87">
        <f>IF(BS37="双肢",(AP37+AQ37)/2-8.5,((INT((AX37-1)/2)+1)*AS37+AZ37+BO37+(AQ37-6.5*2)/2+INT(AQ37/8/10)*10+AZ37+BO37)/2)</f>
        <v>73</v>
      </c>
      <c r="BM37" s="87">
        <f>AR37-8.2</f>
        <v>26.8</v>
      </c>
      <c r="BN37" s="104">
        <v>12</v>
      </c>
      <c r="BO37" s="105">
        <f t="shared" si="10"/>
        <v>1.39</v>
      </c>
      <c r="BP37" s="87">
        <f>(BL37+BM37+12)*2</f>
        <v>223.6</v>
      </c>
      <c r="BQ37" s="88">
        <f>IF(BS37="双肢",INT((AL37-8)/12.5)+1,(INT((AL37-8)/12.5)+1)*2)</f>
        <v>19</v>
      </c>
      <c r="BR37" s="87">
        <f t="shared" si="11"/>
        <v>37.717893540597728</v>
      </c>
      <c r="BS37" s="87" t="str">
        <f>AE$6</f>
        <v>双肢</v>
      </c>
      <c r="BT37" s="242">
        <f>BB37+BJ37+BR37+BB38+BJ38+BR38</f>
        <v>141.00245257739806</v>
      </c>
      <c r="BU37" s="284">
        <f>(AP37+AQ37)*AL37/2*AR37/1000000</f>
        <v>0.67318999999999996</v>
      </c>
    </row>
    <row r="38" spans="4:73" ht="24" customHeight="1" x14ac:dyDescent="0.25">
      <c r="D38" s="73"/>
      <c r="E38" s="93"/>
      <c r="F38" s="73"/>
      <c r="G38" s="73"/>
      <c r="H38" s="73"/>
      <c r="I38" s="72"/>
      <c r="J38" s="73"/>
      <c r="K38" s="73"/>
      <c r="L38" s="73"/>
      <c r="M38" s="73"/>
      <c r="N38" s="73"/>
      <c r="O38" s="73"/>
      <c r="P38" s="72"/>
      <c r="Q38" s="72"/>
      <c r="R38" s="72"/>
      <c r="S38" s="72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J38" s="278"/>
      <c r="AK38" s="242"/>
      <c r="AL38" s="345"/>
      <c r="AM38" s="242"/>
      <c r="AN38" s="238"/>
      <c r="AO38" s="250"/>
      <c r="AP38" s="242"/>
      <c r="AQ38" s="242"/>
      <c r="AR38" s="238"/>
      <c r="AS38" s="239"/>
      <c r="AT38" s="88" t="s">
        <v>311</v>
      </c>
      <c r="AU38" s="104">
        <f>AU37</f>
        <v>20</v>
      </c>
      <c r="AV38" s="87">
        <f>AL37/COS(AN37/180*PI())-8</f>
        <v>231.64068040503582</v>
      </c>
      <c r="AW38" s="88">
        <f>AR37-9</f>
        <v>26</v>
      </c>
      <c r="AX38" s="103" t="s">
        <v>310</v>
      </c>
      <c r="AY38" s="131">
        <f>INT((AQ37-AP37-3.5/COS(AN37*PI()/180))/AS37)+1</f>
        <v>5</v>
      </c>
      <c r="AZ38" s="105">
        <f t="shared" si="6"/>
        <v>2.27</v>
      </c>
      <c r="BA38" s="88">
        <f t="shared" si="7"/>
        <v>283.64068040503582</v>
      </c>
      <c r="BB38" s="87">
        <f>BA38*AY38/100*((AU38/100)^2/4*PI()*7850/100)</f>
        <v>34.975026504422082</v>
      </c>
      <c r="BC38" s="87">
        <f>BC37</f>
        <v>0</v>
      </c>
      <c r="BD38" s="88" t="s">
        <v>312</v>
      </c>
      <c r="BE38" s="87">
        <f>AL37/COS(AN37/180*PI())-8</f>
        <v>231.64068040503582</v>
      </c>
      <c r="BF38" s="87">
        <f>AR37-9</f>
        <v>26</v>
      </c>
      <c r="BG38" s="104">
        <v>12</v>
      </c>
      <c r="BH38" s="88">
        <f t="shared" si="8"/>
        <v>283.64068040503582</v>
      </c>
      <c r="BI38" s="88">
        <f>INT((AQ37-AP37-3.5/COS(AN37*PI()/180))/20)+1</f>
        <v>2</v>
      </c>
      <c r="BJ38" s="87">
        <f t="shared" si="9"/>
        <v>5.0364038166367795</v>
      </c>
      <c r="BK38" s="88">
        <v>4</v>
      </c>
      <c r="BL38" s="103" t="s">
        <v>310</v>
      </c>
      <c r="BM38" s="87">
        <f>AR37-8.2</f>
        <v>26.8</v>
      </c>
      <c r="BN38" s="104">
        <v>12</v>
      </c>
      <c r="BO38" s="105">
        <f t="shared" si="10"/>
        <v>1.39</v>
      </c>
      <c r="BP38" s="87">
        <f>20+BM38</f>
        <v>46.8</v>
      </c>
      <c r="BQ38" s="88">
        <f>IF(BS37="双肢",INT(BQ37/3)*INT((AX37+AY38/2)/3),INT(BQ37/3/2)*INT((AX37+AY38/2)/3))</f>
        <v>18</v>
      </c>
      <c r="BR38" s="87">
        <f t="shared" si="11"/>
        <v>7.4789458428113011</v>
      </c>
      <c r="BS38" s="103" t="s">
        <v>310</v>
      </c>
      <c r="BT38" s="242"/>
      <c r="BU38" s="284"/>
    </row>
    <row r="39" spans="4:73" ht="24" customHeight="1" x14ac:dyDescent="0.25">
      <c r="D39" s="73"/>
      <c r="E39" s="93"/>
      <c r="F39" s="73"/>
      <c r="G39" s="73"/>
      <c r="H39" s="73"/>
      <c r="I39" s="72"/>
      <c r="J39" s="73"/>
      <c r="K39" s="73"/>
      <c r="L39" s="73"/>
      <c r="M39" s="73"/>
      <c r="N39" s="73"/>
      <c r="O39" s="73"/>
      <c r="P39" s="72"/>
      <c r="Q39" s="72"/>
      <c r="R39" s="72"/>
      <c r="S39" s="72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J39" s="278"/>
      <c r="AK39" s="242"/>
      <c r="AL39" s="238">
        <f>AJ31*100-2*2</f>
        <v>236</v>
      </c>
      <c r="AM39" s="242" t="s">
        <v>316</v>
      </c>
      <c r="AN39" s="238">
        <v>10</v>
      </c>
      <c r="AO39" s="250">
        <f>INT(AL39*TAN(RADIANS(AN39)))+20</f>
        <v>61</v>
      </c>
      <c r="AP39" s="242">
        <f>INT((AO39-13)/AS39)*AS39+13</f>
        <v>61</v>
      </c>
      <c r="AQ39" s="242">
        <f>AP39+INT(AL39*(TAN(AN39/180*PI())))</f>
        <v>102</v>
      </c>
      <c r="AR39" s="238">
        <f>F$10</f>
        <v>40</v>
      </c>
      <c r="AS39" s="239">
        <v>8</v>
      </c>
      <c r="AT39" s="88">
        <v>1</v>
      </c>
      <c r="AU39" s="104">
        <f>J$10</f>
        <v>20</v>
      </c>
      <c r="AV39" s="87">
        <f>AL39-8</f>
        <v>228</v>
      </c>
      <c r="AW39" s="88">
        <f>AR39-9</f>
        <v>31</v>
      </c>
      <c r="AX39" s="130">
        <f>INT((AP39-13)/AS39)+1</f>
        <v>7</v>
      </c>
      <c r="AY39" s="103" t="s">
        <v>310</v>
      </c>
      <c r="AZ39" s="105">
        <f t="shared" si="6"/>
        <v>2.27</v>
      </c>
      <c r="BA39" s="88">
        <f t="shared" si="7"/>
        <v>290</v>
      </c>
      <c r="BB39" s="87">
        <f>BA39*AX39/100*((AU39/100)^2/4*PI()*7850/100)</f>
        <v>50.062849731280153</v>
      </c>
      <c r="BC39" s="87">
        <f>Q$10</f>
        <v>0</v>
      </c>
      <c r="BD39" s="88">
        <v>2</v>
      </c>
      <c r="BE39" s="87">
        <f>AL39-8</f>
        <v>228</v>
      </c>
      <c r="BF39" s="87">
        <f>AR39-9</f>
        <v>31</v>
      </c>
      <c r="BG39" s="104">
        <v>12</v>
      </c>
      <c r="BH39" s="88">
        <f t="shared" si="8"/>
        <v>290</v>
      </c>
      <c r="BI39" s="88">
        <f>INT((AP39-13)/20)+1</f>
        <v>3</v>
      </c>
      <c r="BJ39" s="87">
        <f t="shared" si="9"/>
        <v>7.7239825299689358</v>
      </c>
      <c r="BK39" s="88">
        <v>3</v>
      </c>
      <c r="BL39" s="87">
        <f>IF(BS39="双肢",(AP39+AQ39)/2-8.5,((INT((AX39-1)/2)+1)*AS39+AZ39+BO39+(AQ39-6.5*2)/2+INT(AQ39/8/10)*10+AZ39+BO39)/2)</f>
        <v>73</v>
      </c>
      <c r="BM39" s="87">
        <f>AR39-8.2</f>
        <v>31.8</v>
      </c>
      <c r="BN39" s="104">
        <v>12</v>
      </c>
      <c r="BO39" s="105">
        <f t="shared" si="10"/>
        <v>1.39</v>
      </c>
      <c r="BP39" s="87">
        <f>(BL39+BM39+12)*2</f>
        <v>233.6</v>
      </c>
      <c r="BQ39" s="88">
        <f>IF(BS39="双肢",INT((AL39-8)/12.5)+1,(INT((AL39-8)/12.5)+1)*2)</f>
        <v>19</v>
      </c>
      <c r="BR39" s="87">
        <f t="shared" si="11"/>
        <v>39.404740300016236</v>
      </c>
      <c r="BS39" s="87" t="str">
        <f>AE$6</f>
        <v>双肢</v>
      </c>
      <c r="BT39" s="242">
        <f>BB39+BJ39+BR39+BB40+BJ40+BR40</f>
        <v>146.89161933396443</v>
      </c>
      <c r="BU39" s="284">
        <f>(AP39+AQ39)*AL39/2*AR39/1000000</f>
        <v>0.76936000000000004</v>
      </c>
    </row>
    <row r="40" spans="4:73" ht="24" customHeight="1" x14ac:dyDescent="0.25">
      <c r="D40" s="73"/>
      <c r="E40" s="93"/>
      <c r="F40" s="73"/>
      <c r="G40" s="73"/>
      <c r="H40" s="73"/>
      <c r="I40" s="72"/>
      <c r="J40" s="73"/>
      <c r="K40" s="73"/>
      <c r="L40" s="73"/>
      <c r="M40" s="73"/>
      <c r="N40" s="73"/>
      <c r="O40" s="73"/>
      <c r="P40" s="72"/>
      <c r="Q40" s="72"/>
      <c r="R40" s="72"/>
      <c r="S40" s="72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J40" s="278"/>
      <c r="AK40" s="242"/>
      <c r="AL40" s="345"/>
      <c r="AM40" s="242"/>
      <c r="AN40" s="238"/>
      <c r="AO40" s="250"/>
      <c r="AP40" s="242"/>
      <c r="AQ40" s="242"/>
      <c r="AR40" s="238"/>
      <c r="AS40" s="239"/>
      <c r="AT40" s="88" t="s">
        <v>311</v>
      </c>
      <c r="AU40" s="104">
        <f>AU39</f>
        <v>20</v>
      </c>
      <c r="AV40" s="87">
        <f>AL39/COS(AN39/180*PI())-8</f>
        <v>231.64068040503582</v>
      </c>
      <c r="AW40" s="88">
        <f>AR39-9</f>
        <v>31</v>
      </c>
      <c r="AX40" s="103" t="s">
        <v>310</v>
      </c>
      <c r="AY40" s="131">
        <f>INT((AQ39-AP39-3.5/COS(AN39*PI()/180))/AS39)+1</f>
        <v>5</v>
      </c>
      <c r="AZ40" s="105">
        <f t="shared" si="6"/>
        <v>2.27</v>
      </c>
      <c r="BA40" s="88">
        <f t="shared" si="7"/>
        <v>293.64068040503582</v>
      </c>
      <c r="BB40" s="87">
        <f>BA40*AY40/100*((AU40/100)^2/4*PI()*7850/100)</f>
        <v>36.208101620956079</v>
      </c>
      <c r="BC40" s="87">
        <f>BC39</f>
        <v>0</v>
      </c>
      <c r="BD40" s="88" t="s">
        <v>312</v>
      </c>
      <c r="BE40" s="87">
        <f>AL39/COS(AN39/180*PI())-8</f>
        <v>231.64068040503582</v>
      </c>
      <c r="BF40" s="87">
        <f>AR39-9</f>
        <v>31</v>
      </c>
      <c r="BG40" s="104">
        <v>12</v>
      </c>
      <c r="BH40" s="88">
        <f t="shared" si="8"/>
        <v>293.64068040503582</v>
      </c>
      <c r="BI40" s="88">
        <f>INT((AQ39-AP39-3.5/COS(AN39*PI()/180))/20)+1</f>
        <v>2</v>
      </c>
      <c r="BJ40" s="87">
        <f t="shared" si="9"/>
        <v>5.2139666334176749</v>
      </c>
      <c r="BK40" s="88">
        <v>4</v>
      </c>
      <c r="BL40" s="103" t="s">
        <v>310</v>
      </c>
      <c r="BM40" s="87">
        <f>AR39-8.2</f>
        <v>31.8</v>
      </c>
      <c r="BN40" s="104">
        <v>12</v>
      </c>
      <c r="BO40" s="105">
        <f t="shared" si="10"/>
        <v>1.39</v>
      </c>
      <c r="BP40" s="87">
        <f>20+BM40</f>
        <v>51.8</v>
      </c>
      <c r="BQ40" s="88">
        <f>IF(BS39="双肢",INT(BQ39/3)*INT((AX39+AY40/2)/3),INT(BQ39/3/2)*INT((AX39+AY40/2)/3))</f>
        <v>18</v>
      </c>
      <c r="BR40" s="87">
        <f t="shared" si="11"/>
        <v>8.2779785183253285</v>
      </c>
      <c r="BS40" s="103" t="s">
        <v>310</v>
      </c>
      <c r="BT40" s="242"/>
      <c r="BU40" s="284"/>
    </row>
    <row r="41" spans="4:73" ht="24" customHeight="1" x14ac:dyDescent="0.25">
      <c r="D41" s="73"/>
      <c r="E41" s="93"/>
      <c r="F41" s="73"/>
      <c r="G41" s="73"/>
      <c r="H41" s="73"/>
      <c r="I41" s="72"/>
      <c r="J41" s="73"/>
      <c r="K41" s="73"/>
      <c r="L41" s="73"/>
      <c r="M41" s="73"/>
      <c r="N41" s="73"/>
      <c r="O41" s="73"/>
      <c r="P41" s="72"/>
      <c r="Q41" s="72"/>
      <c r="R41" s="72"/>
      <c r="S41" s="72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J41" s="278"/>
      <c r="AK41" s="242"/>
      <c r="AL41" s="238">
        <f>AJ31*100-2*2</f>
        <v>236</v>
      </c>
      <c r="AM41" s="242" t="s">
        <v>317</v>
      </c>
      <c r="AN41" s="238">
        <v>10</v>
      </c>
      <c r="AO41" s="250">
        <f>INT(AL41*TAN(RADIANS(AN41)))+20</f>
        <v>61</v>
      </c>
      <c r="AP41" s="242">
        <f>INT((AO41-13)/AS41)*AS41+13</f>
        <v>61</v>
      </c>
      <c r="AQ41" s="242">
        <f>AP41+INT(AL41*(TAN(AN41/180*PI())))</f>
        <v>102</v>
      </c>
      <c r="AR41" s="238">
        <f>F$11</f>
        <v>40</v>
      </c>
      <c r="AS41" s="239">
        <v>8</v>
      </c>
      <c r="AT41" s="88">
        <v>1</v>
      </c>
      <c r="AU41" s="104">
        <f>J$11</f>
        <v>20</v>
      </c>
      <c r="AV41" s="87">
        <f>AL41-8</f>
        <v>228</v>
      </c>
      <c r="AW41" s="88">
        <f>AR41-9</f>
        <v>31</v>
      </c>
      <c r="AX41" s="130">
        <f>INT((AP41-13)/AS41)+1</f>
        <v>7</v>
      </c>
      <c r="AY41" s="103" t="s">
        <v>310</v>
      </c>
      <c r="AZ41" s="105">
        <f t="shared" si="6"/>
        <v>2.27</v>
      </c>
      <c r="BA41" s="88">
        <f t="shared" si="7"/>
        <v>290</v>
      </c>
      <c r="BB41" s="87">
        <f>BA41*AX41/100*((AU41/100)^2/4*PI()*7850/100)</f>
        <v>50.062849731280153</v>
      </c>
      <c r="BC41" s="87">
        <f>Q$11</f>
        <v>0</v>
      </c>
      <c r="BD41" s="88">
        <v>2</v>
      </c>
      <c r="BE41" s="87">
        <f>AL41-8</f>
        <v>228</v>
      </c>
      <c r="BF41" s="87">
        <f>AR41-9</f>
        <v>31</v>
      </c>
      <c r="BG41" s="104">
        <v>12</v>
      </c>
      <c r="BH41" s="88">
        <f t="shared" si="8"/>
        <v>290</v>
      </c>
      <c r="BI41" s="88">
        <f>INT((AP41-13)/20)+1</f>
        <v>3</v>
      </c>
      <c r="BJ41" s="87">
        <f t="shared" si="9"/>
        <v>7.7239825299689358</v>
      </c>
      <c r="BK41" s="88">
        <v>3</v>
      </c>
      <c r="BL41" s="87">
        <f>IF(BS41="双肢",(AP41+AQ41)/2-8.5,((INT((AX41-1)/2)+1)*AS41+AZ41+BO41+(AQ41-6.5*2)/2+INT(AQ41/8/10)*10+AZ41+BO41)/2)</f>
        <v>73</v>
      </c>
      <c r="BM41" s="87">
        <f>AR41-8.2</f>
        <v>31.8</v>
      </c>
      <c r="BN41" s="104">
        <v>12</v>
      </c>
      <c r="BO41" s="105">
        <f t="shared" si="10"/>
        <v>1.39</v>
      </c>
      <c r="BP41" s="87">
        <f>(BL41+BM41+12)*2</f>
        <v>233.6</v>
      </c>
      <c r="BQ41" s="88">
        <f>IF(BS41="双肢",INT((AL41-8)/12.5)+1,(INT((AL41-8)/12.5)+1)*2)</f>
        <v>19</v>
      </c>
      <c r="BR41" s="87">
        <f t="shared" si="11"/>
        <v>39.404740300016236</v>
      </c>
      <c r="BS41" s="87" t="str">
        <f>AE$11</f>
        <v>双肢</v>
      </c>
      <c r="BT41" s="242">
        <f>BB41+BJ41+BR41+BB42+BJ42+BR42</f>
        <v>146.89161933396443</v>
      </c>
      <c r="BU41" s="284">
        <f>(AP41+AQ41)*AL41/2*AR41/1000000</f>
        <v>0.76936000000000004</v>
      </c>
    </row>
    <row r="42" spans="4:73" ht="24" customHeight="1" x14ac:dyDescent="0.25">
      <c r="D42" s="73"/>
      <c r="E42" s="93"/>
      <c r="F42" s="73"/>
      <c r="G42" s="73"/>
      <c r="H42" s="73"/>
      <c r="I42" s="72"/>
      <c r="J42" s="73"/>
      <c r="K42" s="73"/>
      <c r="L42" s="73"/>
      <c r="M42" s="73"/>
      <c r="N42" s="73"/>
      <c r="O42" s="73"/>
      <c r="P42" s="72"/>
      <c r="Q42" s="72"/>
      <c r="R42" s="72"/>
      <c r="S42" s="72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J42" s="278"/>
      <c r="AK42" s="242"/>
      <c r="AL42" s="345"/>
      <c r="AM42" s="242"/>
      <c r="AN42" s="238"/>
      <c r="AO42" s="250"/>
      <c r="AP42" s="242"/>
      <c r="AQ42" s="242"/>
      <c r="AR42" s="238"/>
      <c r="AS42" s="239"/>
      <c r="AT42" s="88" t="s">
        <v>311</v>
      </c>
      <c r="AU42" s="104">
        <f>AU41</f>
        <v>20</v>
      </c>
      <c r="AV42" s="87">
        <f>AL41/COS(AN41/180*PI())-8</f>
        <v>231.64068040503582</v>
      </c>
      <c r="AW42" s="88">
        <f>AR41-9</f>
        <v>31</v>
      </c>
      <c r="AX42" s="103" t="s">
        <v>310</v>
      </c>
      <c r="AY42" s="131">
        <f>INT((AQ41-AP41-3.5/COS(AN41*PI()/180))/AS41)+1</f>
        <v>5</v>
      </c>
      <c r="AZ42" s="105">
        <f t="shared" si="6"/>
        <v>2.27</v>
      </c>
      <c r="BA42" s="88">
        <f t="shared" si="7"/>
        <v>293.64068040503582</v>
      </c>
      <c r="BB42" s="87">
        <f>BA42*AY42/100*((AU42/100)^2/4*PI()*7850/100)</f>
        <v>36.208101620956079</v>
      </c>
      <c r="BC42" s="87">
        <f>BC41</f>
        <v>0</v>
      </c>
      <c r="BD42" s="88" t="s">
        <v>312</v>
      </c>
      <c r="BE42" s="87">
        <f>AL41/COS(AN41/180*PI())-8</f>
        <v>231.64068040503582</v>
      </c>
      <c r="BF42" s="87">
        <f>AR41-9</f>
        <v>31</v>
      </c>
      <c r="BG42" s="104">
        <v>12</v>
      </c>
      <c r="BH42" s="88">
        <f t="shared" si="8"/>
        <v>293.64068040503582</v>
      </c>
      <c r="BI42" s="88">
        <f>INT((AQ41-AP41-3.5/COS(AN41*PI()/180))/20)+1</f>
        <v>2</v>
      </c>
      <c r="BJ42" s="87">
        <f t="shared" si="9"/>
        <v>5.2139666334176749</v>
      </c>
      <c r="BK42" s="88">
        <v>4</v>
      </c>
      <c r="BL42" s="103" t="s">
        <v>310</v>
      </c>
      <c r="BM42" s="87">
        <f>AR41-8.2</f>
        <v>31.8</v>
      </c>
      <c r="BN42" s="104">
        <v>12</v>
      </c>
      <c r="BO42" s="105">
        <f t="shared" si="10"/>
        <v>1.39</v>
      </c>
      <c r="BP42" s="87">
        <f>20+BM42</f>
        <v>51.8</v>
      </c>
      <c r="BQ42" s="88">
        <f>IF(BS41="双肢",INT(BQ41/3)*INT((AX41+AY42/2)/3),INT(BQ41/3/2)*INT((AX41+AY42/2)/3))</f>
        <v>18</v>
      </c>
      <c r="BR42" s="87">
        <f t="shared" si="11"/>
        <v>8.2779785183253285</v>
      </c>
      <c r="BS42" s="103" t="s">
        <v>310</v>
      </c>
      <c r="BT42" s="242"/>
      <c r="BU42" s="284"/>
    </row>
    <row r="43" spans="4:73" ht="24" customHeight="1" x14ac:dyDescent="0.25">
      <c r="D43" s="73"/>
      <c r="E43" s="93"/>
      <c r="F43" s="73"/>
      <c r="G43" s="73"/>
      <c r="H43" s="73"/>
      <c r="I43" s="72"/>
      <c r="J43" s="73"/>
      <c r="K43" s="73"/>
      <c r="L43" s="73"/>
      <c r="M43" s="73"/>
      <c r="N43" s="73"/>
      <c r="O43" s="73"/>
      <c r="P43" s="72"/>
      <c r="Q43" s="72"/>
      <c r="R43" s="72"/>
      <c r="S43" s="72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J43" s="278"/>
      <c r="AK43" s="242"/>
      <c r="AL43" s="238">
        <f>AJ31*100-2*2</f>
        <v>236</v>
      </c>
      <c r="AM43" s="242" t="s">
        <v>318</v>
      </c>
      <c r="AN43" s="238">
        <v>10</v>
      </c>
      <c r="AO43" s="250">
        <f>INT(AL43*TAN(RADIANS(AN43)))+20</f>
        <v>61</v>
      </c>
      <c r="AP43" s="242">
        <f>INT((AO43-13)/AS43)*AS43+13</f>
        <v>61</v>
      </c>
      <c r="AQ43" s="242">
        <f>AP43+INT(AL43*(TAN(AN43/180*PI())))</f>
        <v>102</v>
      </c>
      <c r="AR43" s="238">
        <f>F$12</f>
        <v>45</v>
      </c>
      <c r="AS43" s="239">
        <v>8</v>
      </c>
      <c r="AT43" s="88">
        <v>1</v>
      </c>
      <c r="AU43" s="104">
        <f>J$12</f>
        <v>22</v>
      </c>
      <c r="AV43" s="87">
        <f>AL43-8</f>
        <v>228</v>
      </c>
      <c r="AW43" s="88">
        <f>AR43-9</f>
        <v>36</v>
      </c>
      <c r="AX43" s="130">
        <f>INT((AP43-13)/AS43)+1</f>
        <v>7</v>
      </c>
      <c r="AY43" s="103" t="s">
        <v>310</v>
      </c>
      <c r="AZ43" s="105">
        <f t="shared" si="6"/>
        <v>2.5099999999999998</v>
      </c>
      <c r="BA43" s="88">
        <f t="shared" si="7"/>
        <v>300</v>
      </c>
      <c r="BB43" s="87">
        <f>BA43*AX43/100*((AU43/100)^2/4*PI()*7850/100)</f>
        <v>62.664877422257568</v>
      </c>
      <c r="BC43" s="87">
        <f>Q$12</f>
        <v>0</v>
      </c>
      <c r="BD43" s="88">
        <v>2</v>
      </c>
      <c r="BE43" s="87">
        <f>AL43-8</f>
        <v>228</v>
      </c>
      <c r="BF43" s="87">
        <f>AR43-9</f>
        <v>36</v>
      </c>
      <c r="BG43" s="104">
        <v>12</v>
      </c>
      <c r="BH43" s="88">
        <f t="shared" si="8"/>
        <v>300</v>
      </c>
      <c r="BI43" s="88">
        <f>INT((AP43-13)/20)+1</f>
        <v>3</v>
      </c>
      <c r="BJ43" s="87">
        <f t="shared" si="9"/>
        <v>7.9903267551402788</v>
      </c>
      <c r="BK43" s="88" t="s">
        <v>319</v>
      </c>
      <c r="BL43" s="87">
        <f>IF(BS43="双肢",(AP43+AQ43)/2-8.5,((INT((AX43-1)/2)+1)*AS43+AZ43+BO43+(AQ43-6.5*2)/2+INT(AQ43/8/10)*10+AZ43+BO43)/2)</f>
        <v>46.919999999999995</v>
      </c>
      <c r="BM43" s="87">
        <f>AR43-8.2</f>
        <v>36.799999999999997</v>
      </c>
      <c r="BN43" s="104">
        <f>Z$6</f>
        <v>10</v>
      </c>
      <c r="BO43" s="105">
        <f t="shared" si="10"/>
        <v>1.1599999999999999</v>
      </c>
      <c r="BP43" s="87">
        <f>(BL43+BM43+12)*2</f>
        <v>191.44</v>
      </c>
      <c r="BQ43" s="88">
        <f>IF(BS43="双肢",INT((AL43-8)/12.5)+1,(INT((AL43-8)/12.5)+1)*2)</f>
        <v>38</v>
      </c>
      <c r="BR43" s="87">
        <f t="shared" si="11"/>
        <v>44.851381058760886</v>
      </c>
      <c r="BS43" s="87" t="str">
        <f>AE$12</f>
        <v>四肢</v>
      </c>
      <c r="BT43" s="242">
        <f>BB43+BJ43+BR43+BB44+BJ44+BR44</f>
        <v>175.27894973255965</v>
      </c>
      <c r="BU43" s="284">
        <f>(AP43+AQ43)*AL43/2*AR43/1000000</f>
        <v>0.86553000000000002</v>
      </c>
    </row>
    <row r="44" spans="4:73" ht="24" customHeight="1" x14ac:dyDescent="0.25">
      <c r="D44" s="73"/>
      <c r="E44" s="93"/>
      <c r="F44" s="73"/>
      <c r="G44" s="73"/>
      <c r="H44" s="73"/>
      <c r="I44" s="72"/>
      <c r="J44" s="73"/>
      <c r="K44" s="73"/>
      <c r="L44" s="73"/>
      <c r="M44" s="73"/>
      <c r="N44" s="73"/>
      <c r="O44" s="73"/>
      <c r="P44" s="72"/>
      <c r="Q44" s="72"/>
      <c r="R44" s="72"/>
      <c r="S44" s="72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J44" s="278"/>
      <c r="AK44" s="242"/>
      <c r="AL44" s="345"/>
      <c r="AM44" s="242"/>
      <c r="AN44" s="238"/>
      <c r="AO44" s="250"/>
      <c r="AP44" s="242"/>
      <c r="AQ44" s="242"/>
      <c r="AR44" s="238"/>
      <c r="AS44" s="239"/>
      <c r="AT44" s="88" t="s">
        <v>311</v>
      </c>
      <c r="AU44" s="104">
        <f>AU43</f>
        <v>22</v>
      </c>
      <c r="AV44" s="87">
        <f>AL43/COS(AN43/180*PI())-8</f>
        <v>231.64068040503582</v>
      </c>
      <c r="AW44" s="88">
        <f>AR43-9</f>
        <v>36</v>
      </c>
      <c r="AX44" s="103" t="s">
        <v>310</v>
      </c>
      <c r="AY44" s="131">
        <f>INT((AQ43-AP43-3.5/COS(AN43*PI()/180))/AS43)+1</f>
        <v>5</v>
      </c>
      <c r="AZ44" s="105">
        <f t="shared" si="6"/>
        <v>2.5099999999999998</v>
      </c>
      <c r="BA44" s="88">
        <f t="shared" si="7"/>
        <v>303.64068040503582</v>
      </c>
      <c r="BB44" s="87">
        <f>BA44*AY44/100*((AU44/100)^2/4*PI()*7850/100)</f>
        <v>45.303823852362981</v>
      </c>
      <c r="BC44" s="87">
        <f>BC43</f>
        <v>0</v>
      </c>
      <c r="BD44" s="88" t="s">
        <v>312</v>
      </c>
      <c r="BE44" s="87">
        <f>AL43/COS(AN43/180*PI())-8</f>
        <v>231.64068040503582</v>
      </c>
      <c r="BF44" s="87">
        <f>AR43-9</f>
        <v>36</v>
      </c>
      <c r="BG44" s="104">
        <v>12</v>
      </c>
      <c r="BH44" s="88">
        <f t="shared" si="8"/>
        <v>303.64068040503582</v>
      </c>
      <c r="BI44" s="88">
        <f>INT((AQ43-AP43-3.5/COS(AN43*PI()/180))/20)+1</f>
        <v>2</v>
      </c>
      <c r="BJ44" s="87">
        <f t="shared" si="9"/>
        <v>5.3915294501985702</v>
      </c>
      <c r="BK44" s="88">
        <v>4</v>
      </c>
      <c r="BL44" s="103" t="s">
        <v>310</v>
      </c>
      <c r="BM44" s="87">
        <f>AR43-8.2</f>
        <v>36.799999999999997</v>
      </c>
      <c r="BN44" s="104">
        <v>12</v>
      </c>
      <c r="BO44" s="105">
        <f t="shared" si="10"/>
        <v>1.39</v>
      </c>
      <c r="BP44" s="87">
        <f>20+BM44</f>
        <v>56.8</v>
      </c>
      <c r="BQ44" s="88">
        <f>IF(BS43="双肢",INT(BQ43/3)*INT((AX43+AY44/2)/3),INT(BQ43/3/2)*INT((AX43+AY44/2)/3))</f>
        <v>18</v>
      </c>
      <c r="BR44" s="87">
        <f t="shared" si="11"/>
        <v>9.0770111938393576</v>
      </c>
      <c r="BS44" s="103" t="s">
        <v>310</v>
      </c>
      <c r="BT44" s="242"/>
      <c r="BU44" s="284"/>
    </row>
    <row r="45" spans="4:73" ht="24" customHeight="1" x14ac:dyDescent="0.25">
      <c r="D45" s="73"/>
      <c r="E45" s="93"/>
      <c r="F45" s="73"/>
      <c r="G45" s="73"/>
      <c r="H45" s="73"/>
      <c r="I45" s="72"/>
      <c r="J45" s="73"/>
      <c r="K45" s="73"/>
      <c r="L45" s="73"/>
      <c r="M45" s="73"/>
      <c r="N45" s="73"/>
      <c r="O45" s="73"/>
      <c r="P45" s="72"/>
      <c r="Q45" s="72"/>
      <c r="R45" s="72"/>
      <c r="S45" s="72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J45" s="278"/>
      <c r="AK45" s="242"/>
      <c r="AL45" s="238">
        <f>AJ31*100-2*2</f>
        <v>236</v>
      </c>
      <c r="AM45" s="242" t="s">
        <v>320</v>
      </c>
      <c r="AN45" s="238">
        <v>10</v>
      </c>
      <c r="AO45" s="250">
        <f>INT(AL45*TAN(RADIANS(AN45)))+20</f>
        <v>61</v>
      </c>
      <c r="AP45" s="242">
        <f>INT((AO45-13)/AS45)*AS45+13</f>
        <v>61</v>
      </c>
      <c r="AQ45" s="242">
        <f>AP45+INT(AL45*(TAN(AN45/180*PI())))</f>
        <v>102</v>
      </c>
      <c r="AR45" s="238">
        <f>F$13</f>
        <v>45</v>
      </c>
      <c r="AS45" s="239">
        <v>8</v>
      </c>
      <c r="AT45" s="88">
        <v>1</v>
      </c>
      <c r="AU45" s="104">
        <f>J$13</f>
        <v>22</v>
      </c>
      <c r="AV45" s="87">
        <f>AL45-8</f>
        <v>228</v>
      </c>
      <c r="AW45" s="88">
        <f>AR45-9</f>
        <v>36</v>
      </c>
      <c r="AX45" s="130">
        <f>INT((AP45-13)/AS45)+1</f>
        <v>7</v>
      </c>
      <c r="AY45" s="103" t="s">
        <v>310</v>
      </c>
      <c r="AZ45" s="105">
        <f t="shared" si="6"/>
        <v>2.5099999999999998</v>
      </c>
      <c r="BA45" s="88">
        <f t="shared" si="7"/>
        <v>300</v>
      </c>
      <c r="BB45" s="87">
        <f>BA45*AX45/100*((AU45/100)^2/4*PI()*7850/100)</f>
        <v>62.664877422257568</v>
      </c>
      <c r="BC45" s="87">
        <f>Q$13</f>
        <v>0</v>
      </c>
      <c r="BD45" s="88">
        <v>2</v>
      </c>
      <c r="BE45" s="87">
        <f>AL45-8</f>
        <v>228</v>
      </c>
      <c r="BF45" s="87">
        <f>AR45-9</f>
        <v>36</v>
      </c>
      <c r="BG45" s="104">
        <v>12</v>
      </c>
      <c r="BH45" s="88">
        <f t="shared" si="8"/>
        <v>300</v>
      </c>
      <c r="BI45" s="88">
        <f>INT((AP45-13)/20)+1</f>
        <v>3</v>
      </c>
      <c r="BJ45" s="87">
        <f t="shared" si="9"/>
        <v>7.9903267551402788</v>
      </c>
      <c r="BK45" s="88" t="s">
        <v>319</v>
      </c>
      <c r="BL45" s="87">
        <f>IF(BS45="双肢",(AP45+AQ45)/2-8.5,((INT((AX45-1)/2)+1)*AS45+AZ45+BO45+(AQ45-6.5*2)/2+INT(AQ45/8/10)*10+AZ45+BO45)/2)</f>
        <v>46.919999999999995</v>
      </c>
      <c r="BM45" s="87">
        <f>AR45-8.2</f>
        <v>36.799999999999997</v>
      </c>
      <c r="BN45" s="104">
        <f>Z$6</f>
        <v>10</v>
      </c>
      <c r="BO45" s="105">
        <f t="shared" si="10"/>
        <v>1.1599999999999999</v>
      </c>
      <c r="BP45" s="87">
        <f>(BL45+BM45+12)*2</f>
        <v>191.44</v>
      </c>
      <c r="BQ45" s="88">
        <f>IF(BS45="双肢",INT((AL45-8)/12.5)+1,(INT((AL45-8)/12.5)+1)*2)</f>
        <v>38</v>
      </c>
      <c r="BR45" s="87">
        <f t="shared" si="11"/>
        <v>44.851381058760886</v>
      </c>
      <c r="BS45" s="87" t="str">
        <f>AE$13</f>
        <v>四肢</v>
      </c>
      <c r="BT45" s="242">
        <f>BB45+BJ45+BR45+BB46+BJ46+BR46</f>
        <v>175.27894973255965</v>
      </c>
      <c r="BU45" s="284">
        <f>(AP45+AQ45)*AL45/2*AR45/1000000</f>
        <v>0.86553000000000002</v>
      </c>
    </row>
    <row r="46" spans="4:73" ht="24" customHeight="1" x14ac:dyDescent="0.25">
      <c r="D46" s="73"/>
      <c r="E46" s="93"/>
      <c r="F46" s="73"/>
      <c r="G46" s="73"/>
      <c r="H46" s="73"/>
      <c r="I46" s="72"/>
      <c r="J46" s="73"/>
      <c r="K46" s="73"/>
      <c r="L46" s="73"/>
      <c r="M46" s="73"/>
      <c r="N46" s="73"/>
      <c r="O46" s="73"/>
      <c r="P46" s="72"/>
      <c r="Q46" s="72"/>
      <c r="R46" s="72"/>
      <c r="S46" s="72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J46" s="278"/>
      <c r="AK46" s="242"/>
      <c r="AL46" s="345"/>
      <c r="AM46" s="242"/>
      <c r="AN46" s="238"/>
      <c r="AO46" s="250"/>
      <c r="AP46" s="242"/>
      <c r="AQ46" s="242"/>
      <c r="AR46" s="238"/>
      <c r="AS46" s="239"/>
      <c r="AT46" s="88" t="s">
        <v>311</v>
      </c>
      <c r="AU46" s="104">
        <f>AU45</f>
        <v>22</v>
      </c>
      <c r="AV46" s="87">
        <f>AL45/COS(AN45/180*PI())-8</f>
        <v>231.64068040503582</v>
      </c>
      <c r="AW46" s="88">
        <f>AR45-9</f>
        <v>36</v>
      </c>
      <c r="AX46" s="103" t="s">
        <v>310</v>
      </c>
      <c r="AY46" s="131">
        <f>INT((AQ45-AP45-3.5/COS(AN45*PI()/180))/AS45)+1</f>
        <v>5</v>
      </c>
      <c r="AZ46" s="105">
        <f t="shared" si="6"/>
        <v>2.5099999999999998</v>
      </c>
      <c r="BA46" s="88">
        <f t="shared" si="7"/>
        <v>303.64068040503582</v>
      </c>
      <c r="BB46" s="87">
        <f>BA46*AY46/100*((AU46/100)^2/4*PI()*7850/100)</f>
        <v>45.303823852362981</v>
      </c>
      <c r="BC46" s="87">
        <f>BC45</f>
        <v>0</v>
      </c>
      <c r="BD46" s="88" t="s">
        <v>312</v>
      </c>
      <c r="BE46" s="87">
        <f>AL45/COS(AN45/180*PI())-8</f>
        <v>231.64068040503582</v>
      </c>
      <c r="BF46" s="87">
        <f>AR45-9</f>
        <v>36</v>
      </c>
      <c r="BG46" s="104">
        <v>12</v>
      </c>
      <c r="BH46" s="88">
        <f t="shared" si="8"/>
        <v>303.64068040503582</v>
      </c>
      <c r="BI46" s="88">
        <f>INT((AQ45-AP45-3.5/COS(AN45*PI()/180))/20)+1</f>
        <v>2</v>
      </c>
      <c r="BJ46" s="87">
        <f t="shared" si="9"/>
        <v>5.3915294501985702</v>
      </c>
      <c r="BK46" s="88">
        <v>4</v>
      </c>
      <c r="BL46" s="103" t="s">
        <v>310</v>
      </c>
      <c r="BM46" s="87">
        <f>AR45-8.2</f>
        <v>36.799999999999997</v>
      </c>
      <c r="BN46" s="104">
        <v>12</v>
      </c>
      <c r="BO46" s="105">
        <f t="shared" si="10"/>
        <v>1.39</v>
      </c>
      <c r="BP46" s="87">
        <f>20+BM46</f>
        <v>56.8</v>
      </c>
      <c r="BQ46" s="88">
        <f>IF(BS45="双肢",INT(BQ45/3)*INT((AX45+AY46/2)/3),INT(BQ45/3/2)*INT((AX45+AY46/2)/3))</f>
        <v>18</v>
      </c>
      <c r="BR46" s="87">
        <f t="shared" si="11"/>
        <v>9.0770111938393576</v>
      </c>
      <c r="BS46" s="103" t="s">
        <v>310</v>
      </c>
      <c r="BT46" s="242"/>
      <c r="BU46" s="284"/>
    </row>
    <row r="47" spans="4:73" ht="24" customHeight="1" x14ac:dyDescent="0.25">
      <c r="D47" s="73"/>
      <c r="E47" s="93"/>
      <c r="F47" s="73"/>
      <c r="G47" s="73"/>
      <c r="H47" s="73"/>
      <c r="I47" s="72"/>
      <c r="J47" s="73"/>
      <c r="K47" s="73"/>
      <c r="L47" s="73"/>
      <c r="M47" s="73"/>
      <c r="N47" s="73"/>
      <c r="O47" s="73"/>
      <c r="P47" s="72"/>
      <c r="Q47" s="72"/>
      <c r="R47" s="72"/>
      <c r="S47" s="72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J47" s="278"/>
      <c r="AK47" s="242"/>
      <c r="AL47" s="238">
        <f>AJ31*100-2*2</f>
        <v>236</v>
      </c>
      <c r="AM47" s="242" t="s">
        <v>321</v>
      </c>
      <c r="AN47" s="238">
        <v>10</v>
      </c>
      <c r="AO47" s="250">
        <f>INT(AL47*TAN(RADIANS(AN47)))+20</f>
        <v>61</v>
      </c>
      <c r="AP47" s="242">
        <f>INT((AO47-13)/AS47)*AS47+13</f>
        <v>61</v>
      </c>
      <c r="AQ47" s="242">
        <f>AP47+INT(AL47*(TAN(AN47/180*PI())))</f>
        <v>102</v>
      </c>
      <c r="AR47" s="238">
        <f>F$14</f>
        <v>50</v>
      </c>
      <c r="AS47" s="239">
        <v>8</v>
      </c>
      <c r="AT47" s="88">
        <v>1</v>
      </c>
      <c r="AU47" s="104">
        <f>J$14</f>
        <v>22</v>
      </c>
      <c r="AV47" s="87">
        <f>AL47-8</f>
        <v>228</v>
      </c>
      <c r="AW47" s="88">
        <f>AR47-9</f>
        <v>41</v>
      </c>
      <c r="AX47" s="130">
        <f>INT((AP47-13)/AS47)+1</f>
        <v>7</v>
      </c>
      <c r="AY47" s="103" t="s">
        <v>310</v>
      </c>
      <c r="AZ47" s="105">
        <f t="shared" si="6"/>
        <v>2.5099999999999998</v>
      </c>
      <c r="BA47" s="88">
        <f t="shared" si="7"/>
        <v>310</v>
      </c>
      <c r="BB47" s="87">
        <f>BA47*AX47/100*((AU47/100)^2/4*PI()*7850/100)</f>
        <v>64.753706669666144</v>
      </c>
      <c r="BC47" s="87">
        <f>Q$14</f>
        <v>0</v>
      </c>
      <c r="BD47" s="88">
        <v>2</v>
      </c>
      <c r="BE47" s="87">
        <f>AL47-8</f>
        <v>228</v>
      </c>
      <c r="BF47" s="87">
        <f>AR47-9</f>
        <v>41</v>
      </c>
      <c r="BG47" s="104">
        <v>12</v>
      </c>
      <c r="BH47" s="88">
        <f t="shared" si="8"/>
        <v>310</v>
      </c>
      <c r="BI47" s="88">
        <f>INT((AP47-13)/20)+1</f>
        <v>3</v>
      </c>
      <c r="BJ47" s="87">
        <f t="shared" si="9"/>
        <v>8.2566709803116218</v>
      </c>
      <c r="BK47" s="88" t="s">
        <v>319</v>
      </c>
      <c r="BL47" s="87">
        <f>IF(BS47="双肢",(AP47+AQ47)/2-8.5,((INT((AX47-1)/2)+1)*AS47+AZ47+BO47+(AQ47-6.5*2)/2+INT(AQ47/8/10)*10+AZ47+BO47)/2)</f>
        <v>47.150000000000006</v>
      </c>
      <c r="BM47" s="87">
        <f>AR47-8.2</f>
        <v>41.8</v>
      </c>
      <c r="BN47" s="104">
        <v>12</v>
      </c>
      <c r="BO47" s="105">
        <f t="shared" si="10"/>
        <v>1.39</v>
      </c>
      <c r="BP47" s="87">
        <f>(BL47+BM47+12)*2</f>
        <v>201.9</v>
      </c>
      <c r="BQ47" s="88">
        <f>IF(BS47="双肢",INT((AL47-8)/12.5)+1,(INT((AL47-8)/12.5)+1)*2)</f>
        <v>38</v>
      </c>
      <c r="BR47" s="87">
        <f t="shared" si="11"/>
        <v>68.114872145319168</v>
      </c>
      <c r="BS47" s="87" t="str">
        <f>AE$14</f>
        <v>四肢</v>
      </c>
      <c r="BT47" s="242">
        <f>BB47+BJ47+BR47+BB48+BJ48+BR48</f>
        <v>203.36623067499892</v>
      </c>
      <c r="BU47" s="284">
        <f>(AP47+AQ47)*AL47/2*AR47/1000000</f>
        <v>0.9617</v>
      </c>
    </row>
    <row r="48" spans="4:73" ht="24" customHeight="1" x14ac:dyDescent="0.25">
      <c r="D48" s="73"/>
      <c r="E48" s="93"/>
      <c r="F48" s="73"/>
      <c r="G48" s="73"/>
      <c r="H48" s="73"/>
      <c r="I48" s="72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J48" s="278"/>
      <c r="AK48" s="242"/>
      <c r="AL48" s="345"/>
      <c r="AM48" s="242"/>
      <c r="AN48" s="238"/>
      <c r="AO48" s="250"/>
      <c r="AP48" s="242"/>
      <c r="AQ48" s="242"/>
      <c r="AR48" s="238"/>
      <c r="AS48" s="239"/>
      <c r="AT48" s="88" t="s">
        <v>311</v>
      </c>
      <c r="AU48" s="104">
        <f>AU47</f>
        <v>22</v>
      </c>
      <c r="AV48" s="87">
        <f>AL47/COS(AN47/180*PI())-8</f>
        <v>231.64068040503582</v>
      </c>
      <c r="AW48" s="88">
        <f>AR47-9</f>
        <v>41</v>
      </c>
      <c r="AX48" s="103" t="s">
        <v>310</v>
      </c>
      <c r="AY48" s="131">
        <f>INT((AQ47-AP47-3.5/COS(AN47*PI()/180))/AS47)+1</f>
        <v>5</v>
      </c>
      <c r="AZ48" s="105">
        <f t="shared" si="6"/>
        <v>2.5099999999999998</v>
      </c>
      <c r="BA48" s="88">
        <f t="shared" si="7"/>
        <v>313.64068040503582</v>
      </c>
      <c r="BB48" s="87">
        <f>BA48*AY48/100*((AU48/100)^2/4*PI()*7850/100)</f>
        <v>46.795844743369116</v>
      </c>
      <c r="BC48" s="87">
        <f>BC47</f>
        <v>0</v>
      </c>
      <c r="BD48" s="88" t="s">
        <v>312</v>
      </c>
      <c r="BE48" s="87">
        <f>AL47/COS(AN47/180*PI())-8</f>
        <v>231.64068040503582</v>
      </c>
      <c r="BF48" s="87">
        <f>AR47-9</f>
        <v>41</v>
      </c>
      <c r="BG48" s="104">
        <v>12</v>
      </c>
      <c r="BH48" s="88">
        <f t="shared" si="8"/>
        <v>313.64068040503582</v>
      </c>
      <c r="BI48" s="88">
        <f>INT((AQ47-AP47-3.5/COS(AN47*PI()/180))/20)+1</f>
        <v>2</v>
      </c>
      <c r="BJ48" s="87">
        <f t="shared" si="9"/>
        <v>5.5690922669794656</v>
      </c>
      <c r="BK48" s="88">
        <v>4</v>
      </c>
      <c r="BL48" s="103" t="s">
        <v>310</v>
      </c>
      <c r="BM48" s="87">
        <f>AR47-8.2</f>
        <v>41.8</v>
      </c>
      <c r="BN48" s="104">
        <v>12</v>
      </c>
      <c r="BO48" s="105">
        <f t="shared" si="10"/>
        <v>1.39</v>
      </c>
      <c r="BP48" s="87">
        <f>20+BM48</f>
        <v>61.8</v>
      </c>
      <c r="BQ48" s="88">
        <f>IF(BS47="双肢",INT(BQ47/3)*INT((AX47+AY48/2)/3),INT(BQ47/3/2)*INT((AX47+AY48/2)/3))</f>
        <v>18</v>
      </c>
      <c r="BR48" s="87">
        <f t="shared" si="11"/>
        <v>9.8760438693533832</v>
      </c>
      <c r="BS48" s="103" t="s">
        <v>310</v>
      </c>
      <c r="BT48" s="242"/>
      <c r="BU48" s="284"/>
    </row>
    <row r="49" spans="2:83" ht="24" customHeight="1" x14ac:dyDescent="0.25">
      <c r="D49" s="73"/>
      <c r="E49" s="93"/>
      <c r="F49" s="73"/>
      <c r="G49" s="73"/>
      <c r="H49" s="73"/>
      <c r="I49" s="72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J49" s="278"/>
      <c r="AK49" s="242"/>
      <c r="AL49" s="238">
        <f>AJ31*100-2*2</f>
        <v>236</v>
      </c>
      <c r="AM49" s="242" t="s">
        <v>322</v>
      </c>
      <c r="AN49" s="238">
        <v>10</v>
      </c>
      <c r="AO49" s="250">
        <f>INT(AL49*TAN(RADIANS(AN49)))+20</f>
        <v>61</v>
      </c>
      <c r="AP49" s="242">
        <f>INT((AO49-13)/AS49)*AS49+13</f>
        <v>61</v>
      </c>
      <c r="AQ49" s="242">
        <f>AP49+INT(AL49*(TAN(AN49/180*PI())))</f>
        <v>102</v>
      </c>
      <c r="AR49" s="238">
        <f>F$15</f>
        <v>50</v>
      </c>
      <c r="AS49" s="239">
        <v>8</v>
      </c>
      <c r="AT49" s="88">
        <v>1</v>
      </c>
      <c r="AU49" s="104">
        <f>J$15</f>
        <v>22</v>
      </c>
      <c r="AV49" s="87">
        <f>AL49-8</f>
        <v>228</v>
      </c>
      <c r="AW49" s="88">
        <f>AR49-9</f>
        <v>41</v>
      </c>
      <c r="AX49" s="130">
        <f>INT((AP49-13)/AS49)+1</f>
        <v>7</v>
      </c>
      <c r="AY49" s="103" t="s">
        <v>310</v>
      </c>
      <c r="AZ49" s="105">
        <f t="shared" si="6"/>
        <v>2.5099999999999998</v>
      </c>
      <c r="BA49" s="88">
        <f t="shared" si="7"/>
        <v>310</v>
      </c>
      <c r="BB49" s="87">
        <f>BA49*AX49/100*((AU49/100)^2/4*PI()*7850/100)</f>
        <v>64.753706669666144</v>
      </c>
      <c r="BC49" s="87">
        <f>Q$15</f>
        <v>0</v>
      </c>
      <c r="BD49" s="88">
        <v>2</v>
      </c>
      <c r="BE49" s="87">
        <f>AL49-8</f>
        <v>228</v>
      </c>
      <c r="BF49" s="87">
        <f>AR49-9</f>
        <v>41</v>
      </c>
      <c r="BG49" s="104">
        <v>12</v>
      </c>
      <c r="BH49" s="88">
        <f t="shared" si="8"/>
        <v>310</v>
      </c>
      <c r="BI49" s="88">
        <f>INT((AP49-13)/20)+1</f>
        <v>3</v>
      </c>
      <c r="BJ49" s="87">
        <f t="shared" si="9"/>
        <v>8.2566709803116218</v>
      </c>
      <c r="BK49" s="88" t="s">
        <v>319</v>
      </c>
      <c r="BL49" s="87">
        <f>IF(BS49="双肢",(AP49+AQ49)/2-8.5,((INT((AX49-1)/2)+1)*AS49+AZ49+BO49+(AQ49-6.5*2)/2+INT(AQ49/8/10)*10+AZ49+BO49)/2)</f>
        <v>47.150000000000006</v>
      </c>
      <c r="BM49" s="87">
        <f>AR49-8.2</f>
        <v>41.8</v>
      </c>
      <c r="BN49" s="104">
        <v>12</v>
      </c>
      <c r="BO49" s="105">
        <f t="shared" si="10"/>
        <v>1.39</v>
      </c>
      <c r="BP49" s="87">
        <f>(BL49+BM49+12)*2</f>
        <v>201.9</v>
      </c>
      <c r="BQ49" s="88">
        <f>IF(BS49="双肢",INT((AL49-8)/12.5)+1,(INT((AL49-8)/12.5)+1)*2)</f>
        <v>38</v>
      </c>
      <c r="BR49" s="87">
        <f t="shared" si="11"/>
        <v>68.114872145319168</v>
      </c>
      <c r="BS49" s="87" t="str">
        <f>AE$15</f>
        <v>四肢</v>
      </c>
      <c r="BT49" s="242">
        <f>BB49+BJ49+BR49+BB50+BJ50+BR50</f>
        <v>203.36623067499892</v>
      </c>
      <c r="BU49" s="284">
        <f>(AP49+AQ49)*AL49/2*AR49/1000000</f>
        <v>0.9617</v>
      </c>
    </row>
    <row r="50" spans="2:83" ht="24" customHeight="1" thickBot="1" x14ac:dyDescent="0.3">
      <c r="D50" s="73"/>
      <c r="E50" s="93"/>
      <c r="F50" s="73"/>
      <c r="G50" s="73"/>
      <c r="H50" s="73"/>
      <c r="I50" s="72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J50" s="279"/>
      <c r="AK50" s="252"/>
      <c r="AL50" s="344"/>
      <c r="AM50" s="252"/>
      <c r="AN50" s="236"/>
      <c r="AO50" s="251"/>
      <c r="AP50" s="252"/>
      <c r="AQ50" s="252"/>
      <c r="AR50" s="236"/>
      <c r="AS50" s="240"/>
      <c r="AT50" s="95" t="s">
        <v>311</v>
      </c>
      <c r="AU50" s="108">
        <f>AU49</f>
        <v>22</v>
      </c>
      <c r="AV50" s="94">
        <f>AL49/COS(AN49/180*PI())-8</f>
        <v>231.64068040503582</v>
      </c>
      <c r="AW50" s="95">
        <f>AR49-9</f>
        <v>41</v>
      </c>
      <c r="AX50" s="107" t="s">
        <v>310</v>
      </c>
      <c r="AY50" s="139">
        <f>INT((AQ49-AP49-3.5/COS(AN49*PI()/180))/AS49)+1</f>
        <v>5</v>
      </c>
      <c r="AZ50" s="109">
        <f t="shared" si="6"/>
        <v>2.5099999999999998</v>
      </c>
      <c r="BA50" s="95">
        <f t="shared" si="7"/>
        <v>313.64068040503582</v>
      </c>
      <c r="BB50" s="94">
        <f>BA50*AY50/100*((AU50/100)^2/4*PI()*7850/100)</f>
        <v>46.795844743369116</v>
      </c>
      <c r="BC50" s="94">
        <f>BC49</f>
        <v>0</v>
      </c>
      <c r="BD50" s="95" t="s">
        <v>312</v>
      </c>
      <c r="BE50" s="94">
        <f>AL49/COS(AN49/180*PI())-8</f>
        <v>231.64068040503582</v>
      </c>
      <c r="BF50" s="94">
        <f>AR49-9</f>
        <v>41</v>
      </c>
      <c r="BG50" s="108">
        <v>12</v>
      </c>
      <c r="BH50" s="95">
        <f t="shared" si="8"/>
        <v>313.64068040503582</v>
      </c>
      <c r="BI50" s="95">
        <f>INT((AQ49-AP49-3.5/COS(AN49*PI()/180))/20)+1</f>
        <v>2</v>
      </c>
      <c r="BJ50" s="94">
        <f t="shared" si="9"/>
        <v>5.5690922669794656</v>
      </c>
      <c r="BK50" s="95">
        <v>4</v>
      </c>
      <c r="BL50" s="107" t="s">
        <v>310</v>
      </c>
      <c r="BM50" s="94">
        <f>AR49-8.2</f>
        <v>41.8</v>
      </c>
      <c r="BN50" s="108">
        <v>12</v>
      </c>
      <c r="BO50" s="109">
        <f t="shared" si="10"/>
        <v>1.39</v>
      </c>
      <c r="BP50" s="94">
        <f>20+BM50</f>
        <v>61.8</v>
      </c>
      <c r="BQ50" s="95">
        <f>IF(BS49="双肢",INT(BQ49/3)*INT((AX49+AY50/2)/3),INT(BQ49/3/2)*INT((AX49+AY50/2)/3))</f>
        <v>18</v>
      </c>
      <c r="BR50" s="94">
        <f t="shared" si="11"/>
        <v>9.8760438693533832</v>
      </c>
      <c r="BS50" s="107" t="s">
        <v>310</v>
      </c>
      <c r="BT50" s="252"/>
      <c r="BU50" s="285"/>
    </row>
    <row r="51" spans="2:83" ht="19.899999999999999" customHeight="1" x14ac:dyDescent="0.25">
      <c r="D51" s="73"/>
      <c r="E51" s="93"/>
      <c r="F51" s="73"/>
      <c r="G51" s="73"/>
      <c r="H51" s="73"/>
      <c r="I51" s="72"/>
      <c r="J51" s="73"/>
      <c r="K51" s="73"/>
      <c r="L51" s="73"/>
      <c r="M51" s="73"/>
      <c r="N51" s="73"/>
      <c r="O51" s="73"/>
      <c r="P51" s="72"/>
      <c r="Q51" s="72"/>
      <c r="R51" s="72"/>
      <c r="S51" s="72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L51" s="73"/>
      <c r="AM51" s="93"/>
      <c r="AN51" s="93"/>
      <c r="AO51" s="129"/>
      <c r="AP51" s="93"/>
      <c r="AQ51" s="93"/>
      <c r="AR51" s="73"/>
      <c r="AT51" s="73"/>
      <c r="AU51" s="73"/>
      <c r="AV51" s="73"/>
      <c r="AW51" s="73"/>
      <c r="AX51" s="73"/>
      <c r="AY51" s="73"/>
      <c r="AZ51" s="73"/>
      <c r="BA51" s="73"/>
      <c r="BB51" s="72"/>
      <c r="BC51" s="72"/>
      <c r="BD51" s="72"/>
      <c r="BE51" s="72"/>
      <c r="BF51" s="72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</row>
    <row r="52" spans="2:83" ht="39.950000000000003" customHeight="1" x14ac:dyDescent="0.25">
      <c r="D52" s="73"/>
      <c r="E52" s="93"/>
      <c r="F52" s="73"/>
      <c r="G52" s="73"/>
      <c r="H52" s="73"/>
      <c r="I52" s="72"/>
      <c r="J52" s="73"/>
      <c r="K52" s="73"/>
      <c r="L52" s="73"/>
      <c r="M52" s="73"/>
      <c r="N52" s="73"/>
      <c r="O52" s="73"/>
      <c r="P52" s="72"/>
      <c r="Q52" s="72"/>
      <c r="R52" s="72"/>
      <c r="S52" s="72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J52" s="271" t="s">
        <v>324</v>
      </c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  <c r="AX52" s="287"/>
      <c r="AY52" s="287"/>
      <c r="AZ52" s="287"/>
      <c r="BA52" s="287"/>
      <c r="BB52" s="287"/>
      <c r="BC52" s="287"/>
      <c r="BD52" s="287"/>
      <c r="BE52" s="287"/>
      <c r="BF52" s="287"/>
      <c r="BG52" s="287"/>
      <c r="BH52" s="287"/>
      <c r="BI52" s="287"/>
      <c r="BJ52" s="287"/>
      <c r="BK52" s="287"/>
      <c r="BL52" s="287"/>
      <c r="BM52" s="287"/>
      <c r="BN52" s="287"/>
      <c r="BO52" s="287"/>
      <c r="BP52" s="287"/>
      <c r="BQ52" s="287"/>
      <c r="BR52" s="287"/>
      <c r="BS52" s="287"/>
      <c r="BT52" s="287"/>
      <c r="BU52" s="287"/>
    </row>
    <row r="53" spans="2:83" ht="9.9499999999999993" customHeight="1" thickBot="1" x14ac:dyDescent="0.3">
      <c r="D53" s="73"/>
      <c r="E53" s="93"/>
      <c r="F53" s="73"/>
      <c r="G53" s="73"/>
      <c r="H53" s="73"/>
      <c r="I53" s="72"/>
      <c r="J53" s="73"/>
      <c r="K53" s="73"/>
      <c r="L53" s="73"/>
      <c r="M53" s="73"/>
      <c r="N53" s="73"/>
      <c r="O53" s="73"/>
      <c r="P53" s="72"/>
      <c r="Q53" s="72"/>
      <c r="R53" s="72"/>
      <c r="S53" s="72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J53" s="43"/>
      <c r="AK53" s="43"/>
      <c r="AL53" s="43"/>
      <c r="AM53" s="43"/>
      <c r="AN53" s="43"/>
      <c r="AO53" s="128"/>
      <c r="AP53" s="43"/>
      <c r="AQ53" s="43"/>
      <c r="AR53" s="43"/>
      <c r="AS53" s="13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</row>
    <row r="54" spans="2:83" s="97" customFormat="1" ht="39.950000000000003" customHeight="1" x14ac:dyDescent="0.3">
      <c r="B54" s="42"/>
      <c r="C54" s="42"/>
      <c r="D54" s="73"/>
      <c r="E54" s="93"/>
      <c r="F54" s="73"/>
      <c r="G54" s="73"/>
      <c r="H54" s="73"/>
      <c r="I54" s="72"/>
      <c r="J54" s="73"/>
      <c r="K54" s="73"/>
      <c r="L54" s="73"/>
      <c r="M54" s="73"/>
      <c r="N54" s="73"/>
      <c r="O54" s="73"/>
      <c r="P54" s="72"/>
      <c r="Q54" s="72"/>
      <c r="R54" s="72"/>
      <c r="S54" s="72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96"/>
      <c r="AJ54" s="348" t="s">
        <v>271</v>
      </c>
      <c r="AK54" s="274" t="s">
        <v>272</v>
      </c>
      <c r="AL54" s="274" t="s">
        <v>273</v>
      </c>
      <c r="AM54" s="274" t="s">
        <v>274</v>
      </c>
      <c r="AN54" s="125" t="s">
        <v>275</v>
      </c>
      <c r="AO54" s="76" t="s">
        <v>276</v>
      </c>
      <c r="AP54" s="125" t="s">
        <v>276</v>
      </c>
      <c r="AQ54" s="125" t="s">
        <v>277</v>
      </c>
      <c r="AR54" s="124" t="s">
        <v>265</v>
      </c>
      <c r="AS54" s="264" t="s">
        <v>278</v>
      </c>
      <c r="AT54" s="257" t="s">
        <v>279</v>
      </c>
      <c r="AU54" s="257"/>
      <c r="AV54" s="257"/>
      <c r="AW54" s="257"/>
      <c r="AX54" s="257"/>
      <c r="AY54" s="257"/>
      <c r="AZ54" s="257"/>
      <c r="BA54" s="257"/>
      <c r="BB54" s="257"/>
      <c r="BC54" s="257"/>
      <c r="BD54" s="257" t="s">
        <v>280</v>
      </c>
      <c r="BE54" s="257"/>
      <c r="BF54" s="257"/>
      <c r="BG54" s="257"/>
      <c r="BH54" s="257"/>
      <c r="BI54" s="257"/>
      <c r="BJ54" s="257"/>
      <c r="BK54" s="257" t="s">
        <v>281</v>
      </c>
      <c r="BL54" s="257"/>
      <c r="BM54" s="257"/>
      <c r="BN54" s="257"/>
      <c r="BO54" s="257"/>
      <c r="BP54" s="257"/>
      <c r="BQ54" s="257"/>
      <c r="BR54" s="257"/>
      <c r="BS54" s="257"/>
      <c r="BT54" s="258" t="s">
        <v>282</v>
      </c>
      <c r="BU54" s="260" t="s">
        <v>283</v>
      </c>
      <c r="CE54" s="143"/>
    </row>
    <row r="55" spans="2:83" s="97" customFormat="1" ht="60" customHeight="1" x14ac:dyDescent="0.3">
      <c r="B55" s="42"/>
      <c r="C55" s="42"/>
      <c r="D55" s="73"/>
      <c r="E55" s="93"/>
      <c r="F55" s="73"/>
      <c r="G55" s="73"/>
      <c r="H55" s="73"/>
      <c r="I55" s="72"/>
      <c r="J55" s="73"/>
      <c r="K55" s="73"/>
      <c r="L55" s="73"/>
      <c r="M55" s="73"/>
      <c r="N55" s="73"/>
      <c r="O55" s="73"/>
      <c r="P55" s="72"/>
      <c r="Q55" s="72"/>
      <c r="R55" s="72"/>
      <c r="S55" s="72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96"/>
      <c r="AJ55" s="273"/>
      <c r="AK55" s="259"/>
      <c r="AL55" s="259"/>
      <c r="AM55" s="259"/>
      <c r="AN55" s="126" t="s">
        <v>297</v>
      </c>
      <c r="AO55" s="82" t="s">
        <v>298</v>
      </c>
      <c r="AP55" s="126" t="s">
        <v>299</v>
      </c>
      <c r="AQ55" s="126" t="s">
        <v>300</v>
      </c>
      <c r="AR55" s="126" t="s">
        <v>301</v>
      </c>
      <c r="AS55" s="265"/>
      <c r="AT55" s="25" t="s">
        <v>302</v>
      </c>
      <c r="AU55" s="25" t="s">
        <v>303</v>
      </c>
      <c r="AV55" s="81" t="s">
        <v>285</v>
      </c>
      <c r="AW55" s="81" t="s">
        <v>286</v>
      </c>
      <c r="AX55" s="25" t="s">
        <v>304</v>
      </c>
      <c r="AY55" s="25" t="s">
        <v>305</v>
      </c>
      <c r="AZ55" s="25" t="s">
        <v>289</v>
      </c>
      <c r="BA55" s="25" t="s">
        <v>306</v>
      </c>
      <c r="BB55" s="25" t="s">
        <v>307</v>
      </c>
      <c r="BC55" s="25" t="s">
        <v>295</v>
      </c>
      <c r="BD55" s="25" t="s">
        <v>302</v>
      </c>
      <c r="BE55" s="81" t="s">
        <v>285</v>
      </c>
      <c r="BF55" s="81" t="s">
        <v>286</v>
      </c>
      <c r="BG55" s="25" t="s">
        <v>303</v>
      </c>
      <c r="BH55" s="25" t="s">
        <v>306</v>
      </c>
      <c r="BI55" s="25" t="s">
        <v>308</v>
      </c>
      <c r="BJ55" s="25" t="s">
        <v>307</v>
      </c>
      <c r="BK55" s="25" t="s">
        <v>302</v>
      </c>
      <c r="BL55" s="81" t="s">
        <v>285</v>
      </c>
      <c r="BM55" s="81" t="s">
        <v>286</v>
      </c>
      <c r="BN55" s="25" t="s">
        <v>303</v>
      </c>
      <c r="BO55" s="25" t="s">
        <v>289</v>
      </c>
      <c r="BP55" s="25" t="s">
        <v>306</v>
      </c>
      <c r="BQ55" s="25" t="s">
        <v>296</v>
      </c>
      <c r="BR55" s="25" t="s">
        <v>307</v>
      </c>
      <c r="BS55" s="25" t="s">
        <v>295</v>
      </c>
      <c r="BT55" s="259"/>
      <c r="BU55" s="261"/>
      <c r="CE55" s="143"/>
    </row>
    <row r="56" spans="2:83" s="97" customFormat="1" ht="24" customHeight="1" x14ac:dyDescent="0.3">
      <c r="B56" s="42"/>
      <c r="C56" s="42"/>
      <c r="D56" s="73"/>
      <c r="E56" s="93"/>
      <c r="F56" s="73"/>
      <c r="G56" s="73"/>
      <c r="H56" s="73"/>
      <c r="I56" s="72"/>
      <c r="J56" s="73"/>
      <c r="K56" s="73"/>
      <c r="L56" s="73"/>
      <c r="M56" s="73"/>
      <c r="N56" s="73"/>
      <c r="O56" s="73"/>
      <c r="P56" s="72"/>
      <c r="Q56" s="72"/>
      <c r="R56" s="72"/>
      <c r="S56" s="72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96"/>
      <c r="AJ56" s="278">
        <v>2.4</v>
      </c>
      <c r="AK56" s="242">
        <v>2</v>
      </c>
      <c r="AL56" s="238">
        <f>AJ56*100-2*2</f>
        <v>236</v>
      </c>
      <c r="AM56" s="242" t="s">
        <v>309</v>
      </c>
      <c r="AN56" s="238">
        <v>15</v>
      </c>
      <c r="AO56" s="250">
        <f>INT(AL56*TAN(RADIANS(AN56)))+20</f>
        <v>83</v>
      </c>
      <c r="AP56" s="242">
        <f>INT((AO56-13)/AS56)*AS56+13</f>
        <v>77</v>
      </c>
      <c r="AQ56" s="242">
        <f>AP56+INT(AL56*(TAN(AN56/180*PI())))</f>
        <v>140</v>
      </c>
      <c r="AR56" s="238">
        <f>F$6</f>
        <v>25</v>
      </c>
      <c r="AS56" s="239">
        <v>8</v>
      </c>
      <c r="AT56" s="88">
        <v>1</v>
      </c>
      <c r="AU56" s="104">
        <f>J$6</f>
        <v>20</v>
      </c>
      <c r="AV56" s="87">
        <f>AL56-8</f>
        <v>228</v>
      </c>
      <c r="AW56" s="88">
        <f>AR56-9</f>
        <v>16</v>
      </c>
      <c r="AX56" s="130">
        <f>INT((AP56-13)/AS56)+1</f>
        <v>9</v>
      </c>
      <c r="AY56" s="103" t="s">
        <v>310</v>
      </c>
      <c r="AZ56" s="105">
        <f t="shared" ref="AZ56:AZ75" si="12">IF(AU56=16,1.84,IF(AU56=20,2.27,IF(AU56=22,2.51,IF(AU56=25,2.84,IF(AU56=28,3.16)))))</f>
        <v>2.27</v>
      </c>
      <c r="BA56" s="88">
        <f t="shared" ref="BA56:BA75" si="13">AV56+2*AW56</f>
        <v>260</v>
      </c>
      <c r="BB56" s="87">
        <f>BA56*AX56/100*((AU56/100)^2/4*PI()*7850/100)</f>
        <v>57.70791545379091</v>
      </c>
      <c r="BC56" s="87">
        <f>Q$6</f>
        <v>0</v>
      </c>
      <c r="BD56" s="88">
        <v>2</v>
      </c>
      <c r="BE56" s="87">
        <f>AL56-8</f>
        <v>228</v>
      </c>
      <c r="BF56" s="87">
        <f>AR56-9</f>
        <v>16</v>
      </c>
      <c r="BG56" s="104">
        <v>12</v>
      </c>
      <c r="BH56" s="88">
        <f t="shared" ref="BH56:BH75" si="14">BE56+2*BF56</f>
        <v>260</v>
      </c>
      <c r="BI56" s="88">
        <f>INT((AP56-13)/20)+1</f>
        <v>4</v>
      </c>
      <c r="BJ56" s="87">
        <f t="shared" ref="BJ56:BJ75" si="15">BH56*BI56/100*((BG56/100)^2/4*PI()*7850/100)</f>
        <v>9.2332664726065445</v>
      </c>
      <c r="BK56" s="88">
        <v>3</v>
      </c>
      <c r="BL56" s="87">
        <f>IF(BS56="双肢",(AP56+AQ56)/2-8.5,((INT((AX56-1)/2)+1)*AS56+AZ56+BO56+(AQ56-6.5*2)/2+INT(AQ56/8/10)*10+AZ56+BO56)/2)</f>
        <v>100</v>
      </c>
      <c r="BM56" s="87">
        <f>AR56-8.2</f>
        <v>16.8</v>
      </c>
      <c r="BN56" s="104">
        <f>Z$6</f>
        <v>10</v>
      </c>
      <c r="BO56" s="105">
        <f t="shared" ref="BO56:BO75" si="16">IF(BN56=10,1.16,IF(BN56=12,1.39,IF(BN56=25,2.7,IF(BN56=28,3.1))))</f>
        <v>1.1599999999999999</v>
      </c>
      <c r="BP56" s="87">
        <f>(BL56+BM56+12)*2</f>
        <v>257.60000000000002</v>
      </c>
      <c r="BQ56" s="88">
        <f>IF(BS56="双肢",INT((AL56-8)/12.5)+1,(INT((AL56-8)/12.5)+1)*2)</f>
        <v>19</v>
      </c>
      <c r="BR56" s="87">
        <f t="shared" ref="BR56:BR75" si="17">BP56*BQ56/100*((BN56/100)^2/4*PI()*7850/100)</f>
        <v>30.175814251819901</v>
      </c>
      <c r="BS56" s="87" t="str">
        <f>AE$6</f>
        <v>双肢</v>
      </c>
      <c r="BT56" s="242">
        <f>BB56+BJ56+BR56+BB57+BJ57+BR57</f>
        <v>165.0432724802719</v>
      </c>
      <c r="BU56" s="284">
        <f>(AP56+AQ56)*AL56/2*AR56/1000000</f>
        <v>0.64015</v>
      </c>
      <c r="CE56" s="143"/>
    </row>
    <row r="57" spans="2:83" s="97" customFormat="1" ht="24" customHeight="1" x14ac:dyDescent="0.3">
      <c r="B57" s="42"/>
      <c r="C57" s="42"/>
      <c r="D57" s="73"/>
      <c r="E57" s="93"/>
      <c r="F57" s="73"/>
      <c r="G57" s="73"/>
      <c r="H57" s="73"/>
      <c r="I57" s="72"/>
      <c r="J57" s="73"/>
      <c r="K57" s="73"/>
      <c r="L57" s="73"/>
      <c r="M57" s="73"/>
      <c r="N57" s="73"/>
      <c r="O57" s="73"/>
      <c r="P57" s="72"/>
      <c r="Q57" s="72"/>
      <c r="R57" s="72"/>
      <c r="S57" s="72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96"/>
      <c r="AJ57" s="278"/>
      <c r="AK57" s="242"/>
      <c r="AL57" s="238"/>
      <c r="AM57" s="242"/>
      <c r="AN57" s="238"/>
      <c r="AO57" s="250"/>
      <c r="AP57" s="242"/>
      <c r="AQ57" s="242"/>
      <c r="AR57" s="238"/>
      <c r="AS57" s="239"/>
      <c r="AT57" s="88" t="s">
        <v>311</v>
      </c>
      <c r="AU57" s="104">
        <f>AU56</f>
        <v>20</v>
      </c>
      <c r="AV57" s="87">
        <f>AL56/COS(AN56/180*PI())-8</f>
        <v>236.32517857677959</v>
      </c>
      <c r="AW57" s="88">
        <f>AR56-9</f>
        <v>16</v>
      </c>
      <c r="AX57" s="103" t="s">
        <v>310</v>
      </c>
      <c r="AY57" s="131">
        <f>INT((AQ56-AP56-3.5/COS(AN56*PI()/180))/AS56)+1</f>
        <v>8</v>
      </c>
      <c r="AZ57" s="105">
        <f t="shared" si="12"/>
        <v>2.27</v>
      </c>
      <c r="BA57" s="88">
        <f t="shared" si="13"/>
        <v>268.32517857677959</v>
      </c>
      <c r="BB57" s="87">
        <f>BA57*AY57/100*((AU57/100)^2/4*PI()*7850/100)</f>
        <v>52.938416134810758</v>
      </c>
      <c r="BC57" s="87">
        <f>BC56</f>
        <v>0</v>
      </c>
      <c r="BD57" s="88" t="s">
        <v>312</v>
      </c>
      <c r="BE57" s="87">
        <f>AL56/COS(AN56/180*PI())-8</f>
        <v>236.32517857677959</v>
      </c>
      <c r="BF57" s="87">
        <f>AR56-9</f>
        <v>16</v>
      </c>
      <c r="BG57" s="104">
        <v>12</v>
      </c>
      <c r="BH57" s="88">
        <f t="shared" si="14"/>
        <v>268.32517857677959</v>
      </c>
      <c r="BI57" s="88">
        <f>INT((AQ56-AP56-3.5/COS(AN56*PI()/180))/20)+1</f>
        <v>3</v>
      </c>
      <c r="BJ57" s="87">
        <f t="shared" si="15"/>
        <v>7.1466861781994506</v>
      </c>
      <c r="BK57" s="88">
        <v>4</v>
      </c>
      <c r="BL57" s="103" t="s">
        <v>310</v>
      </c>
      <c r="BM57" s="87">
        <f>AR56-8.2</f>
        <v>16.8</v>
      </c>
      <c r="BN57" s="104">
        <v>12</v>
      </c>
      <c r="BO57" s="105">
        <f t="shared" si="16"/>
        <v>1.39</v>
      </c>
      <c r="BP57" s="87">
        <f>20+BM57</f>
        <v>36.799999999999997</v>
      </c>
      <c r="BQ57" s="88">
        <f>IF(BS56="双肢",INT(BQ56/3)*INT((AX56+AY57/2)/3),INT(BQ56/3/2)*INT((AX56+AY57/2)/3))</f>
        <v>24</v>
      </c>
      <c r="BR57" s="87">
        <f t="shared" si="17"/>
        <v>7.8411739890443268</v>
      </c>
      <c r="BS57" s="103" t="s">
        <v>310</v>
      </c>
      <c r="BT57" s="242"/>
      <c r="BU57" s="284"/>
      <c r="CE57" s="143"/>
    </row>
    <row r="58" spans="2:83" s="97" customFormat="1" ht="24" customHeight="1" x14ac:dyDescent="0.3">
      <c r="B58" s="42"/>
      <c r="C58" s="42"/>
      <c r="D58" s="73"/>
      <c r="E58" s="93"/>
      <c r="F58" s="73"/>
      <c r="G58" s="73"/>
      <c r="H58" s="73"/>
      <c r="I58" s="72"/>
      <c r="J58" s="73"/>
      <c r="K58" s="73"/>
      <c r="L58" s="73"/>
      <c r="M58" s="73"/>
      <c r="N58" s="73"/>
      <c r="O58" s="73"/>
      <c r="P58" s="72"/>
      <c r="Q58" s="72"/>
      <c r="R58" s="72"/>
      <c r="S58" s="72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96"/>
      <c r="AJ58" s="278"/>
      <c r="AK58" s="242"/>
      <c r="AL58" s="238">
        <f>AJ56*100-2*2</f>
        <v>236</v>
      </c>
      <c r="AM58" s="242" t="s">
        <v>313</v>
      </c>
      <c r="AN58" s="238">
        <v>15</v>
      </c>
      <c r="AO58" s="250">
        <f>INT(AL58*TAN(RADIANS(AN58)))+20</f>
        <v>83</v>
      </c>
      <c r="AP58" s="242">
        <f>INT((AO58-13)/AS58)*AS58+13</f>
        <v>77</v>
      </c>
      <c r="AQ58" s="242">
        <f>AP58+INT(AL58*(TAN(AN58/180*PI())))</f>
        <v>140</v>
      </c>
      <c r="AR58" s="238">
        <f>F$7</f>
        <v>25</v>
      </c>
      <c r="AS58" s="349">
        <v>8</v>
      </c>
      <c r="AT58" s="88">
        <v>1</v>
      </c>
      <c r="AU58" s="104">
        <f>J$7</f>
        <v>20</v>
      </c>
      <c r="AV58" s="87">
        <f>AL58-8</f>
        <v>228</v>
      </c>
      <c r="AW58" s="88">
        <f>AR58-9</f>
        <v>16</v>
      </c>
      <c r="AX58" s="130">
        <f>INT((AP58-13)/AS58)+1</f>
        <v>9</v>
      </c>
      <c r="AY58" s="103" t="s">
        <v>310</v>
      </c>
      <c r="AZ58" s="105">
        <f t="shared" si="12"/>
        <v>2.27</v>
      </c>
      <c r="BA58" s="88">
        <f t="shared" si="13"/>
        <v>260</v>
      </c>
      <c r="BB58" s="87">
        <f>BA58*AX58/100*((AU58/100)^2/4*PI()*7850/100)</f>
        <v>57.70791545379091</v>
      </c>
      <c r="BC58" s="87">
        <f>Q$7</f>
        <v>0</v>
      </c>
      <c r="BD58" s="88">
        <v>2</v>
      </c>
      <c r="BE58" s="87">
        <f>AL58-8</f>
        <v>228</v>
      </c>
      <c r="BF58" s="87">
        <f>AR58-9</f>
        <v>16</v>
      </c>
      <c r="BG58" s="104">
        <v>12</v>
      </c>
      <c r="BH58" s="88">
        <f t="shared" si="14"/>
        <v>260</v>
      </c>
      <c r="BI58" s="88">
        <f>INT((AP58-13)/20)+1</f>
        <v>4</v>
      </c>
      <c r="BJ58" s="87">
        <f t="shared" si="15"/>
        <v>9.2332664726065445</v>
      </c>
      <c r="BK58" s="88">
        <v>3</v>
      </c>
      <c r="BL58" s="87">
        <f>IF(BS58="双肢",(AP58+AQ58)/2-8.5,((INT((AX58-1)/2)+1)*AS58+AZ58+BO58+(AQ58-6.5*2)/2+INT(AQ58/8/10)*10+AZ58+BO58)/2)</f>
        <v>100</v>
      </c>
      <c r="BM58" s="87">
        <f>AR58-8.2</f>
        <v>16.8</v>
      </c>
      <c r="BN58" s="104">
        <f>Z$6</f>
        <v>10</v>
      </c>
      <c r="BO58" s="105">
        <f t="shared" si="16"/>
        <v>1.1599999999999999</v>
      </c>
      <c r="BP58" s="87">
        <f>(BL58+BM58+12)*2</f>
        <v>257.60000000000002</v>
      </c>
      <c r="BQ58" s="88">
        <f>IF(BS58="双肢",INT((AL58-8)/12.5)+1,(INT((AL58-8)/12.5)+1)*2)</f>
        <v>19</v>
      </c>
      <c r="BR58" s="87">
        <f t="shared" si="17"/>
        <v>30.175814251819901</v>
      </c>
      <c r="BS58" s="87" t="str">
        <f>AE$6</f>
        <v>双肢</v>
      </c>
      <c r="BT58" s="242">
        <f>BB58+BJ58+BR58+BB59+BJ59+BR59</f>
        <v>165.0432724802719</v>
      </c>
      <c r="BU58" s="284">
        <f>(AP58+AQ58)*AL58/2*AR58/1000000</f>
        <v>0.64015</v>
      </c>
      <c r="CE58" s="143"/>
    </row>
    <row r="59" spans="2:83" s="97" customFormat="1" ht="24" customHeight="1" x14ac:dyDescent="0.3">
      <c r="B59" s="42"/>
      <c r="C59" s="42"/>
      <c r="D59" s="73"/>
      <c r="E59" s="93"/>
      <c r="F59" s="73"/>
      <c r="G59" s="73"/>
      <c r="H59" s="73"/>
      <c r="I59" s="72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96"/>
      <c r="AJ59" s="278"/>
      <c r="AK59" s="242"/>
      <c r="AL59" s="238"/>
      <c r="AM59" s="242"/>
      <c r="AN59" s="238"/>
      <c r="AO59" s="250"/>
      <c r="AP59" s="242"/>
      <c r="AQ59" s="242"/>
      <c r="AR59" s="238"/>
      <c r="AS59" s="350"/>
      <c r="AT59" s="88" t="s">
        <v>311</v>
      </c>
      <c r="AU59" s="104">
        <f>AU58</f>
        <v>20</v>
      </c>
      <c r="AV59" s="87">
        <f>AL58/COS(AN58/180*PI())-8</f>
        <v>236.32517857677959</v>
      </c>
      <c r="AW59" s="88">
        <f>AR58-9</f>
        <v>16</v>
      </c>
      <c r="AX59" s="103" t="s">
        <v>310</v>
      </c>
      <c r="AY59" s="131">
        <f>INT((AQ58-AP58-3.5/COS(AN58*PI()/180))/AS58)+1</f>
        <v>8</v>
      </c>
      <c r="AZ59" s="105">
        <f t="shared" si="12"/>
        <v>2.27</v>
      </c>
      <c r="BA59" s="88">
        <f t="shared" si="13"/>
        <v>268.32517857677959</v>
      </c>
      <c r="BB59" s="87">
        <f>BA59*AY59/100*((AU59/100)^2/4*PI()*7850/100)</f>
        <v>52.938416134810758</v>
      </c>
      <c r="BC59" s="87">
        <f>BC58</f>
        <v>0</v>
      </c>
      <c r="BD59" s="88" t="s">
        <v>312</v>
      </c>
      <c r="BE59" s="87">
        <f>AL58/COS(AN58/180*PI())-8</f>
        <v>236.32517857677959</v>
      </c>
      <c r="BF59" s="87">
        <f>AR58-9</f>
        <v>16</v>
      </c>
      <c r="BG59" s="104">
        <v>12</v>
      </c>
      <c r="BH59" s="88">
        <f t="shared" si="14"/>
        <v>268.32517857677959</v>
      </c>
      <c r="BI59" s="88">
        <f>INT((AQ58-AP58-3.5/COS(AN58*PI()/180))/20)+1</f>
        <v>3</v>
      </c>
      <c r="BJ59" s="87">
        <f t="shared" si="15"/>
        <v>7.1466861781994506</v>
      </c>
      <c r="BK59" s="88">
        <v>4</v>
      </c>
      <c r="BL59" s="103" t="s">
        <v>310</v>
      </c>
      <c r="BM59" s="87">
        <f>AR58-8.2</f>
        <v>16.8</v>
      </c>
      <c r="BN59" s="104">
        <v>12</v>
      </c>
      <c r="BO59" s="105">
        <f t="shared" si="16"/>
        <v>1.39</v>
      </c>
      <c r="BP59" s="87">
        <f>20+BM59</f>
        <v>36.799999999999997</v>
      </c>
      <c r="BQ59" s="88">
        <f>IF(BS58="双肢",INT(BQ58/3)*INT((AX58+AY59/2)/3),INT(BQ58/3/2)*INT((AX58+AY59/2)/3))</f>
        <v>24</v>
      </c>
      <c r="BR59" s="87">
        <f t="shared" si="17"/>
        <v>7.8411739890443268</v>
      </c>
      <c r="BS59" s="103" t="s">
        <v>310</v>
      </c>
      <c r="BT59" s="242"/>
      <c r="BU59" s="284"/>
      <c r="CE59" s="143"/>
    </row>
    <row r="60" spans="2:83" s="97" customFormat="1" ht="24" customHeight="1" x14ac:dyDescent="0.3">
      <c r="B60" s="42"/>
      <c r="C60" s="42"/>
      <c r="D60" s="73"/>
      <c r="E60" s="93"/>
      <c r="F60" s="73"/>
      <c r="G60" s="73"/>
      <c r="H60" s="73"/>
      <c r="I60" s="72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96"/>
      <c r="AJ60" s="278"/>
      <c r="AK60" s="242"/>
      <c r="AL60" s="238">
        <f>AJ56*100-2*2</f>
        <v>236</v>
      </c>
      <c r="AM60" s="242" t="s">
        <v>314</v>
      </c>
      <c r="AN60" s="238">
        <v>15</v>
      </c>
      <c r="AO60" s="250">
        <f>INT(AL60*TAN(RADIANS(AN60)))+20</f>
        <v>83</v>
      </c>
      <c r="AP60" s="242">
        <f>INT((AO60-13)/AS60)*AS60+13</f>
        <v>77</v>
      </c>
      <c r="AQ60" s="242">
        <f>AP60+INT(AL60*(TAN(AN60/180*PI())))</f>
        <v>140</v>
      </c>
      <c r="AR60" s="238">
        <f>F$8</f>
        <v>35</v>
      </c>
      <c r="AS60" s="349">
        <v>8</v>
      </c>
      <c r="AT60" s="88">
        <v>1</v>
      </c>
      <c r="AU60" s="104">
        <f>J$8</f>
        <v>20</v>
      </c>
      <c r="AV60" s="87">
        <f>AL60-8</f>
        <v>228</v>
      </c>
      <c r="AW60" s="88">
        <f>AR60-9</f>
        <v>26</v>
      </c>
      <c r="AX60" s="130">
        <f>INT((AP60-13)/AS60)+1</f>
        <v>9</v>
      </c>
      <c r="AY60" s="103" t="s">
        <v>310</v>
      </c>
      <c r="AZ60" s="105">
        <f t="shared" si="12"/>
        <v>2.27</v>
      </c>
      <c r="BA60" s="88">
        <f t="shared" si="13"/>
        <v>280</v>
      </c>
      <c r="BB60" s="87">
        <f>BA60*AX60/100*((AU60/100)^2/4*PI()*7850/100)</f>
        <v>62.146985873313291</v>
      </c>
      <c r="BC60" s="87">
        <f>Q$8</f>
        <v>0</v>
      </c>
      <c r="BD60" s="88">
        <v>2</v>
      </c>
      <c r="BE60" s="87">
        <f>AL60-8</f>
        <v>228</v>
      </c>
      <c r="BF60" s="87">
        <f>AR60-9</f>
        <v>26</v>
      </c>
      <c r="BG60" s="104">
        <v>12</v>
      </c>
      <c r="BH60" s="88">
        <f t="shared" si="14"/>
        <v>280</v>
      </c>
      <c r="BI60" s="88">
        <f>INT((AP60-13)/20)+1</f>
        <v>4</v>
      </c>
      <c r="BJ60" s="87">
        <f t="shared" si="15"/>
        <v>9.9435177397301242</v>
      </c>
      <c r="BK60" s="88">
        <v>3</v>
      </c>
      <c r="BL60" s="87">
        <f>IF(BS60="双肢",(AP60+AQ60)/2-8.5,((INT((AX60-1)/2)+1)*AS60+AZ60+BO60+(AQ60-6.5*2)/2+INT(AQ60/8/10)*10+AZ60+BO60)/2)</f>
        <v>100</v>
      </c>
      <c r="BM60" s="87">
        <f>AR60-8.2</f>
        <v>26.8</v>
      </c>
      <c r="BN60" s="104">
        <f>Z$6</f>
        <v>10</v>
      </c>
      <c r="BO60" s="105">
        <f t="shared" si="16"/>
        <v>1.1599999999999999</v>
      </c>
      <c r="BP60" s="87">
        <f>(BL60+BM60+12)*2</f>
        <v>277.60000000000002</v>
      </c>
      <c r="BQ60" s="88">
        <f>IF(BS60="双肢",INT((AL60-8)/12.5)+1,(INT((AL60-8)/12.5)+1)*2)</f>
        <v>19</v>
      </c>
      <c r="BR60" s="87">
        <f t="shared" si="17"/>
        <v>32.518656973234492</v>
      </c>
      <c r="BS60" s="87" t="str">
        <f>AE$6</f>
        <v>双肢</v>
      </c>
      <c r="BT60" s="242">
        <f>BB60+BJ60+BR60+BB61+BJ61+BR61</f>
        <v>179.14471951295465</v>
      </c>
      <c r="BU60" s="284">
        <f>(AP60+AQ60)*AL60/2*AR60/1000000</f>
        <v>0.89620999999999995</v>
      </c>
      <c r="CE60" s="143"/>
    </row>
    <row r="61" spans="2:83" s="97" customFormat="1" ht="24" customHeight="1" x14ac:dyDescent="0.3">
      <c r="B61" s="42"/>
      <c r="C61" s="42"/>
      <c r="D61" s="73"/>
      <c r="E61" s="93"/>
      <c r="F61" s="73"/>
      <c r="G61" s="73"/>
      <c r="H61" s="73"/>
      <c r="I61" s="72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96"/>
      <c r="AJ61" s="278"/>
      <c r="AK61" s="242"/>
      <c r="AL61" s="238"/>
      <c r="AM61" s="242"/>
      <c r="AN61" s="238"/>
      <c r="AO61" s="250"/>
      <c r="AP61" s="242"/>
      <c r="AQ61" s="242"/>
      <c r="AR61" s="238"/>
      <c r="AS61" s="350"/>
      <c r="AT61" s="88" t="s">
        <v>311</v>
      </c>
      <c r="AU61" s="104">
        <f>AU60</f>
        <v>20</v>
      </c>
      <c r="AV61" s="87">
        <f>AL60/COS(AN60/180*PI())-8</f>
        <v>236.32517857677959</v>
      </c>
      <c r="AW61" s="88">
        <f>AR60-9</f>
        <v>26</v>
      </c>
      <c r="AX61" s="103" t="s">
        <v>310</v>
      </c>
      <c r="AY61" s="131">
        <f>INT((AQ60-AP60-3.5/COS(AN60*PI()/180))/AS60)+1</f>
        <v>8</v>
      </c>
      <c r="AZ61" s="105">
        <f t="shared" si="12"/>
        <v>2.27</v>
      </c>
      <c r="BA61" s="88">
        <f t="shared" si="13"/>
        <v>288.32517857677959</v>
      </c>
      <c r="BB61" s="87">
        <f>BA61*AY61/100*((AU61/100)^2/4*PI()*7850/100)</f>
        <v>56.884256507719535</v>
      </c>
      <c r="BC61" s="87">
        <f>BC60</f>
        <v>0</v>
      </c>
      <c r="BD61" s="88" t="s">
        <v>312</v>
      </c>
      <c r="BE61" s="87">
        <f>AL60/COS(AN60/180*PI())-8</f>
        <v>236.32517857677959</v>
      </c>
      <c r="BF61" s="87">
        <f>AR60-9</f>
        <v>26</v>
      </c>
      <c r="BG61" s="104">
        <v>12</v>
      </c>
      <c r="BH61" s="88">
        <f t="shared" si="14"/>
        <v>288.32517857677959</v>
      </c>
      <c r="BI61" s="88">
        <f>INT((AQ60-AP60-3.5/COS(AN60*PI()/180))/20)+1</f>
        <v>3</v>
      </c>
      <c r="BJ61" s="87">
        <f t="shared" si="15"/>
        <v>7.6793746285421358</v>
      </c>
      <c r="BK61" s="88">
        <v>4</v>
      </c>
      <c r="BL61" s="103" t="s">
        <v>310</v>
      </c>
      <c r="BM61" s="87">
        <f>AR60-8.2</f>
        <v>26.8</v>
      </c>
      <c r="BN61" s="104">
        <v>12</v>
      </c>
      <c r="BO61" s="105">
        <f t="shared" si="16"/>
        <v>1.39</v>
      </c>
      <c r="BP61" s="87">
        <f>20+BM61</f>
        <v>46.8</v>
      </c>
      <c r="BQ61" s="88">
        <f>IF(BS60="双肢",INT(BQ60/3)*INT((AX60+AY61/2)/3),INT(BQ60/3/2)*INT((AX60+AY61/2)/3))</f>
        <v>24</v>
      </c>
      <c r="BR61" s="87">
        <f t="shared" si="17"/>
        <v>9.9719277904150658</v>
      </c>
      <c r="BS61" s="103" t="s">
        <v>310</v>
      </c>
      <c r="BT61" s="242"/>
      <c r="BU61" s="284"/>
      <c r="CE61" s="143"/>
    </row>
    <row r="62" spans="2:83" s="97" customFormat="1" ht="24" customHeight="1" x14ac:dyDescent="0.3">
      <c r="B62" s="42"/>
      <c r="C62" s="42"/>
      <c r="D62" s="73"/>
      <c r="E62" s="93"/>
      <c r="F62" s="73"/>
      <c r="G62" s="73"/>
      <c r="H62" s="73"/>
      <c r="I62" s="72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96"/>
      <c r="AJ62" s="278"/>
      <c r="AK62" s="242"/>
      <c r="AL62" s="238">
        <f>AJ56*100-2*2</f>
        <v>236</v>
      </c>
      <c r="AM62" s="242" t="s">
        <v>315</v>
      </c>
      <c r="AN62" s="238">
        <v>15</v>
      </c>
      <c r="AO62" s="250">
        <f>INT(AL62*TAN(RADIANS(AN62)))+20</f>
        <v>83</v>
      </c>
      <c r="AP62" s="242">
        <f>INT((AO62-13)/AS62)*AS62+13</f>
        <v>77</v>
      </c>
      <c r="AQ62" s="242">
        <f>AP62+INT(AL62*(TAN(AN62/180*PI())))</f>
        <v>140</v>
      </c>
      <c r="AR62" s="238">
        <f>F$9</f>
        <v>35</v>
      </c>
      <c r="AS62" s="349">
        <v>8</v>
      </c>
      <c r="AT62" s="88">
        <v>1</v>
      </c>
      <c r="AU62" s="104">
        <f>J$9</f>
        <v>20</v>
      </c>
      <c r="AV62" s="87">
        <f>AL62-8</f>
        <v>228</v>
      </c>
      <c r="AW62" s="88">
        <f>AR62-9</f>
        <v>26</v>
      </c>
      <c r="AX62" s="130">
        <f>INT((AP62-13)/AS62)+1</f>
        <v>9</v>
      </c>
      <c r="AY62" s="103" t="s">
        <v>310</v>
      </c>
      <c r="AZ62" s="105">
        <f t="shared" si="12"/>
        <v>2.27</v>
      </c>
      <c r="BA62" s="88">
        <f t="shared" si="13"/>
        <v>280</v>
      </c>
      <c r="BB62" s="87">
        <f>BA62*AX62/100*((AU62/100)^2/4*PI()*7850/100)</f>
        <v>62.146985873313291</v>
      </c>
      <c r="BC62" s="87">
        <f>Q$9</f>
        <v>0</v>
      </c>
      <c r="BD62" s="88">
        <v>2</v>
      </c>
      <c r="BE62" s="87">
        <f>AL62-8</f>
        <v>228</v>
      </c>
      <c r="BF62" s="87">
        <f>AR62-9</f>
        <v>26</v>
      </c>
      <c r="BG62" s="104">
        <v>12</v>
      </c>
      <c r="BH62" s="88">
        <f t="shared" si="14"/>
        <v>280</v>
      </c>
      <c r="BI62" s="88">
        <f>INT((AP62-13)/20)+1</f>
        <v>4</v>
      </c>
      <c r="BJ62" s="87">
        <f t="shared" si="15"/>
        <v>9.9435177397301242</v>
      </c>
      <c r="BK62" s="88">
        <v>3</v>
      </c>
      <c r="BL62" s="87">
        <f>IF(BS62="双肢",(AP62+AQ62)/2-8.5,((INT((AX62-1)/2)+1)*AS62+AZ62+BO62+(AQ62-6.5*2)/2+INT(AQ62/8/10)*10+AZ62+BO62)/2)</f>
        <v>100</v>
      </c>
      <c r="BM62" s="87">
        <f>AR62-8.2</f>
        <v>26.8</v>
      </c>
      <c r="BN62" s="104">
        <v>12</v>
      </c>
      <c r="BO62" s="105">
        <f t="shared" si="16"/>
        <v>1.39</v>
      </c>
      <c r="BP62" s="87">
        <f>(BL62+BM62+12)*2</f>
        <v>277.60000000000002</v>
      </c>
      <c r="BQ62" s="88">
        <f>IF(BS62="双肢",INT((AL62-8)/12.5)+1,(INT((AL62-8)/12.5)+1)*2)</f>
        <v>19</v>
      </c>
      <c r="BR62" s="87">
        <f t="shared" si="17"/>
        <v>46.826866041457663</v>
      </c>
      <c r="BS62" s="87" t="str">
        <f>AE$6</f>
        <v>双肢</v>
      </c>
      <c r="BT62" s="242">
        <f>BB62+BJ62+BR62+BB63+BJ63+BR63</f>
        <v>193.45292858117782</v>
      </c>
      <c r="BU62" s="284">
        <f>(AP62+AQ62)*AL62/2*AR62/1000000</f>
        <v>0.89620999999999995</v>
      </c>
      <c r="CE62" s="143"/>
    </row>
    <row r="63" spans="2:83" s="97" customFormat="1" ht="24" customHeight="1" x14ac:dyDescent="0.3">
      <c r="B63" s="42"/>
      <c r="C63" s="42"/>
      <c r="D63" s="73"/>
      <c r="E63" s="93"/>
      <c r="F63" s="73"/>
      <c r="G63" s="73"/>
      <c r="H63" s="73"/>
      <c r="I63" s="72"/>
      <c r="J63" s="73"/>
      <c r="K63" s="73"/>
      <c r="L63" s="73"/>
      <c r="M63" s="73"/>
      <c r="N63" s="73"/>
      <c r="O63" s="73"/>
      <c r="P63" s="72"/>
      <c r="Q63" s="72"/>
      <c r="R63" s="72"/>
      <c r="S63" s="72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96"/>
      <c r="AJ63" s="278"/>
      <c r="AK63" s="242"/>
      <c r="AL63" s="345"/>
      <c r="AM63" s="242"/>
      <c r="AN63" s="238"/>
      <c r="AO63" s="250"/>
      <c r="AP63" s="242"/>
      <c r="AQ63" s="242"/>
      <c r="AR63" s="238"/>
      <c r="AS63" s="350"/>
      <c r="AT63" s="88" t="s">
        <v>311</v>
      </c>
      <c r="AU63" s="104">
        <f>AU62</f>
        <v>20</v>
      </c>
      <c r="AV63" s="87">
        <f>AL62/COS(AN62/180*PI())-8</f>
        <v>236.32517857677959</v>
      </c>
      <c r="AW63" s="88">
        <f>AR62-9</f>
        <v>26</v>
      </c>
      <c r="AX63" s="103" t="s">
        <v>310</v>
      </c>
      <c r="AY63" s="131">
        <f>INT((AQ62-AP62-3.5/COS(AN62*PI()/180))/AS62)+1</f>
        <v>8</v>
      </c>
      <c r="AZ63" s="105">
        <f t="shared" si="12"/>
        <v>2.27</v>
      </c>
      <c r="BA63" s="88">
        <f t="shared" si="13"/>
        <v>288.32517857677959</v>
      </c>
      <c r="BB63" s="87">
        <f>BA63*AY63/100*((AU63/100)^2/4*PI()*7850/100)</f>
        <v>56.884256507719535</v>
      </c>
      <c r="BC63" s="87">
        <f>BC62</f>
        <v>0</v>
      </c>
      <c r="BD63" s="88" t="s">
        <v>312</v>
      </c>
      <c r="BE63" s="87">
        <f>AL62/COS(AN62/180*PI())-8</f>
        <v>236.32517857677959</v>
      </c>
      <c r="BF63" s="87">
        <f>AR62-9</f>
        <v>26</v>
      </c>
      <c r="BG63" s="104">
        <v>12</v>
      </c>
      <c r="BH63" s="88">
        <f t="shared" si="14"/>
        <v>288.32517857677959</v>
      </c>
      <c r="BI63" s="88">
        <f>INT((AQ62-AP62-3.5/COS(AN62*PI()/180))/20)+1</f>
        <v>3</v>
      </c>
      <c r="BJ63" s="87">
        <f t="shared" si="15"/>
        <v>7.6793746285421358</v>
      </c>
      <c r="BK63" s="88">
        <v>4</v>
      </c>
      <c r="BL63" s="103" t="s">
        <v>310</v>
      </c>
      <c r="BM63" s="87">
        <f>AR62-8.2</f>
        <v>26.8</v>
      </c>
      <c r="BN63" s="104">
        <v>12</v>
      </c>
      <c r="BO63" s="105">
        <f t="shared" si="16"/>
        <v>1.39</v>
      </c>
      <c r="BP63" s="87">
        <f>20+BM63</f>
        <v>46.8</v>
      </c>
      <c r="BQ63" s="88">
        <f>IF(BS62="双肢",INT(BQ62/3)*INT((AX62+AY63/2)/3),INT(BQ62/3/2)*INT((AX62+AY63/2)/3))</f>
        <v>24</v>
      </c>
      <c r="BR63" s="87">
        <f t="shared" si="17"/>
        <v>9.9719277904150658</v>
      </c>
      <c r="BS63" s="103" t="s">
        <v>310</v>
      </c>
      <c r="BT63" s="242"/>
      <c r="BU63" s="284"/>
      <c r="CE63" s="143"/>
    </row>
    <row r="64" spans="2:83" s="97" customFormat="1" ht="24" customHeight="1" x14ac:dyDescent="0.3">
      <c r="B64" s="42"/>
      <c r="C64" s="42"/>
      <c r="D64" s="73"/>
      <c r="E64" s="93"/>
      <c r="F64" s="73"/>
      <c r="G64" s="73"/>
      <c r="H64" s="73"/>
      <c r="I64" s="72"/>
      <c r="J64" s="73"/>
      <c r="K64" s="73"/>
      <c r="L64" s="73"/>
      <c r="M64" s="73"/>
      <c r="N64" s="73"/>
      <c r="O64" s="73"/>
      <c r="P64" s="72"/>
      <c r="Q64" s="72"/>
      <c r="R64" s="72"/>
      <c r="S64" s="72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96"/>
      <c r="AJ64" s="278"/>
      <c r="AK64" s="242"/>
      <c r="AL64" s="238">
        <f>AJ56*100-2*2</f>
        <v>236</v>
      </c>
      <c r="AM64" s="242" t="s">
        <v>316</v>
      </c>
      <c r="AN64" s="238">
        <v>15</v>
      </c>
      <c r="AO64" s="250">
        <f>INT(AL64*TAN(RADIANS(AN64)))+20</f>
        <v>83</v>
      </c>
      <c r="AP64" s="242">
        <f>INT((AO64-13)/AS64)*AS64+13</f>
        <v>77</v>
      </c>
      <c r="AQ64" s="242">
        <f>AP64+INT(AL64*(TAN(AN64/180*PI())))</f>
        <v>140</v>
      </c>
      <c r="AR64" s="238">
        <f>F$10</f>
        <v>40</v>
      </c>
      <c r="AS64" s="349">
        <v>8</v>
      </c>
      <c r="AT64" s="88">
        <v>1</v>
      </c>
      <c r="AU64" s="104">
        <f>J$10</f>
        <v>20</v>
      </c>
      <c r="AV64" s="87">
        <f>AL64-8</f>
        <v>228</v>
      </c>
      <c r="AW64" s="88">
        <f>AR64-9</f>
        <v>31</v>
      </c>
      <c r="AX64" s="130">
        <f>INT((AP64-13)/AS64)+1</f>
        <v>9</v>
      </c>
      <c r="AY64" s="103" t="s">
        <v>310</v>
      </c>
      <c r="AZ64" s="105">
        <f t="shared" si="12"/>
        <v>2.27</v>
      </c>
      <c r="BA64" s="88">
        <f t="shared" si="13"/>
        <v>290</v>
      </c>
      <c r="BB64" s="87">
        <f>BA64*AX64/100*((AU64/100)^2/4*PI()*7850/100)</f>
        <v>64.366521083074488</v>
      </c>
      <c r="BC64" s="87">
        <f>Q$10</f>
        <v>0</v>
      </c>
      <c r="BD64" s="88">
        <v>2</v>
      </c>
      <c r="BE64" s="87">
        <f>AL64-8</f>
        <v>228</v>
      </c>
      <c r="BF64" s="87">
        <f>AR64-9</f>
        <v>31</v>
      </c>
      <c r="BG64" s="104">
        <v>12</v>
      </c>
      <c r="BH64" s="88">
        <f t="shared" si="14"/>
        <v>290</v>
      </c>
      <c r="BI64" s="88">
        <f>INT((AP64-13)/20)+1</f>
        <v>4</v>
      </c>
      <c r="BJ64" s="87">
        <f t="shared" si="15"/>
        <v>10.298643373291915</v>
      </c>
      <c r="BK64" s="88">
        <v>3</v>
      </c>
      <c r="BL64" s="87">
        <f>IF(BS64="双肢",(AP64+AQ64)/2-8.5,((INT((AX64-1)/2)+1)*AS64+AZ64+BO64+(AQ64-6.5*2)/2+INT(AQ64/8/10)*10+AZ64+BO64)/2)</f>
        <v>100</v>
      </c>
      <c r="BM64" s="87">
        <f>AR64-8.2</f>
        <v>31.8</v>
      </c>
      <c r="BN64" s="104">
        <v>12</v>
      </c>
      <c r="BO64" s="105">
        <f t="shared" si="16"/>
        <v>1.39</v>
      </c>
      <c r="BP64" s="87">
        <f>(BL64+BM64+12)*2</f>
        <v>287.60000000000002</v>
      </c>
      <c r="BQ64" s="88">
        <f>IF(BS64="双肢",INT((AL64-8)/12.5)+1,(INT((AL64-8)/12.5)+1)*2)</f>
        <v>19</v>
      </c>
      <c r="BR64" s="87">
        <f t="shared" si="17"/>
        <v>48.513712800876164</v>
      </c>
      <c r="BS64" s="87" t="str">
        <f>AE$6</f>
        <v>双肢</v>
      </c>
      <c r="BT64" s="242">
        <f>BB64+BJ64+BR64+BB65+BJ65+BR65</f>
        <v>201.01907749623041</v>
      </c>
      <c r="BU64" s="284">
        <f>(AP64+AQ64)*AL64/2*AR64/1000000</f>
        <v>1.02424</v>
      </c>
      <c r="CE64" s="143"/>
    </row>
    <row r="65" spans="2:83" s="97" customFormat="1" ht="24" customHeight="1" x14ac:dyDescent="0.3">
      <c r="B65" s="42"/>
      <c r="C65" s="42"/>
      <c r="D65" s="73"/>
      <c r="E65" s="93"/>
      <c r="F65" s="73"/>
      <c r="G65" s="73"/>
      <c r="H65" s="73"/>
      <c r="I65" s="72"/>
      <c r="J65" s="73"/>
      <c r="K65" s="73"/>
      <c r="L65" s="73"/>
      <c r="M65" s="73"/>
      <c r="N65" s="73"/>
      <c r="O65" s="73"/>
      <c r="P65" s="72"/>
      <c r="Q65" s="72"/>
      <c r="R65" s="72"/>
      <c r="S65" s="72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96"/>
      <c r="AJ65" s="278"/>
      <c r="AK65" s="242"/>
      <c r="AL65" s="345"/>
      <c r="AM65" s="242"/>
      <c r="AN65" s="238"/>
      <c r="AO65" s="250"/>
      <c r="AP65" s="242"/>
      <c r="AQ65" s="242"/>
      <c r="AR65" s="238"/>
      <c r="AS65" s="350"/>
      <c r="AT65" s="88" t="s">
        <v>311</v>
      </c>
      <c r="AU65" s="104">
        <f>AU64</f>
        <v>20</v>
      </c>
      <c r="AV65" s="87">
        <f>AL64/COS(AN64/180*PI())-8</f>
        <v>236.32517857677959</v>
      </c>
      <c r="AW65" s="88">
        <f>AR64-9</f>
        <v>31</v>
      </c>
      <c r="AX65" s="103" t="s">
        <v>310</v>
      </c>
      <c r="AY65" s="131">
        <f>INT((AQ64-AP64-3.5/COS(AN64*PI()/180))/AS64)+1</f>
        <v>8</v>
      </c>
      <c r="AZ65" s="105">
        <f t="shared" si="12"/>
        <v>2.27</v>
      </c>
      <c r="BA65" s="88">
        <f t="shared" si="13"/>
        <v>298.32517857677959</v>
      </c>
      <c r="BB65" s="87">
        <f>BA65*AY65/100*((AU65/100)^2/4*PI()*7850/100)</f>
        <v>58.857176694173923</v>
      </c>
      <c r="BC65" s="87">
        <f>BC64</f>
        <v>0</v>
      </c>
      <c r="BD65" s="88" t="s">
        <v>312</v>
      </c>
      <c r="BE65" s="87">
        <f>AL64/COS(AN64/180*PI())-8</f>
        <v>236.32517857677959</v>
      </c>
      <c r="BF65" s="87">
        <f>AR64-9</f>
        <v>31</v>
      </c>
      <c r="BG65" s="104">
        <v>12</v>
      </c>
      <c r="BH65" s="88">
        <f t="shared" si="14"/>
        <v>298.32517857677959</v>
      </c>
      <c r="BI65" s="88">
        <f>INT((AQ64-AP64-3.5/COS(AN64*PI()/180))/20)+1</f>
        <v>3</v>
      </c>
      <c r="BJ65" s="87">
        <f t="shared" si="15"/>
        <v>7.9457188537134789</v>
      </c>
      <c r="BK65" s="88">
        <v>4</v>
      </c>
      <c r="BL65" s="103" t="s">
        <v>310</v>
      </c>
      <c r="BM65" s="87">
        <f>AR64-8.2</f>
        <v>31.8</v>
      </c>
      <c r="BN65" s="104">
        <v>12</v>
      </c>
      <c r="BO65" s="105">
        <f t="shared" si="16"/>
        <v>1.39</v>
      </c>
      <c r="BP65" s="87">
        <f>20+BM65</f>
        <v>51.8</v>
      </c>
      <c r="BQ65" s="88">
        <f>IF(BS64="双肢",INT(BQ64/3)*INT((AX64+AY65/2)/3),INT(BQ64/3/2)*INT((AX64+AY65/2)/3))</f>
        <v>24</v>
      </c>
      <c r="BR65" s="87">
        <f t="shared" si="17"/>
        <v>11.037304691100438</v>
      </c>
      <c r="BS65" s="103" t="s">
        <v>310</v>
      </c>
      <c r="BT65" s="242"/>
      <c r="BU65" s="284"/>
      <c r="CE65" s="143"/>
    </row>
    <row r="66" spans="2:83" s="97" customFormat="1" ht="24" customHeight="1" x14ac:dyDescent="0.3">
      <c r="B66" s="42"/>
      <c r="C66" s="42"/>
      <c r="D66" s="73"/>
      <c r="E66" s="93"/>
      <c r="F66" s="73"/>
      <c r="G66" s="73"/>
      <c r="H66" s="73"/>
      <c r="I66" s="72"/>
      <c r="J66" s="73"/>
      <c r="K66" s="73"/>
      <c r="L66" s="73"/>
      <c r="M66" s="73"/>
      <c r="N66" s="73"/>
      <c r="O66" s="73"/>
      <c r="P66" s="72"/>
      <c r="Q66" s="72"/>
      <c r="R66" s="72"/>
      <c r="S66" s="72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96"/>
      <c r="AJ66" s="278"/>
      <c r="AK66" s="242"/>
      <c r="AL66" s="238">
        <f>AJ56*100-2*2</f>
        <v>236</v>
      </c>
      <c r="AM66" s="242" t="s">
        <v>317</v>
      </c>
      <c r="AN66" s="238">
        <v>15</v>
      </c>
      <c r="AO66" s="250">
        <f>INT(AL66*TAN(RADIANS(AN66)))+20</f>
        <v>83</v>
      </c>
      <c r="AP66" s="242">
        <f>INT((AO66-13)/AS66)*AS66+13</f>
        <v>77</v>
      </c>
      <c r="AQ66" s="242">
        <f>AP66+INT(AL66*(TAN(AN66/180*PI())))</f>
        <v>140</v>
      </c>
      <c r="AR66" s="238">
        <f>F$11</f>
        <v>40</v>
      </c>
      <c r="AS66" s="349">
        <v>8</v>
      </c>
      <c r="AT66" s="88">
        <v>1</v>
      </c>
      <c r="AU66" s="104">
        <f>J$11</f>
        <v>20</v>
      </c>
      <c r="AV66" s="87">
        <f>AL66-8</f>
        <v>228</v>
      </c>
      <c r="AW66" s="88">
        <f>AR66-9</f>
        <v>31</v>
      </c>
      <c r="AX66" s="130">
        <f>INT((AP66-13)/AS66)+1</f>
        <v>9</v>
      </c>
      <c r="AY66" s="103" t="s">
        <v>310</v>
      </c>
      <c r="AZ66" s="105">
        <f t="shared" si="12"/>
        <v>2.27</v>
      </c>
      <c r="BA66" s="88">
        <f t="shared" si="13"/>
        <v>290</v>
      </c>
      <c r="BB66" s="87">
        <f>BA66*AX66/100*((AU66/100)^2/4*PI()*7850/100)</f>
        <v>64.366521083074488</v>
      </c>
      <c r="BC66" s="87">
        <f>Q$11</f>
        <v>0</v>
      </c>
      <c r="BD66" s="88">
        <v>2</v>
      </c>
      <c r="BE66" s="87">
        <f>AL66-8</f>
        <v>228</v>
      </c>
      <c r="BF66" s="87">
        <f>AR66-9</f>
        <v>31</v>
      </c>
      <c r="BG66" s="104">
        <v>12</v>
      </c>
      <c r="BH66" s="88">
        <f t="shared" si="14"/>
        <v>290</v>
      </c>
      <c r="BI66" s="88">
        <f>INT((AP66-13)/20)+1</f>
        <v>4</v>
      </c>
      <c r="BJ66" s="87">
        <f t="shared" si="15"/>
        <v>10.298643373291915</v>
      </c>
      <c r="BK66" s="88">
        <v>3</v>
      </c>
      <c r="BL66" s="87">
        <f>IF(BS66="双肢",(AP66+AQ66)/2-8.5,((INT((AX66-1)/2)+1)*AS66+AZ66+BO66+(AQ66-6.5*2)/2+INT(AQ66/8/10)*10+AZ66+BO66)/2)</f>
        <v>100</v>
      </c>
      <c r="BM66" s="87">
        <f>AR66-8.2</f>
        <v>31.8</v>
      </c>
      <c r="BN66" s="104">
        <v>12</v>
      </c>
      <c r="BO66" s="105">
        <f t="shared" si="16"/>
        <v>1.39</v>
      </c>
      <c r="BP66" s="87">
        <f>(BL66+BM66+12)*2</f>
        <v>287.60000000000002</v>
      </c>
      <c r="BQ66" s="88">
        <f>IF(BS66="双肢",INT((AL66-8)/12.5)+1,(INT((AL66-8)/12.5)+1)*2)</f>
        <v>19</v>
      </c>
      <c r="BR66" s="87">
        <f t="shared" si="17"/>
        <v>48.513712800876164</v>
      </c>
      <c r="BS66" s="87" t="str">
        <f>AE$11</f>
        <v>双肢</v>
      </c>
      <c r="BT66" s="242">
        <f>BB66+BJ66+BR66+BB67+BJ67+BR67</f>
        <v>201.01907749623041</v>
      </c>
      <c r="BU66" s="284">
        <f>(AP66+AQ66)*AL66/2*AR66/1000000</f>
        <v>1.02424</v>
      </c>
      <c r="CE66" s="143"/>
    </row>
    <row r="67" spans="2:83" s="97" customFormat="1" ht="24" customHeight="1" x14ac:dyDescent="0.3">
      <c r="B67" s="42"/>
      <c r="C67" s="42"/>
      <c r="D67" s="73"/>
      <c r="E67" s="93"/>
      <c r="F67" s="73"/>
      <c r="G67" s="73"/>
      <c r="H67" s="73"/>
      <c r="I67" s="72"/>
      <c r="J67" s="73"/>
      <c r="K67" s="73"/>
      <c r="L67" s="73"/>
      <c r="M67" s="73"/>
      <c r="N67" s="73"/>
      <c r="O67" s="73"/>
      <c r="P67" s="72"/>
      <c r="Q67" s="72"/>
      <c r="R67" s="72"/>
      <c r="S67" s="72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96"/>
      <c r="AJ67" s="278"/>
      <c r="AK67" s="242"/>
      <c r="AL67" s="345"/>
      <c r="AM67" s="242"/>
      <c r="AN67" s="238"/>
      <c r="AO67" s="250"/>
      <c r="AP67" s="242"/>
      <c r="AQ67" s="242"/>
      <c r="AR67" s="238"/>
      <c r="AS67" s="350"/>
      <c r="AT67" s="88" t="s">
        <v>311</v>
      </c>
      <c r="AU67" s="104">
        <f>AU66</f>
        <v>20</v>
      </c>
      <c r="AV67" s="87">
        <f>AL66/COS(AN66/180*PI())-8</f>
        <v>236.32517857677959</v>
      </c>
      <c r="AW67" s="88">
        <f>AR66-9</f>
        <v>31</v>
      </c>
      <c r="AX67" s="103" t="s">
        <v>310</v>
      </c>
      <c r="AY67" s="131">
        <f>INT((AQ66-AP66-3.5/COS(AN66*PI()/180))/AS66)+1</f>
        <v>8</v>
      </c>
      <c r="AZ67" s="105">
        <f t="shared" si="12"/>
        <v>2.27</v>
      </c>
      <c r="BA67" s="88">
        <f t="shared" si="13"/>
        <v>298.32517857677959</v>
      </c>
      <c r="BB67" s="87">
        <f>BA67*AY67/100*((AU67/100)^2/4*PI()*7850/100)</f>
        <v>58.857176694173923</v>
      </c>
      <c r="BC67" s="87">
        <f>BC66</f>
        <v>0</v>
      </c>
      <c r="BD67" s="88" t="s">
        <v>312</v>
      </c>
      <c r="BE67" s="87">
        <f>AL66/COS(AN66/180*PI())-8</f>
        <v>236.32517857677959</v>
      </c>
      <c r="BF67" s="87">
        <f>AR66-9</f>
        <v>31</v>
      </c>
      <c r="BG67" s="104">
        <v>12</v>
      </c>
      <c r="BH67" s="88">
        <f t="shared" si="14"/>
        <v>298.32517857677959</v>
      </c>
      <c r="BI67" s="88">
        <f>INT((AQ66-AP66-3.5/COS(AN66*PI()/180))/20)+1</f>
        <v>3</v>
      </c>
      <c r="BJ67" s="87">
        <f t="shared" si="15"/>
        <v>7.9457188537134789</v>
      </c>
      <c r="BK67" s="88">
        <v>4</v>
      </c>
      <c r="BL67" s="103" t="s">
        <v>310</v>
      </c>
      <c r="BM67" s="87">
        <f>AR66-8.2</f>
        <v>31.8</v>
      </c>
      <c r="BN67" s="104">
        <v>12</v>
      </c>
      <c r="BO67" s="105">
        <f t="shared" si="16"/>
        <v>1.39</v>
      </c>
      <c r="BP67" s="87">
        <f>20+BM67</f>
        <v>51.8</v>
      </c>
      <c r="BQ67" s="88">
        <f>IF(BS66="双肢",INT(BQ66/3)*INT((AX66+AY67/2)/3),INT(BQ66/3/2)*INT((AX66+AY67/2)/3))</f>
        <v>24</v>
      </c>
      <c r="BR67" s="87">
        <f t="shared" si="17"/>
        <v>11.037304691100438</v>
      </c>
      <c r="BS67" s="103" t="s">
        <v>310</v>
      </c>
      <c r="BT67" s="242"/>
      <c r="BU67" s="284"/>
      <c r="CE67" s="143"/>
    </row>
    <row r="68" spans="2:83" s="97" customFormat="1" ht="24" customHeight="1" x14ac:dyDescent="0.3">
      <c r="B68" s="42"/>
      <c r="C68" s="42"/>
      <c r="D68" s="73"/>
      <c r="E68" s="93"/>
      <c r="F68" s="73"/>
      <c r="G68" s="73"/>
      <c r="H68" s="73"/>
      <c r="I68" s="72"/>
      <c r="J68" s="73"/>
      <c r="K68" s="73"/>
      <c r="L68" s="73"/>
      <c r="M68" s="73"/>
      <c r="N68" s="73"/>
      <c r="O68" s="73"/>
      <c r="P68" s="72"/>
      <c r="Q68" s="72"/>
      <c r="R68" s="72"/>
      <c r="S68" s="72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96"/>
      <c r="AJ68" s="278"/>
      <c r="AK68" s="242"/>
      <c r="AL68" s="238">
        <f>AJ56*100-2*2</f>
        <v>236</v>
      </c>
      <c r="AM68" s="242" t="s">
        <v>318</v>
      </c>
      <c r="AN68" s="238">
        <v>15</v>
      </c>
      <c r="AO68" s="250">
        <f>INT(AL68*TAN(RADIANS(AN68)))+20</f>
        <v>83</v>
      </c>
      <c r="AP68" s="242">
        <f>INT((AO68-13)/AS68)*AS68+13</f>
        <v>77</v>
      </c>
      <c r="AQ68" s="242">
        <f>AP68+INT(AL68*(TAN(AN68/180*PI())))</f>
        <v>140</v>
      </c>
      <c r="AR68" s="238">
        <f>F$12</f>
        <v>45</v>
      </c>
      <c r="AS68" s="349">
        <v>8</v>
      </c>
      <c r="AT68" s="88">
        <v>1</v>
      </c>
      <c r="AU68" s="104">
        <f>J$12</f>
        <v>22</v>
      </c>
      <c r="AV68" s="87">
        <f>AL68-8</f>
        <v>228</v>
      </c>
      <c r="AW68" s="88">
        <f>AR68-9</f>
        <v>36</v>
      </c>
      <c r="AX68" s="130">
        <f>INT((AP68-13)/AS68)+1</f>
        <v>9</v>
      </c>
      <c r="AY68" s="103" t="s">
        <v>310</v>
      </c>
      <c r="AZ68" s="105">
        <f t="shared" si="12"/>
        <v>2.5099999999999998</v>
      </c>
      <c r="BA68" s="88">
        <f t="shared" si="13"/>
        <v>300</v>
      </c>
      <c r="BB68" s="87">
        <f>BA68*AX68/100*((AU68/100)^2/4*PI()*7850/100)</f>
        <v>80.569128114331164</v>
      </c>
      <c r="BC68" s="87">
        <f>Q$12</f>
        <v>0</v>
      </c>
      <c r="BD68" s="88">
        <v>2</v>
      </c>
      <c r="BE68" s="87">
        <f>AL68-8</f>
        <v>228</v>
      </c>
      <c r="BF68" s="87">
        <f>AR68-9</f>
        <v>36</v>
      </c>
      <c r="BG68" s="104">
        <v>12</v>
      </c>
      <c r="BH68" s="88">
        <f t="shared" si="14"/>
        <v>300</v>
      </c>
      <c r="BI68" s="88">
        <f>INT((AP68-13)/20)+1</f>
        <v>4</v>
      </c>
      <c r="BJ68" s="87">
        <f t="shared" si="15"/>
        <v>10.653769006853706</v>
      </c>
      <c r="BK68" s="88" t="s">
        <v>319</v>
      </c>
      <c r="BL68" s="87">
        <f>IF(BS68="双肢",(AP68+AQ68)/2-8.5,((INT((AX68-1)/2)+1)*AS68+AZ68+BO68+(AQ68-6.5*2)/2+INT(AQ68/8/10)*10+AZ68+BO68)/2)</f>
        <v>60.419999999999995</v>
      </c>
      <c r="BM68" s="87">
        <f>AR68-8.2</f>
        <v>36.799999999999997</v>
      </c>
      <c r="BN68" s="104">
        <f>Z$6</f>
        <v>10</v>
      </c>
      <c r="BO68" s="105">
        <f t="shared" si="16"/>
        <v>1.1599999999999999</v>
      </c>
      <c r="BP68" s="87">
        <f>(BL68+BM68+12)*2</f>
        <v>218.44</v>
      </c>
      <c r="BQ68" s="88">
        <f>IF(BS68="双肢",INT((AL68-8)/12.5)+1,(INT((AL68-8)/12.5)+1)*2)</f>
        <v>38</v>
      </c>
      <c r="BR68" s="87">
        <f t="shared" si="17"/>
        <v>51.17705640658027</v>
      </c>
      <c r="BS68" s="87" t="str">
        <f>AE$12</f>
        <v>四肢</v>
      </c>
      <c r="BT68" s="242">
        <f>BB68+BJ68+BR68+BB69+BJ69+BR69</f>
        <v>236.31911542399604</v>
      </c>
      <c r="BU68" s="284">
        <f>(AP68+AQ68)*AL68/2*AR68/1000000</f>
        <v>1.1522699999999999</v>
      </c>
      <c r="CE68" s="143"/>
    </row>
    <row r="69" spans="2:83" s="97" customFormat="1" ht="24" customHeight="1" x14ac:dyDescent="0.3">
      <c r="B69" s="42"/>
      <c r="C69" s="42"/>
      <c r="D69" s="73"/>
      <c r="E69" s="93"/>
      <c r="F69" s="73"/>
      <c r="G69" s="73"/>
      <c r="H69" s="73"/>
      <c r="I69" s="72"/>
      <c r="J69" s="73"/>
      <c r="K69" s="73"/>
      <c r="L69" s="73"/>
      <c r="M69" s="73"/>
      <c r="N69" s="73"/>
      <c r="O69" s="73"/>
      <c r="P69" s="72"/>
      <c r="Q69" s="72"/>
      <c r="R69" s="72"/>
      <c r="S69" s="72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96"/>
      <c r="AJ69" s="278"/>
      <c r="AK69" s="242"/>
      <c r="AL69" s="345"/>
      <c r="AM69" s="242"/>
      <c r="AN69" s="238"/>
      <c r="AO69" s="250"/>
      <c r="AP69" s="242"/>
      <c r="AQ69" s="242"/>
      <c r="AR69" s="238"/>
      <c r="AS69" s="350"/>
      <c r="AT69" s="88" t="s">
        <v>311</v>
      </c>
      <c r="AU69" s="104">
        <f>AU68</f>
        <v>22</v>
      </c>
      <c r="AV69" s="87">
        <f>AL68/COS(AN68/180*PI())-8</f>
        <v>236.32517857677959</v>
      </c>
      <c r="AW69" s="88">
        <f>AR68-9</f>
        <v>36</v>
      </c>
      <c r="AX69" s="103" t="s">
        <v>310</v>
      </c>
      <c r="AY69" s="131">
        <f>INT((AQ68-AP68-3.5/COS(AN68*PI()/180))/AS68)+1</f>
        <v>8</v>
      </c>
      <c r="AZ69" s="105">
        <f t="shared" si="12"/>
        <v>2.5099999999999998</v>
      </c>
      <c r="BA69" s="88">
        <f t="shared" si="13"/>
        <v>308.32517857677959</v>
      </c>
      <c r="BB69" s="87">
        <f>BA69*AY69/100*((AU69/100)^2/4*PI()*7850/100)</f>
        <v>73.604417225560255</v>
      </c>
      <c r="BC69" s="87">
        <f>BC68</f>
        <v>0</v>
      </c>
      <c r="BD69" s="88" t="s">
        <v>312</v>
      </c>
      <c r="BE69" s="87">
        <f>AL68/COS(AN68/180*PI())-8</f>
        <v>236.32517857677959</v>
      </c>
      <c r="BF69" s="87">
        <f>AR68-9</f>
        <v>36</v>
      </c>
      <c r="BG69" s="104">
        <v>12</v>
      </c>
      <c r="BH69" s="88">
        <f t="shared" si="14"/>
        <v>308.32517857677959</v>
      </c>
      <c r="BI69" s="88">
        <f>INT((AQ68-AP68-3.5/COS(AN68*PI()/180))/20)+1</f>
        <v>3</v>
      </c>
      <c r="BJ69" s="87">
        <f t="shared" si="15"/>
        <v>8.2120630788848228</v>
      </c>
      <c r="BK69" s="88">
        <v>4</v>
      </c>
      <c r="BL69" s="103" t="s">
        <v>310</v>
      </c>
      <c r="BM69" s="87">
        <f>AR68-8.2</f>
        <v>36.799999999999997</v>
      </c>
      <c r="BN69" s="104">
        <v>12</v>
      </c>
      <c r="BO69" s="105">
        <f t="shared" si="16"/>
        <v>1.39</v>
      </c>
      <c r="BP69" s="87">
        <f>20+BM69</f>
        <v>56.8</v>
      </c>
      <c r="BQ69" s="88">
        <f>IF(BS68="双肢",INT(BQ68/3)*INT((AX68+AY69/2)/3),INT(BQ68/3/2)*INT((AX68+AY69/2)/3))</f>
        <v>24</v>
      </c>
      <c r="BR69" s="87">
        <f t="shared" si="17"/>
        <v>12.102681591785808</v>
      </c>
      <c r="BS69" s="103" t="s">
        <v>310</v>
      </c>
      <c r="BT69" s="242"/>
      <c r="BU69" s="284"/>
      <c r="CE69" s="143"/>
    </row>
    <row r="70" spans="2:83" s="97" customFormat="1" ht="24" customHeight="1" x14ac:dyDescent="0.3">
      <c r="B70" s="42"/>
      <c r="C70" s="42"/>
      <c r="D70" s="73"/>
      <c r="E70" s="93"/>
      <c r="F70" s="73"/>
      <c r="G70" s="73"/>
      <c r="H70" s="73"/>
      <c r="I70" s="72"/>
      <c r="J70" s="73"/>
      <c r="K70" s="73"/>
      <c r="L70" s="73"/>
      <c r="M70" s="73"/>
      <c r="N70" s="73"/>
      <c r="O70" s="73"/>
      <c r="P70" s="72"/>
      <c r="Q70" s="72"/>
      <c r="R70" s="72"/>
      <c r="S70" s="72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96"/>
      <c r="AJ70" s="278"/>
      <c r="AK70" s="242"/>
      <c r="AL70" s="238">
        <f>AJ56*100-2*2</f>
        <v>236</v>
      </c>
      <c r="AM70" s="242" t="s">
        <v>320</v>
      </c>
      <c r="AN70" s="238">
        <v>15</v>
      </c>
      <c r="AO70" s="250">
        <f>INT(AL70*TAN(RADIANS(AN70)))+20</f>
        <v>83</v>
      </c>
      <c r="AP70" s="242">
        <f>INT((AO70-13)/AS70)*AS70+13</f>
        <v>77</v>
      </c>
      <c r="AQ70" s="242">
        <f>AP70+INT(AL70*(TAN(AN70/180*PI())))</f>
        <v>140</v>
      </c>
      <c r="AR70" s="238">
        <f>F$13</f>
        <v>45</v>
      </c>
      <c r="AS70" s="349">
        <v>8</v>
      </c>
      <c r="AT70" s="88">
        <v>1</v>
      </c>
      <c r="AU70" s="104">
        <f>J$13</f>
        <v>22</v>
      </c>
      <c r="AV70" s="87">
        <f>AL70-8</f>
        <v>228</v>
      </c>
      <c r="AW70" s="88">
        <f>AR70-9</f>
        <v>36</v>
      </c>
      <c r="AX70" s="130">
        <f>INT((AP70-13)/AS70)+1</f>
        <v>9</v>
      </c>
      <c r="AY70" s="103" t="s">
        <v>310</v>
      </c>
      <c r="AZ70" s="105">
        <f t="shared" si="12"/>
        <v>2.5099999999999998</v>
      </c>
      <c r="BA70" s="88">
        <f t="shared" si="13"/>
        <v>300</v>
      </c>
      <c r="BB70" s="87">
        <f>BA70*AX70/100*((AU70/100)^2/4*PI()*7850/100)</f>
        <v>80.569128114331164</v>
      </c>
      <c r="BC70" s="87">
        <f>Q$13</f>
        <v>0</v>
      </c>
      <c r="BD70" s="88">
        <v>2</v>
      </c>
      <c r="BE70" s="87">
        <f>AL70-8</f>
        <v>228</v>
      </c>
      <c r="BF70" s="87">
        <f>AR70-9</f>
        <v>36</v>
      </c>
      <c r="BG70" s="104">
        <v>12</v>
      </c>
      <c r="BH70" s="88">
        <f t="shared" si="14"/>
        <v>300</v>
      </c>
      <c r="BI70" s="88">
        <f>INT((AP70-13)/20)+1</f>
        <v>4</v>
      </c>
      <c r="BJ70" s="87">
        <f t="shared" si="15"/>
        <v>10.653769006853706</v>
      </c>
      <c r="BK70" s="88" t="s">
        <v>319</v>
      </c>
      <c r="BL70" s="87">
        <f>IF(BS70="双肢",(AP70+AQ70)/2-8.5,((INT((AX70-1)/2)+1)*AS70+AZ70+BO70+(AQ70-6.5*2)/2+INT(AQ70/8/10)*10+AZ70+BO70)/2)</f>
        <v>60.419999999999995</v>
      </c>
      <c r="BM70" s="87">
        <f>AR70-8.2</f>
        <v>36.799999999999997</v>
      </c>
      <c r="BN70" s="104">
        <f>Z$6</f>
        <v>10</v>
      </c>
      <c r="BO70" s="105">
        <f t="shared" si="16"/>
        <v>1.1599999999999999</v>
      </c>
      <c r="BP70" s="87">
        <f>(BL70+BM70+12)*2</f>
        <v>218.44</v>
      </c>
      <c r="BQ70" s="88">
        <f>IF(BS70="双肢",INT((AL70-8)/12.5)+1,(INT((AL70-8)/12.5)+1)*2)</f>
        <v>38</v>
      </c>
      <c r="BR70" s="87">
        <f t="shared" si="17"/>
        <v>51.17705640658027</v>
      </c>
      <c r="BS70" s="87" t="str">
        <f>AE$13</f>
        <v>四肢</v>
      </c>
      <c r="BT70" s="242">
        <f>BB70+BJ70+BR70+BB71+BJ71+BR71</f>
        <v>236.31911542399604</v>
      </c>
      <c r="BU70" s="284">
        <f>(AP70+AQ70)*AL70/2*AR70/1000000</f>
        <v>1.1522699999999999</v>
      </c>
      <c r="CE70" s="143"/>
    </row>
    <row r="71" spans="2:83" s="97" customFormat="1" ht="24" customHeight="1" x14ac:dyDescent="0.3">
      <c r="B71" s="42"/>
      <c r="C71" s="42"/>
      <c r="D71" s="73"/>
      <c r="E71" s="93"/>
      <c r="F71" s="73"/>
      <c r="G71" s="73"/>
      <c r="H71" s="73"/>
      <c r="I71" s="72"/>
      <c r="J71" s="73"/>
      <c r="K71" s="73"/>
      <c r="L71" s="73"/>
      <c r="M71" s="73"/>
      <c r="N71" s="73"/>
      <c r="O71" s="73"/>
      <c r="P71" s="72"/>
      <c r="Q71" s="72"/>
      <c r="R71" s="72"/>
      <c r="S71" s="72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96"/>
      <c r="AJ71" s="278"/>
      <c r="AK71" s="242"/>
      <c r="AL71" s="345"/>
      <c r="AM71" s="242"/>
      <c r="AN71" s="238"/>
      <c r="AO71" s="250"/>
      <c r="AP71" s="242"/>
      <c r="AQ71" s="242"/>
      <c r="AR71" s="238"/>
      <c r="AS71" s="350"/>
      <c r="AT71" s="88" t="s">
        <v>311</v>
      </c>
      <c r="AU71" s="104">
        <f>AU70</f>
        <v>22</v>
      </c>
      <c r="AV71" s="87">
        <f>AL70/COS(AN70/180*PI())-8</f>
        <v>236.32517857677959</v>
      </c>
      <c r="AW71" s="88">
        <f>AR70-9</f>
        <v>36</v>
      </c>
      <c r="AX71" s="103" t="s">
        <v>310</v>
      </c>
      <c r="AY71" s="131">
        <f>INT((AQ70-AP70-3.5/COS(AN70*PI()/180))/AS70)+1</f>
        <v>8</v>
      </c>
      <c r="AZ71" s="105">
        <f t="shared" si="12"/>
        <v>2.5099999999999998</v>
      </c>
      <c r="BA71" s="88">
        <f t="shared" si="13"/>
        <v>308.32517857677959</v>
      </c>
      <c r="BB71" s="87">
        <f>BA71*AY71/100*((AU71/100)^2/4*PI()*7850/100)</f>
        <v>73.604417225560255</v>
      </c>
      <c r="BC71" s="87">
        <f>BC70</f>
        <v>0</v>
      </c>
      <c r="BD71" s="88" t="s">
        <v>312</v>
      </c>
      <c r="BE71" s="87">
        <f>AL70/COS(AN70/180*PI())-8</f>
        <v>236.32517857677959</v>
      </c>
      <c r="BF71" s="87">
        <f>AR70-9</f>
        <v>36</v>
      </c>
      <c r="BG71" s="104">
        <v>12</v>
      </c>
      <c r="BH71" s="88">
        <f t="shared" si="14"/>
        <v>308.32517857677959</v>
      </c>
      <c r="BI71" s="88">
        <f>INT((AQ70-AP70-3.5/COS(AN70*PI()/180))/20)+1</f>
        <v>3</v>
      </c>
      <c r="BJ71" s="87">
        <f t="shared" si="15"/>
        <v>8.2120630788848228</v>
      </c>
      <c r="BK71" s="88">
        <v>4</v>
      </c>
      <c r="BL71" s="103" t="s">
        <v>310</v>
      </c>
      <c r="BM71" s="87">
        <f>AR70-8.2</f>
        <v>36.799999999999997</v>
      </c>
      <c r="BN71" s="104">
        <v>12</v>
      </c>
      <c r="BO71" s="105">
        <f t="shared" si="16"/>
        <v>1.39</v>
      </c>
      <c r="BP71" s="87">
        <f>20+BM71</f>
        <v>56.8</v>
      </c>
      <c r="BQ71" s="88">
        <f>IF(BS70="双肢",INT(BQ70/3)*INT((AX70+AY71/2)/3),INT(BQ70/3/2)*INT((AX70+AY71/2)/3))</f>
        <v>24</v>
      </c>
      <c r="BR71" s="87">
        <f t="shared" si="17"/>
        <v>12.102681591785808</v>
      </c>
      <c r="BS71" s="103" t="s">
        <v>310</v>
      </c>
      <c r="BT71" s="242"/>
      <c r="BU71" s="284"/>
      <c r="CE71" s="143"/>
    </row>
    <row r="72" spans="2:83" s="97" customFormat="1" ht="24" customHeight="1" x14ac:dyDescent="0.3">
      <c r="B72" s="42"/>
      <c r="C72" s="42"/>
      <c r="D72" s="73"/>
      <c r="E72" s="93"/>
      <c r="F72" s="73"/>
      <c r="G72" s="73"/>
      <c r="H72" s="73"/>
      <c r="I72" s="72"/>
      <c r="J72" s="73"/>
      <c r="K72" s="73"/>
      <c r="L72" s="73"/>
      <c r="M72" s="73"/>
      <c r="N72" s="73"/>
      <c r="O72" s="73"/>
      <c r="P72" s="72"/>
      <c r="Q72" s="72"/>
      <c r="R72" s="72"/>
      <c r="S72" s="72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96"/>
      <c r="AJ72" s="278"/>
      <c r="AK72" s="242"/>
      <c r="AL72" s="238">
        <f>AJ56*100-2*2</f>
        <v>236</v>
      </c>
      <c r="AM72" s="242" t="s">
        <v>321</v>
      </c>
      <c r="AN72" s="238">
        <v>15</v>
      </c>
      <c r="AO72" s="250">
        <f>INT(AL72*TAN(RADIANS(AN72)))+20</f>
        <v>83</v>
      </c>
      <c r="AP72" s="242">
        <f>INT((AO72-13)/AS72)*AS72+13</f>
        <v>77</v>
      </c>
      <c r="AQ72" s="242">
        <f>AP72+INT(AL72*(TAN(AN72/180*PI())))</f>
        <v>140</v>
      </c>
      <c r="AR72" s="238">
        <f>F$14</f>
        <v>50</v>
      </c>
      <c r="AS72" s="349">
        <v>8</v>
      </c>
      <c r="AT72" s="88">
        <v>1</v>
      </c>
      <c r="AU72" s="104">
        <f>J$14</f>
        <v>22</v>
      </c>
      <c r="AV72" s="87">
        <f>AL72-8</f>
        <v>228</v>
      </c>
      <c r="AW72" s="88">
        <f>AR72-9</f>
        <v>41</v>
      </c>
      <c r="AX72" s="130">
        <f>INT((AP72-13)/AS72)+1</f>
        <v>9</v>
      </c>
      <c r="AY72" s="103" t="s">
        <v>310</v>
      </c>
      <c r="AZ72" s="105">
        <f t="shared" si="12"/>
        <v>2.5099999999999998</v>
      </c>
      <c r="BA72" s="88">
        <f t="shared" si="13"/>
        <v>310</v>
      </c>
      <c r="BB72" s="87">
        <f>BA72*AX72/100*((AU72/100)^2/4*PI()*7850/100)</f>
        <v>83.254765718142195</v>
      </c>
      <c r="BC72" s="87">
        <f>Q$14</f>
        <v>0</v>
      </c>
      <c r="BD72" s="88">
        <v>2</v>
      </c>
      <c r="BE72" s="87">
        <f>AL72-8</f>
        <v>228</v>
      </c>
      <c r="BF72" s="87">
        <f>AR72-9</f>
        <v>41</v>
      </c>
      <c r="BG72" s="104">
        <v>12</v>
      </c>
      <c r="BH72" s="88">
        <f t="shared" si="14"/>
        <v>310</v>
      </c>
      <c r="BI72" s="88">
        <f>INT((AP72-13)/20)+1</f>
        <v>4</v>
      </c>
      <c r="BJ72" s="87">
        <f t="shared" si="15"/>
        <v>11.008894640415496</v>
      </c>
      <c r="BK72" s="88" t="s">
        <v>319</v>
      </c>
      <c r="BL72" s="87">
        <f>IF(BS72="双肢",(AP72+AQ72)/2-8.5,((INT((AX72-1)/2)+1)*AS72+AZ72+BO72+(AQ72-6.5*2)/2+INT(AQ72/8/10)*10+AZ72+BO72)/2)</f>
        <v>60.650000000000006</v>
      </c>
      <c r="BM72" s="87">
        <f>AR72-8.2</f>
        <v>41.8</v>
      </c>
      <c r="BN72" s="104">
        <v>12</v>
      </c>
      <c r="BO72" s="105">
        <f t="shared" si="16"/>
        <v>1.39</v>
      </c>
      <c r="BP72" s="87">
        <f>(BL72+BM72+12)*2</f>
        <v>228.9</v>
      </c>
      <c r="BQ72" s="88">
        <f>IF(BS72="双肢",INT((AL72-8)/12.5)+1,(INT((AL72-8)/12.5)+1)*2)</f>
        <v>38</v>
      </c>
      <c r="BR72" s="87">
        <f t="shared" si="17"/>
        <v>77.223844646179103</v>
      </c>
      <c r="BS72" s="87" t="str">
        <f>AE$14</f>
        <v>四肢</v>
      </c>
      <c r="BT72" s="242">
        <f>BB72+BJ72+BR72+BB73+BJ73+BR73</f>
        <v>269.12562145243425</v>
      </c>
      <c r="BU72" s="284">
        <f>(AP72+AQ72)*AL72/2*AR72/1000000</f>
        <v>1.2803</v>
      </c>
      <c r="CE72" s="143"/>
    </row>
    <row r="73" spans="2:83" s="97" customFormat="1" ht="24" customHeight="1" x14ac:dyDescent="0.3">
      <c r="B73" s="42"/>
      <c r="C73" s="42"/>
      <c r="D73" s="73"/>
      <c r="E73" s="93"/>
      <c r="F73" s="73"/>
      <c r="G73" s="73"/>
      <c r="H73" s="73"/>
      <c r="I73" s="72"/>
      <c r="J73" s="73"/>
      <c r="K73" s="73"/>
      <c r="L73" s="73"/>
      <c r="M73" s="73"/>
      <c r="N73" s="73"/>
      <c r="O73" s="73"/>
      <c r="P73" s="72"/>
      <c r="Q73" s="72"/>
      <c r="R73" s="72"/>
      <c r="S73" s="7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96"/>
      <c r="AJ73" s="278"/>
      <c r="AK73" s="242"/>
      <c r="AL73" s="345"/>
      <c r="AM73" s="242"/>
      <c r="AN73" s="238"/>
      <c r="AO73" s="250"/>
      <c r="AP73" s="242"/>
      <c r="AQ73" s="242"/>
      <c r="AR73" s="238"/>
      <c r="AS73" s="350"/>
      <c r="AT73" s="88" t="s">
        <v>311</v>
      </c>
      <c r="AU73" s="104">
        <f>AU72</f>
        <v>22</v>
      </c>
      <c r="AV73" s="87">
        <f>AL72/COS(AN72/180*PI())-8</f>
        <v>236.32517857677959</v>
      </c>
      <c r="AW73" s="88">
        <f>AR72-9</f>
        <v>41</v>
      </c>
      <c r="AX73" s="103" t="s">
        <v>310</v>
      </c>
      <c r="AY73" s="131">
        <f>INT((AQ72-AP72-3.5/COS(AN72*PI()/180))/AS72)+1</f>
        <v>8</v>
      </c>
      <c r="AZ73" s="105">
        <f t="shared" si="12"/>
        <v>2.5099999999999998</v>
      </c>
      <c r="BA73" s="88">
        <f t="shared" si="13"/>
        <v>318.32517857677959</v>
      </c>
      <c r="BB73" s="87">
        <f>BA73*AY73/100*((AU73/100)^2/4*PI()*7850/100)</f>
        <v>75.991650651170076</v>
      </c>
      <c r="BC73" s="87">
        <f>BC72</f>
        <v>0</v>
      </c>
      <c r="BD73" s="88" t="s">
        <v>312</v>
      </c>
      <c r="BE73" s="87">
        <f>AL72/COS(AN72/180*PI())-8</f>
        <v>236.32517857677959</v>
      </c>
      <c r="BF73" s="87">
        <f>AR72-9</f>
        <v>41</v>
      </c>
      <c r="BG73" s="104">
        <v>12</v>
      </c>
      <c r="BH73" s="88">
        <f t="shared" si="14"/>
        <v>318.32517857677959</v>
      </c>
      <c r="BI73" s="88">
        <f>INT((AQ72-AP72-3.5/COS(AN72*PI()/180))/20)+1</f>
        <v>3</v>
      </c>
      <c r="BJ73" s="87">
        <f t="shared" si="15"/>
        <v>8.4784073040561641</v>
      </c>
      <c r="BK73" s="88">
        <v>4</v>
      </c>
      <c r="BL73" s="103" t="s">
        <v>310</v>
      </c>
      <c r="BM73" s="87">
        <f>AR72-8.2</f>
        <v>41.8</v>
      </c>
      <c r="BN73" s="104">
        <v>12</v>
      </c>
      <c r="BO73" s="105">
        <f t="shared" si="16"/>
        <v>1.39</v>
      </c>
      <c r="BP73" s="87">
        <f>20+BM73</f>
        <v>61.8</v>
      </c>
      <c r="BQ73" s="88">
        <f>IF(BS72="双肢",INT(BQ72/3)*INT((AX72+AY73/2)/3),INT(BQ72/3/2)*INT((AX72+AY73/2)/3))</f>
        <v>24</v>
      </c>
      <c r="BR73" s="87">
        <f t="shared" si="17"/>
        <v>13.168058492471179</v>
      </c>
      <c r="BS73" s="103" t="s">
        <v>310</v>
      </c>
      <c r="BT73" s="242"/>
      <c r="BU73" s="284"/>
      <c r="CE73" s="143"/>
    </row>
    <row r="74" spans="2:83" s="97" customFormat="1" ht="24" customHeight="1" x14ac:dyDescent="0.3">
      <c r="B74" s="42"/>
      <c r="C74" s="42"/>
      <c r="D74" s="73"/>
      <c r="E74" s="9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2"/>
      <c r="Q74" s="72"/>
      <c r="R74" s="72"/>
      <c r="S74" s="72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96"/>
      <c r="AJ74" s="278"/>
      <c r="AK74" s="242"/>
      <c r="AL74" s="238">
        <f>AJ56*100-2*2</f>
        <v>236</v>
      </c>
      <c r="AM74" s="242" t="s">
        <v>322</v>
      </c>
      <c r="AN74" s="238">
        <v>15</v>
      </c>
      <c r="AO74" s="250">
        <f>INT(AL74*TAN(RADIANS(AN74)))+20</f>
        <v>83</v>
      </c>
      <c r="AP74" s="242">
        <f>INT((AO74-13)/AS74)*AS74+13</f>
        <v>77</v>
      </c>
      <c r="AQ74" s="242">
        <f>AP74+INT(AL74*(TAN(AN74/180*PI())))</f>
        <v>140</v>
      </c>
      <c r="AR74" s="238">
        <f>F$15</f>
        <v>50</v>
      </c>
      <c r="AS74" s="349">
        <v>8</v>
      </c>
      <c r="AT74" s="88">
        <v>1</v>
      </c>
      <c r="AU74" s="104">
        <f>J$15</f>
        <v>22</v>
      </c>
      <c r="AV74" s="87">
        <f>AL74-8</f>
        <v>228</v>
      </c>
      <c r="AW74" s="88">
        <f>AR74-9</f>
        <v>41</v>
      </c>
      <c r="AX74" s="130">
        <f>INT((AP74-13)/AS74)+1</f>
        <v>9</v>
      </c>
      <c r="AY74" s="103" t="s">
        <v>310</v>
      </c>
      <c r="AZ74" s="105">
        <f t="shared" si="12"/>
        <v>2.5099999999999998</v>
      </c>
      <c r="BA74" s="88">
        <f t="shared" si="13"/>
        <v>310</v>
      </c>
      <c r="BB74" s="87">
        <f>BA74*AX74/100*((AU74/100)^2/4*PI()*7850/100)</f>
        <v>83.254765718142195</v>
      </c>
      <c r="BC74" s="87">
        <f>Q$15</f>
        <v>0</v>
      </c>
      <c r="BD74" s="88">
        <v>2</v>
      </c>
      <c r="BE74" s="87">
        <f>AL74-8</f>
        <v>228</v>
      </c>
      <c r="BF74" s="87">
        <f>AR74-9</f>
        <v>41</v>
      </c>
      <c r="BG74" s="104">
        <v>12</v>
      </c>
      <c r="BH74" s="88">
        <f t="shared" si="14"/>
        <v>310</v>
      </c>
      <c r="BI74" s="88">
        <f>INT((AP74-13)/20)+1</f>
        <v>4</v>
      </c>
      <c r="BJ74" s="87">
        <f t="shared" si="15"/>
        <v>11.008894640415496</v>
      </c>
      <c r="BK74" s="88" t="s">
        <v>319</v>
      </c>
      <c r="BL74" s="87">
        <f>IF(BS74="双肢",(AP74+AQ74)/2-8.5,((INT((AX74-1)/2)+1)*AS74+AZ74+BO74+(AQ74-6.5*2)/2+INT(AQ74/8/10)*10+AZ74+BO74)/2)</f>
        <v>60.650000000000006</v>
      </c>
      <c r="BM74" s="87">
        <f>AR74-8.2</f>
        <v>41.8</v>
      </c>
      <c r="BN74" s="104">
        <v>12</v>
      </c>
      <c r="BO74" s="105">
        <f t="shared" si="16"/>
        <v>1.39</v>
      </c>
      <c r="BP74" s="87">
        <f>(BL74+BM74+12)*2</f>
        <v>228.9</v>
      </c>
      <c r="BQ74" s="88">
        <f>IF(BS74="双肢",INT((AL74-8)/12.5)+1,(INT((AL74-8)/12.5)+1)*2)</f>
        <v>38</v>
      </c>
      <c r="BR74" s="87">
        <f t="shared" si="17"/>
        <v>77.223844646179103</v>
      </c>
      <c r="BS74" s="87" t="str">
        <f>AE$15</f>
        <v>四肢</v>
      </c>
      <c r="BT74" s="242">
        <f>BB74+BJ74+BR74+BB75+BJ75+BR75</f>
        <v>269.12562145243425</v>
      </c>
      <c r="BU74" s="284">
        <f>(AP74+AQ74)*AL74/2*AR74/1000000</f>
        <v>1.2803</v>
      </c>
      <c r="CE74" s="143"/>
    </row>
    <row r="75" spans="2:83" s="97" customFormat="1" ht="24" customHeight="1" thickBot="1" x14ac:dyDescent="0.35">
      <c r="B75" s="42"/>
      <c r="C75" s="42"/>
      <c r="D75" s="73"/>
      <c r="E75" s="93"/>
      <c r="F75" s="73"/>
      <c r="G75" s="73"/>
      <c r="H75" s="73"/>
      <c r="I75" s="72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96"/>
      <c r="AJ75" s="279"/>
      <c r="AK75" s="252"/>
      <c r="AL75" s="344"/>
      <c r="AM75" s="252"/>
      <c r="AN75" s="236"/>
      <c r="AO75" s="251"/>
      <c r="AP75" s="252"/>
      <c r="AQ75" s="252"/>
      <c r="AR75" s="236"/>
      <c r="AS75" s="351"/>
      <c r="AT75" s="95" t="s">
        <v>311</v>
      </c>
      <c r="AU75" s="108">
        <f>AU74</f>
        <v>22</v>
      </c>
      <c r="AV75" s="94">
        <f>AL74/COS(AN74/180*PI())-8</f>
        <v>236.32517857677959</v>
      </c>
      <c r="AW75" s="95">
        <f>AR74-9</f>
        <v>41</v>
      </c>
      <c r="AX75" s="107" t="s">
        <v>310</v>
      </c>
      <c r="AY75" s="139">
        <f>INT((AQ74-AP74-3.5/COS(AN74*PI()/180))/AS74)+1</f>
        <v>8</v>
      </c>
      <c r="AZ75" s="109">
        <f t="shared" si="12"/>
        <v>2.5099999999999998</v>
      </c>
      <c r="BA75" s="95">
        <f t="shared" si="13"/>
        <v>318.32517857677959</v>
      </c>
      <c r="BB75" s="94">
        <f>BA75*AY75/100*((AU75/100)^2/4*PI()*7850/100)</f>
        <v>75.991650651170076</v>
      </c>
      <c r="BC75" s="94">
        <f>BC74</f>
        <v>0</v>
      </c>
      <c r="BD75" s="95" t="s">
        <v>312</v>
      </c>
      <c r="BE75" s="94">
        <f>AL74/COS(AN74/180*PI())-8</f>
        <v>236.32517857677959</v>
      </c>
      <c r="BF75" s="94">
        <f>AR74-9</f>
        <v>41</v>
      </c>
      <c r="BG75" s="108">
        <v>12</v>
      </c>
      <c r="BH75" s="95">
        <f t="shared" si="14"/>
        <v>318.32517857677959</v>
      </c>
      <c r="BI75" s="95">
        <f>INT((AQ74-AP74-3.5/COS(AN74*PI()/180))/20)+1</f>
        <v>3</v>
      </c>
      <c r="BJ75" s="94">
        <f t="shared" si="15"/>
        <v>8.4784073040561641</v>
      </c>
      <c r="BK75" s="95">
        <v>4</v>
      </c>
      <c r="BL75" s="107" t="s">
        <v>310</v>
      </c>
      <c r="BM75" s="94">
        <f>AR74-8.2</f>
        <v>41.8</v>
      </c>
      <c r="BN75" s="108">
        <v>12</v>
      </c>
      <c r="BO75" s="109">
        <f t="shared" si="16"/>
        <v>1.39</v>
      </c>
      <c r="BP75" s="94">
        <f>20+BM75</f>
        <v>61.8</v>
      </c>
      <c r="BQ75" s="95">
        <f>IF(BS74="双肢",INT(BQ74/3)*INT((AX74+AY75/2)/3),INT(BQ74/3/2)*INT((AX74+AY75/2)/3))</f>
        <v>24</v>
      </c>
      <c r="BR75" s="94">
        <f t="shared" si="17"/>
        <v>13.168058492471179</v>
      </c>
      <c r="BS75" s="107" t="s">
        <v>310</v>
      </c>
      <c r="BT75" s="252"/>
      <c r="BU75" s="285"/>
      <c r="CE75" s="143"/>
    </row>
    <row r="76" spans="2:83" ht="19.899999999999999" customHeight="1" x14ac:dyDescent="0.25">
      <c r="D76" s="73"/>
      <c r="E76" s="93"/>
      <c r="F76" s="73"/>
      <c r="G76" s="73"/>
      <c r="H76" s="73"/>
      <c r="I76" s="72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L76" s="73"/>
      <c r="AM76" s="93"/>
      <c r="AN76" s="93"/>
      <c r="AO76" s="129"/>
      <c r="AP76" s="93"/>
      <c r="AQ76" s="93"/>
      <c r="AR76" s="73"/>
      <c r="AT76" s="73"/>
      <c r="AU76" s="73"/>
      <c r="AV76" s="73"/>
      <c r="AW76" s="73"/>
      <c r="AX76" s="73"/>
      <c r="AY76" s="73"/>
      <c r="AZ76" s="73"/>
      <c r="BA76" s="73"/>
      <c r="BB76" s="72"/>
      <c r="BC76" s="72"/>
      <c r="BD76" s="72"/>
      <c r="BE76" s="72"/>
      <c r="BF76" s="72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</row>
    <row r="77" spans="2:83" ht="39.950000000000003" customHeight="1" x14ac:dyDescent="0.25">
      <c r="D77" s="73"/>
      <c r="E77" s="93"/>
      <c r="F77" s="73"/>
      <c r="G77" s="73"/>
      <c r="H77" s="73"/>
      <c r="I77" s="72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J77" s="271" t="s">
        <v>325</v>
      </c>
      <c r="AK77" s="271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271"/>
      <c r="BC77" s="271"/>
      <c r="BD77" s="271"/>
      <c r="BE77" s="271"/>
      <c r="BF77" s="271"/>
      <c r="BG77" s="271"/>
      <c r="BH77" s="271"/>
      <c r="BI77" s="271"/>
      <c r="BJ77" s="271"/>
      <c r="BK77" s="271"/>
      <c r="BL77" s="271"/>
      <c r="BM77" s="271"/>
      <c r="BN77" s="271"/>
      <c r="BO77" s="271"/>
      <c r="BP77" s="271"/>
      <c r="BQ77" s="271"/>
      <c r="BR77" s="271"/>
      <c r="BS77" s="271"/>
      <c r="BT77" s="271"/>
      <c r="BU77" s="271"/>
      <c r="BV77" s="271"/>
      <c r="BW77" s="271"/>
      <c r="BX77" s="271"/>
      <c r="BY77" s="271"/>
      <c r="BZ77" s="271"/>
      <c r="CA77" s="271"/>
      <c r="CB77" s="271"/>
      <c r="CC77" s="271"/>
      <c r="CD77" s="271"/>
      <c r="CE77" s="271"/>
    </row>
    <row r="78" spans="2:83" ht="9.9499999999999993" customHeight="1" thickBot="1" x14ac:dyDescent="0.3">
      <c r="D78" s="73"/>
      <c r="E78" s="93"/>
      <c r="F78" s="73"/>
      <c r="G78" s="73"/>
      <c r="H78" s="73"/>
      <c r="I78" s="72"/>
      <c r="J78" s="73"/>
      <c r="K78" s="73"/>
      <c r="L78" s="73"/>
      <c r="M78" s="73"/>
      <c r="N78" s="73"/>
      <c r="O78" s="73"/>
      <c r="P78" s="72"/>
      <c r="Q78" s="72"/>
      <c r="R78" s="72"/>
      <c r="S78" s="72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J78" s="43"/>
      <c r="AK78" s="43"/>
      <c r="AL78" s="43"/>
      <c r="AM78" s="43"/>
      <c r="AN78" s="43"/>
      <c r="AO78" s="128"/>
      <c r="AP78" s="43"/>
      <c r="AQ78" s="43"/>
      <c r="AR78" s="43"/>
      <c r="AS78" s="13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</row>
    <row r="79" spans="2:83" s="97" customFormat="1" ht="39.950000000000003" customHeight="1" x14ac:dyDescent="0.3">
      <c r="B79" s="42"/>
      <c r="C79" s="42"/>
      <c r="D79" s="73"/>
      <c r="E79" s="93"/>
      <c r="F79" s="73"/>
      <c r="G79" s="73"/>
      <c r="H79" s="73"/>
      <c r="I79" s="72"/>
      <c r="J79" s="73"/>
      <c r="K79" s="73"/>
      <c r="L79" s="73"/>
      <c r="M79" s="73"/>
      <c r="N79" s="73"/>
      <c r="O79" s="73"/>
      <c r="P79" s="72"/>
      <c r="Q79" s="72"/>
      <c r="R79" s="72"/>
      <c r="S79" s="72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96"/>
      <c r="AJ79" s="348" t="s">
        <v>271</v>
      </c>
      <c r="AK79" s="274" t="s">
        <v>272</v>
      </c>
      <c r="AL79" s="274" t="s">
        <v>273</v>
      </c>
      <c r="AM79" s="274" t="s">
        <v>274</v>
      </c>
      <c r="AN79" s="125" t="s">
        <v>275</v>
      </c>
      <c r="AO79" s="76" t="s">
        <v>276</v>
      </c>
      <c r="AP79" s="125" t="s">
        <v>276</v>
      </c>
      <c r="AQ79" s="125" t="s">
        <v>277</v>
      </c>
      <c r="AR79" s="124" t="s">
        <v>265</v>
      </c>
      <c r="AS79" s="264" t="s">
        <v>278</v>
      </c>
      <c r="AT79" s="257" t="s">
        <v>279</v>
      </c>
      <c r="AU79" s="257"/>
      <c r="AV79" s="257"/>
      <c r="AW79" s="257"/>
      <c r="AX79" s="257"/>
      <c r="AY79" s="257"/>
      <c r="AZ79" s="257"/>
      <c r="BA79" s="257"/>
      <c r="BB79" s="257"/>
      <c r="BC79" s="257"/>
      <c r="BD79" s="257" t="s">
        <v>280</v>
      </c>
      <c r="BE79" s="257"/>
      <c r="BF79" s="257"/>
      <c r="BG79" s="257"/>
      <c r="BH79" s="257"/>
      <c r="BI79" s="257"/>
      <c r="BJ79" s="257"/>
      <c r="BK79" s="257" t="s">
        <v>281</v>
      </c>
      <c r="BL79" s="257"/>
      <c r="BM79" s="257"/>
      <c r="BN79" s="257"/>
      <c r="BO79" s="257"/>
      <c r="BP79" s="257"/>
      <c r="BQ79" s="257"/>
      <c r="BR79" s="257"/>
      <c r="BS79" s="257"/>
      <c r="BT79" s="258" t="s">
        <v>282</v>
      </c>
      <c r="BU79" s="258" t="s">
        <v>283</v>
      </c>
      <c r="BV79" s="257" t="s">
        <v>326</v>
      </c>
      <c r="BW79" s="257"/>
      <c r="BX79" s="257"/>
      <c r="BY79" s="257"/>
      <c r="BZ79" s="257"/>
      <c r="CA79" s="257"/>
      <c r="CB79" s="257"/>
      <c r="CC79" s="257"/>
      <c r="CD79" s="258" t="s">
        <v>282</v>
      </c>
      <c r="CE79" s="346" t="s">
        <v>283</v>
      </c>
    </row>
    <row r="80" spans="2:83" s="97" customFormat="1" ht="60" customHeight="1" x14ac:dyDescent="0.3">
      <c r="B80" s="42"/>
      <c r="C80" s="42"/>
      <c r="D80" s="73"/>
      <c r="E80" s="93"/>
      <c r="F80" s="73"/>
      <c r="G80" s="73"/>
      <c r="H80" s="73"/>
      <c r="I80" s="72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96"/>
      <c r="AJ80" s="273"/>
      <c r="AK80" s="259"/>
      <c r="AL80" s="259"/>
      <c r="AM80" s="259"/>
      <c r="AN80" s="126" t="s">
        <v>297</v>
      </c>
      <c r="AO80" s="82" t="s">
        <v>298</v>
      </c>
      <c r="AP80" s="126" t="s">
        <v>299</v>
      </c>
      <c r="AQ80" s="126" t="s">
        <v>300</v>
      </c>
      <c r="AR80" s="126" t="s">
        <v>301</v>
      </c>
      <c r="AS80" s="265"/>
      <c r="AT80" s="25" t="s">
        <v>302</v>
      </c>
      <c r="AU80" s="25" t="s">
        <v>303</v>
      </c>
      <c r="AV80" s="81" t="s">
        <v>285</v>
      </c>
      <c r="AW80" s="81" t="s">
        <v>286</v>
      </c>
      <c r="AX80" s="25" t="s">
        <v>304</v>
      </c>
      <c r="AY80" s="25" t="s">
        <v>305</v>
      </c>
      <c r="AZ80" s="25" t="s">
        <v>289</v>
      </c>
      <c r="BA80" s="25" t="s">
        <v>306</v>
      </c>
      <c r="BB80" s="25" t="s">
        <v>307</v>
      </c>
      <c r="BC80" s="25" t="s">
        <v>295</v>
      </c>
      <c r="BD80" s="25" t="s">
        <v>302</v>
      </c>
      <c r="BE80" s="81" t="s">
        <v>285</v>
      </c>
      <c r="BF80" s="81" t="s">
        <v>286</v>
      </c>
      <c r="BG80" s="25" t="s">
        <v>303</v>
      </c>
      <c r="BH80" s="25" t="s">
        <v>306</v>
      </c>
      <c r="BI80" s="25" t="s">
        <v>308</v>
      </c>
      <c r="BJ80" s="25" t="s">
        <v>307</v>
      </c>
      <c r="BK80" s="25" t="s">
        <v>302</v>
      </c>
      <c r="BL80" s="81" t="s">
        <v>285</v>
      </c>
      <c r="BM80" s="81" t="s">
        <v>286</v>
      </c>
      <c r="BN80" s="25" t="s">
        <v>303</v>
      </c>
      <c r="BO80" s="25" t="s">
        <v>289</v>
      </c>
      <c r="BP80" s="25" t="s">
        <v>306</v>
      </c>
      <c r="BQ80" s="25" t="s">
        <v>296</v>
      </c>
      <c r="BR80" s="25" t="s">
        <v>307</v>
      </c>
      <c r="BS80" s="25" t="s">
        <v>295</v>
      </c>
      <c r="BT80" s="259"/>
      <c r="BU80" s="259"/>
      <c r="BV80" s="25" t="s">
        <v>302</v>
      </c>
      <c r="BW80" s="81" t="s">
        <v>285</v>
      </c>
      <c r="BX80" s="81" t="s">
        <v>327</v>
      </c>
      <c r="BY80" s="81" t="s">
        <v>328</v>
      </c>
      <c r="BZ80" s="25" t="s">
        <v>303</v>
      </c>
      <c r="CA80" s="25" t="s">
        <v>306</v>
      </c>
      <c r="CB80" s="25" t="s">
        <v>296</v>
      </c>
      <c r="CC80" s="25" t="s">
        <v>307</v>
      </c>
      <c r="CD80" s="259"/>
      <c r="CE80" s="347"/>
    </row>
    <row r="81" spans="2:83" s="97" customFormat="1" ht="24.95" customHeight="1" x14ac:dyDescent="0.3">
      <c r="B81" s="42"/>
      <c r="C81" s="42"/>
      <c r="D81" s="73"/>
      <c r="E81" s="93"/>
      <c r="F81" s="73"/>
      <c r="G81" s="73"/>
      <c r="H81" s="73"/>
      <c r="I81" s="72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96"/>
      <c r="AJ81" s="278">
        <v>2.4</v>
      </c>
      <c r="AK81" s="242">
        <v>2</v>
      </c>
      <c r="AL81" s="238">
        <f>AJ81*100-2*2</f>
        <v>236</v>
      </c>
      <c r="AM81" s="242" t="s">
        <v>309</v>
      </c>
      <c r="AN81" s="238">
        <v>20</v>
      </c>
      <c r="AO81" s="250">
        <f>INT(AL81*TAN(RADIANS(AN81)))+20</f>
        <v>105</v>
      </c>
      <c r="AP81" s="242">
        <f>INT((AO81-13)/AS81)*AS81+13</f>
        <v>101</v>
      </c>
      <c r="AQ81" s="242">
        <f>AP81+INT(AL81*(TAN(AN81/180*PI())))</f>
        <v>186</v>
      </c>
      <c r="AR81" s="238">
        <f>F$6</f>
        <v>25</v>
      </c>
      <c r="AS81" s="239">
        <v>8</v>
      </c>
      <c r="AT81" s="88">
        <v>1</v>
      </c>
      <c r="AU81" s="104">
        <f>J$6</f>
        <v>20</v>
      </c>
      <c r="AV81" s="87">
        <f>AL81-8</f>
        <v>228</v>
      </c>
      <c r="AW81" s="88">
        <f>AR81-9</f>
        <v>16</v>
      </c>
      <c r="AX81" s="130">
        <f>INT((AP81-13)/AS81)+1</f>
        <v>12</v>
      </c>
      <c r="AY81" s="103" t="s">
        <v>310</v>
      </c>
      <c r="AZ81" s="105">
        <f t="shared" ref="AZ81:AZ100" si="18">IF(AU81=16,1.84,IF(AU81=20,2.27,IF(AU81=22,2.51,IF(AU81=25,2.84,IF(AU81=28,3.16)))))</f>
        <v>2.27</v>
      </c>
      <c r="BA81" s="88">
        <f t="shared" ref="BA81:BA100" si="19">AV81+2*AW81</f>
        <v>260</v>
      </c>
      <c r="BB81" s="87">
        <f>BA81*AX81/100*((AU81/100)^2/4*PI()*7850/100)</f>
        <v>76.943887271721223</v>
      </c>
      <c r="BC81" s="87">
        <f>Q$6</f>
        <v>0</v>
      </c>
      <c r="BD81" s="88">
        <v>2</v>
      </c>
      <c r="BE81" s="87">
        <f>AL81-8</f>
        <v>228</v>
      </c>
      <c r="BF81" s="87">
        <f>AR81-9</f>
        <v>16</v>
      </c>
      <c r="BG81" s="104">
        <v>12</v>
      </c>
      <c r="BH81" s="88">
        <f t="shared" ref="BH81:BH100" si="20">BE81+2*BF81</f>
        <v>260</v>
      </c>
      <c r="BI81" s="88">
        <f>INT((AP81-13)/20)+1</f>
        <v>5</v>
      </c>
      <c r="BJ81" s="87">
        <f t="shared" ref="BJ81:BJ100" si="21">BH81*BI81/100*((BG81/100)^2/4*PI()*7850/100)</f>
        <v>11.541583090758181</v>
      </c>
      <c r="BK81" s="88">
        <v>3</v>
      </c>
      <c r="BL81" s="87">
        <f>IF(BS81="双肢",(AP81+AQ81)/2-8.5,((INT((AX81-1)/2)+1)*AS81+AZ81+BO81+(AQ81-6.5*2)/2+INT(AQ81/8/10)*10+AZ81+BO81)/2)</f>
        <v>135</v>
      </c>
      <c r="BM81" s="87">
        <f>AR81-8.2</f>
        <v>16.8</v>
      </c>
      <c r="BN81" s="104">
        <f>Z$6</f>
        <v>10</v>
      </c>
      <c r="BO81" s="105">
        <f t="shared" ref="BO81:BO100" si="22">IF(BN81=10,1.16,IF(BN81=12,1.39,IF(BN81=25,2.7,IF(BN81=28,3.1))))</f>
        <v>1.1599999999999999</v>
      </c>
      <c r="BP81" s="87">
        <f>(BL81+BM81+10)*2</f>
        <v>323.60000000000002</v>
      </c>
      <c r="BQ81" s="88">
        <f>IF(BS81="双肢",INT((AL81-8)/12.5)+1,(INT((AL81-8)/12.5)+1)*2)</f>
        <v>19</v>
      </c>
      <c r="BR81" s="87">
        <f t="shared" ref="BR81:BR100" si="23">BP81*BQ81/100*((BN81/100)^2/4*PI()*7850/100)</f>
        <v>37.90719523248805</v>
      </c>
      <c r="BS81" s="87" t="str">
        <f>AE$6</f>
        <v>双肢</v>
      </c>
      <c r="BT81" s="242">
        <f>BB81+BJ81+BR81+BB82+BJ82+BR82</f>
        <v>223.04869427619138</v>
      </c>
      <c r="BU81" s="342">
        <f>(AP81+AQ81)*AL81/2*AR81/1000000</f>
        <v>0.84665000000000001</v>
      </c>
      <c r="BV81" s="88">
        <v>5</v>
      </c>
      <c r="BW81" s="110">
        <f>(20+10*BY81)*TAN(BX81/180*PI())</f>
        <v>128.53332060679028</v>
      </c>
      <c r="BX81" s="242">
        <f>45+AN81/2</f>
        <v>55</v>
      </c>
      <c r="BY81" s="88">
        <f>INT((150*COS(BX81/180*PI())-10)/10)</f>
        <v>7</v>
      </c>
      <c r="BZ81" s="104">
        <v>12</v>
      </c>
      <c r="CA81" s="110">
        <f>BW81+12</f>
        <v>140.53332060679028</v>
      </c>
      <c r="CB81" s="88">
        <f t="shared" ref="CB81:CB100" si="24">BY81+1</f>
        <v>8</v>
      </c>
      <c r="CC81" s="87">
        <f t="shared" ref="CC81:CC100" si="25">CA81*CB81/100*((BZ81/100)^2/4*PI()*7850/100)</f>
        <v>9.9813969034057166</v>
      </c>
      <c r="CD81" s="242">
        <f>BB81+BJ81+BR81+BB82+BJ82+BR82+CC81+CC82</f>
        <v>241.5505927830213</v>
      </c>
      <c r="CE81" s="284">
        <f>(AP81+AQ81)*AL81/2*AR81/1000000</f>
        <v>0.84665000000000001</v>
      </c>
    </row>
    <row r="82" spans="2:83" s="97" customFormat="1" ht="24.95" customHeight="1" x14ac:dyDescent="0.3">
      <c r="B82" s="42"/>
      <c r="C82" s="42"/>
      <c r="D82" s="73"/>
      <c r="E82" s="93"/>
      <c r="F82" s="73"/>
      <c r="G82" s="73"/>
      <c r="H82" s="73"/>
      <c r="I82" s="72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96"/>
      <c r="AJ82" s="278"/>
      <c r="AK82" s="242"/>
      <c r="AL82" s="238"/>
      <c r="AM82" s="242"/>
      <c r="AN82" s="238"/>
      <c r="AO82" s="250"/>
      <c r="AP82" s="242"/>
      <c r="AQ82" s="242"/>
      <c r="AR82" s="238"/>
      <c r="AS82" s="239"/>
      <c r="AT82" s="88" t="s">
        <v>311</v>
      </c>
      <c r="AU82" s="104">
        <f>AU81</f>
        <v>20</v>
      </c>
      <c r="AV82" s="87">
        <f>AL81/COS(AN81/180*PI())-8</f>
        <v>243.14595430431524</v>
      </c>
      <c r="AW82" s="88">
        <f>AR81-9</f>
        <v>16</v>
      </c>
      <c r="AX82" s="103" t="s">
        <v>310</v>
      </c>
      <c r="AY82" s="131">
        <f>INT((AQ81-AP81-3.5/COS(AN81*PI()/180))/AS81)+1</f>
        <v>11</v>
      </c>
      <c r="AZ82" s="105">
        <f t="shared" si="18"/>
        <v>2.27</v>
      </c>
      <c r="BA82" s="88">
        <f t="shared" si="19"/>
        <v>275.14595430431524</v>
      </c>
      <c r="BB82" s="87">
        <f>BA82*AY82/100*((AU82/100)^2/4*PI()*7850/100)</f>
        <v>74.640638526883095</v>
      </c>
      <c r="BC82" s="87">
        <f>BC81</f>
        <v>0</v>
      </c>
      <c r="BD82" s="88" t="s">
        <v>312</v>
      </c>
      <c r="BE82" s="87">
        <f>AL81/COS(AN81/180*PI())-8</f>
        <v>243.14595430431524</v>
      </c>
      <c r="BF82" s="87">
        <f>AR81-9</f>
        <v>16</v>
      </c>
      <c r="BG82" s="104">
        <v>12</v>
      </c>
      <c r="BH82" s="88">
        <f t="shared" si="20"/>
        <v>275.14595430431524</v>
      </c>
      <c r="BI82" s="88">
        <f>INT((AQ81-AP81-3.5/COS(AN81*PI()/180))/20)+1</f>
        <v>5</v>
      </c>
      <c r="BJ82" s="87">
        <f t="shared" si="21"/>
        <v>12.213922668035416</v>
      </c>
      <c r="BK82" s="88">
        <v>4</v>
      </c>
      <c r="BL82" s="103" t="s">
        <v>310</v>
      </c>
      <c r="BM82" s="87">
        <f>AR81-8.2</f>
        <v>16.8</v>
      </c>
      <c r="BN82" s="104">
        <v>12</v>
      </c>
      <c r="BO82" s="105">
        <f t="shared" si="22"/>
        <v>1.39</v>
      </c>
      <c r="BP82" s="87">
        <f>20+BM82</f>
        <v>36.799999999999997</v>
      </c>
      <c r="BQ82" s="88">
        <f>IF(BS81="双肢",INT(BQ81/3)*INT((AX81+AY82/2)/3),INT(BQ81/3/2)*INT((AX81+AY82/2)/3))</f>
        <v>30</v>
      </c>
      <c r="BR82" s="87">
        <f t="shared" si="23"/>
        <v>9.801467486305409</v>
      </c>
      <c r="BS82" s="103" t="s">
        <v>310</v>
      </c>
      <c r="BT82" s="242"/>
      <c r="BU82" s="342"/>
      <c r="BV82" s="88">
        <v>6</v>
      </c>
      <c r="BW82" s="110">
        <f>(10+2.5*BY82)*1/TAN(BX81/180*PI())</f>
        <v>38.511414601534042</v>
      </c>
      <c r="BX82" s="242"/>
      <c r="BY82" s="88">
        <f>INT((120*SIN(BX81/180*PI()))/10)*2</f>
        <v>18</v>
      </c>
      <c r="BZ82" s="104">
        <v>12</v>
      </c>
      <c r="CA82" s="110">
        <f>BW82+2*6</f>
        <v>50.511414601534042</v>
      </c>
      <c r="CB82" s="88">
        <f t="shared" si="24"/>
        <v>19</v>
      </c>
      <c r="CC82" s="87">
        <f t="shared" si="25"/>
        <v>8.5205016034242167</v>
      </c>
      <c r="CD82" s="242"/>
      <c r="CE82" s="284"/>
    </row>
    <row r="83" spans="2:83" s="97" customFormat="1" ht="24.95" customHeight="1" x14ac:dyDescent="0.3">
      <c r="B83" s="42"/>
      <c r="C83" s="42"/>
      <c r="D83" s="73"/>
      <c r="E83" s="93"/>
      <c r="F83" s="73"/>
      <c r="G83" s="73"/>
      <c r="H83" s="73"/>
      <c r="I83" s="72"/>
      <c r="J83" s="73"/>
      <c r="K83" s="73"/>
      <c r="L83" s="73"/>
      <c r="M83" s="73"/>
      <c r="N83" s="73"/>
      <c r="O83" s="73"/>
      <c r="P83" s="72"/>
      <c r="Q83" s="72"/>
      <c r="R83" s="72"/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96"/>
      <c r="AJ83" s="278"/>
      <c r="AK83" s="242"/>
      <c r="AL83" s="238">
        <f>AJ81*100-2*2</f>
        <v>236</v>
      </c>
      <c r="AM83" s="242" t="s">
        <v>313</v>
      </c>
      <c r="AN83" s="238">
        <v>20</v>
      </c>
      <c r="AO83" s="250">
        <f>INT(AL83*TAN(RADIANS(AN83)))+20</f>
        <v>105</v>
      </c>
      <c r="AP83" s="242">
        <f>INT((AO83-13)/AS83)*AS83+13</f>
        <v>101</v>
      </c>
      <c r="AQ83" s="242">
        <f>AP83+INT(AL83*(TAN(AN83/180*PI())))</f>
        <v>186</v>
      </c>
      <c r="AR83" s="238">
        <f>F$7</f>
        <v>25</v>
      </c>
      <c r="AS83" s="239">
        <v>8</v>
      </c>
      <c r="AT83" s="88">
        <v>1</v>
      </c>
      <c r="AU83" s="104">
        <f>J$7</f>
        <v>20</v>
      </c>
      <c r="AV83" s="87">
        <f>AL83-8</f>
        <v>228</v>
      </c>
      <c r="AW83" s="88">
        <f>AR83-9</f>
        <v>16</v>
      </c>
      <c r="AX83" s="130">
        <f>INT((AP83-13)/AS83)+1</f>
        <v>12</v>
      </c>
      <c r="AY83" s="103" t="s">
        <v>310</v>
      </c>
      <c r="AZ83" s="105">
        <f t="shared" si="18"/>
        <v>2.27</v>
      </c>
      <c r="BA83" s="88">
        <f t="shared" si="19"/>
        <v>260</v>
      </c>
      <c r="BB83" s="87">
        <f>BA83*AX83/100*((AU83/100)^2/4*PI()*7850/100)</f>
        <v>76.943887271721223</v>
      </c>
      <c r="BC83" s="87">
        <f>Q$7</f>
        <v>0</v>
      </c>
      <c r="BD83" s="88">
        <v>2</v>
      </c>
      <c r="BE83" s="87">
        <f>AL83-8</f>
        <v>228</v>
      </c>
      <c r="BF83" s="87">
        <f>AR83-9</f>
        <v>16</v>
      </c>
      <c r="BG83" s="104">
        <v>12</v>
      </c>
      <c r="BH83" s="88">
        <f t="shared" si="20"/>
        <v>260</v>
      </c>
      <c r="BI83" s="88">
        <f>INT((AP83-13)/20)+1</f>
        <v>5</v>
      </c>
      <c r="BJ83" s="87">
        <f t="shared" si="21"/>
        <v>11.541583090758181</v>
      </c>
      <c r="BK83" s="88">
        <v>3</v>
      </c>
      <c r="BL83" s="87">
        <f>IF(BS83="双肢",(AP83+AQ83)/2-8.5,((INT((AX83-1)/2)+1)*AS83+AZ83+BO83+(AQ83-6.5*2)/2+INT(AQ83/8/10)*10+AZ83+BO83)/2)</f>
        <v>135</v>
      </c>
      <c r="BM83" s="87">
        <f>AR83-8.2</f>
        <v>16.8</v>
      </c>
      <c r="BN83" s="104">
        <f>Z$6</f>
        <v>10</v>
      </c>
      <c r="BO83" s="105">
        <f t="shared" si="22"/>
        <v>1.1599999999999999</v>
      </c>
      <c r="BP83" s="87">
        <f>(BL83+BM83+12)*2</f>
        <v>327.60000000000002</v>
      </c>
      <c r="BQ83" s="88">
        <f>IF(BS83="双肢",INT((AL83-8)/12.5)+1,(INT((AL83-8)/12.5)+1)*2)</f>
        <v>19</v>
      </c>
      <c r="BR83" s="87">
        <f t="shared" si="23"/>
        <v>38.375763776770967</v>
      </c>
      <c r="BS83" s="87" t="str">
        <f>AE$6</f>
        <v>双肢</v>
      </c>
      <c r="BT83" s="242">
        <f>BB83+BJ83+BR83+BB84+BJ84+BR84</f>
        <v>223.51726282047429</v>
      </c>
      <c r="BU83" s="342">
        <f>(AP83+AQ83)*AL83/2*AR83/1000000</f>
        <v>0.84665000000000001</v>
      </c>
      <c r="BV83" s="88">
        <v>5</v>
      </c>
      <c r="BW83" s="110">
        <f>(20+10*BY83)*TAN(BX83/180*PI())</f>
        <v>85.68888040452687</v>
      </c>
      <c r="BX83" s="242">
        <f>45+AN83/2</f>
        <v>55</v>
      </c>
      <c r="BY83" s="88">
        <f>INT((99*COS(BX83/180*PI())-10)/10)</f>
        <v>4</v>
      </c>
      <c r="BZ83" s="104">
        <v>12</v>
      </c>
      <c r="CA83" s="110">
        <f>BW83+12</f>
        <v>97.68888040452687</v>
      </c>
      <c r="CB83" s="88">
        <f t="shared" si="24"/>
        <v>5</v>
      </c>
      <c r="CC83" s="87">
        <f t="shared" si="25"/>
        <v>4.3364781931999445</v>
      </c>
      <c r="CD83" s="242">
        <f>BB83+BJ83+BR83+BB84+BJ84+BR84+CC83+CC84</f>
        <v>242.2064985561621</v>
      </c>
      <c r="CE83" s="284">
        <f>(AP83+AQ83)*AL83/2*AR83/1000000</f>
        <v>0.84665000000000001</v>
      </c>
    </row>
    <row r="84" spans="2:83" s="97" customFormat="1" ht="24.95" customHeight="1" x14ac:dyDescent="0.3">
      <c r="B84" s="42"/>
      <c r="C84" s="42"/>
      <c r="D84" s="73"/>
      <c r="E84" s="93"/>
      <c r="F84" s="73"/>
      <c r="G84" s="73"/>
      <c r="H84" s="73"/>
      <c r="I84" s="72"/>
      <c r="J84" s="73"/>
      <c r="K84" s="73"/>
      <c r="L84" s="73"/>
      <c r="M84" s="73"/>
      <c r="N84" s="73"/>
      <c r="O84" s="73"/>
      <c r="P84" s="72"/>
      <c r="Q84" s="72"/>
      <c r="R84" s="72"/>
      <c r="S84" s="72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96"/>
      <c r="AJ84" s="278"/>
      <c r="AK84" s="242"/>
      <c r="AL84" s="238"/>
      <c r="AM84" s="242"/>
      <c r="AN84" s="238"/>
      <c r="AO84" s="250"/>
      <c r="AP84" s="242"/>
      <c r="AQ84" s="242"/>
      <c r="AR84" s="238"/>
      <c r="AS84" s="239"/>
      <c r="AT84" s="88" t="s">
        <v>311</v>
      </c>
      <c r="AU84" s="104">
        <f>AU83</f>
        <v>20</v>
      </c>
      <c r="AV84" s="87">
        <f>AL83/COS(AN83/180*PI())-8</f>
        <v>243.14595430431524</v>
      </c>
      <c r="AW84" s="88">
        <f>AR83-9</f>
        <v>16</v>
      </c>
      <c r="AX84" s="103" t="s">
        <v>310</v>
      </c>
      <c r="AY84" s="131">
        <f>INT((AQ83-AP83-3.5/COS(AN83*PI()/180))/AS83)+1</f>
        <v>11</v>
      </c>
      <c r="AZ84" s="105">
        <f t="shared" si="18"/>
        <v>2.27</v>
      </c>
      <c r="BA84" s="88">
        <f t="shared" si="19"/>
        <v>275.14595430431524</v>
      </c>
      <c r="BB84" s="87">
        <f>BA84*AY84/100*((AU84/100)^2/4*PI()*7850/100)</f>
        <v>74.640638526883095</v>
      </c>
      <c r="BC84" s="87">
        <f>BC83</f>
        <v>0</v>
      </c>
      <c r="BD84" s="88" t="s">
        <v>312</v>
      </c>
      <c r="BE84" s="87">
        <f>AL83/COS(AN83/180*PI())-8</f>
        <v>243.14595430431524</v>
      </c>
      <c r="BF84" s="87">
        <f>AR83-9</f>
        <v>16</v>
      </c>
      <c r="BG84" s="104">
        <v>12</v>
      </c>
      <c r="BH84" s="88">
        <f t="shared" si="20"/>
        <v>275.14595430431524</v>
      </c>
      <c r="BI84" s="88">
        <f>INT((AQ83-AP83-3.5/COS(AN83*PI()/180))/20)+1</f>
        <v>5</v>
      </c>
      <c r="BJ84" s="87">
        <f t="shared" si="21"/>
        <v>12.213922668035416</v>
      </c>
      <c r="BK84" s="88">
        <v>4</v>
      </c>
      <c r="BL84" s="103" t="s">
        <v>310</v>
      </c>
      <c r="BM84" s="87">
        <f>AR83-8.2</f>
        <v>16.8</v>
      </c>
      <c r="BN84" s="104">
        <v>12</v>
      </c>
      <c r="BO84" s="105">
        <f t="shared" si="22"/>
        <v>1.39</v>
      </c>
      <c r="BP84" s="87">
        <f>20+BM84</f>
        <v>36.799999999999997</v>
      </c>
      <c r="BQ84" s="88">
        <f>IF(BS83="双肢",INT(BQ83/3)*INT((AX83+AY84/2)/3),INT(BQ83/3/2)*INT((AX83+AY84/2)/3))</f>
        <v>30</v>
      </c>
      <c r="BR84" s="87">
        <f t="shared" si="23"/>
        <v>9.801467486305409</v>
      </c>
      <c r="BS84" s="103" t="s">
        <v>310</v>
      </c>
      <c r="BT84" s="242"/>
      <c r="BU84" s="342"/>
      <c r="BV84" s="88">
        <v>6</v>
      </c>
      <c r="BW84" s="110">
        <f>(10+2.5*BY84)*(TAN(BX83/180*PI())+1/TAN(BX83/180*PI()))</f>
        <v>95.77599952283208</v>
      </c>
      <c r="BX84" s="242"/>
      <c r="BY84" s="88">
        <f>INT((99*SIN(BX83/180*PI())-10)/10)*2</f>
        <v>14</v>
      </c>
      <c r="BZ84" s="104">
        <v>12</v>
      </c>
      <c r="CA84" s="110">
        <f>BW84+2*6</f>
        <v>107.77599952283208</v>
      </c>
      <c r="CB84" s="88">
        <f t="shared" si="24"/>
        <v>15</v>
      </c>
      <c r="CC84" s="87">
        <f t="shared" si="25"/>
        <v>14.352757542487852</v>
      </c>
      <c r="CD84" s="242"/>
      <c r="CE84" s="284"/>
    </row>
    <row r="85" spans="2:83" s="97" customFormat="1" ht="24.95" customHeight="1" x14ac:dyDescent="0.3">
      <c r="B85" s="42"/>
      <c r="C85" s="42"/>
      <c r="D85" s="73"/>
      <c r="E85" s="93"/>
      <c r="F85" s="73"/>
      <c r="G85" s="73"/>
      <c r="H85" s="73"/>
      <c r="I85" s="72"/>
      <c r="J85" s="73"/>
      <c r="K85" s="73"/>
      <c r="L85" s="73"/>
      <c r="M85" s="73"/>
      <c r="N85" s="73"/>
      <c r="O85" s="73"/>
      <c r="P85" s="72"/>
      <c r="Q85" s="72"/>
      <c r="R85" s="72"/>
      <c r="S85" s="72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96"/>
      <c r="AJ85" s="278"/>
      <c r="AK85" s="242"/>
      <c r="AL85" s="238">
        <f>AJ81*100-2*2</f>
        <v>236</v>
      </c>
      <c r="AM85" s="242" t="s">
        <v>314</v>
      </c>
      <c r="AN85" s="238">
        <v>20</v>
      </c>
      <c r="AO85" s="250">
        <f>INT(AL85*TAN(RADIANS(AN85)))+20</f>
        <v>105</v>
      </c>
      <c r="AP85" s="242">
        <f>INT((AO85-13)/AS85)*AS85+13</f>
        <v>101</v>
      </c>
      <c r="AQ85" s="242">
        <f>AP85+INT(AL85*(TAN(AN85/180*PI())))</f>
        <v>186</v>
      </c>
      <c r="AR85" s="238">
        <f>F$8</f>
        <v>35</v>
      </c>
      <c r="AS85" s="239">
        <v>8</v>
      </c>
      <c r="AT85" s="88">
        <v>1</v>
      </c>
      <c r="AU85" s="104">
        <f>J$8</f>
        <v>20</v>
      </c>
      <c r="AV85" s="87">
        <f>AL85-8</f>
        <v>228</v>
      </c>
      <c r="AW85" s="88">
        <f>AR85-9</f>
        <v>26</v>
      </c>
      <c r="AX85" s="130">
        <f>INT((AP85-13)/AS85)+1</f>
        <v>12</v>
      </c>
      <c r="AY85" s="103" t="s">
        <v>310</v>
      </c>
      <c r="AZ85" s="105">
        <f t="shared" si="18"/>
        <v>2.27</v>
      </c>
      <c r="BA85" s="88">
        <f t="shared" si="19"/>
        <v>280</v>
      </c>
      <c r="BB85" s="87">
        <f>BA85*AX85/100*((AU85/100)^2/4*PI()*7850/100)</f>
        <v>82.862647831084402</v>
      </c>
      <c r="BC85" s="87">
        <f>Q$8</f>
        <v>0</v>
      </c>
      <c r="BD85" s="88">
        <v>2</v>
      </c>
      <c r="BE85" s="87">
        <f>AL85-8</f>
        <v>228</v>
      </c>
      <c r="BF85" s="87">
        <f>AR85-9</f>
        <v>26</v>
      </c>
      <c r="BG85" s="104">
        <v>12</v>
      </c>
      <c r="BH85" s="88">
        <f t="shared" si="20"/>
        <v>280</v>
      </c>
      <c r="BI85" s="88">
        <f>INT((AP85-13)/20)+1</f>
        <v>5</v>
      </c>
      <c r="BJ85" s="87">
        <f t="shared" si="21"/>
        <v>12.429397174662657</v>
      </c>
      <c r="BK85" s="88">
        <v>3</v>
      </c>
      <c r="BL85" s="87">
        <f>IF(BS85="双肢",(AP85+AQ85)/2-8.5,((INT((AX85-1)/2)+1)*AS85+AZ85+BO85+(AQ85-6.5*2)/2+INT(AQ85/8/10)*10+AZ85+BO85)/2)</f>
        <v>135</v>
      </c>
      <c r="BM85" s="87">
        <f>AR85-8.2</f>
        <v>26.8</v>
      </c>
      <c r="BN85" s="104">
        <f>Z$6</f>
        <v>10</v>
      </c>
      <c r="BO85" s="105">
        <f t="shared" si="22"/>
        <v>1.1599999999999999</v>
      </c>
      <c r="BP85" s="87">
        <f>(BL85+BM85+10)*2</f>
        <v>343.6</v>
      </c>
      <c r="BQ85" s="88">
        <f>IF(BS85="双肢",INT((AL85-8)/12.5)+1,(INT((AL85-8)/12.5)+1)*2)</f>
        <v>19</v>
      </c>
      <c r="BR85" s="87">
        <f t="shared" si="23"/>
        <v>40.250037953902634</v>
      </c>
      <c r="BS85" s="87" t="str">
        <f>AE$6</f>
        <v>双肢</v>
      </c>
      <c r="BT85" s="242">
        <f>BB85+BJ85+BR85+BB86+BJ86+BR86</f>
        <v>241.17489848924109</v>
      </c>
      <c r="BU85" s="342">
        <f>(AP85+AQ85)*AL85/2*AR85/1000000</f>
        <v>1.1853100000000001</v>
      </c>
      <c r="BV85" s="88">
        <v>5</v>
      </c>
      <c r="BW85" s="110">
        <f>(20+10*BY85)*TAN(BX85/180*PI())</f>
        <v>128.53332060679028</v>
      </c>
      <c r="BX85" s="242">
        <f>45+AN85/2</f>
        <v>55</v>
      </c>
      <c r="BY85" s="88">
        <f>INT((150*COS(BX85/180*PI())-10)/10)</f>
        <v>7</v>
      </c>
      <c r="BZ85" s="104">
        <v>12</v>
      </c>
      <c r="CA85" s="110">
        <f>BW85+12</f>
        <v>140.53332060679028</v>
      </c>
      <c r="CB85" s="88">
        <f t="shared" si="24"/>
        <v>8</v>
      </c>
      <c r="CC85" s="87">
        <f t="shared" si="25"/>
        <v>9.9813969034057166</v>
      </c>
      <c r="CD85" s="242">
        <f>BB85+BJ85+BR85+BB86+BJ86+BR86+CC85+CC86</f>
        <v>259.676796996071</v>
      </c>
      <c r="CE85" s="284">
        <f>(AP85+AQ85)*AL85/2*AR85/1000000</f>
        <v>1.1853100000000001</v>
      </c>
    </row>
    <row r="86" spans="2:83" s="97" customFormat="1" ht="24.95" customHeight="1" x14ac:dyDescent="0.3">
      <c r="B86" s="42"/>
      <c r="C86" s="42"/>
      <c r="D86" s="73"/>
      <c r="E86" s="93"/>
      <c r="F86" s="73"/>
      <c r="G86" s="73"/>
      <c r="H86" s="73"/>
      <c r="I86" s="72"/>
      <c r="J86" s="73"/>
      <c r="K86" s="73"/>
      <c r="L86" s="73"/>
      <c r="M86" s="73"/>
      <c r="N86" s="73"/>
      <c r="O86" s="73"/>
      <c r="P86" s="72"/>
      <c r="Q86" s="72"/>
      <c r="R86" s="72"/>
      <c r="S86" s="72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96"/>
      <c r="AJ86" s="278"/>
      <c r="AK86" s="242"/>
      <c r="AL86" s="238"/>
      <c r="AM86" s="242"/>
      <c r="AN86" s="238"/>
      <c r="AO86" s="250"/>
      <c r="AP86" s="242"/>
      <c r="AQ86" s="242"/>
      <c r="AR86" s="238"/>
      <c r="AS86" s="239"/>
      <c r="AT86" s="88" t="s">
        <v>311</v>
      </c>
      <c r="AU86" s="104">
        <f>AU85</f>
        <v>20</v>
      </c>
      <c r="AV86" s="87">
        <f>AL85/COS(AN85/180*PI())-8</f>
        <v>243.14595430431524</v>
      </c>
      <c r="AW86" s="88">
        <f>AR85-9</f>
        <v>26</v>
      </c>
      <c r="AX86" s="103" t="s">
        <v>310</v>
      </c>
      <c r="AY86" s="131">
        <f>INT((AQ85-AP85-3.5/COS(AN85*PI()/180))/AS85)+1</f>
        <v>11</v>
      </c>
      <c r="AZ86" s="105">
        <f t="shared" si="18"/>
        <v>2.27</v>
      </c>
      <c r="BA86" s="88">
        <f t="shared" si="19"/>
        <v>295.14595430431524</v>
      </c>
      <c r="BB86" s="87">
        <f>BA86*AY86/100*((AU86/100)^2/4*PI()*7850/100)</f>
        <v>80.066169039632683</v>
      </c>
      <c r="BC86" s="87">
        <f>BC85</f>
        <v>0</v>
      </c>
      <c r="BD86" s="88" t="s">
        <v>312</v>
      </c>
      <c r="BE86" s="87">
        <f>AL85/COS(AN85/180*PI())-8</f>
        <v>243.14595430431524</v>
      </c>
      <c r="BF86" s="87">
        <f>AR85-9</f>
        <v>26</v>
      </c>
      <c r="BG86" s="104">
        <v>12</v>
      </c>
      <c r="BH86" s="88">
        <f t="shared" si="20"/>
        <v>295.14595430431524</v>
      </c>
      <c r="BI86" s="88">
        <f>INT((AQ85-AP85-3.5/COS(AN85*PI()/180))/20)+1</f>
        <v>5</v>
      </c>
      <c r="BJ86" s="87">
        <f t="shared" si="21"/>
        <v>13.101736751939891</v>
      </c>
      <c r="BK86" s="88">
        <v>4</v>
      </c>
      <c r="BL86" s="103" t="s">
        <v>310</v>
      </c>
      <c r="BM86" s="87">
        <f>AR85-8.2</f>
        <v>26.8</v>
      </c>
      <c r="BN86" s="104">
        <v>12</v>
      </c>
      <c r="BO86" s="105">
        <f t="shared" si="22"/>
        <v>1.39</v>
      </c>
      <c r="BP86" s="87">
        <f>20+BM86</f>
        <v>46.8</v>
      </c>
      <c r="BQ86" s="88">
        <f>IF(BS85="双肢",INT(BQ85/3)*INT((AX85+AY86/2)/3),INT(BQ85/3/2)*INT((AX85+AY86/2)/3))</f>
        <v>30</v>
      </c>
      <c r="BR86" s="87">
        <f t="shared" si="23"/>
        <v>12.464909738018834</v>
      </c>
      <c r="BS86" s="103" t="s">
        <v>310</v>
      </c>
      <c r="BT86" s="242"/>
      <c r="BU86" s="342"/>
      <c r="BV86" s="88">
        <v>6</v>
      </c>
      <c r="BW86" s="110">
        <f>(10+2.5*BY86)*1/TAN(BX85/180*PI())</f>
        <v>38.511414601534042</v>
      </c>
      <c r="BX86" s="242"/>
      <c r="BY86" s="88">
        <f>INT((120*SIN(BX85/180*PI()))/10)*2</f>
        <v>18</v>
      </c>
      <c r="BZ86" s="104">
        <v>12</v>
      </c>
      <c r="CA86" s="110">
        <f>BW86+2*6</f>
        <v>50.511414601534042</v>
      </c>
      <c r="CB86" s="88">
        <f t="shared" si="24"/>
        <v>19</v>
      </c>
      <c r="CC86" s="87">
        <f t="shared" si="25"/>
        <v>8.5205016034242167</v>
      </c>
      <c r="CD86" s="242"/>
      <c r="CE86" s="284"/>
    </row>
    <row r="87" spans="2:83" s="97" customFormat="1" ht="24.95" customHeight="1" x14ac:dyDescent="0.3">
      <c r="B87" s="42"/>
      <c r="C87" s="42"/>
      <c r="D87" s="73"/>
      <c r="E87" s="93"/>
      <c r="F87" s="73"/>
      <c r="G87" s="73"/>
      <c r="H87" s="73"/>
      <c r="I87" s="72"/>
      <c r="J87" s="73"/>
      <c r="K87" s="73"/>
      <c r="L87" s="73"/>
      <c r="M87" s="73"/>
      <c r="N87" s="73"/>
      <c r="O87" s="73"/>
      <c r="P87" s="72"/>
      <c r="Q87" s="72"/>
      <c r="R87" s="72"/>
      <c r="S87" s="72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96"/>
      <c r="AJ87" s="278"/>
      <c r="AK87" s="242"/>
      <c r="AL87" s="238">
        <f>AJ81*100-2*2</f>
        <v>236</v>
      </c>
      <c r="AM87" s="242" t="s">
        <v>315</v>
      </c>
      <c r="AN87" s="238">
        <v>20</v>
      </c>
      <c r="AO87" s="250">
        <f>INT(AL87*TAN(RADIANS(AN87)))+20</f>
        <v>105</v>
      </c>
      <c r="AP87" s="242">
        <f>INT((AO87-13)/AS87)*AS87+13</f>
        <v>101</v>
      </c>
      <c r="AQ87" s="242">
        <f>AP87+INT(AL87*(TAN(AN87/180*PI())))</f>
        <v>186</v>
      </c>
      <c r="AR87" s="238">
        <f>F$9</f>
        <v>35</v>
      </c>
      <c r="AS87" s="239">
        <v>8</v>
      </c>
      <c r="AT87" s="88">
        <v>1</v>
      </c>
      <c r="AU87" s="104">
        <f>J$9</f>
        <v>20</v>
      </c>
      <c r="AV87" s="87">
        <f>AL87-8</f>
        <v>228</v>
      </c>
      <c r="AW87" s="88">
        <f>AR87-9</f>
        <v>26</v>
      </c>
      <c r="AX87" s="130">
        <f>INT((AP87-13)/AS87)+1</f>
        <v>12</v>
      </c>
      <c r="AY87" s="103" t="s">
        <v>310</v>
      </c>
      <c r="AZ87" s="105">
        <f t="shared" si="18"/>
        <v>2.27</v>
      </c>
      <c r="BA87" s="88">
        <f t="shared" si="19"/>
        <v>280</v>
      </c>
      <c r="BB87" s="87">
        <f>BA87*AX87/100*((AU87/100)^2/4*PI()*7850/100)</f>
        <v>82.862647831084402</v>
      </c>
      <c r="BC87" s="87">
        <f>Q$9</f>
        <v>0</v>
      </c>
      <c r="BD87" s="88">
        <v>2</v>
      </c>
      <c r="BE87" s="87">
        <f>AL87-8</f>
        <v>228</v>
      </c>
      <c r="BF87" s="87">
        <f>AR87-9</f>
        <v>26</v>
      </c>
      <c r="BG87" s="104">
        <v>12</v>
      </c>
      <c r="BH87" s="88">
        <f t="shared" si="20"/>
        <v>280</v>
      </c>
      <c r="BI87" s="88">
        <f>INT((AP87-13)/20)+1</f>
        <v>5</v>
      </c>
      <c r="BJ87" s="87">
        <f t="shared" si="21"/>
        <v>12.429397174662657</v>
      </c>
      <c r="BK87" s="88">
        <v>3</v>
      </c>
      <c r="BL87" s="87">
        <f>IF(BS87="双肢",(AP87+AQ87)/2-8.5,((INT((AX87-1)/2)+1)*AS87+AZ87+BO87+(AQ87-6.5*2)/2+INT(AQ87/8/10)*10+AZ87+BO87)/2)</f>
        <v>135</v>
      </c>
      <c r="BM87" s="87">
        <f>AR87-8.2</f>
        <v>26.8</v>
      </c>
      <c r="BN87" s="104">
        <v>12</v>
      </c>
      <c r="BO87" s="105">
        <f t="shared" si="22"/>
        <v>1.39</v>
      </c>
      <c r="BP87" s="87">
        <f>(BL87+BM87+10)*2</f>
        <v>343.6</v>
      </c>
      <c r="BQ87" s="88">
        <f>IF(BS87="双肢",INT((AL87-8)/12.5)+1,(INT((AL87-8)/12.5)+1)*2)</f>
        <v>19</v>
      </c>
      <c r="BR87" s="87">
        <f t="shared" si="23"/>
        <v>57.960054653619785</v>
      </c>
      <c r="BS87" s="87" t="str">
        <f>AE$6</f>
        <v>双肢</v>
      </c>
      <c r="BT87" s="242">
        <f>BB87+BJ87+BR87+BB88+BJ88+BR88</f>
        <v>258.88491518895825</v>
      </c>
      <c r="BU87" s="342">
        <f>(AP87+AQ87)*AL87/2*AR87/1000000</f>
        <v>1.1853100000000001</v>
      </c>
      <c r="BV87" s="88">
        <v>5</v>
      </c>
      <c r="BW87" s="110">
        <f>(20+10*BY87)*TAN(BX87/180*PI())</f>
        <v>128.53332060679028</v>
      </c>
      <c r="BX87" s="242">
        <f>45+AN87/2</f>
        <v>55</v>
      </c>
      <c r="BY87" s="88">
        <f>INT((150*COS(BX87/180*PI())-10)/10)</f>
        <v>7</v>
      </c>
      <c r="BZ87" s="104">
        <v>12</v>
      </c>
      <c r="CA87" s="110">
        <f>BW87+12</f>
        <v>140.53332060679028</v>
      </c>
      <c r="CB87" s="88">
        <f t="shared" si="24"/>
        <v>8</v>
      </c>
      <c r="CC87" s="87">
        <f t="shared" si="25"/>
        <v>9.9813969034057166</v>
      </c>
      <c r="CD87" s="242">
        <f>BB87+BJ87+BR87+BB88+BJ88+BR88+CC87+CC88</f>
        <v>277.38681369578819</v>
      </c>
      <c r="CE87" s="284">
        <f>(AP87+AQ87)*AL87/2*AR87/1000000</f>
        <v>1.1853100000000001</v>
      </c>
    </row>
    <row r="88" spans="2:83" s="97" customFormat="1" ht="24.95" customHeight="1" x14ac:dyDescent="0.3">
      <c r="B88" s="42"/>
      <c r="C88" s="42"/>
      <c r="D88" s="73"/>
      <c r="E88" s="93"/>
      <c r="F88" s="73"/>
      <c r="G88" s="73"/>
      <c r="H88" s="73"/>
      <c r="I88" s="72"/>
      <c r="J88" s="73"/>
      <c r="K88" s="73"/>
      <c r="L88" s="73"/>
      <c r="M88" s="73"/>
      <c r="N88" s="73"/>
      <c r="O88" s="73"/>
      <c r="P88" s="72"/>
      <c r="Q88" s="72"/>
      <c r="R88" s="72"/>
      <c r="S88" s="72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96"/>
      <c r="AJ88" s="278"/>
      <c r="AK88" s="242"/>
      <c r="AL88" s="345"/>
      <c r="AM88" s="242"/>
      <c r="AN88" s="238"/>
      <c r="AO88" s="250"/>
      <c r="AP88" s="242"/>
      <c r="AQ88" s="242"/>
      <c r="AR88" s="238"/>
      <c r="AS88" s="239"/>
      <c r="AT88" s="88" t="s">
        <v>311</v>
      </c>
      <c r="AU88" s="104">
        <f>AU87</f>
        <v>20</v>
      </c>
      <c r="AV88" s="87">
        <f>AL87/COS(AN87/180*PI())-8</f>
        <v>243.14595430431524</v>
      </c>
      <c r="AW88" s="88">
        <f>AR87-9</f>
        <v>26</v>
      </c>
      <c r="AX88" s="103" t="s">
        <v>310</v>
      </c>
      <c r="AY88" s="131">
        <f>INT((AQ87-AP87-3.5/COS(AN87*PI()/180))/AS87)+1</f>
        <v>11</v>
      </c>
      <c r="AZ88" s="105">
        <f t="shared" si="18"/>
        <v>2.27</v>
      </c>
      <c r="BA88" s="88">
        <f t="shared" si="19"/>
        <v>295.14595430431524</v>
      </c>
      <c r="BB88" s="87">
        <f>BA88*AY88/100*((AU88/100)^2/4*PI()*7850/100)</f>
        <v>80.066169039632683</v>
      </c>
      <c r="BC88" s="87">
        <f>BC87</f>
        <v>0</v>
      </c>
      <c r="BD88" s="88" t="s">
        <v>312</v>
      </c>
      <c r="BE88" s="87">
        <f>AL87/COS(AN87/180*PI())-8</f>
        <v>243.14595430431524</v>
      </c>
      <c r="BF88" s="87">
        <f>AR87-9</f>
        <v>26</v>
      </c>
      <c r="BG88" s="104">
        <v>12</v>
      </c>
      <c r="BH88" s="88">
        <f t="shared" si="20"/>
        <v>295.14595430431524</v>
      </c>
      <c r="BI88" s="88">
        <f>INT((AQ87-AP87-3.5/COS(AN87*PI()/180))/20)+1</f>
        <v>5</v>
      </c>
      <c r="BJ88" s="87">
        <f t="shared" si="21"/>
        <v>13.101736751939891</v>
      </c>
      <c r="BK88" s="88">
        <v>4</v>
      </c>
      <c r="BL88" s="103" t="s">
        <v>310</v>
      </c>
      <c r="BM88" s="87">
        <f>AR87-8.2</f>
        <v>26.8</v>
      </c>
      <c r="BN88" s="104">
        <v>12</v>
      </c>
      <c r="BO88" s="105">
        <f t="shared" si="22"/>
        <v>1.39</v>
      </c>
      <c r="BP88" s="87">
        <f>20+BM88</f>
        <v>46.8</v>
      </c>
      <c r="BQ88" s="88">
        <f>IF(BS87="双肢",INT(BQ87/3)*INT((AX87+AY88/2)/3),INT(BQ87/3/2)*INT((AX87+AY88/2)/3))</f>
        <v>30</v>
      </c>
      <c r="BR88" s="87">
        <f t="shared" si="23"/>
        <v>12.464909738018834</v>
      </c>
      <c r="BS88" s="103" t="s">
        <v>310</v>
      </c>
      <c r="BT88" s="242"/>
      <c r="BU88" s="342"/>
      <c r="BV88" s="88">
        <v>6</v>
      </c>
      <c r="BW88" s="110">
        <f>(10+2.5*BY88)*1/TAN(BX87/180*PI())</f>
        <v>38.511414601534042</v>
      </c>
      <c r="BX88" s="242"/>
      <c r="BY88" s="88">
        <f>INT((120*SIN(BX87/180*PI()))/10)*2</f>
        <v>18</v>
      </c>
      <c r="BZ88" s="104">
        <v>12</v>
      </c>
      <c r="CA88" s="110">
        <f>BW88+2*6</f>
        <v>50.511414601534042</v>
      </c>
      <c r="CB88" s="88">
        <f t="shared" si="24"/>
        <v>19</v>
      </c>
      <c r="CC88" s="87">
        <f t="shared" si="25"/>
        <v>8.5205016034242167</v>
      </c>
      <c r="CD88" s="242"/>
      <c r="CE88" s="284"/>
    </row>
    <row r="89" spans="2:83" s="97" customFormat="1" ht="24.95" customHeight="1" x14ac:dyDescent="0.3">
      <c r="B89" s="42"/>
      <c r="C89" s="42"/>
      <c r="D89" s="73"/>
      <c r="E89" s="93"/>
      <c r="F89" s="73"/>
      <c r="G89" s="73"/>
      <c r="H89" s="73"/>
      <c r="I89" s="72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96"/>
      <c r="AJ89" s="278"/>
      <c r="AK89" s="242"/>
      <c r="AL89" s="238">
        <f>AJ81*100-2*2</f>
        <v>236</v>
      </c>
      <c r="AM89" s="242" t="s">
        <v>316</v>
      </c>
      <c r="AN89" s="238">
        <v>20</v>
      </c>
      <c r="AO89" s="250">
        <f>INT(AL89*TAN(RADIANS(AN89)))+20</f>
        <v>105</v>
      </c>
      <c r="AP89" s="242">
        <f>INT((AO89-13)/AS89)*AS89+13</f>
        <v>101</v>
      </c>
      <c r="AQ89" s="242">
        <f>AP89+INT(AL89*(TAN(AN89/180*PI())))</f>
        <v>186</v>
      </c>
      <c r="AR89" s="238">
        <f>F$10</f>
        <v>40</v>
      </c>
      <c r="AS89" s="239">
        <v>8</v>
      </c>
      <c r="AT89" s="88">
        <v>1</v>
      </c>
      <c r="AU89" s="104">
        <f>J$10</f>
        <v>20</v>
      </c>
      <c r="AV89" s="87">
        <f>AL89-8</f>
        <v>228</v>
      </c>
      <c r="AW89" s="88">
        <f>AR89-9</f>
        <v>31</v>
      </c>
      <c r="AX89" s="130">
        <f>INT((AP89-13)/AS89)+1</f>
        <v>12</v>
      </c>
      <c r="AY89" s="103" t="s">
        <v>310</v>
      </c>
      <c r="AZ89" s="105">
        <f t="shared" si="18"/>
        <v>2.27</v>
      </c>
      <c r="BA89" s="88">
        <f t="shared" si="19"/>
        <v>290</v>
      </c>
      <c r="BB89" s="87">
        <f>BA89*AX89/100*((AU89/100)^2/4*PI()*7850/100)</f>
        <v>85.82202811076597</v>
      </c>
      <c r="BC89" s="87">
        <f>Q$10</f>
        <v>0</v>
      </c>
      <c r="BD89" s="88">
        <v>2</v>
      </c>
      <c r="BE89" s="87">
        <f>AL89-8</f>
        <v>228</v>
      </c>
      <c r="BF89" s="87">
        <f>AR89-9</f>
        <v>31</v>
      </c>
      <c r="BG89" s="104">
        <v>12</v>
      </c>
      <c r="BH89" s="88">
        <f t="shared" si="20"/>
        <v>290</v>
      </c>
      <c r="BI89" s="88">
        <f>INT((AP89-13)/20)+1</f>
        <v>5</v>
      </c>
      <c r="BJ89" s="87">
        <f t="shared" si="21"/>
        <v>12.873304216614894</v>
      </c>
      <c r="BK89" s="88">
        <v>3</v>
      </c>
      <c r="BL89" s="87">
        <f>IF(BS89="双肢",(AP89+AQ89)/2-8.5,((INT((AX89-1)/2)+1)*AS89+AZ89+BO89+(AQ89-6.5*2)/2+INT(AQ89/8/10)*10+AZ89+BO89)/2)</f>
        <v>135</v>
      </c>
      <c r="BM89" s="87">
        <f>AR89-8.2</f>
        <v>31.8</v>
      </c>
      <c r="BN89" s="104">
        <v>12</v>
      </c>
      <c r="BO89" s="105">
        <f t="shared" si="22"/>
        <v>1.39</v>
      </c>
      <c r="BP89" s="87">
        <f>(BL89+BM89+10)*2</f>
        <v>353.6</v>
      </c>
      <c r="BQ89" s="88">
        <f>IF(BS89="双肢",INT((AL89-8)/12.5)+1,(INT((AL89-8)/12.5)+1)*2)</f>
        <v>19</v>
      </c>
      <c r="BR89" s="87">
        <f t="shared" si="23"/>
        <v>59.646901413038293</v>
      </c>
      <c r="BS89" s="87" t="str">
        <f>AE$6</f>
        <v>双肢</v>
      </c>
      <c r="BT89" s="242">
        <f>BB89+BJ89+BR89+BB90+BJ90+BR90</f>
        <v>268.46344269419427</v>
      </c>
      <c r="BU89" s="342">
        <f>(AP89+AQ89)*AL89/2*AR89/1000000</f>
        <v>1.3546400000000001</v>
      </c>
      <c r="BV89" s="88">
        <v>5</v>
      </c>
      <c r="BW89" s="110">
        <f>(20+10*BY89)*TAN(BX89/180*PI())</f>
        <v>128.53332060679028</v>
      </c>
      <c r="BX89" s="242">
        <f>45+AN89/2</f>
        <v>55</v>
      </c>
      <c r="BY89" s="88">
        <f>INT((150*COS(BX89/180*PI())-10)/10)</f>
        <v>7</v>
      </c>
      <c r="BZ89" s="104">
        <v>12</v>
      </c>
      <c r="CA89" s="110">
        <f>BW89+12</f>
        <v>140.53332060679028</v>
      </c>
      <c r="CB89" s="88">
        <f t="shared" si="24"/>
        <v>8</v>
      </c>
      <c r="CC89" s="87">
        <f t="shared" si="25"/>
        <v>9.9813969034057166</v>
      </c>
      <c r="CD89" s="242">
        <f>BB89+BJ89+BR89+BB90+BJ90+BR90+CC89+CC90</f>
        <v>286.96534120102422</v>
      </c>
      <c r="CE89" s="284">
        <f>(AP89+AQ89)*AL89/2*AR89/1000000</f>
        <v>1.3546400000000001</v>
      </c>
    </row>
    <row r="90" spans="2:83" s="97" customFormat="1" ht="24.95" customHeight="1" x14ac:dyDescent="0.3">
      <c r="B90" s="42"/>
      <c r="C90" s="42"/>
      <c r="D90" s="73"/>
      <c r="E90" s="93"/>
      <c r="F90" s="73"/>
      <c r="G90" s="73"/>
      <c r="H90" s="73"/>
      <c r="I90" s="72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96"/>
      <c r="AJ90" s="278"/>
      <c r="AK90" s="242"/>
      <c r="AL90" s="345"/>
      <c r="AM90" s="242"/>
      <c r="AN90" s="238"/>
      <c r="AO90" s="250"/>
      <c r="AP90" s="242"/>
      <c r="AQ90" s="242"/>
      <c r="AR90" s="238"/>
      <c r="AS90" s="239"/>
      <c r="AT90" s="88" t="s">
        <v>311</v>
      </c>
      <c r="AU90" s="104">
        <f>AU89</f>
        <v>20</v>
      </c>
      <c r="AV90" s="87">
        <f>AL89/COS(AN89/180*PI())-8</f>
        <v>243.14595430431524</v>
      </c>
      <c r="AW90" s="88">
        <f>AR89-9</f>
        <v>31</v>
      </c>
      <c r="AX90" s="103" t="s">
        <v>310</v>
      </c>
      <c r="AY90" s="131">
        <f>INT((AQ89-AP89-3.5/COS(AN89*PI()/180))/AS89)+1</f>
        <v>11</v>
      </c>
      <c r="AZ90" s="105">
        <f t="shared" si="18"/>
        <v>2.27</v>
      </c>
      <c r="BA90" s="88">
        <f t="shared" si="19"/>
        <v>305.14595430431524</v>
      </c>
      <c r="BB90" s="87">
        <f>BA90*AY90/100*((AU90/100)^2/4*PI()*7850/100)</f>
        <v>82.778934296007463</v>
      </c>
      <c r="BC90" s="87">
        <f>BC89</f>
        <v>0</v>
      </c>
      <c r="BD90" s="88" t="s">
        <v>312</v>
      </c>
      <c r="BE90" s="87">
        <f>AL89/COS(AN89/180*PI())-8</f>
        <v>243.14595430431524</v>
      </c>
      <c r="BF90" s="87">
        <f>AR89-9</f>
        <v>31</v>
      </c>
      <c r="BG90" s="104">
        <v>12</v>
      </c>
      <c r="BH90" s="88">
        <f t="shared" si="20"/>
        <v>305.14595430431524</v>
      </c>
      <c r="BI90" s="88">
        <f>INT((AQ89-AP89-3.5/COS(AN89*PI()/180))/20)+1</f>
        <v>5</v>
      </c>
      <c r="BJ90" s="87">
        <f t="shared" si="21"/>
        <v>13.545643793892127</v>
      </c>
      <c r="BK90" s="88">
        <v>4</v>
      </c>
      <c r="BL90" s="103" t="s">
        <v>310</v>
      </c>
      <c r="BM90" s="87">
        <f>AR89-8.2</f>
        <v>31.8</v>
      </c>
      <c r="BN90" s="104">
        <v>12</v>
      </c>
      <c r="BO90" s="105">
        <f t="shared" si="22"/>
        <v>1.39</v>
      </c>
      <c r="BP90" s="87">
        <f>20+BM90</f>
        <v>51.8</v>
      </c>
      <c r="BQ90" s="88">
        <f>IF(BS89="双肢",INT(BQ89/3)*INT((AX89+AY90/2)/3),INT(BQ89/3/2)*INT((AX89+AY90/2)/3))</f>
        <v>30</v>
      </c>
      <c r="BR90" s="87">
        <f t="shared" si="23"/>
        <v>13.796630863875547</v>
      </c>
      <c r="BS90" s="103" t="s">
        <v>310</v>
      </c>
      <c r="BT90" s="242"/>
      <c r="BU90" s="342"/>
      <c r="BV90" s="88">
        <v>6</v>
      </c>
      <c r="BW90" s="110">
        <f>(10+2.5*BY90)*1/TAN(BX89/180*PI())</f>
        <v>38.511414601534042</v>
      </c>
      <c r="BX90" s="242"/>
      <c r="BY90" s="88">
        <f>INT((120*SIN(BX89/180*PI()))/10)*2</f>
        <v>18</v>
      </c>
      <c r="BZ90" s="104">
        <v>12</v>
      </c>
      <c r="CA90" s="110">
        <f>BW90+2*6</f>
        <v>50.511414601534042</v>
      </c>
      <c r="CB90" s="88">
        <f t="shared" si="24"/>
        <v>19</v>
      </c>
      <c r="CC90" s="87">
        <f t="shared" si="25"/>
        <v>8.5205016034242167</v>
      </c>
      <c r="CD90" s="242"/>
      <c r="CE90" s="284"/>
    </row>
    <row r="91" spans="2:83" s="97" customFormat="1" ht="24.95" customHeight="1" x14ac:dyDescent="0.3">
      <c r="B91" s="42"/>
      <c r="C91" s="42"/>
      <c r="D91" s="73"/>
      <c r="E91" s="93"/>
      <c r="F91" s="73"/>
      <c r="G91" s="73"/>
      <c r="H91" s="73"/>
      <c r="I91" s="72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96"/>
      <c r="AJ91" s="278"/>
      <c r="AK91" s="242"/>
      <c r="AL91" s="238">
        <f>AJ81*100-2*2</f>
        <v>236</v>
      </c>
      <c r="AM91" s="242" t="s">
        <v>317</v>
      </c>
      <c r="AN91" s="238">
        <v>20</v>
      </c>
      <c r="AO91" s="250">
        <f>INT(AL91*TAN(RADIANS(AN91)))+20</f>
        <v>105</v>
      </c>
      <c r="AP91" s="242">
        <f>INT((AO91-13)/AS91)*AS91+13</f>
        <v>101</v>
      </c>
      <c r="AQ91" s="242">
        <f>AP91+INT(AL91*(TAN(AN91/180*PI())))</f>
        <v>186</v>
      </c>
      <c r="AR91" s="238">
        <f>F$11</f>
        <v>40</v>
      </c>
      <c r="AS91" s="239">
        <v>8</v>
      </c>
      <c r="AT91" s="88">
        <v>1</v>
      </c>
      <c r="AU91" s="104">
        <f>J$11</f>
        <v>20</v>
      </c>
      <c r="AV91" s="87">
        <f>AL91-8</f>
        <v>228</v>
      </c>
      <c r="AW91" s="88">
        <f>AR91-9</f>
        <v>31</v>
      </c>
      <c r="AX91" s="130">
        <f>INT((AP91-13)/AS91)+1</f>
        <v>12</v>
      </c>
      <c r="AY91" s="103" t="s">
        <v>310</v>
      </c>
      <c r="AZ91" s="105">
        <f t="shared" si="18"/>
        <v>2.27</v>
      </c>
      <c r="BA91" s="88">
        <f t="shared" si="19"/>
        <v>290</v>
      </c>
      <c r="BB91" s="87">
        <f>BA91*AX91/100*((AU91/100)^2/4*PI()*7850/100)</f>
        <v>85.82202811076597</v>
      </c>
      <c r="BC91" s="87">
        <f>Q$11</f>
        <v>0</v>
      </c>
      <c r="BD91" s="88">
        <v>2</v>
      </c>
      <c r="BE91" s="87">
        <f>AL91-8</f>
        <v>228</v>
      </c>
      <c r="BF91" s="87">
        <f>AR91-9</f>
        <v>31</v>
      </c>
      <c r="BG91" s="104">
        <v>12</v>
      </c>
      <c r="BH91" s="88">
        <f t="shared" si="20"/>
        <v>290</v>
      </c>
      <c r="BI91" s="88">
        <f>INT((AP91-13)/20)+1</f>
        <v>5</v>
      </c>
      <c r="BJ91" s="87">
        <f t="shared" si="21"/>
        <v>12.873304216614894</v>
      </c>
      <c r="BK91" s="88">
        <v>3</v>
      </c>
      <c r="BL91" s="87">
        <f>IF(BS91="双肢",(AP91+AQ91)/2-8.5,((INT((AX91-1)/2)+1)*AS91+AZ91+BO91+(AQ91-6.5*2)/2+INT(AQ91/8/10)*10+AZ91+BO91)/2)</f>
        <v>135</v>
      </c>
      <c r="BM91" s="87">
        <f>AR91-8.2</f>
        <v>31.8</v>
      </c>
      <c r="BN91" s="104">
        <v>12</v>
      </c>
      <c r="BO91" s="105">
        <f t="shared" si="22"/>
        <v>1.39</v>
      </c>
      <c r="BP91" s="87">
        <f>(BL91+BM91+10)*2</f>
        <v>353.6</v>
      </c>
      <c r="BQ91" s="88">
        <f>IF(BS91="双肢",INT((AL91-8)/12.5)+1,(INT((AL91-8)/12.5)+1)*2)</f>
        <v>19</v>
      </c>
      <c r="BR91" s="87">
        <f t="shared" si="23"/>
        <v>59.646901413038293</v>
      </c>
      <c r="BS91" s="87" t="str">
        <f>AE$11</f>
        <v>双肢</v>
      </c>
      <c r="BT91" s="242">
        <f>BB91+BJ91+BR91+BB92+BJ92+BR92</f>
        <v>268.46344269419427</v>
      </c>
      <c r="BU91" s="342">
        <f>(AP91+AQ91)*AL91/2*AR91/1000000</f>
        <v>1.3546400000000001</v>
      </c>
      <c r="BV91" s="88">
        <v>5</v>
      </c>
      <c r="BW91" s="110">
        <f>(20+10*BY91)*TAN(BX91/180*PI())</f>
        <v>128.53332060679028</v>
      </c>
      <c r="BX91" s="242">
        <f>45+AN91/2</f>
        <v>55</v>
      </c>
      <c r="BY91" s="88">
        <f>INT((150*COS(BX91/180*PI())-10)/10)</f>
        <v>7</v>
      </c>
      <c r="BZ91" s="104">
        <v>12</v>
      </c>
      <c r="CA91" s="110">
        <f>BW91+12</f>
        <v>140.53332060679028</v>
      </c>
      <c r="CB91" s="88">
        <f t="shared" si="24"/>
        <v>8</v>
      </c>
      <c r="CC91" s="87">
        <f t="shared" si="25"/>
        <v>9.9813969034057166</v>
      </c>
      <c r="CD91" s="242">
        <f>BB91+BJ91+BR91+BB92+BJ92+BR92+CC91+CC92</f>
        <v>286.96534120102422</v>
      </c>
      <c r="CE91" s="284">
        <f>(AP91+AQ91)*AL91/2*AR91/1000000</f>
        <v>1.3546400000000001</v>
      </c>
    </row>
    <row r="92" spans="2:83" s="97" customFormat="1" ht="24.95" customHeight="1" x14ac:dyDescent="0.3">
      <c r="B92" s="42"/>
      <c r="C92" s="42"/>
      <c r="D92" s="73"/>
      <c r="E92" s="93"/>
      <c r="F92" s="73"/>
      <c r="G92" s="73"/>
      <c r="H92" s="73"/>
      <c r="I92" s="72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96"/>
      <c r="AJ92" s="278"/>
      <c r="AK92" s="242"/>
      <c r="AL92" s="345"/>
      <c r="AM92" s="242"/>
      <c r="AN92" s="238"/>
      <c r="AO92" s="250"/>
      <c r="AP92" s="242"/>
      <c r="AQ92" s="242"/>
      <c r="AR92" s="238"/>
      <c r="AS92" s="239"/>
      <c r="AT92" s="88" t="s">
        <v>311</v>
      </c>
      <c r="AU92" s="104">
        <f>AU91</f>
        <v>20</v>
      </c>
      <c r="AV92" s="87">
        <f>AL91/COS(AN91/180*PI())-8</f>
        <v>243.14595430431524</v>
      </c>
      <c r="AW92" s="88">
        <f>AR91-9</f>
        <v>31</v>
      </c>
      <c r="AX92" s="103" t="s">
        <v>310</v>
      </c>
      <c r="AY92" s="131">
        <f>INT((AQ91-AP91-3.5/COS(AN91*PI()/180))/AS91)+1</f>
        <v>11</v>
      </c>
      <c r="AZ92" s="105">
        <f t="shared" si="18"/>
        <v>2.27</v>
      </c>
      <c r="BA92" s="88">
        <f t="shared" si="19"/>
        <v>305.14595430431524</v>
      </c>
      <c r="BB92" s="87">
        <f>BA92*AY92/100*((AU92/100)^2/4*PI()*7850/100)</f>
        <v>82.778934296007463</v>
      </c>
      <c r="BC92" s="87">
        <f>BC91</f>
        <v>0</v>
      </c>
      <c r="BD92" s="88" t="s">
        <v>312</v>
      </c>
      <c r="BE92" s="87">
        <f>AL91/COS(AN91/180*PI())-8</f>
        <v>243.14595430431524</v>
      </c>
      <c r="BF92" s="87">
        <f>AR91-9</f>
        <v>31</v>
      </c>
      <c r="BG92" s="104">
        <v>12</v>
      </c>
      <c r="BH92" s="88">
        <f t="shared" si="20"/>
        <v>305.14595430431524</v>
      </c>
      <c r="BI92" s="88">
        <f>INT((AQ91-AP91-3.5/COS(AN91*PI()/180))/20)+1</f>
        <v>5</v>
      </c>
      <c r="BJ92" s="87">
        <f t="shared" si="21"/>
        <v>13.545643793892127</v>
      </c>
      <c r="BK92" s="88">
        <v>4</v>
      </c>
      <c r="BL92" s="103" t="s">
        <v>310</v>
      </c>
      <c r="BM92" s="87">
        <f>AR91-8.2</f>
        <v>31.8</v>
      </c>
      <c r="BN92" s="104">
        <v>12</v>
      </c>
      <c r="BO92" s="105">
        <f t="shared" si="22"/>
        <v>1.39</v>
      </c>
      <c r="BP92" s="87">
        <f>20+BM92</f>
        <v>51.8</v>
      </c>
      <c r="BQ92" s="88">
        <f>IF(BS91="双肢",INT(BQ91/3)*INT((AX91+AY92/2)/3),INT(BQ91/3/2)*INT((AX91+AY92/2)/3))</f>
        <v>30</v>
      </c>
      <c r="BR92" s="87">
        <f t="shared" si="23"/>
        <v>13.796630863875547</v>
      </c>
      <c r="BS92" s="103" t="s">
        <v>310</v>
      </c>
      <c r="BT92" s="242"/>
      <c r="BU92" s="342"/>
      <c r="BV92" s="88">
        <v>6</v>
      </c>
      <c r="BW92" s="110">
        <f>(10+2.5*BY92)*1/TAN(BX91/180*PI())</f>
        <v>38.511414601534042</v>
      </c>
      <c r="BX92" s="242"/>
      <c r="BY92" s="88">
        <f>INT((120*SIN(BX91/180*PI()))/10)*2</f>
        <v>18</v>
      </c>
      <c r="BZ92" s="104">
        <v>12</v>
      </c>
      <c r="CA92" s="110">
        <f>BW92+2*6</f>
        <v>50.511414601534042</v>
      </c>
      <c r="CB92" s="88">
        <f t="shared" si="24"/>
        <v>19</v>
      </c>
      <c r="CC92" s="87">
        <f t="shared" si="25"/>
        <v>8.5205016034242167</v>
      </c>
      <c r="CD92" s="242"/>
      <c r="CE92" s="284"/>
    </row>
    <row r="93" spans="2:83" s="97" customFormat="1" ht="24.95" customHeight="1" x14ac:dyDescent="0.3">
      <c r="B93" s="42"/>
      <c r="C93" s="42"/>
      <c r="D93" s="73"/>
      <c r="E93" s="93"/>
      <c r="F93" s="73"/>
      <c r="G93" s="73"/>
      <c r="H93" s="73"/>
      <c r="I93" s="72"/>
      <c r="J93" s="73"/>
      <c r="K93" s="73"/>
      <c r="L93" s="73"/>
      <c r="M93" s="73"/>
      <c r="N93" s="73"/>
      <c r="O93" s="73"/>
      <c r="P93" s="72"/>
      <c r="Q93" s="72"/>
      <c r="R93" s="72"/>
      <c r="S93" s="72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96"/>
      <c r="AJ93" s="278"/>
      <c r="AK93" s="242"/>
      <c r="AL93" s="238">
        <f>AJ81*100-2*2</f>
        <v>236</v>
      </c>
      <c r="AM93" s="242" t="s">
        <v>318</v>
      </c>
      <c r="AN93" s="238">
        <v>20</v>
      </c>
      <c r="AO93" s="250">
        <f>INT(AL93*TAN(RADIANS(AN93)))+20</f>
        <v>105</v>
      </c>
      <c r="AP93" s="242">
        <f>INT((AO93-13)/AS93)*AS93+13</f>
        <v>101</v>
      </c>
      <c r="AQ93" s="242">
        <f>AP93+INT(AL93*(TAN(AN93/180*PI())))</f>
        <v>186</v>
      </c>
      <c r="AR93" s="238">
        <f>F$12</f>
        <v>45</v>
      </c>
      <c r="AS93" s="239">
        <v>8</v>
      </c>
      <c r="AT93" s="88">
        <v>1</v>
      </c>
      <c r="AU93" s="104">
        <f>J$12</f>
        <v>22</v>
      </c>
      <c r="AV93" s="87">
        <f>AL93-8</f>
        <v>228</v>
      </c>
      <c r="AW93" s="88">
        <f>AR93-9</f>
        <v>36</v>
      </c>
      <c r="AX93" s="130">
        <f>INT((AP93-13)/AS93)+1</f>
        <v>12</v>
      </c>
      <c r="AY93" s="103" t="s">
        <v>310</v>
      </c>
      <c r="AZ93" s="105">
        <f t="shared" si="18"/>
        <v>2.5099999999999998</v>
      </c>
      <c r="BA93" s="88">
        <f t="shared" si="19"/>
        <v>300</v>
      </c>
      <c r="BB93" s="87">
        <f>BA93*AX93/100*((AU93/100)^2/4*PI()*7850/100)</f>
        <v>107.42550415244155</v>
      </c>
      <c r="BC93" s="87">
        <f>Q$12</f>
        <v>0</v>
      </c>
      <c r="BD93" s="88">
        <v>2</v>
      </c>
      <c r="BE93" s="87">
        <f>AL93-8</f>
        <v>228</v>
      </c>
      <c r="BF93" s="87">
        <f>AR93-9</f>
        <v>36</v>
      </c>
      <c r="BG93" s="104">
        <v>12</v>
      </c>
      <c r="BH93" s="88">
        <f t="shared" si="20"/>
        <v>300</v>
      </c>
      <c r="BI93" s="88">
        <f>INT((AP93-13)/20)+1</f>
        <v>5</v>
      </c>
      <c r="BJ93" s="87">
        <f t="shared" si="21"/>
        <v>13.317211258567133</v>
      </c>
      <c r="BK93" s="88" t="s">
        <v>319</v>
      </c>
      <c r="BL93" s="87">
        <f>IF(BS93="双肢",(AP93+AQ93)/2-8.5,((INT((AX93-1)/2)+1)*AS93+AZ93+BO93+(AQ93-6.5*2)/2+INT(AQ93/8/10)*10+AZ93+BO93)/2)</f>
        <v>80.919999999999987</v>
      </c>
      <c r="BM93" s="87">
        <f>AR93-8.2</f>
        <v>36.799999999999997</v>
      </c>
      <c r="BN93" s="104">
        <f>Z$6</f>
        <v>10</v>
      </c>
      <c r="BO93" s="105">
        <f t="shared" si="22"/>
        <v>1.1599999999999999</v>
      </c>
      <c r="BP93" s="87">
        <f>(BL93+BM93+10)*2</f>
        <v>255.43999999999997</v>
      </c>
      <c r="BQ93" s="88">
        <f>IF(BS93="双肢",INT((AL93-8)/12.5)+1,(INT((AL93-8)/12.5)+1)*2)</f>
        <v>38</v>
      </c>
      <c r="BR93" s="87">
        <f t="shared" si="23"/>
        <v>59.845574475814246</v>
      </c>
      <c r="BS93" s="87" t="str">
        <f>AE$12</f>
        <v>四肢</v>
      </c>
      <c r="BT93" s="242">
        <f>BB93+BJ93+BR93+BB94+BJ94+BR94</f>
        <v>313.15114917078199</v>
      </c>
      <c r="BU93" s="342">
        <f>(AP93+AQ93)*AL93/2*AR93/1000000</f>
        <v>1.52397</v>
      </c>
      <c r="BV93" s="88">
        <v>5</v>
      </c>
      <c r="BW93" s="110">
        <f>(20+10*BY93)*TAN(BX93/180*PI())</f>
        <v>128.53332060679028</v>
      </c>
      <c r="BX93" s="242">
        <f>45+AN93/2</f>
        <v>55</v>
      </c>
      <c r="BY93" s="88">
        <f>INT((150*COS(BX93/180*PI())-10)/10)</f>
        <v>7</v>
      </c>
      <c r="BZ93" s="104">
        <v>12</v>
      </c>
      <c r="CA93" s="110">
        <f>BW93+12</f>
        <v>140.53332060679028</v>
      </c>
      <c r="CB93" s="88">
        <f t="shared" si="24"/>
        <v>8</v>
      </c>
      <c r="CC93" s="87">
        <f t="shared" si="25"/>
        <v>9.9813969034057166</v>
      </c>
      <c r="CD93" s="242">
        <f>BB93+BJ93+BR93+BB94+BJ94+BR94+CC93+CC94</f>
        <v>331.65304767761194</v>
      </c>
      <c r="CE93" s="284">
        <f>(AP93+AQ93)*AL93/2*AR93/1000000</f>
        <v>1.52397</v>
      </c>
    </row>
    <row r="94" spans="2:83" s="97" customFormat="1" ht="24.95" customHeight="1" x14ac:dyDescent="0.3">
      <c r="B94" s="42"/>
      <c r="C94" s="42"/>
      <c r="D94" s="73"/>
      <c r="E94" s="93"/>
      <c r="F94" s="73"/>
      <c r="G94" s="73"/>
      <c r="H94" s="73"/>
      <c r="I94" s="72"/>
      <c r="J94" s="73"/>
      <c r="K94" s="73"/>
      <c r="L94" s="73"/>
      <c r="M94" s="73"/>
      <c r="N94" s="73"/>
      <c r="O94" s="73"/>
      <c r="P94" s="72"/>
      <c r="Q94" s="72"/>
      <c r="R94" s="72"/>
      <c r="S94" s="72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96"/>
      <c r="AJ94" s="278"/>
      <c r="AK94" s="242"/>
      <c r="AL94" s="345"/>
      <c r="AM94" s="242"/>
      <c r="AN94" s="238"/>
      <c r="AO94" s="250"/>
      <c r="AP94" s="242"/>
      <c r="AQ94" s="242"/>
      <c r="AR94" s="238"/>
      <c r="AS94" s="239"/>
      <c r="AT94" s="88" t="s">
        <v>311</v>
      </c>
      <c r="AU94" s="104">
        <f>AU93</f>
        <v>22</v>
      </c>
      <c r="AV94" s="87">
        <f>AL93/COS(AN93/180*PI())-8</f>
        <v>243.14595430431524</v>
      </c>
      <c r="AW94" s="88">
        <f>AR93-9</f>
        <v>36</v>
      </c>
      <c r="AX94" s="103" t="s">
        <v>310</v>
      </c>
      <c r="AY94" s="131">
        <f>INT((AQ93-AP93-3.5/COS(AN93*PI()/180))/AS93)+1</f>
        <v>11</v>
      </c>
      <c r="AZ94" s="105">
        <f t="shared" si="18"/>
        <v>2.5099999999999998</v>
      </c>
      <c r="BA94" s="88">
        <f t="shared" si="19"/>
        <v>315.14595430431524</v>
      </c>
      <c r="BB94" s="87">
        <f>BA94*AY94/100*((AU94/100)^2/4*PI()*7850/100)</f>
        <v>103.44495645838251</v>
      </c>
      <c r="BC94" s="87">
        <f>BC93</f>
        <v>0</v>
      </c>
      <c r="BD94" s="88" t="s">
        <v>312</v>
      </c>
      <c r="BE94" s="87">
        <f>AL93/COS(AN93/180*PI())-8</f>
        <v>243.14595430431524</v>
      </c>
      <c r="BF94" s="87">
        <f>AR93-9</f>
        <v>36</v>
      </c>
      <c r="BG94" s="104">
        <v>12</v>
      </c>
      <c r="BH94" s="88">
        <f t="shared" si="20"/>
        <v>315.14595430431524</v>
      </c>
      <c r="BI94" s="88">
        <f>INT((AQ93-AP93-3.5/COS(AN93*PI()/180))/20)+1</f>
        <v>5</v>
      </c>
      <c r="BJ94" s="87">
        <f t="shared" si="21"/>
        <v>13.989550835844366</v>
      </c>
      <c r="BK94" s="88">
        <v>4</v>
      </c>
      <c r="BL94" s="103" t="s">
        <v>310</v>
      </c>
      <c r="BM94" s="87">
        <f>AR93-8.2</f>
        <v>36.799999999999997</v>
      </c>
      <c r="BN94" s="104">
        <v>12</v>
      </c>
      <c r="BO94" s="105">
        <f t="shared" si="22"/>
        <v>1.39</v>
      </c>
      <c r="BP94" s="87">
        <f>20+BM94</f>
        <v>56.8</v>
      </c>
      <c r="BQ94" s="88">
        <f>IF(BS93="双肢",INT(BQ93/3)*INT((AX93+AY94/2)/3),INT(BQ93/3/2)*INT((AX93+AY94/2)/3))</f>
        <v>30</v>
      </c>
      <c r="BR94" s="87">
        <f t="shared" si="23"/>
        <v>15.128351989732261</v>
      </c>
      <c r="BS94" s="103" t="s">
        <v>310</v>
      </c>
      <c r="BT94" s="242"/>
      <c r="BU94" s="342"/>
      <c r="BV94" s="88">
        <v>6</v>
      </c>
      <c r="BW94" s="110">
        <f>(10+2.5*BY94)*1/TAN(BX93/180*PI())</f>
        <v>38.511414601534042</v>
      </c>
      <c r="BX94" s="242"/>
      <c r="BY94" s="88">
        <f>INT((120*SIN(BX93/180*PI()))/10)*2</f>
        <v>18</v>
      </c>
      <c r="BZ94" s="104">
        <v>12</v>
      </c>
      <c r="CA94" s="110">
        <f>BW94+2*6</f>
        <v>50.511414601534042</v>
      </c>
      <c r="CB94" s="88">
        <f t="shared" si="24"/>
        <v>19</v>
      </c>
      <c r="CC94" s="87">
        <f t="shared" si="25"/>
        <v>8.5205016034242167</v>
      </c>
      <c r="CD94" s="242"/>
      <c r="CE94" s="284"/>
    </row>
    <row r="95" spans="2:83" s="97" customFormat="1" ht="24.95" customHeight="1" x14ac:dyDescent="0.3">
      <c r="B95" s="42"/>
      <c r="C95" s="42"/>
      <c r="D95" s="73"/>
      <c r="E95" s="93"/>
      <c r="F95" s="73"/>
      <c r="G95" s="73"/>
      <c r="H95" s="73"/>
      <c r="I95" s="72"/>
      <c r="J95" s="73"/>
      <c r="K95" s="73"/>
      <c r="L95" s="73"/>
      <c r="M95" s="73"/>
      <c r="N95" s="73"/>
      <c r="O95" s="73"/>
      <c r="P95" s="72"/>
      <c r="Q95" s="72"/>
      <c r="R95" s="72"/>
      <c r="S95" s="72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96"/>
      <c r="AJ95" s="278"/>
      <c r="AK95" s="242"/>
      <c r="AL95" s="238">
        <f>AJ81*100-2*2</f>
        <v>236</v>
      </c>
      <c r="AM95" s="242" t="s">
        <v>320</v>
      </c>
      <c r="AN95" s="238">
        <v>20</v>
      </c>
      <c r="AO95" s="250">
        <f>INT(AL95*TAN(RADIANS(AN95)))+20</f>
        <v>105</v>
      </c>
      <c r="AP95" s="242">
        <f>INT((AO95-13)/AS95)*AS95+13</f>
        <v>101</v>
      </c>
      <c r="AQ95" s="242">
        <f>AP95+INT(AL95*(TAN(AN95/180*PI())))</f>
        <v>186</v>
      </c>
      <c r="AR95" s="238">
        <f>F$13</f>
        <v>45</v>
      </c>
      <c r="AS95" s="239">
        <v>8</v>
      </c>
      <c r="AT95" s="88">
        <v>1</v>
      </c>
      <c r="AU95" s="104">
        <f>J$13</f>
        <v>22</v>
      </c>
      <c r="AV95" s="87">
        <f>AL95-8</f>
        <v>228</v>
      </c>
      <c r="AW95" s="88">
        <f>AR95-9</f>
        <v>36</v>
      </c>
      <c r="AX95" s="130">
        <f>INT((AP95-13)/AS95)+1</f>
        <v>12</v>
      </c>
      <c r="AY95" s="103" t="s">
        <v>310</v>
      </c>
      <c r="AZ95" s="105">
        <f t="shared" si="18"/>
        <v>2.5099999999999998</v>
      </c>
      <c r="BA95" s="88">
        <f t="shared" si="19"/>
        <v>300</v>
      </c>
      <c r="BB95" s="87">
        <f>BA95*AX95/100*((AU95/100)^2/4*PI()*7850/100)</f>
        <v>107.42550415244155</v>
      </c>
      <c r="BC95" s="87">
        <f>Q$13</f>
        <v>0</v>
      </c>
      <c r="BD95" s="88">
        <v>2</v>
      </c>
      <c r="BE95" s="87">
        <f>AL95-8</f>
        <v>228</v>
      </c>
      <c r="BF95" s="87">
        <f>AR95-9</f>
        <v>36</v>
      </c>
      <c r="BG95" s="104">
        <v>12</v>
      </c>
      <c r="BH95" s="88">
        <f t="shared" si="20"/>
        <v>300</v>
      </c>
      <c r="BI95" s="88">
        <f>INT((AP95-13)/20)+1</f>
        <v>5</v>
      </c>
      <c r="BJ95" s="87">
        <f t="shared" si="21"/>
        <v>13.317211258567133</v>
      </c>
      <c r="BK95" s="88" t="s">
        <v>319</v>
      </c>
      <c r="BL95" s="87">
        <f>IF(BS95="双肢",(AP95+AQ95)/2-8.5,((INT((AX95-1)/2)+1)*AS95+AZ95+BO95+(AQ95-6.5*2)/2+INT(AQ95/8/10)*10+AZ95+BO95)/2)</f>
        <v>80.919999999999987</v>
      </c>
      <c r="BM95" s="87">
        <f>AR95-8.2</f>
        <v>36.799999999999997</v>
      </c>
      <c r="BN95" s="104">
        <f>Z$6</f>
        <v>10</v>
      </c>
      <c r="BO95" s="105">
        <f t="shared" si="22"/>
        <v>1.1599999999999999</v>
      </c>
      <c r="BP95" s="87">
        <f>(BL95+BM95+10)*2</f>
        <v>255.43999999999997</v>
      </c>
      <c r="BQ95" s="88">
        <f>IF(BS95="双肢",INT((AL95-8)/12.5)+1,(INT((AL95-8)/12.5)+1)*2)</f>
        <v>38</v>
      </c>
      <c r="BR95" s="87">
        <f t="shared" si="23"/>
        <v>59.845574475814246</v>
      </c>
      <c r="BS95" s="87" t="str">
        <f>AE$13</f>
        <v>四肢</v>
      </c>
      <c r="BT95" s="242">
        <f>BB95+BJ95+BR95+BB96+BJ96+BR96</f>
        <v>313.15114917078199</v>
      </c>
      <c r="BU95" s="342">
        <f>(AP95+AQ95)*AL95/2*AR95/1000000</f>
        <v>1.52397</v>
      </c>
      <c r="BV95" s="88">
        <v>5</v>
      </c>
      <c r="BW95" s="110">
        <f>(20+10*BY95)*TAN(BX95/180*PI())</f>
        <v>128.53332060679028</v>
      </c>
      <c r="BX95" s="242">
        <f>45+AN95/2</f>
        <v>55</v>
      </c>
      <c r="BY95" s="88">
        <f>INT((150*COS(BX95/180*PI())-10)/10)</f>
        <v>7</v>
      </c>
      <c r="BZ95" s="104">
        <v>12</v>
      </c>
      <c r="CA95" s="110">
        <f>BW95+12</f>
        <v>140.53332060679028</v>
      </c>
      <c r="CB95" s="88">
        <f t="shared" si="24"/>
        <v>8</v>
      </c>
      <c r="CC95" s="87">
        <f t="shared" si="25"/>
        <v>9.9813969034057166</v>
      </c>
      <c r="CD95" s="242">
        <f>BB95+BJ95+BR95+BB96+BJ96+BR96+CC95+CC96</f>
        <v>331.65304767761194</v>
      </c>
      <c r="CE95" s="284">
        <f>(AP95+AQ95)*AL95/2*AR95/1000000</f>
        <v>1.52397</v>
      </c>
    </row>
    <row r="96" spans="2:83" s="97" customFormat="1" ht="24.95" customHeight="1" x14ac:dyDescent="0.3">
      <c r="B96" s="42"/>
      <c r="C96" s="42"/>
      <c r="D96" s="73"/>
      <c r="E96" s="93"/>
      <c r="F96" s="73"/>
      <c r="G96" s="73"/>
      <c r="H96" s="73"/>
      <c r="I96" s="72"/>
      <c r="J96" s="73"/>
      <c r="K96" s="73"/>
      <c r="L96" s="73"/>
      <c r="M96" s="73"/>
      <c r="N96" s="73"/>
      <c r="O96" s="73"/>
      <c r="P96" s="72"/>
      <c r="Q96" s="72"/>
      <c r="R96" s="72"/>
      <c r="S96" s="72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96"/>
      <c r="AJ96" s="278"/>
      <c r="AK96" s="242"/>
      <c r="AL96" s="345"/>
      <c r="AM96" s="242"/>
      <c r="AN96" s="238"/>
      <c r="AO96" s="250"/>
      <c r="AP96" s="242"/>
      <c r="AQ96" s="242"/>
      <c r="AR96" s="238"/>
      <c r="AS96" s="239"/>
      <c r="AT96" s="88" t="s">
        <v>311</v>
      </c>
      <c r="AU96" s="104">
        <f>AU95</f>
        <v>22</v>
      </c>
      <c r="AV96" s="87">
        <f>AL95/COS(AN95/180*PI())-8</f>
        <v>243.14595430431524</v>
      </c>
      <c r="AW96" s="88">
        <f>AR95-9</f>
        <v>36</v>
      </c>
      <c r="AX96" s="103" t="s">
        <v>310</v>
      </c>
      <c r="AY96" s="131">
        <f>INT((AQ95-AP95-3.5/COS(AN95*PI()/180))/AS95)+1</f>
        <v>11</v>
      </c>
      <c r="AZ96" s="105">
        <f t="shared" si="18"/>
        <v>2.5099999999999998</v>
      </c>
      <c r="BA96" s="88">
        <f t="shared" si="19"/>
        <v>315.14595430431524</v>
      </c>
      <c r="BB96" s="87">
        <f>BA96*AY96/100*((AU96/100)^2/4*PI()*7850/100)</f>
        <v>103.44495645838251</v>
      </c>
      <c r="BC96" s="87">
        <f>BC95</f>
        <v>0</v>
      </c>
      <c r="BD96" s="88" t="s">
        <v>312</v>
      </c>
      <c r="BE96" s="87">
        <f>AL95/COS(AN95/180*PI())-8</f>
        <v>243.14595430431524</v>
      </c>
      <c r="BF96" s="87">
        <f>AR95-9</f>
        <v>36</v>
      </c>
      <c r="BG96" s="104">
        <v>12</v>
      </c>
      <c r="BH96" s="88">
        <f t="shared" si="20"/>
        <v>315.14595430431524</v>
      </c>
      <c r="BI96" s="88">
        <f>INT((AQ95-AP95-3.5/COS(AN95*PI()/180))/20)+1</f>
        <v>5</v>
      </c>
      <c r="BJ96" s="87">
        <f t="shared" si="21"/>
        <v>13.989550835844366</v>
      </c>
      <c r="BK96" s="88">
        <v>4</v>
      </c>
      <c r="BL96" s="103" t="s">
        <v>310</v>
      </c>
      <c r="BM96" s="87">
        <f>AR95-8.2</f>
        <v>36.799999999999997</v>
      </c>
      <c r="BN96" s="104">
        <v>12</v>
      </c>
      <c r="BO96" s="105">
        <f t="shared" si="22"/>
        <v>1.39</v>
      </c>
      <c r="BP96" s="87">
        <f>20+BM96</f>
        <v>56.8</v>
      </c>
      <c r="BQ96" s="88">
        <f>IF(BS95="双肢",INT(BQ95/3)*INT((AX95+AY96/2)/3),INT(BQ95/3/2)*INT((AX95+AY96/2)/3))</f>
        <v>30</v>
      </c>
      <c r="BR96" s="87">
        <f t="shared" si="23"/>
        <v>15.128351989732261</v>
      </c>
      <c r="BS96" s="103" t="s">
        <v>310</v>
      </c>
      <c r="BT96" s="242"/>
      <c r="BU96" s="342"/>
      <c r="BV96" s="88">
        <v>6</v>
      </c>
      <c r="BW96" s="110">
        <f>(10+2.5*BY96)*1/TAN(BX95/180*PI())</f>
        <v>38.511414601534042</v>
      </c>
      <c r="BX96" s="242"/>
      <c r="BY96" s="88">
        <f>INT((120*SIN(BX95/180*PI()))/10)*2</f>
        <v>18</v>
      </c>
      <c r="BZ96" s="104">
        <v>12</v>
      </c>
      <c r="CA96" s="110">
        <f>BW96+2*6</f>
        <v>50.511414601534042</v>
      </c>
      <c r="CB96" s="88">
        <f t="shared" si="24"/>
        <v>19</v>
      </c>
      <c r="CC96" s="87">
        <f t="shared" si="25"/>
        <v>8.5205016034242167</v>
      </c>
      <c r="CD96" s="242"/>
      <c r="CE96" s="284"/>
    </row>
    <row r="97" spans="2:83" s="97" customFormat="1" ht="24.95" customHeight="1" x14ac:dyDescent="0.3">
      <c r="B97" s="42"/>
      <c r="C97" s="42"/>
      <c r="D97" s="73"/>
      <c r="E97" s="93"/>
      <c r="F97" s="73"/>
      <c r="G97" s="73"/>
      <c r="H97" s="73"/>
      <c r="I97" s="72"/>
      <c r="J97" s="73"/>
      <c r="K97" s="73"/>
      <c r="L97" s="73"/>
      <c r="M97" s="73"/>
      <c r="N97" s="73"/>
      <c r="O97" s="73"/>
      <c r="P97" s="72"/>
      <c r="Q97" s="72"/>
      <c r="R97" s="72"/>
      <c r="S97" s="72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96"/>
      <c r="AJ97" s="278"/>
      <c r="AK97" s="242"/>
      <c r="AL97" s="238">
        <f>AJ81*100-2*2</f>
        <v>236</v>
      </c>
      <c r="AM97" s="242" t="s">
        <v>321</v>
      </c>
      <c r="AN97" s="238">
        <v>20</v>
      </c>
      <c r="AO97" s="250">
        <f>INT(AL97*TAN(RADIANS(AN97)))+20</f>
        <v>105</v>
      </c>
      <c r="AP97" s="242">
        <f>INT((AO97-13)/AS97)*AS97+13</f>
        <v>101</v>
      </c>
      <c r="AQ97" s="242">
        <f>AP97+INT(AL97*(TAN(AN97/180*PI())))</f>
        <v>186</v>
      </c>
      <c r="AR97" s="238">
        <f>F$14</f>
        <v>50</v>
      </c>
      <c r="AS97" s="239">
        <v>8</v>
      </c>
      <c r="AT97" s="88">
        <v>1</v>
      </c>
      <c r="AU97" s="104">
        <f>J$14</f>
        <v>22</v>
      </c>
      <c r="AV97" s="87">
        <f>AL97-8</f>
        <v>228</v>
      </c>
      <c r="AW97" s="88">
        <f>AR97-9</f>
        <v>41</v>
      </c>
      <c r="AX97" s="130">
        <f>INT((AP97-13)/AS97)+1</f>
        <v>12</v>
      </c>
      <c r="AY97" s="103" t="s">
        <v>310</v>
      </c>
      <c r="AZ97" s="105">
        <f t="shared" si="18"/>
        <v>2.5099999999999998</v>
      </c>
      <c r="BA97" s="88">
        <f t="shared" si="19"/>
        <v>310</v>
      </c>
      <c r="BB97" s="87">
        <f>BA97*AX97/100*((AU97/100)^2/4*PI()*7850/100)</f>
        <v>111.00635429085627</v>
      </c>
      <c r="BC97" s="87">
        <f>Q$14</f>
        <v>0</v>
      </c>
      <c r="BD97" s="88">
        <v>2</v>
      </c>
      <c r="BE97" s="87">
        <f>AL97-8</f>
        <v>228</v>
      </c>
      <c r="BF97" s="87">
        <f>AR97-9</f>
        <v>41</v>
      </c>
      <c r="BG97" s="104">
        <v>12</v>
      </c>
      <c r="BH97" s="88">
        <f t="shared" si="20"/>
        <v>310</v>
      </c>
      <c r="BI97" s="88">
        <f>INT((AP97-13)/20)+1</f>
        <v>5</v>
      </c>
      <c r="BJ97" s="87">
        <f t="shared" si="21"/>
        <v>13.761118300519369</v>
      </c>
      <c r="BK97" s="88" t="s">
        <v>319</v>
      </c>
      <c r="BL97" s="87">
        <f>IF(BS97="双肢",(AP97+AQ97)/2-8.5,((INT((AX97-1)/2)+1)*AS97+AZ97+BO97+(AQ97-6.5*2)/2+INT(AQ97/8/10)*10+AZ97+BO97)/2)</f>
        <v>81.149999999999991</v>
      </c>
      <c r="BM97" s="87">
        <f>AR97-8.2</f>
        <v>41.8</v>
      </c>
      <c r="BN97" s="104">
        <v>12</v>
      </c>
      <c r="BO97" s="105">
        <f t="shared" si="22"/>
        <v>1.39</v>
      </c>
      <c r="BP97" s="87">
        <f>(BL97+BM97+10)*2</f>
        <v>265.89999999999998</v>
      </c>
      <c r="BQ97" s="88">
        <f>IF(BS97="双肢",INT((AL97-8)/12.5)+1,(INT((AL97-8)/12.5)+1)*2)</f>
        <v>38</v>
      </c>
      <c r="BR97" s="87">
        <f t="shared" si="23"/>
        <v>89.706510665875996</v>
      </c>
      <c r="BS97" s="87" t="str">
        <f>AE$14</f>
        <v>四肢</v>
      </c>
      <c r="BT97" s="242">
        <f>BB97+BJ97+BR97+BB98+BJ98+BR98</f>
        <v>352.09491666923321</v>
      </c>
      <c r="BU97" s="342">
        <f>(AP97+AQ97)*AL97/2*AR97/1000000</f>
        <v>1.6933</v>
      </c>
      <c r="BV97" s="88">
        <v>5</v>
      </c>
      <c r="BW97" s="110">
        <f>(20+10*BY97)*TAN(BX97/180*PI())</f>
        <v>128.53332060679028</v>
      </c>
      <c r="BX97" s="242">
        <f>45+AN97/2</f>
        <v>55</v>
      </c>
      <c r="BY97" s="88">
        <f>INT((150*COS(BX97/180*PI())-10)/10)</f>
        <v>7</v>
      </c>
      <c r="BZ97" s="104">
        <v>12</v>
      </c>
      <c r="CA97" s="110">
        <f>BW97+12</f>
        <v>140.53332060679028</v>
      </c>
      <c r="CB97" s="88">
        <f t="shared" si="24"/>
        <v>8</v>
      </c>
      <c r="CC97" s="87">
        <f t="shared" si="25"/>
        <v>9.9813969034057166</v>
      </c>
      <c r="CD97" s="242">
        <f>BB97+BJ97+BR97+BB98+BJ98+BR98+CC97+CC98</f>
        <v>370.59681517606316</v>
      </c>
      <c r="CE97" s="284">
        <f>(AP97+AQ97)*AL97/2*AR97/1000000</f>
        <v>1.6933</v>
      </c>
    </row>
    <row r="98" spans="2:83" s="97" customFormat="1" ht="24.95" customHeight="1" x14ac:dyDescent="0.3">
      <c r="B98" s="42"/>
      <c r="C98" s="42"/>
      <c r="D98" s="73"/>
      <c r="E98" s="93"/>
      <c r="F98" s="73"/>
      <c r="G98" s="73"/>
      <c r="H98" s="73"/>
      <c r="I98" s="72"/>
      <c r="J98" s="73"/>
      <c r="K98" s="73"/>
      <c r="L98" s="73"/>
      <c r="M98" s="73"/>
      <c r="N98" s="73"/>
      <c r="O98" s="73"/>
      <c r="P98" s="72"/>
      <c r="Q98" s="72"/>
      <c r="R98" s="72"/>
      <c r="S98" s="72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96"/>
      <c r="AJ98" s="278"/>
      <c r="AK98" s="242"/>
      <c r="AL98" s="345"/>
      <c r="AM98" s="242"/>
      <c r="AN98" s="238"/>
      <c r="AO98" s="250"/>
      <c r="AP98" s="242"/>
      <c r="AQ98" s="242"/>
      <c r="AR98" s="238"/>
      <c r="AS98" s="239"/>
      <c r="AT98" s="88" t="s">
        <v>311</v>
      </c>
      <c r="AU98" s="104">
        <f>AU97</f>
        <v>22</v>
      </c>
      <c r="AV98" s="87">
        <f>AL97/COS(AN97/180*PI())-8</f>
        <v>243.14595430431524</v>
      </c>
      <c r="AW98" s="88">
        <f>AR97-9</f>
        <v>41</v>
      </c>
      <c r="AX98" s="103" t="s">
        <v>310</v>
      </c>
      <c r="AY98" s="131">
        <f>INT((AQ97-AP97-3.5/COS(AN97*PI()/180))/AS97)+1</f>
        <v>11</v>
      </c>
      <c r="AZ98" s="105">
        <f t="shared" si="18"/>
        <v>2.5099999999999998</v>
      </c>
      <c r="BA98" s="88">
        <f t="shared" si="19"/>
        <v>325.14595430431524</v>
      </c>
      <c r="BB98" s="87">
        <f>BA98*AY98/100*((AU98/100)^2/4*PI()*7850/100)</f>
        <v>106.727402418596</v>
      </c>
      <c r="BC98" s="87">
        <f>BC97</f>
        <v>0</v>
      </c>
      <c r="BD98" s="88" t="s">
        <v>312</v>
      </c>
      <c r="BE98" s="87">
        <f>AL97/COS(AN97/180*PI())-8</f>
        <v>243.14595430431524</v>
      </c>
      <c r="BF98" s="87">
        <f>AR97-9</f>
        <v>41</v>
      </c>
      <c r="BG98" s="104">
        <v>12</v>
      </c>
      <c r="BH98" s="88">
        <f t="shared" si="20"/>
        <v>325.14595430431524</v>
      </c>
      <c r="BI98" s="88">
        <f>INT((AQ97-AP97-3.5/COS(AN97*PI()/180))/20)+1</f>
        <v>5</v>
      </c>
      <c r="BJ98" s="87">
        <f t="shared" si="21"/>
        <v>14.433457877796602</v>
      </c>
      <c r="BK98" s="88">
        <v>4</v>
      </c>
      <c r="BL98" s="103" t="s">
        <v>310</v>
      </c>
      <c r="BM98" s="87">
        <f>AR97-8.2</f>
        <v>41.8</v>
      </c>
      <c r="BN98" s="104">
        <v>12</v>
      </c>
      <c r="BO98" s="105">
        <f t="shared" si="22"/>
        <v>1.39</v>
      </c>
      <c r="BP98" s="87">
        <f>20+BM98</f>
        <v>61.8</v>
      </c>
      <c r="BQ98" s="88">
        <f>IF(BS97="双肢",INT(BQ97/3)*INT((AX97+AY98/2)/3),INT(BQ97/3/2)*INT((AX97+AY98/2)/3))</f>
        <v>30</v>
      </c>
      <c r="BR98" s="87">
        <f t="shared" si="23"/>
        <v>16.460073115588976</v>
      </c>
      <c r="BS98" s="103" t="s">
        <v>310</v>
      </c>
      <c r="BT98" s="242"/>
      <c r="BU98" s="342"/>
      <c r="BV98" s="88">
        <v>6</v>
      </c>
      <c r="BW98" s="110">
        <f>(10+2.5*BY98)*1/TAN(BX97/180*PI())</f>
        <v>38.511414601534042</v>
      </c>
      <c r="BX98" s="242"/>
      <c r="BY98" s="88">
        <f>INT((120*SIN(BX97/180*PI()))/10)*2</f>
        <v>18</v>
      </c>
      <c r="BZ98" s="104">
        <v>12</v>
      </c>
      <c r="CA98" s="110">
        <f>BW98+2*6</f>
        <v>50.511414601534042</v>
      </c>
      <c r="CB98" s="88">
        <f t="shared" si="24"/>
        <v>19</v>
      </c>
      <c r="CC98" s="87">
        <f t="shared" si="25"/>
        <v>8.5205016034242167</v>
      </c>
      <c r="CD98" s="242"/>
      <c r="CE98" s="284"/>
    </row>
    <row r="99" spans="2:83" s="97" customFormat="1" ht="24.95" customHeight="1" x14ac:dyDescent="0.3">
      <c r="B99" s="42"/>
      <c r="C99" s="42"/>
      <c r="D99" s="73"/>
      <c r="E99" s="93"/>
      <c r="F99" s="73"/>
      <c r="G99" s="73"/>
      <c r="H99" s="73"/>
      <c r="I99" s="72"/>
      <c r="J99" s="73"/>
      <c r="K99" s="73"/>
      <c r="L99" s="73"/>
      <c r="M99" s="73"/>
      <c r="N99" s="73"/>
      <c r="O99" s="73"/>
      <c r="P99" s="72"/>
      <c r="Q99" s="72"/>
      <c r="R99" s="72"/>
      <c r="S99" s="72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96"/>
      <c r="AJ99" s="278"/>
      <c r="AK99" s="242"/>
      <c r="AL99" s="238">
        <f>AJ81*100-2*2</f>
        <v>236</v>
      </c>
      <c r="AM99" s="242" t="s">
        <v>322</v>
      </c>
      <c r="AN99" s="238">
        <v>20</v>
      </c>
      <c r="AO99" s="250">
        <f>INT(AL99*TAN(RADIANS(AN99)))+20</f>
        <v>105</v>
      </c>
      <c r="AP99" s="242">
        <f>INT((AO99-13)/AS99)*AS99+13</f>
        <v>101</v>
      </c>
      <c r="AQ99" s="242">
        <f>AP99+INT(AL99*(TAN(AN99/180*PI())))</f>
        <v>186</v>
      </c>
      <c r="AR99" s="238">
        <f>F$15</f>
        <v>50</v>
      </c>
      <c r="AS99" s="239">
        <v>8</v>
      </c>
      <c r="AT99" s="88">
        <v>1</v>
      </c>
      <c r="AU99" s="104">
        <f>J$15</f>
        <v>22</v>
      </c>
      <c r="AV99" s="87">
        <f>AL99-8</f>
        <v>228</v>
      </c>
      <c r="AW99" s="88">
        <f>AR99-9</f>
        <v>41</v>
      </c>
      <c r="AX99" s="130">
        <f>INT((AP99-13)/AS99)+1</f>
        <v>12</v>
      </c>
      <c r="AY99" s="103" t="s">
        <v>310</v>
      </c>
      <c r="AZ99" s="105">
        <f t="shared" si="18"/>
        <v>2.5099999999999998</v>
      </c>
      <c r="BA99" s="88">
        <f t="shared" si="19"/>
        <v>310</v>
      </c>
      <c r="BB99" s="87">
        <f>BA99*AX99/100*((AU99/100)^2/4*PI()*7850/100)</f>
        <v>111.00635429085627</v>
      </c>
      <c r="BC99" s="87">
        <f>Q$15</f>
        <v>0</v>
      </c>
      <c r="BD99" s="88">
        <v>2</v>
      </c>
      <c r="BE99" s="87">
        <f>AL99-8</f>
        <v>228</v>
      </c>
      <c r="BF99" s="87">
        <f>AR99-9</f>
        <v>41</v>
      </c>
      <c r="BG99" s="104">
        <v>12</v>
      </c>
      <c r="BH99" s="88">
        <f t="shared" si="20"/>
        <v>310</v>
      </c>
      <c r="BI99" s="88">
        <f>INT((AP99-13)/20)+1</f>
        <v>5</v>
      </c>
      <c r="BJ99" s="87">
        <f t="shared" si="21"/>
        <v>13.761118300519369</v>
      </c>
      <c r="BK99" s="88" t="s">
        <v>319</v>
      </c>
      <c r="BL99" s="87">
        <f>IF(BS99="双肢",(AP99+AQ99)/2-8.5,((INT((AX99-1)/2)+1)*AS99+AZ99+BO99+(AQ99-6.5*2)/2+INT(AQ99/8/10)*10+AZ99+BO99)/2)</f>
        <v>81.149999999999991</v>
      </c>
      <c r="BM99" s="87">
        <f>AR99-8.2</f>
        <v>41.8</v>
      </c>
      <c r="BN99" s="104">
        <v>12</v>
      </c>
      <c r="BO99" s="105">
        <f t="shared" si="22"/>
        <v>1.39</v>
      </c>
      <c r="BP99" s="87">
        <f>(BL99+BM99+10)*2</f>
        <v>265.89999999999998</v>
      </c>
      <c r="BQ99" s="88">
        <f>IF(BS99="双肢",INT((AL99-8)/12.5)+1,(INT((AL99-8)/12.5)+1)*2)</f>
        <v>38</v>
      </c>
      <c r="BR99" s="87">
        <f t="shared" si="23"/>
        <v>89.706510665875996</v>
      </c>
      <c r="BS99" s="87" t="str">
        <f>AE$15</f>
        <v>四肢</v>
      </c>
      <c r="BT99" s="242">
        <f>BB99+BJ99+BR99+BB100+BJ100+BR100</f>
        <v>352.09491666923321</v>
      </c>
      <c r="BU99" s="342">
        <f>(AP99+AQ99)*AL99/2*AR99/1000000</f>
        <v>1.6933</v>
      </c>
      <c r="BV99" s="88">
        <v>5</v>
      </c>
      <c r="BW99" s="110">
        <f>(20+10*BY99)*TAN(BX99/180*PI())</f>
        <v>128.53332060679028</v>
      </c>
      <c r="BX99" s="242">
        <f>45+AN99/2</f>
        <v>55</v>
      </c>
      <c r="BY99" s="88">
        <f>INT((150*COS(BX99/180*PI())-10)/10)</f>
        <v>7</v>
      </c>
      <c r="BZ99" s="104">
        <v>12</v>
      </c>
      <c r="CA99" s="110">
        <f>BW99+12</f>
        <v>140.53332060679028</v>
      </c>
      <c r="CB99" s="88">
        <f t="shared" si="24"/>
        <v>8</v>
      </c>
      <c r="CC99" s="87">
        <f t="shared" si="25"/>
        <v>9.9813969034057166</v>
      </c>
      <c r="CD99" s="242">
        <f>BB99+BJ99+BR99+BB100+BJ100+BR100+CC99+CC100</f>
        <v>370.59681517606316</v>
      </c>
      <c r="CE99" s="284">
        <f>(AP99+AQ99)*AL99/2*AR99/1000000</f>
        <v>1.6933</v>
      </c>
    </row>
    <row r="100" spans="2:83" s="97" customFormat="1" ht="24.95" customHeight="1" thickBot="1" x14ac:dyDescent="0.35">
      <c r="B100" s="42"/>
      <c r="C100" s="42"/>
      <c r="D100" s="73"/>
      <c r="E100" s="93"/>
      <c r="F100" s="73"/>
      <c r="G100" s="73"/>
      <c r="H100" s="73"/>
      <c r="I100" s="72"/>
      <c r="J100" s="73"/>
      <c r="K100" s="73"/>
      <c r="L100" s="73"/>
      <c r="M100" s="73"/>
      <c r="N100" s="73"/>
      <c r="O100" s="73"/>
      <c r="P100" s="72"/>
      <c r="Q100" s="72"/>
      <c r="R100" s="72"/>
      <c r="S100" s="72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96"/>
      <c r="AJ100" s="279"/>
      <c r="AK100" s="252"/>
      <c r="AL100" s="344"/>
      <c r="AM100" s="252"/>
      <c r="AN100" s="236"/>
      <c r="AO100" s="251"/>
      <c r="AP100" s="252"/>
      <c r="AQ100" s="252"/>
      <c r="AR100" s="236"/>
      <c r="AS100" s="240"/>
      <c r="AT100" s="95" t="s">
        <v>311</v>
      </c>
      <c r="AU100" s="108">
        <f>AU99</f>
        <v>22</v>
      </c>
      <c r="AV100" s="94">
        <f>AL99/COS(AN99/180*PI())-8</f>
        <v>243.14595430431524</v>
      </c>
      <c r="AW100" s="95">
        <f>AR99-9</f>
        <v>41</v>
      </c>
      <c r="AX100" s="107" t="s">
        <v>310</v>
      </c>
      <c r="AY100" s="139">
        <f>INT((AQ99-AP99-3.5/COS(AN99*PI()/180))/AS99)+1</f>
        <v>11</v>
      </c>
      <c r="AZ100" s="109">
        <f t="shared" si="18"/>
        <v>2.5099999999999998</v>
      </c>
      <c r="BA100" s="95">
        <f t="shared" si="19"/>
        <v>325.14595430431524</v>
      </c>
      <c r="BB100" s="94">
        <f>BA100*AY100/100*((AU100/100)^2/4*PI()*7850/100)</f>
        <v>106.727402418596</v>
      </c>
      <c r="BC100" s="94">
        <f>BC99</f>
        <v>0</v>
      </c>
      <c r="BD100" s="95" t="s">
        <v>312</v>
      </c>
      <c r="BE100" s="94">
        <f>AL99/COS(AN99/180*PI())-8</f>
        <v>243.14595430431524</v>
      </c>
      <c r="BF100" s="94">
        <f>AR99-9</f>
        <v>41</v>
      </c>
      <c r="BG100" s="108">
        <v>12</v>
      </c>
      <c r="BH100" s="95">
        <f t="shared" si="20"/>
        <v>325.14595430431524</v>
      </c>
      <c r="BI100" s="95">
        <f>INT((AQ99-AP99-3.5/COS(AN99*PI()/180))/20)+1</f>
        <v>5</v>
      </c>
      <c r="BJ100" s="94">
        <f t="shared" si="21"/>
        <v>14.433457877796602</v>
      </c>
      <c r="BK100" s="95">
        <v>4</v>
      </c>
      <c r="BL100" s="107" t="s">
        <v>310</v>
      </c>
      <c r="BM100" s="94">
        <f>AR99-8.2</f>
        <v>41.8</v>
      </c>
      <c r="BN100" s="108">
        <v>12</v>
      </c>
      <c r="BO100" s="109">
        <f t="shared" si="22"/>
        <v>1.39</v>
      </c>
      <c r="BP100" s="94">
        <f>20+BM100</f>
        <v>61.8</v>
      </c>
      <c r="BQ100" s="95">
        <f>IF(BS99="双肢",INT(BQ99/3)*INT((AX99+AY100/2)/3),INT(BQ99/3/2)*INT((AX99+AY100/2)/3))</f>
        <v>30</v>
      </c>
      <c r="BR100" s="94">
        <f t="shared" si="23"/>
        <v>16.460073115588976</v>
      </c>
      <c r="BS100" s="107" t="s">
        <v>310</v>
      </c>
      <c r="BT100" s="252"/>
      <c r="BU100" s="343"/>
      <c r="BV100" s="95">
        <v>6</v>
      </c>
      <c r="BW100" s="113">
        <f>(10+2.5*BY100)*1/TAN(BX99/180*PI())</f>
        <v>38.511414601534042</v>
      </c>
      <c r="BX100" s="252"/>
      <c r="BY100" s="95">
        <f>INT((120*SIN(BX99/180*PI()))/10)*2</f>
        <v>18</v>
      </c>
      <c r="BZ100" s="108">
        <v>12</v>
      </c>
      <c r="CA100" s="113">
        <f>BW100+2*6</f>
        <v>50.511414601534042</v>
      </c>
      <c r="CB100" s="95">
        <f t="shared" si="24"/>
        <v>19</v>
      </c>
      <c r="CC100" s="94">
        <f t="shared" si="25"/>
        <v>8.5205016034242167</v>
      </c>
      <c r="CD100" s="252"/>
      <c r="CE100" s="285"/>
    </row>
    <row r="101" spans="2:83" ht="19.899999999999999" customHeight="1" x14ac:dyDescent="0.25">
      <c r="D101" s="73"/>
      <c r="E101" s="93"/>
      <c r="F101" s="73"/>
      <c r="G101" s="73"/>
      <c r="H101" s="73"/>
      <c r="I101" s="72"/>
      <c r="J101" s="73"/>
      <c r="K101" s="73"/>
      <c r="L101" s="73"/>
      <c r="M101" s="73"/>
      <c r="N101" s="73"/>
      <c r="O101" s="73"/>
      <c r="P101" s="72"/>
      <c r="Q101" s="72"/>
      <c r="R101" s="72"/>
      <c r="S101" s="72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L101" s="73"/>
      <c r="AM101" s="93"/>
      <c r="AN101" s="93"/>
      <c r="AO101" s="129"/>
      <c r="AP101" s="93"/>
      <c r="AQ101" s="93"/>
      <c r="AR101" s="73"/>
      <c r="AT101" s="73"/>
      <c r="AU101" s="73"/>
      <c r="AV101" s="73"/>
      <c r="AW101" s="73"/>
      <c r="AX101" s="73"/>
      <c r="AY101" s="73"/>
      <c r="AZ101" s="73"/>
      <c r="BA101" s="73"/>
      <c r="BB101" s="72"/>
      <c r="BC101" s="72"/>
      <c r="BD101" s="72"/>
      <c r="BE101" s="72"/>
      <c r="BF101" s="72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112"/>
    </row>
    <row r="102" spans="2:83" ht="19.899999999999999" customHeight="1" x14ac:dyDescent="0.25">
      <c r="E102" s="93"/>
      <c r="I102" s="72"/>
      <c r="P102" s="72"/>
      <c r="Q102" s="72"/>
      <c r="R102" s="72"/>
      <c r="S102" s="72"/>
      <c r="AM102" s="93"/>
      <c r="AN102" s="93"/>
      <c r="AO102" s="129"/>
      <c r="AP102" s="93"/>
      <c r="AQ102" s="93"/>
      <c r="BB102" s="72"/>
      <c r="BC102" s="72"/>
      <c r="BD102" s="72"/>
      <c r="BE102" s="72"/>
      <c r="BF102" s="72"/>
    </row>
    <row r="103" spans="2:83" ht="33" customHeight="1" x14ac:dyDescent="0.25">
      <c r="E103" s="93"/>
      <c r="I103" s="72"/>
      <c r="P103" s="72"/>
      <c r="Q103" s="72"/>
      <c r="R103" s="72"/>
      <c r="S103" s="72"/>
      <c r="AJ103" s="271" t="s">
        <v>329</v>
      </c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  <c r="BC103" s="271"/>
      <c r="BD103" s="271"/>
      <c r="BE103" s="271"/>
      <c r="BF103" s="271"/>
      <c r="BG103" s="271"/>
      <c r="BH103" s="271"/>
      <c r="BI103" s="271"/>
      <c r="BJ103" s="271"/>
      <c r="BK103" s="271"/>
      <c r="BL103" s="271"/>
      <c r="BM103" s="271"/>
      <c r="BN103" s="271"/>
      <c r="BO103" s="271"/>
      <c r="BP103" s="271"/>
      <c r="BQ103" s="271"/>
      <c r="BR103" s="271"/>
      <c r="BS103" s="271"/>
      <c r="BT103" s="271"/>
      <c r="BU103" s="271"/>
      <c r="BV103" s="271"/>
      <c r="BW103" s="271"/>
      <c r="BX103" s="271"/>
      <c r="BY103" s="271"/>
      <c r="BZ103" s="271"/>
      <c r="CA103" s="271"/>
      <c r="CB103" s="271"/>
      <c r="CC103" s="271"/>
      <c r="CD103" s="271"/>
      <c r="CE103" s="271"/>
    </row>
    <row r="104" spans="2:83" ht="27.75" customHeight="1" thickBot="1" x14ac:dyDescent="0.3">
      <c r="E104" s="93"/>
      <c r="I104" s="72"/>
      <c r="P104" s="72"/>
      <c r="Q104" s="72"/>
      <c r="R104" s="72"/>
      <c r="S104" s="72"/>
      <c r="AJ104" s="43"/>
      <c r="AK104" s="43"/>
      <c r="AL104" s="43"/>
      <c r="AM104" s="43"/>
      <c r="AN104" s="43"/>
      <c r="AO104" s="128"/>
      <c r="AP104" s="43"/>
      <c r="AQ104" s="43"/>
      <c r="AR104" s="43"/>
      <c r="AS104" s="13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</row>
    <row r="105" spans="2:83" ht="19.899999999999999" customHeight="1" x14ac:dyDescent="0.25">
      <c r="E105" s="93"/>
      <c r="I105" s="72"/>
      <c r="P105" s="72"/>
      <c r="Q105" s="72"/>
      <c r="R105" s="72"/>
      <c r="S105" s="72"/>
      <c r="AJ105" s="348" t="s">
        <v>271</v>
      </c>
      <c r="AK105" s="274" t="s">
        <v>272</v>
      </c>
      <c r="AL105" s="274" t="s">
        <v>273</v>
      </c>
      <c r="AM105" s="274" t="s">
        <v>274</v>
      </c>
      <c r="AN105" s="125" t="s">
        <v>275</v>
      </c>
      <c r="AO105" s="76" t="s">
        <v>276</v>
      </c>
      <c r="AP105" s="125" t="s">
        <v>276</v>
      </c>
      <c r="AQ105" s="125" t="s">
        <v>277</v>
      </c>
      <c r="AR105" s="124" t="s">
        <v>265</v>
      </c>
      <c r="AS105" s="264" t="s">
        <v>278</v>
      </c>
      <c r="AT105" s="257" t="s">
        <v>279</v>
      </c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 t="s">
        <v>280</v>
      </c>
      <c r="BE105" s="257"/>
      <c r="BF105" s="257"/>
      <c r="BG105" s="257"/>
      <c r="BH105" s="257"/>
      <c r="BI105" s="257"/>
      <c r="BJ105" s="257"/>
      <c r="BK105" s="257" t="s">
        <v>281</v>
      </c>
      <c r="BL105" s="257"/>
      <c r="BM105" s="257"/>
      <c r="BN105" s="257"/>
      <c r="BO105" s="257"/>
      <c r="BP105" s="257"/>
      <c r="BQ105" s="257"/>
      <c r="BR105" s="257"/>
      <c r="BS105" s="257"/>
      <c r="BT105" s="258" t="s">
        <v>282</v>
      </c>
      <c r="BU105" s="258" t="s">
        <v>283</v>
      </c>
      <c r="BV105" s="257" t="s">
        <v>326</v>
      </c>
      <c r="BW105" s="257"/>
      <c r="BX105" s="257"/>
      <c r="BY105" s="257"/>
      <c r="BZ105" s="257"/>
      <c r="CA105" s="257"/>
      <c r="CB105" s="257"/>
      <c r="CC105" s="257"/>
      <c r="CD105" s="258" t="s">
        <v>282</v>
      </c>
      <c r="CE105" s="346" t="s">
        <v>283</v>
      </c>
    </row>
    <row r="106" spans="2:83" ht="76.5" customHeight="1" x14ac:dyDescent="0.25">
      <c r="E106" s="93"/>
      <c r="I106" s="72"/>
      <c r="P106" s="72"/>
      <c r="Q106" s="72"/>
      <c r="R106" s="72"/>
      <c r="S106" s="72"/>
      <c r="AJ106" s="273"/>
      <c r="AK106" s="259"/>
      <c r="AL106" s="259"/>
      <c r="AM106" s="259"/>
      <c r="AN106" s="126" t="s">
        <v>297</v>
      </c>
      <c r="AO106" s="82" t="s">
        <v>298</v>
      </c>
      <c r="AP106" s="126" t="s">
        <v>299</v>
      </c>
      <c r="AQ106" s="126" t="s">
        <v>300</v>
      </c>
      <c r="AR106" s="126" t="s">
        <v>301</v>
      </c>
      <c r="AS106" s="265"/>
      <c r="AT106" s="25" t="s">
        <v>302</v>
      </c>
      <c r="AU106" s="25" t="s">
        <v>303</v>
      </c>
      <c r="AV106" s="81" t="s">
        <v>285</v>
      </c>
      <c r="AW106" s="81" t="s">
        <v>286</v>
      </c>
      <c r="AX106" s="25" t="s">
        <v>304</v>
      </c>
      <c r="AY106" s="25" t="s">
        <v>305</v>
      </c>
      <c r="AZ106" s="25" t="s">
        <v>289</v>
      </c>
      <c r="BA106" s="25" t="s">
        <v>306</v>
      </c>
      <c r="BB106" s="25" t="s">
        <v>307</v>
      </c>
      <c r="BC106" s="25" t="s">
        <v>295</v>
      </c>
      <c r="BD106" s="25" t="s">
        <v>302</v>
      </c>
      <c r="BE106" s="81" t="s">
        <v>285</v>
      </c>
      <c r="BF106" s="81" t="s">
        <v>286</v>
      </c>
      <c r="BG106" s="25" t="s">
        <v>303</v>
      </c>
      <c r="BH106" s="25" t="s">
        <v>306</v>
      </c>
      <c r="BI106" s="25" t="s">
        <v>308</v>
      </c>
      <c r="BJ106" s="25" t="s">
        <v>307</v>
      </c>
      <c r="BK106" s="25" t="s">
        <v>302</v>
      </c>
      <c r="BL106" s="81" t="s">
        <v>285</v>
      </c>
      <c r="BM106" s="81" t="s">
        <v>286</v>
      </c>
      <c r="BN106" s="25" t="s">
        <v>303</v>
      </c>
      <c r="BO106" s="25" t="s">
        <v>289</v>
      </c>
      <c r="BP106" s="25" t="s">
        <v>306</v>
      </c>
      <c r="BQ106" s="25" t="s">
        <v>296</v>
      </c>
      <c r="BR106" s="25" t="s">
        <v>307</v>
      </c>
      <c r="BS106" s="25" t="s">
        <v>295</v>
      </c>
      <c r="BT106" s="259"/>
      <c r="BU106" s="259"/>
      <c r="BV106" s="25" t="s">
        <v>302</v>
      </c>
      <c r="BW106" s="81" t="s">
        <v>285</v>
      </c>
      <c r="BX106" s="81" t="s">
        <v>327</v>
      </c>
      <c r="BY106" s="81" t="s">
        <v>328</v>
      </c>
      <c r="BZ106" s="25" t="s">
        <v>303</v>
      </c>
      <c r="CA106" s="25" t="s">
        <v>306</v>
      </c>
      <c r="CB106" s="25" t="s">
        <v>296</v>
      </c>
      <c r="CC106" s="25" t="s">
        <v>307</v>
      </c>
      <c r="CD106" s="259"/>
      <c r="CE106" s="347"/>
    </row>
    <row r="107" spans="2:83" ht="19.899999999999999" customHeight="1" x14ac:dyDescent="0.25">
      <c r="E107" s="93"/>
      <c r="I107" s="72"/>
      <c r="P107" s="72"/>
      <c r="Q107" s="72"/>
      <c r="R107" s="72"/>
      <c r="S107" s="72"/>
      <c r="AJ107" s="278">
        <v>2.4</v>
      </c>
      <c r="AK107" s="242">
        <v>2</v>
      </c>
      <c r="AL107" s="238">
        <f>AJ107*100-2*2</f>
        <v>236</v>
      </c>
      <c r="AM107" s="242" t="s">
        <v>309</v>
      </c>
      <c r="AN107" s="238">
        <v>25</v>
      </c>
      <c r="AO107" s="250">
        <f>INT(AL107*TAN(RADIANS(AN107)))+20</f>
        <v>130</v>
      </c>
      <c r="AP107" s="242">
        <f>INT((AO107-13)/AS107)*AS107+13</f>
        <v>125</v>
      </c>
      <c r="AQ107" s="242">
        <f>AP107+INT(AL107*(TAN(AN107/180*PI())))</f>
        <v>235</v>
      </c>
      <c r="AR107" s="238">
        <f>F$6</f>
        <v>25</v>
      </c>
      <c r="AS107" s="239">
        <v>8</v>
      </c>
      <c r="AT107" s="88">
        <v>1</v>
      </c>
      <c r="AU107" s="104">
        <f>J$6</f>
        <v>20</v>
      </c>
      <c r="AV107" s="87">
        <f>AL107-8</f>
        <v>228</v>
      </c>
      <c r="AW107" s="88">
        <f>AR107-9</f>
        <v>16</v>
      </c>
      <c r="AX107" s="130">
        <f>INT((AP107-13)/AS107)+1</f>
        <v>15</v>
      </c>
      <c r="AY107" s="103" t="s">
        <v>310</v>
      </c>
      <c r="AZ107" s="105">
        <f t="shared" ref="AZ107:AZ126" si="26">IF(AU107=16,1.84,IF(AU107=20,2.27,IF(AU107=22,2.51,IF(AU107=25,2.84,IF(AU107=28,3.16)))))</f>
        <v>2.27</v>
      </c>
      <c r="BA107" s="88">
        <f t="shared" ref="BA107:BA126" si="27">AV107+2*AW107</f>
        <v>260</v>
      </c>
      <c r="BB107" s="87">
        <f>BA107*AX107/100*((AU107/100)^2/4*PI()*7850/100)</f>
        <v>96.179859089651529</v>
      </c>
      <c r="BC107" s="87">
        <f>Q$6</f>
        <v>0</v>
      </c>
      <c r="BD107" s="88">
        <v>2</v>
      </c>
      <c r="BE107" s="87">
        <f>AL107-8</f>
        <v>228</v>
      </c>
      <c r="BF107" s="87">
        <f>AR107-9</f>
        <v>16</v>
      </c>
      <c r="BG107" s="104">
        <v>12</v>
      </c>
      <c r="BH107" s="88">
        <f t="shared" ref="BH107:BH126" si="28">BE107+2*BF107</f>
        <v>260</v>
      </c>
      <c r="BI107" s="88">
        <f>INT((AP107-13)/20)+1</f>
        <v>6</v>
      </c>
      <c r="BJ107" s="87">
        <f t="shared" ref="BJ107:BJ126" si="29">BH107*BI107/100*((BG107/100)^2/4*PI()*7850/100)</f>
        <v>13.849899708909817</v>
      </c>
      <c r="BK107" s="88">
        <v>3</v>
      </c>
      <c r="BL107" s="87">
        <f>IF(BS107="双肢",(AP107+AQ107)/2-8.5,((INT((AX107-1)/2)+1)*AS107+AZ107+BO107+(AQ107-6.5*2)/2+INT(AQ107/8/10)*10+AZ107+BO107)/2)</f>
        <v>171.5</v>
      </c>
      <c r="BM107" s="87">
        <f>AR107-8.2</f>
        <v>16.8</v>
      </c>
      <c r="BN107" s="104">
        <f>Z$6</f>
        <v>10</v>
      </c>
      <c r="BO107" s="105">
        <f t="shared" ref="BO107:BO126" si="30">IF(BN107=10,1.16,IF(BN107=12,1.39,IF(BN107=25,2.7,IF(BN107=28,3.1))))</f>
        <v>1.1599999999999999</v>
      </c>
      <c r="BP107" s="87">
        <f>(BL107+BM107+10)*2</f>
        <v>396.6</v>
      </c>
      <c r="BQ107" s="88">
        <f>IF(BS107="双肢",INT((AL107-8)/12.5)+1,(INT((AL107-8)/12.5)+1)*2)</f>
        <v>19</v>
      </c>
      <c r="BR107" s="87">
        <f t="shared" ref="BR107:BR126" si="31">BP107*BQ107/100*((BN107/100)^2/4*PI()*7850/100)</f>
        <v>46.458571165651286</v>
      </c>
      <c r="BS107" s="87" t="str">
        <f>AE$6</f>
        <v>双肢</v>
      </c>
      <c r="BT107" s="242">
        <f>BB107+BJ107+BR107+BB108+BJ108+BR108</f>
        <v>283.55116133537786</v>
      </c>
      <c r="BU107" s="342">
        <f>(AP107+AQ107)*AL107/2*AR107/1000000</f>
        <v>1.0620000000000001</v>
      </c>
      <c r="BV107" s="88">
        <v>5</v>
      </c>
      <c r="BW107" s="110">
        <f>(20+10*BY107)*TAN(BX107/180*PI())</f>
        <v>141.27170194057413</v>
      </c>
      <c r="BX107" s="242">
        <f>45+AN107/2</f>
        <v>57.5</v>
      </c>
      <c r="BY107" s="88">
        <f>INT((150*COS(BX107/180*PI())-10)/10)</f>
        <v>7</v>
      </c>
      <c r="BZ107" s="104">
        <v>12</v>
      </c>
      <c r="CA107" s="110">
        <f>BW107+12</f>
        <v>153.27170194057413</v>
      </c>
      <c r="CB107" s="88">
        <f t="shared" ref="CB107:CB126" si="32">BY107+1</f>
        <v>8</v>
      </c>
      <c r="CC107" s="87">
        <f t="shared" ref="CC107:CC126" si="33">CA107*CB107/100*((BZ107/100)^2/4*PI()*7850/100)</f>
        <v>10.886142051748051</v>
      </c>
      <c r="CD107" s="242">
        <f>BB107+BJ107+BR107+BB108+BJ108+BR108+CC107+CC108</f>
        <v>303.80115424833321</v>
      </c>
      <c r="CE107" s="284">
        <f>(AP107+AQ107)*AL107/2*AR107/1000000</f>
        <v>1.0620000000000001</v>
      </c>
    </row>
    <row r="108" spans="2:83" ht="19.899999999999999" customHeight="1" x14ac:dyDescent="0.25">
      <c r="E108" s="93"/>
      <c r="I108" s="72"/>
      <c r="P108" s="72"/>
      <c r="Q108" s="72"/>
      <c r="R108" s="72"/>
      <c r="S108" s="72"/>
      <c r="AJ108" s="278"/>
      <c r="AK108" s="242"/>
      <c r="AL108" s="238"/>
      <c r="AM108" s="242"/>
      <c r="AN108" s="238"/>
      <c r="AO108" s="250"/>
      <c r="AP108" s="242"/>
      <c r="AQ108" s="242"/>
      <c r="AR108" s="238"/>
      <c r="AS108" s="239"/>
      <c r="AT108" s="88" t="s">
        <v>311</v>
      </c>
      <c r="AU108" s="104">
        <f>AU107</f>
        <v>20</v>
      </c>
      <c r="AV108" s="87">
        <f>AL107/COS(AN107/180*PI())-8</f>
        <v>252.39718887514806</v>
      </c>
      <c r="AW108" s="88">
        <f>AR107-9</f>
        <v>16</v>
      </c>
      <c r="AX108" s="103" t="s">
        <v>310</v>
      </c>
      <c r="AY108" s="131">
        <f>INT((AQ107-AP107-3.5/COS(AN107*PI()/180))/AS107)+1</f>
        <v>14</v>
      </c>
      <c r="AZ108" s="105">
        <f t="shared" si="26"/>
        <v>2.27</v>
      </c>
      <c r="BA108" s="88">
        <f t="shared" si="27"/>
        <v>284.39718887514806</v>
      </c>
      <c r="BB108" s="87">
        <f>BA108*AY108/100*((AU108/100)^2/4*PI()*7850/100)</f>
        <v>98.191267107965785</v>
      </c>
      <c r="BC108" s="87">
        <f>BC107</f>
        <v>0</v>
      </c>
      <c r="BD108" s="88" t="s">
        <v>312</v>
      </c>
      <c r="BE108" s="87">
        <f>AL107/COS(AN107/180*PI())-8</f>
        <v>252.39718887514806</v>
      </c>
      <c r="BF108" s="87">
        <f>AR107-9</f>
        <v>16</v>
      </c>
      <c r="BG108" s="104">
        <v>12</v>
      </c>
      <c r="BH108" s="88">
        <f t="shared" si="28"/>
        <v>284.39718887514806</v>
      </c>
      <c r="BI108" s="88">
        <f>INT((AQ107-AP107-3.5/COS(AN107*PI()/180))/20)+1</f>
        <v>6</v>
      </c>
      <c r="BJ108" s="87">
        <f t="shared" si="29"/>
        <v>15.14950978237186</v>
      </c>
      <c r="BK108" s="88">
        <v>4</v>
      </c>
      <c r="BL108" s="103" t="s">
        <v>310</v>
      </c>
      <c r="BM108" s="87">
        <f>AR107-8.2</f>
        <v>16.8</v>
      </c>
      <c r="BN108" s="104">
        <v>12</v>
      </c>
      <c r="BO108" s="105">
        <f t="shared" si="30"/>
        <v>1.39</v>
      </c>
      <c r="BP108" s="87">
        <f>20+BM108</f>
        <v>36.799999999999997</v>
      </c>
      <c r="BQ108" s="88">
        <f>IF(BS107="双肢",INT(BQ107/3)*INT((AX107+AY108/2)/3),INT(BQ107/3/2)*INT((AX107+AY108/2)/3))</f>
        <v>42</v>
      </c>
      <c r="BR108" s="87">
        <f t="shared" si="31"/>
        <v>13.722054480827573</v>
      </c>
      <c r="BS108" s="103" t="s">
        <v>310</v>
      </c>
      <c r="BT108" s="242"/>
      <c r="BU108" s="342"/>
      <c r="BV108" s="88">
        <v>6</v>
      </c>
      <c r="BW108" s="110">
        <f>(10+2.5*BY108)*1/TAN(BX107/180*PI())</f>
        <v>38.224215648449594</v>
      </c>
      <c r="BX108" s="242"/>
      <c r="BY108" s="88">
        <f>INT((120*SIN(BX107/180*PI()))/10)*2</f>
        <v>20</v>
      </c>
      <c r="BZ108" s="104">
        <v>12</v>
      </c>
      <c r="CA108" s="110">
        <f>BW108+2*6</f>
        <v>50.224215648449594</v>
      </c>
      <c r="CB108" s="88">
        <f t="shared" si="32"/>
        <v>21</v>
      </c>
      <c r="CC108" s="87">
        <f t="shared" si="33"/>
        <v>9.363850861207311</v>
      </c>
      <c r="CD108" s="242"/>
      <c r="CE108" s="284"/>
    </row>
    <row r="109" spans="2:83" ht="19.899999999999999" customHeight="1" x14ac:dyDescent="0.25">
      <c r="E109" s="93"/>
      <c r="I109" s="72"/>
      <c r="P109" s="72"/>
      <c r="Q109" s="72"/>
      <c r="R109" s="72"/>
      <c r="S109" s="72"/>
      <c r="AJ109" s="278"/>
      <c r="AK109" s="242"/>
      <c r="AL109" s="238">
        <f>AJ107*100-2*2</f>
        <v>236</v>
      </c>
      <c r="AM109" s="242" t="s">
        <v>313</v>
      </c>
      <c r="AN109" s="238">
        <v>25</v>
      </c>
      <c r="AO109" s="250">
        <f>INT(AL109*TAN(RADIANS(AN109)))+20</f>
        <v>130</v>
      </c>
      <c r="AP109" s="242">
        <f>INT((AO109-13)/AS109)*AS109+13</f>
        <v>125</v>
      </c>
      <c r="AQ109" s="242">
        <f>AP109+INT(AL109*(TAN(AN109/180*PI())))</f>
        <v>235</v>
      </c>
      <c r="AR109" s="238">
        <f>F$7</f>
        <v>25</v>
      </c>
      <c r="AS109" s="239">
        <v>8</v>
      </c>
      <c r="AT109" s="88">
        <v>1</v>
      </c>
      <c r="AU109" s="104">
        <f>J$7</f>
        <v>20</v>
      </c>
      <c r="AV109" s="87">
        <f>AL109-8</f>
        <v>228</v>
      </c>
      <c r="AW109" s="88">
        <f>AR109-9</f>
        <v>16</v>
      </c>
      <c r="AX109" s="130">
        <f>INT((AP109-13)/AS109)+1</f>
        <v>15</v>
      </c>
      <c r="AY109" s="103" t="s">
        <v>310</v>
      </c>
      <c r="AZ109" s="105">
        <f t="shared" si="26"/>
        <v>2.27</v>
      </c>
      <c r="BA109" s="88">
        <f t="shared" si="27"/>
        <v>260</v>
      </c>
      <c r="BB109" s="87">
        <f>BA109*AX109/100*((AU109/100)^2/4*PI()*7850/100)</f>
        <v>96.179859089651529</v>
      </c>
      <c r="BC109" s="87">
        <f>Q$7</f>
        <v>0</v>
      </c>
      <c r="BD109" s="88">
        <v>2</v>
      </c>
      <c r="BE109" s="87">
        <f>AL109-8</f>
        <v>228</v>
      </c>
      <c r="BF109" s="87">
        <f>AR109-9</f>
        <v>16</v>
      </c>
      <c r="BG109" s="104">
        <v>12</v>
      </c>
      <c r="BH109" s="88">
        <f t="shared" si="28"/>
        <v>260</v>
      </c>
      <c r="BI109" s="88">
        <f>INT((AP109-13)/20)+1</f>
        <v>6</v>
      </c>
      <c r="BJ109" s="87">
        <f t="shared" si="29"/>
        <v>13.849899708909817</v>
      </c>
      <c r="BK109" s="88">
        <v>3</v>
      </c>
      <c r="BL109" s="87">
        <f>IF(BS109="双肢",(AP109+AQ109)/2-8.5,((INT((AX109-1)/2)+1)*AS109+AZ109+BO109+(AQ109-6.5*2)/2+INT(AQ109/8/10)*10+AZ109+BO109)/2)</f>
        <v>171.5</v>
      </c>
      <c r="BM109" s="87">
        <f>AR109-8.2</f>
        <v>16.8</v>
      </c>
      <c r="BN109" s="104">
        <f>Z$6</f>
        <v>10</v>
      </c>
      <c r="BO109" s="105">
        <f t="shared" si="30"/>
        <v>1.1599999999999999</v>
      </c>
      <c r="BP109" s="87">
        <f>(BL109+BM109+12)*2</f>
        <v>400.6</v>
      </c>
      <c r="BQ109" s="88">
        <f>IF(BS109="双肢",INT((AL109-8)/12.5)+1,(INT((AL109-8)/12.5)+1)*2)</f>
        <v>19</v>
      </c>
      <c r="BR109" s="87">
        <f t="shared" si="31"/>
        <v>46.92713970993421</v>
      </c>
      <c r="BS109" s="87" t="str">
        <f>AE$6</f>
        <v>双肢</v>
      </c>
      <c r="BT109" s="242">
        <f>BB109+BJ109+BR109+BB110+BJ110+BR110</f>
        <v>284.01972987966076</v>
      </c>
      <c r="BU109" s="342">
        <f>(AP109+AQ109)*AL109/2*AR109/1000000</f>
        <v>1.0620000000000001</v>
      </c>
      <c r="BV109" s="88">
        <v>5</v>
      </c>
      <c r="BW109" s="110">
        <f>(20+10*BY109)*TAN(BX109/180*PI())</f>
        <v>94.181134627049417</v>
      </c>
      <c r="BX109" s="242">
        <f>45+AN109/2</f>
        <v>57.5</v>
      </c>
      <c r="BY109" s="88">
        <f>INT((99*COS(BX109/180*PI())-10)/10)</f>
        <v>4</v>
      </c>
      <c r="BZ109" s="104">
        <v>12</v>
      </c>
      <c r="CA109" s="110">
        <f>BW109+12</f>
        <v>106.18113462704942</v>
      </c>
      <c r="CB109" s="88">
        <f t="shared" si="32"/>
        <v>5</v>
      </c>
      <c r="CC109" s="87">
        <f t="shared" si="33"/>
        <v>4.713455338342583</v>
      </c>
      <c r="CD109" s="242">
        <f>BB109+BJ109+BR109+BB110+BJ110+BR110+CC109+CC110</f>
        <v>303.55577572940689</v>
      </c>
      <c r="CE109" s="284">
        <f>(AP109+AQ109)*AL109/2*AR109/1000000</f>
        <v>1.0620000000000001</v>
      </c>
    </row>
    <row r="110" spans="2:83" ht="19.899999999999999" customHeight="1" x14ac:dyDescent="0.25">
      <c r="E110" s="93"/>
      <c r="I110" s="72"/>
      <c r="P110" s="72"/>
      <c r="Q110" s="72"/>
      <c r="R110" s="72"/>
      <c r="S110" s="72"/>
      <c r="AJ110" s="278"/>
      <c r="AK110" s="242"/>
      <c r="AL110" s="238"/>
      <c r="AM110" s="242"/>
      <c r="AN110" s="238"/>
      <c r="AO110" s="250"/>
      <c r="AP110" s="242"/>
      <c r="AQ110" s="242"/>
      <c r="AR110" s="238"/>
      <c r="AS110" s="239"/>
      <c r="AT110" s="88" t="s">
        <v>311</v>
      </c>
      <c r="AU110" s="104">
        <f>AU109</f>
        <v>20</v>
      </c>
      <c r="AV110" s="87">
        <f>AL109/COS(AN109/180*PI())-8</f>
        <v>252.39718887514806</v>
      </c>
      <c r="AW110" s="88">
        <f>AR109-9</f>
        <v>16</v>
      </c>
      <c r="AX110" s="103" t="s">
        <v>310</v>
      </c>
      <c r="AY110" s="131">
        <f>INT((AQ109-AP109-3.5/COS(AN109*PI()/180))/AS109)+1</f>
        <v>14</v>
      </c>
      <c r="AZ110" s="105">
        <f t="shared" si="26"/>
        <v>2.27</v>
      </c>
      <c r="BA110" s="88">
        <f t="shared" si="27"/>
        <v>284.39718887514806</v>
      </c>
      <c r="BB110" s="87">
        <f>BA110*AY110/100*((AU110/100)^2/4*PI()*7850/100)</f>
        <v>98.191267107965785</v>
      </c>
      <c r="BC110" s="87">
        <f>BC109</f>
        <v>0</v>
      </c>
      <c r="BD110" s="88" t="s">
        <v>312</v>
      </c>
      <c r="BE110" s="87">
        <f>AL109/COS(AN109/180*PI())-8</f>
        <v>252.39718887514806</v>
      </c>
      <c r="BF110" s="87">
        <f>AR109-9</f>
        <v>16</v>
      </c>
      <c r="BG110" s="104">
        <v>12</v>
      </c>
      <c r="BH110" s="88">
        <f t="shared" si="28"/>
        <v>284.39718887514806</v>
      </c>
      <c r="BI110" s="88">
        <f>INT((AQ109-AP109-3.5/COS(AN109*PI()/180))/20)+1</f>
        <v>6</v>
      </c>
      <c r="BJ110" s="87">
        <f t="shared" si="29"/>
        <v>15.14950978237186</v>
      </c>
      <c r="BK110" s="88">
        <v>4</v>
      </c>
      <c r="BL110" s="103" t="s">
        <v>310</v>
      </c>
      <c r="BM110" s="87">
        <f>AR109-8.2</f>
        <v>16.8</v>
      </c>
      <c r="BN110" s="104">
        <v>12</v>
      </c>
      <c r="BO110" s="105">
        <f t="shared" si="30"/>
        <v>1.39</v>
      </c>
      <c r="BP110" s="87">
        <f>20+BM110</f>
        <v>36.799999999999997</v>
      </c>
      <c r="BQ110" s="88">
        <f>IF(BS109="双肢",INT(BQ109/3)*INT((AX109+AY110/2)/3),INT(BQ109/3/2)*INT((AX109+AY110/2)/3))</f>
        <v>42</v>
      </c>
      <c r="BR110" s="87">
        <f t="shared" si="31"/>
        <v>13.722054480827573</v>
      </c>
      <c r="BS110" s="103" t="s">
        <v>310</v>
      </c>
      <c r="BT110" s="242"/>
      <c r="BU110" s="342"/>
      <c r="BV110" s="88">
        <v>6</v>
      </c>
      <c r="BW110" s="110">
        <f>(10+2.5*BY110)*(TAN(BX109/180*PI())+1/TAN(BX109/180*PI()))</f>
        <v>99.304012706624249</v>
      </c>
      <c r="BX110" s="242"/>
      <c r="BY110" s="88">
        <f>INT((99*SIN(BX109/180*PI())-10)/10)*2</f>
        <v>14</v>
      </c>
      <c r="BZ110" s="104">
        <v>12</v>
      </c>
      <c r="CA110" s="110">
        <f>BW110+2*6</f>
        <v>111.30401270662425</v>
      </c>
      <c r="CB110" s="88">
        <f t="shared" si="32"/>
        <v>15</v>
      </c>
      <c r="CC110" s="87">
        <f t="shared" si="33"/>
        <v>14.822590511403556</v>
      </c>
      <c r="CD110" s="242"/>
      <c r="CE110" s="284"/>
    </row>
    <row r="111" spans="2:83" ht="19.899999999999999" customHeight="1" x14ac:dyDescent="0.25">
      <c r="E111" s="93"/>
      <c r="I111" s="72"/>
      <c r="P111" s="72"/>
      <c r="Q111" s="72"/>
      <c r="R111" s="72"/>
      <c r="S111" s="72"/>
      <c r="AJ111" s="278"/>
      <c r="AK111" s="242"/>
      <c r="AL111" s="238">
        <f>AJ107*100-2*2</f>
        <v>236</v>
      </c>
      <c r="AM111" s="242" t="s">
        <v>314</v>
      </c>
      <c r="AN111" s="238">
        <v>25</v>
      </c>
      <c r="AO111" s="250">
        <f>INT(AL111*TAN(RADIANS(AN111)))+20</f>
        <v>130</v>
      </c>
      <c r="AP111" s="242">
        <f>INT((AO111-13)/AS111)*AS111+13</f>
        <v>125</v>
      </c>
      <c r="AQ111" s="242">
        <f>AP111+INT(AL111*(TAN(AN111/180*PI())))</f>
        <v>235</v>
      </c>
      <c r="AR111" s="238">
        <f>F$8</f>
        <v>35</v>
      </c>
      <c r="AS111" s="239">
        <v>8</v>
      </c>
      <c r="AT111" s="88">
        <v>1</v>
      </c>
      <c r="AU111" s="104">
        <f>J$8</f>
        <v>20</v>
      </c>
      <c r="AV111" s="87">
        <f>AL111-8</f>
        <v>228</v>
      </c>
      <c r="AW111" s="88">
        <f>AR111-9</f>
        <v>26</v>
      </c>
      <c r="AX111" s="130">
        <f>INT((AP111-13)/AS111)+1</f>
        <v>15</v>
      </c>
      <c r="AY111" s="103" t="s">
        <v>310</v>
      </c>
      <c r="AZ111" s="105">
        <f t="shared" si="26"/>
        <v>2.27</v>
      </c>
      <c r="BA111" s="88">
        <f t="shared" si="27"/>
        <v>280</v>
      </c>
      <c r="BB111" s="87">
        <f>BA111*AX111/100*((AU111/100)^2/4*PI()*7850/100)</f>
        <v>103.57830978885549</v>
      </c>
      <c r="BC111" s="87">
        <f>Q$8</f>
        <v>0</v>
      </c>
      <c r="BD111" s="88">
        <v>2</v>
      </c>
      <c r="BE111" s="87">
        <f>AL111-8</f>
        <v>228</v>
      </c>
      <c r="BF111" s="87">
        <f>AR111-9</f>
        <v>26</v>
      </c>
      <c r="BG111" s="104">
        <v>12</v>
      </c>
      <c r="BH111" s="88">
        <f t="shared" si="28"/>
        <v>280</v>
      </c>
      <c r="BI111" s="88">
        <f>INT((AP111-13)/20)+1</f>
        <v>6</v>
      </c>
      <c r="BJ111" s="87">
        <f t="shared" si="29"/>
        <v>14.915276609595189</v>
      </c>
      <c r="BK111" s="88">
        <v>3</v>
      </c>
      <c r="BL111" s="87">
        <f>IF(BS111="双肢",(AP111+AQ111)/2-8.5,((INT((AX111-1)/2)+1)*AS111+AZ111+BO111+(AQ111-6.5*2)/2+INT(AQ111/8/10)*10+AZ111+BO111)/2)</f>
        <v>171.5</v>
      </c>
      <c r="BM111" s="87">
        <f>AR111-8.2</f>
        <v>26.8</v>
      </c>
      <c r="BN111" s="104">
        <f>Z$6</f>
        <v>10</v>
      </c>
      <c r="BO111" s="105">
        <f t="shared" si="30"/>
        <v>1.1599999999999999</v>
      </c>
      <c r="BP111" s="87">
        <f>(BL111+BM111+10)*2</f>
        <v>416.6</v>
      </c>
      <c r="BQ111" s="88">
        <f>IF(BS111="双肢",INT((AL111-8)/12.5)+1,(INT((AL111-8)/12.5)+1)*2)</f>
        <v>19</v>
      </c>
      <c r="BR111" s="87">
        <f t="shared" si="31"/>
        <v>48.801413887065884</v>
      </c>
      <c r="BS111" s="87" t="str">
        <f>AE$6</f>
        <v>双肢</v>
      </c>
      <c r="BT111" s="242">
        <f>BB111+BJ111+BR111+BB112+BJ112+BR112</f>
        <v>306.05724836235629</v>
      </c>
      <c r="BU111" s="342">
        <f>(AP111+AQ111)*AL111/2*AR111/1000000</f>
        <v>1.4867999999999999</v>
      </c>
      <c r="BV111" s="88">
        <v>5</v>
      </c>
      <c r="BW111" s="110">
        <f>(20+10*BY111)*TAN(BX111/180*PI())</f>
        <v>141.27170194057413</v>
      </c>
      <c r="BX111" s="242">
        <f>45+AN111/2</f>
        <v>57.5</v>
      </c>
      <c r="BY111" s="88">
        <f>INT((150*COS(BX111/180*PI())-10)/10)</f>
        <v>7</v>
      </c>
      <c r="BZ111" s="104">
        <v>12</v>
      </c>
      <c r="CA111" s="110">
        <f>BW111+12</f>
        <v>153.27170194057413</v>
      </c>
      <c r="CB111" s="88">
        <f t="shared" si="32"/>
        <v>8</v>
      </c>
      <c r="CC111" s="87">
        <f t="shared" si="33"/>
        <v>10.886142051748051</v>
      </c>
      <c r="CD111" s="242">
        <f>BB111+BJ111+BR111+BB112+BJ112+BR112+CC111+CC112</f>
        <v>326.30724127531164</v>
      </c>
      <c r="CE111" s="284">
        <f>(AP111+AQ111)*AL111/2*AR111/1000000</f>
        <v>1.4867999999999999</v>
      </c>
    </row>
    <row r="112" spans="2:83" ht="19.899999999999999" customHeight="1" x14ac:dyDescent="0.25">
      <c r="E112" s="93"/>
      <c r="I112" s="72"/>
      <c r="P112" s="72"/>
      <c r="Q112" s="72"/>
      <c r="R112" s="72"/>
      <c r="S112" s="72"/>
      <c r="AJ112" s="278"/>
      <c r="AK112" s="242"/>
      <c r="AL112" s="238"/>
      <c r="AM112" s="242"/>
      <c r="AN112" s="238"/>
      <c r="AO112" s="250"/>
      <c r="AP112" s="242"/>
      <c r="AQ112" s="242"/>
      <c r="AR112" s="238"/>
      <c r="AS112" s="239"/>
      <c r="AT112" s="88" t="s">
        <v>311</v>
      </c>
      <c r="AU112" s="104">
        <f>AU111</f>
        <v>20</v>
      </c>
      <c r="AV112" s="87">
        <f>AL111/COS(AN111/180*PI())-8</f>
        <v>252.39718887514806</v>
      </c>
      <c r="AW112" s="88">
        <f>AR111-9</f>
        <v>26</v>
      </c>
      <c r="AX112" s="103" t="s">
        <v>310</v>
      </c>
      <c r="AY112" s="131">
        <f>INT((AQ111-AP111-3.5/COS(AN111*PI()/180))/AS111)+1</f>
        <v>14</v>
      </c>
      <c r="AZ112" s="105">
        <f t="shared" si="26"/>
        <v>2.27</v>
      </c>
      <c r="BA112" s="88">
        <f t="shared" si="27"/>
        <v>304.39718887514806</v>
      </c>
      <c r="BB112" s="87">
        <f>BA112*AY112/100*((AU112/100)^2/4*PI()*7850/100)</f>
        <v>105.09648776055614</v>
      </c>
      <c r="BC112" s="87">
        <f>BC111</f>
        <v>0</v>
      </c>
      <c r="BD112" s="88" t="s">
        <v>312</v>
      </c>
      <c r="BE112" s="87">
        <f>AL111/COS(AN111/180*PI())-8</f>
        <v>252.39718887514806</v>
      </c>
      <c r="BF112" s="87">
        <f>AR111-9</f>
        <v>26</v>
      </c>
      <c r="BG112" s="104">
        <v>12</v>
      </c>
      <c r="BH112" s="88">
        <f t="shared" si="28"/>
        <v>304.39718887514806</v>
      </c>
      <c r="BI112" s="88">
        <f>INT((AQ111-AP111-3.5/COS(AN111*PI()/180))/20)+1</f>
        <v>6</v>
      </c>
      <c r="BJ112" s="87">
        <f t="shared" si="29"/>
        <v>16.214886683057234</v>
      </c>
      <c r="BK112" s="88">
        <v>4</v>
      </c>
      <c r="BL112" s="103" t="s">
        <v>310</v>
      </c>
      <c r="BM112" s="87">
        <f>AR111-8.2</f>
        <v>26.8</v>
      </c>
      <c r="BN112" s="104">
        <v>12</v>
      </c>
      <c r="BO112" s="105">
        <f t="shared" si="30"/>
        <v>1.39</v>
      </c>
      <c r="BP112" s="87">
        <f>20+BM112</f>
        <v>46.8</v>
      </c>
      <c r="BQ112" s="88">
        <f>IF(BS111="双肢",INT(BQ111/3)*INT((AX111+AY112/2)/3),INT(BQ111/3/2)*INT((AX111+AY112/2)/3))</f>
        <v>42</v>
      </c>
      <c r="BR112" s="87">
        <f t="shared" si="31"/>
        <v>17.450873633226369</v>
      </c>
      <c r="BS112" s="103" t="s">
        <v>310</v>
      </c>
      <c r="BT112" s="242"/>
      <c r="BU112" s="342"/>
      <c r="BV112" s="88">
        <v>6</v>
      </c>
      <c r="BW112" s="110">
        <f>(10+2.5*BY112)*1/TAN(BX111/180*PI())</f>
        <v>38.224215648449594</v>
      </c>
      <c r="BX112" s="242"/>
      <c r="BY112" s="88">
        <f>INT((120*SIN(BX111/180*PI()))/10)*2</f>
        <v>20</v>
      </c>
      <c r="BZ112" s="104">
        <v>12</v>
      </c>
      <c r="CA112" s="110">
        <f>BW112+2*6</f>
        <v>50.224215648449594</v>
      </c>
      <c r="CB112" s="88">
        <f t="shared" si="32"/>
        <v>21</v>
      </c>
      <c r="CC112" s="87">
        <f t="shared" si="33"/>
        <v>9.363850861207311</v>
      </c>
      <c r="CD112" s="242"/>
      <c r="CE112" s="284"/>
    </row>
    <row r="113" spans="5:83" ht="19.899999999999999" customHeight="1" x14ac:dyDescent="0.25">
      <c r="E113" s="93"/>
      <c r="I113" s="72"/>
      <c r="P113" s="72"/>
      <c r="Q113" s="72"/>
      <c r="R113" s="72"/>
      <c r="S113" s="72"/>
      <c r="AJ113" s="278"/>
      <c r="AK113" s="242"/>
      <c r="AL113" s="238">
        <f>AJ107*100-2*2</f>
        <v>236</v>
      </c>
      <c r="AM113" s="242" t="s">
        <v>315</v>
      </c>
      <c r="AN113" s="238">
        <v>25</v>
      </c>
      <c r="AO113" s="250">
        <f>INT(AL113*TAN(RADIANS(AN113)))+20</f>
        <v>130</v>
      </c>
      <c r="AP113" s="242">
        <f>INT((AO113-13)/AS113)*AS113+13</f>
        <v>125</v>
      </c>
      <c r="AQ113" s="242">
        <f>AP113+INT(AL113*(TAN(AN113/180*PI())))</f>
        <v>235</v>
      </c>
      <c r="AR113" s="238">
        <f>F$9</f>
        <v>35</v>
      </c>
      <c r="AS113" s="239">
        <v>8</v>
      </c>
      <c r="AT113" s="88">
        <v>1</v>
      </c>
      <c r="AU113" s="104">
        <f>J$9</f>
        <v>20</v>
      </c>
      <c r="AV113" s="87">
        <f>AL113-8</f>
        <v>228</v>
      </c>
      <c r="AW113" s="88">
        <f>AR113-9</f>
        <v>26</v>
      </c>
      <c r="AX113" s="130">
        <f>INT((AP113-13)/AS113)+1</f>
        <v>15</v>
      </c>
      <c r="AY113" s="103" t="s">
        <v>310</v>
      </c>
      <c r="AZ113" s="105">
        <f t="shared" si="26"/>
        <v>2.27</v>
      </c>
      <c r="BA113" s="88">
        <f t="shared" si="27"/>
        <v>280</v>
      </c>
      <c r="BB113" s="87">
        <f>BA113*AX113/100*((AU113/100)^2/4*PI()*7850/100)</f>
        <v>103.57830978885549</v>
      </c>
      <c r="BC113" s="87">
        <f>Q$9</f>
        <v>0</v>
      </c>
      <c r="BD113" s="88">
        <v>2</v>
      </c>
      <c r="BE113" s="87">
        <f>AL113-8</f>
        <v>228</v>
      </c>
      <c r="BF113" s="87">
        <f>AR113-9</f>
        <v>26</v>
      </c>
      <c r="BG113" s="104">
        <v>12</v>
      </c>
      <c r="BH113" s="88">
        <f t="shared" si="28"/>
        <v>280</v>
      </c>
      <c r="BI113" s="88">
        <f>INT((AP113-13)/20)+1</f>
        <v>6</v>
      </c>
      <c r="BJ113" s="87">
        <f t="shared" si="29"/>
        <v>14.915276609595189</v>
      </c>
      <c r="BK113" s="88">
        <v>3</v>
      </c>
      <c r="BL113" s="87">
        <f>IF(BS113="双肢",(AP113+AQ113)/2-8.5,((INT((AX113-1)/2)+1)*AS113+AZ113+BO113+(AQ113-6.5*2)/2+INT(AQ113/8/10)*10+AZ113+BO113)/2)</f>
        <v>171.5</v>
      </c>
      <c r="BM113" s="87">
        <f>AR113-8.2</f>
        <v>26.8</v>
      </c>
      <c r="BN113" s="104">
        <v>12</v>
      </c>
      <c r="BO113" s="105">
        <f t="shared" si="30"/>
        <v>1.39</v>
      </c>
      <c r="BP113" s="87">
        <f>(BL113+BM113+10)*2</f>
        <v>416.6</v>
      </c>
      <c r="BQ113" s="88">
        <f>IF(BS113="双肢",INT((AL113-8)/12.5)+1,(INT((AL113-8)/12.5)+1)*2)</f>
        <v>19</v>
      </c>
      <c r="BR113" s="87">
        <f t="shared" si="31"/>
        <v>70.274035997374867</v>
      </c>
      <c r="BS113" s="87" t="str">
        <f>AE$6</f>
        <v>双肢</v>
      </c>
      <c r="BT113" s="242">
        <f>BB113+BJ113+BR113+BB114+BJ114+BR114</f>
        <v>327.52987047266527</v>
      </c>
      <c r="BU113" s="342">
        <f>(AP113+AQ113)*AL113/2*AR113/1000000</f>
        <v>1.4867999999999999</v>
      </c>
      <c r="BV113" s="88">
        <v>5</v>
      </c>
      <c r="BW113" s="110">
        <f>(20+10*BY113)*TAN(BX113/180*PI())</f>
        <v>141.27170194057413</v>
      </c>
      <c r="BX113" s="242">
        <f>45+AN113/2</f>
        <v>57.5</v>
      </c>
      <c r="BY113" s="88">
        <f>INT((150*COS(BX113/180*PI())-10)/10)</f>
        <v>7</v>
      </c>
      <c r="BZ113" s="104">
        <v>12</v>
      </c>
      <c r="CA113" s="110">
        <f>BW113+12</f>
        <v>153.27170194057413</v>
      </c>
      <c r="CB113" s="88">
        <f t="shared" si="32"/>
        <v>8</v>
      </c>
      <c r="CC113" s="87">
        <f t="shared" si="33"/>
        <v>10.886142051748051</v>
      </c>
      <c r="CD113" s="242">
        <f>BB113+BJ113+BR113+BB114+BJ114+BR114+CC113+CC114</f>
        <v>347.77986338562062</v>
      </c>
      <c r="CE113" s="284">
        <f>(AP113+AQ113)*AL113/2*AR113/1000000</f>
        <v>1.4867999999999999</v>
      </c>
    </row>
    <row r="114" spans="5:83" ht="19.899999999999999" customHeight="1" x14ac:dyDescent="0.25">
      <c r="E114" s="93"/>
      <c r="I114" s="72"/>
      <c r="P114" s="72"/>
      <c r="Q114" s="72"/>
      <c r="R114" s="72"/>
      <c r="S114" s="72"/>
      <c r="AJ114" s="278"/>
      <c r="AK114" s="242"/>
      <c r="AL114" s="345"/>
      <c r="AM114" s="242"/>
      <c r="AN114" s="238"/>
      <c r="AO114" s="250"/>
      <c r="AP114" s="242"/>
      <c r="AQ114" s="242"/>
      <c r="AR114" s="238"/>
      <c r="AS114" s="239"/>
      <c r="AT114" s="88" t="s">
        <v>311</v>
      </c>
      <c r="AU114" s="104">
        <f>AU113</f>
        <v>20</v>
      </c>
      <c r="AV114" s="87">
        <f>AL113/COS(AN113/180*PI())-8</f>
        <v>252.39718887514806</v>
      </c>
      <c r="AW114" s="88">
        <f>AR113-9</f>
        <v>26</v>
      </c>
      <c r="AX114" s="103" t="s">
        <v>310</v>
      </c>
      <c r="AY114" s="131">
        <f>INT((AQ113-AP113-3.5/COS(AN113*PI()/180))/AS113)+1</f>
        <v>14</v>
      </c>
      <c r="AZ114" s="105">
        <f t="shared" si="26"/>
        <v>2.27</v>
      </c>
      <c r="BA114" s="88">
        <f t="shared" si="27"/>
        <v>304.39718887514806</v>
      </c>
      <c r="BB114" s="87">
        <f>BA114*AY114/100*((AU114/100)^2/4*PI()*7850/100)</f>
        <v>105.09648776055614</v>
      </c>
      <c r="BC114" s="87">
        <f>BC113</f>
        <v>0</v>
      </c>
      <c r="BD114" s="88" t="s">
        <v>312</v>
      </c>
      <c r="BE114" s="87">
        <f>AL113/COS(AN113/180*PI())-8</f>
        <v>252.39718887514806</v>
      </c>
      <c r="BF114" s="87">
        <f>AR113-9</f>
        <v>26</v>
      </c>
      <c r="BG114" s="104">
        <v>12</v>
      </c>
      <c r="BH114" s="88">
        <f t="shared" si="28"/>
        <v>304.39718887514806</v>
      </c>
      <c r="BI114" s="88">
        <f>INT((AQ113-AP113-3.5/COS(AN113*PI()/180))/20)+1</f>
        <v>6</v>
      </c>
      <c r="BJ114" s="87">
        <f t="shared" si="29"/>
        <v>16.214886683057234</v>
      </c>
      <c r="BK114" s="88">
        <v>4</v>
      </c>
      <c r="BL114" s="103" t="s">
        <v>310</v>
      </c>
      <c r="BM114" s="87">
        <f>AR113-8.2</f>
        <v>26.8</v>
      </c>
      <c r="BN114" s="104">
        <v>12</v>
      </c>
      <c r="BO114" s="105">
        <f t="shared" si="30"/>
        <v>1.39</v>
      </c>
      <c r="BP114" s="87">
        <f>20+BM114</f>
        <v>46.8</v>
      </c>
      <c r="BQ114" s="88">
        <f>IF(BS113="双肢",INT(BQ113/3)*INT((AX113+AY114/2)/3),INT(BQ113/3/2)*INT((AX113+AY114/2)/3))</f>
        <v>42</v>
      </c>
      <c r="BR114" s="87">
        <f t="shared" si="31"/>
        <v>17.450873633226369</v>
      </c>
      <c r="BS114" s="103" t="s">
        <v>310</v>
      </c>
      <c r="BT114" s="242"/>
      <c r="BU114" s="342"/>
      <c r="BV114" s="88">
        <v>6</v>
      </c>
      <c r="BW114" s="110">
        <f>(10+2.5*BY114)*1/TAN(BX113/180*PI())</f>
        <v>38.224215648449594</v>
      </c>
      <c r="BX114" s="242"/>
      <c r="BY114" s="88">
        <f>INT((120*SIN(BX113/180*PI()))/10)*2</f>
        <v>20</v>
      </c>
      <c r="BZ114" s="104">
        <v>12</v>
      </c>
      <c r="CA114" s="110">
        <f>BW114+2*6</f>
        <v>50.224215648449594</v>
      </c>
      <c r="CB114" s="88">
        <f t="shared" si="32"/>
        <v>21</v>
      </c>
      <c r="CC114" s="87">
        <f t="shared" si="33"/>
        <v>9.363850861207311</v>
      </c>
      <c r="CD114" s="242"/>
      <c r="CE114" s="284"/>
    </row>
    <row r="115" spans="5:83" ht="19.899999999999999" customHeight="1" x14ac:dyDescent="0.25">
      <c r="E115" s="93"/>
      <c r="I115" s="72"/>
      <c r="P115" s="72"/>
      <c r="Q115" s="72"/>
      <c r="R115" s="72"/>
      <c r="S115" s="72"/>
      <c r="AJ115" s="278"/>
      <c r="AK115" s="242"/>
      <c r="AL115" s="238">
        <f>AJ107*100-2*2</f>
        <v>236</v>
      </c>
      <c r="AM115" s="242" t="s">
        <v>316</v>
      </c>
      <c r="AN115" s="238">
        <v>25</v>
      </c>
      <c r="AO115" s="250">
        <f>INT(AL115*TAN(RADIANS(AN115)))+20</f>
        <v>130</v>
      </c>
      <c r="AP115" s="242">
        <f>INT((AO115-13)/AS115)*AS115+13</f>
        <v>125</v>
      </c>
      <c r="AQ115" s="242">
        <f>AP115+INT(AL115*(TAN(AN115/180*PI())))</f>
        <v>235</v>
      </c>
      <c r="AR115" s="238">
        <f>F$10</f>
        <v>40</v>
      </c>
      <c r="AS115" s="239">
        <v>8</v>
      </c>
      <c r="AT115" s="88">
        <v>1</v>
      </c>
      <c r="AU115" s="104">
        <f>J$10</f>
        <v>20</v>
      </c>
      <c r="AV115" s="87">
        <f>AL115-8</f>
        <v>228</v>
      </c>
      <c r="AW115" s="88">
        <f>AR115-9</f>
        <v>31</v>
      </c>
      <c r="AX115" s="130">
        <f>INT((AP115-13)/AS115)+1</f>
        <v>15</v>
      </c>
      <c r="AY115" s="103" t="s">
        <v>310</v>
      </c>
      <c r="AZ115" s="105">
        <f t="shared" si="26"/>
        <v>2.27</v>
      </c>
      <c r="BA115" s="88">
        <f t="shared" si="27"/>
        <v>290</v>
      </c>
      <c r="BB115" s="87">
        <f>BA115*AX115/100*((AU115/100)^2/4*PI()*7850/100)</f>
        <v>107.27753513845747</v>
      </c>
      <c r="BC115" s="87">
        <f>Q$10</f>
        <v>0</v>
      </c>
      <c r="BD115" s="88">
        <v>2</v>
      </c>
      <c r="BE115" s="87">
        <f>AL115-8</f>
        <v>228</v>
      </c>
      <c r="BF115" s="87">
        <f>AR115-9</f>
        <v>31</v>
      </c>
      <c r="BG115" s="104">
        <v>12</v>
      </c>
      <c r="BH115" s="88">
        <f t="shared" si="28"/>
        <v>290</v>
      </c>
      <c r="BI115" s="88">
        <f>INT((AP115-13)/20)+1</f>
        <v>6</v>
      </c>
      <c r="BJ115" s="87">
        <f t="shared" si="29"/>
        <v>15.447965059937872</v>
      </c>
      <c r="BK115" s="88">
        <v>3</v>
      </c>
      <c r="BL115" s="87">
        <f>IF(BS115="双肢",(AP115+AQ115)/2-8.5,((INT((AX115-1)/2)+1)*AS115+AZ115+BO115+(AQ115-6.5*2)/2+INT(AQ115/8/10)*10+AZ115+BO115)/2)</f>
        <v>171.5</v>
      </c>
      <c r="BM115" s="87">
        <f>AR115-8.2</f>
        <v>31.8</v>
      </c>
      <c r="BN115" s="104">
        <v>12</v>
      </c>
      <c r="BO115" s="105">
        <f t="shared" si="30"/>
        <v>1.39</v>
      </c>
      <c r="BP115" s="87">
        <f>(BL115+BM115+10)*2</f>
        <v>426.6</v>
      </c>
      <c r="BQ115" s="88">
        <f>IF(BS115="双肢",INT((AL115-8)/12.5)+1,(INT((AL115-8)/12.5)+1)*2)</f>
        <v>19</v>
      </c>
      <c r="BR115" s="87">
        <f t="shared" si="31"/>
        <v>71.960882756793353</v>
      </c>
      <c r="BS115" s="87" t="str">
        <f>AE$6</f>
        <v>双肢</v>
      </c>
      <c r="BT115" s="242">
        <f>BB115+BJ115+BR115+BB116+BJ116+BR116</f>
        <v>339.2983393848657</v>
      </c>
      <c r="BU115" s="342">
        <f>(AP115+AQ115)*AL115/2*AR115/1000000</f>
        <v>1.6992</v>
      </c>
      <c r="BV115" s="88">
        <v>5</v>
      </c>
      <c r="BW115" s="110">
        <f>(20+10*BY115)*TAN(BX115/180*PI())</f>
        <v>141.27170194057413</v>
      </c>
      <c r="BX115" s="242">
        <f>45+AN115/2</f>
        <v>57.5</v>
      </c>
      <c r="BY115" s="88">
        <f>INT((150*COS(BX115/180*PI())-10)/10)</f>
        <v>7</v>
      </c>
      <c r="BZ115" s="104">
        <v>12</v>
      </c>
      <c r="CA115" s="110">
        <f>BW115+12</f>
        <v>153.27170194057413</v>
      </c>
      <c r="CB115" s="88">
        <f t="shared" si="32"/>
        <v>8</v>
      </c>
      <c r="CC115" s="87">
        <f t="shared" si="33"/>
        <v>10.886142051748051</v>
      </c>
      <c r="CD115" s="242">
        <f>BB115+BJ115+BR115+BB116+BJ116+BR116+CC115+CC116</f>
        <v>359.54833229782105</v>
      </c>
      <c r="CE115" s="284">
        <f>(AP115+AQ115)*AL115/2*AR115/1000000</f>
        <v>1.6992</v>
      </c>
    </row>
    <row r="116" spans="5:83" ht="19.899999999999999" customHeight="1" x14ac:dyDescent="0.25">
      <c r="E116" s="93"/>
      <c r="I116" s="72"/>
      <c r="P116" s="72"/>
      <c r="Q116" s="72"/>
      <c r="R116" s="72"/>
      <c r="S116" s="72"/>
      <c r="AJ116" s="278"/>
      <c r="AK116" s="242"/>
      <c r="AL116" s="345"/>
      <c r="AM116" s="242"/>
      <c r="AN116" s="238"/>
      <c r="AO116" s="250"/>
      <c r="AP116" s="242"/>
      <c r="AQ116" s="242"/>
      <c r="AR116" s="238"/>
      <c r="AS116" s="239"/>
      <c r="AT116" s="88" t="s">
        <v>311</v>
      </c>
      <c r="AU116" s="104">
        <f>AU115</f>
        <v>20</v>
      </c>
      <c r="AV116" s="87">
        <f>AL115/COS(AN115/180*PI())-8</f>
        <v>252.39718887514806</v>
      </c>
      <c r="AW116" s="88">
        <f>AR115-9</f>
        <v>31</v>
      </c>
      <c r="AX116" s="103" t="s">
        <v>310</v>
      </c>
      <c r="AY116" s="131">
        <f>INT((AQ115-AP115-3.5/COS(AN115*PI()/180))/AS115)+1</f>
        <v>14</v>
      </c>
      <c r="AZ116" s="105">
        <f t="shared" si="26"/>
        <v>2.27</v>
      </c>
      <c r="BA116" s="88">
        <f t="shared" si="27"/>
        <v>314.39718887514806</v>
      </c>
      <c r="BB116" s="87">
        <f>BA116*AY116/100*((AU116/100)^2/4*PI()*7850/100)</f>
        <v>108.54909808685132</v>
      </c>
      <c r="BC116" s="87">
        <f>BC115</f>
        <v>0</v>
      </c>
      <c r="BD116" s="88" t="s">
        <v>312</v>
      </c>
      <c r="BE116" s="87">
        <f>AL115/COS(AN115/180*PI())-8</f>
        <v>252.39718887514806</v>
      </c>
      <c r="BF116" s="87">
        <f>AR115-9</f>
        <v>31</v>
      </c>
      <c r="BG116" s="104">
        <v>12</v>
      </c>
      <c r="BH116" s="88">
        <f t="shared" si="28"/>
        <v>314.39718887514806</v>
      </c>
      <c r="BI116" s="88">
        <f>INT((AQ115-AP115-3.5/COS(AN115*PI()/180))/20)+1</f>
        <v>6</v>
      </c>
      <c r="BJ116" s="87">
        <f t="shared" si="29"/>
        <v>16.747575133399916</v>
      </c>
      <c r="BK116" s="88">
        <v>4</v>
      </c>
      <c r="BL116" s="103" t="s">
        <v>310</v>
      </c>
      <c r="BM116" s="87">
        <f>AR115-8.2</f>
        <v>31.8</v>
      </c>
      <c r="BN116" s="104">
        <v>12</v>
      </c>
      <c r="BO116" s="105">
        <f t="shared" si="30"/>
        <v>1.39</v>
      </c>
      <c r="BP116" s="87">
        <f>20+BM116</f>
        <v>51.8</v>
      </c>
      <c r="BQ116" s="88">
        <f>IF(BS115="双肢",INT(BQ115/3)*INT((AX115+AY116/2)/3),INT(BQ115/3/2)*INT((AX115+AY116/2)/3))</f>
        <v>42</v>
      </c>
      <c r="BR116" s="87">
        <f t="shared" si="31"/>
        <v>19.315283209425768</v>
      </c>
      <c r="BS116" s="103" t="s">
        <v>310</v>
      </c>
      <c r="BT116" s="242"/>
      <c r="BU116" s="342"/>
      <c r="BV116" s="88">
        <v>6</v>
      </c>
      <c r="BW116" s="110">
        <f>(10+2.5*BY116)*1/TAN(BX115/180*PI())</f>
        <v>38.224215648449594</v>
      </c>
      <c r="BX116" s="242"/>
      <c r="BY116" s="88">
        <f>INT((120*SIN(BX115/180*PI()))/10)*2</f>
        <v>20</v>
      </c>
      <c r="BZ116" s="104">
        <v>12</v>
      </c>
      <c r="CA116" s="110">
        <f>BW116+2*6</f>
        <v>50.224215648449594</v>
      </c>
      <c r="CB116" s="88">
        <f t="shared" si="32"/>
        <v>21</v>
      </c>
      <c r="CC116" s="87">
        <f t="shared" si="33"/>
        <v>9.363850861207311</v>
      </c>
      <c r="CD116" s="242"/>
      <c r="CE116" s="284"/>
    </row>
    <row r="117" spans="5:83" ht="19.899999999999999" customHeight="1" x14ac:dyDescent="0.25">
      <c r="E117" s="93"/>
      <c r="I117" s="72"/>
      <c r="P117" s="72"/>
      <c r="Q117" s="72"/>
      <c r="R117" s="72"/>
      <c r="S117" s="72"/>
      <c r="AJ117" s="278"/>
      <c r="AK117" s="242"/>
      <c r="AL117" s="238">
        <f>AJ107*100-2*2</f>
        <v>236</v>
      </c>
      <c r="AM117" s="242" t="s">
        <v>317</v>
      </c>
      <c r="AN117" s="238">
        <v>25</v>
      </c>
      <c r="AO117" s="250">
        <f>INT(AL117*TAN(RADIANS(AN117)))+20</f>
        <v>130</v>
      </c>
      <c r="AP117" s="242">
        <f>INT((AO117-13)/AS117)*AS117+13</f>
        <v>125</v>
      </c>
      <c r="AQ117" s="242">
        <f>AP117+INT(AL117*(TAN(AN117/180*PI())))</f>
        <v>235</v>
      </c>
      <c r="AR117" s="238">
        <f>F$11</f>
        <v>40</v>
      </c>
      <c r="AS117" s="239">
        <v>8</v>
      </c>
      <c r="AT117" s="88">
        <v>1</v>
      </c>
      <c r="AU117" s="104">
        <f>J$11</f>
        <v>20</v>
      </c>
      <c r="AV117" s="87">
        <f>AL117-8</f>
        <v>228</v>
      </c>
      <c r="AW117" s="88">
        <f>AR117-9</f>
        <v>31</v>
      </c>
      <c r="AX117" s="130">
        <f>INT((AP117-13)/AS117)+1</f>
        <v>15</v>
      </c>
      <c r="AY117" s="103" t="s">
        <v>310</v>
      </c>
      <c r="AZ117" s="105">
        <f t="shared" si="26"/>
        <v>2.27</v>
      </c>
      <c r="BA117" s="88">
        <f t="shared" si="27"/>
        <v>290</v>
      </c>
      <c r="BB117" s="87">
        <f>BA117*AX117/100*((AU117/100)^2/4*PI()*7850/100)</f>
        <v>107.27753513845747</v>
      </c>
      <c r="BC117" s="87">
        <f>Q$11</f>
        <v>0</v>
      </c>
      <c r="BD117" s="88">
        <v>2</v>
      </c>
      <c r="BE117" s="87">
        <f>AL117-8</f>
        <v>228</v>
      </c>
      <c r="BF117" s="87">
        <f>AR117-9</f>
        <v>31</v>
      </c>
      <c r="BG117" s="104">
        <v>12</v>
      </c>
      <c r="BH117" s="88">
        <f t="shared" si="28"/>
        <v>290</v>
      </c>
      <c r="BI117" s="88">
        <f>INT((AP117-13)/20)+1</f>
        <v>6</v>
      </c>
      <c r="BJ117" s="87">
        <f t="shared" si="29"/>
        <v>15.447965059937872</v>
      </c>
      <c r="BK117" s="88">
        <v>3</v>
      </c>
      <c r="BL117" s="87">
        <f>IF(BS117="双肢",(AP117+AQ117)/2-8.5,((INT((AX117-1)/2)+1)*AS117+AZ117+BO117+(AQ117-6.5*2)/2+INT(AQ117/8/10)*10+AZ117+BO117)/2)</f>
        <v>171.5</v>
      </c>
      <c r="BM117" s="87">
        <f>AR117-8.2</f>
        <v>31.8</v>
      </c>
      <c r="BN117" s="104">
        <v>12</v>
      </c>
      <c r="BO117" s="105">
        <f t="shared" si="30"/>
        <v>1.39</v>
      </c>
      <c r="BP117" s="87">
        <f>(BL117+BM117+10)*2</f>
        <v>426.6</v>
      </c>
      <c r="BQ117" s="88">
        <f>IF(BS117="双肢",INT((AL117-8)/12.5)+1,(INT((AL117-8)/12.5)+1)*2)</f>
        <v>19</v>
      </c>
      <c r="BR117" s="87">
        <f t="shared" si="31"/>
        <v>71.960882756793353</v>
      </c>
      <c r="BS117" s="87" t="str">
        <f>AE$11</f>
        <v>双肢</v>
      </c>
      <c r="BT117" s="242">
        <f>BB117+BJ117+BR117+BB118+BJ118+BR118</f>
        <v>339.2983393848657</v>
      </c>
      <c r="BU117" s="342">
        <f>(AP117+AQ117)*AL117/2*AR117/1000000</f>
        <v>1.6992</v>
      </c>
      <c r="BV117" s="88">
        <v>5</v>
      </c>
      <c r="BW117" s="110">
        <f>(20+10*BY117)*TAN(BX117/180*PI())</f>
        <v>141.27170194057413</v>
      </c>
      <c r="BX117" s="242">
        <f>45+AN117/2</f>
        <v>57.5</v>
      </c>
      <c r="BY117" s="88">
        <f>INT((150*COS(BX117/180*PI())-10)/10)</f>
        <v>7</v>
      </c>
      <c r="BZ117" s="104">
        <v>12</v>
      </c>
      <c r="CA117" s="110">
        <f>BW117+12</f>
        <v>153.27170194057413</v>
      </c>
      <c r="CB117" s="88">
        <f t="shared" si="32"/>
        <v>8</v>
      </c>
      <c r="CC117" s="87">
        <f t="shared" si="33"/>
        <v>10.886142051748051</v>
      </c>
      <c r="CD117" s="242">
        <f>BB117+BJ117+BR117+BB118+BJ118+BR118+CC117+CC118</f>
        <v>359.54833229782105</v>
      </c>
      <c r="CE117" s="284">
        <f>(AP117+AQ117)*AL117/2*AR117/1000000</f>
        <v>1.6992</v>
      </c>
    </row>
    <row r="118" spans="5:83" ht="19.899999999999999" customHeight="1" x14ac:dyDescent="0.25">
      <c r="E118" s="93"/>
      <c r="I118" s="72"/>
      <c r="P118" s="72"/>
      <c r="Q118" s="72"/>
      <c r="R118" s="72"/>
      <c r="S118" s="72"/>
      <c r="AJ118" s="278"/>
      <c r="AK118" s="242"/>
      <c r="AL118" s="345"/>
      <c r="AM118" s="242"/>
      <c r="AN118" s="238"/>
      <c r="AO118" s="250"/>
      <c r="AP118" s="242"/>
      <c r="AQ118" s="242"/>
      <c r="AR118" s="238"/>
      <c r="AS118" s="239"/>
      <c r="AT118" s="88" t="s">
        <v>311</v>
      </c>
      <c r="AU118" s="104">
        <f>AU117</f>
        <v>20</v>
      </c>
      <c r="AV118" s="87">
        <f>AL117/COS(AN117/180*PI())-8</f>
        <v>252.39718887514806</v>
      </c>
      <c r="AW118" s="88">
        <f>AR117-9</f>
        <v>31</v>
      </c>
      <c r="AX118" s="103" t="s">
        <v>310</v>
      </c>
      <c r="AY118" s="131">
        <f>INT((AQ117-AP117-3.5/COS(AN117*PI()/180))/AS117)+1</f>
        <v>14</v>
      </c>
      <c r="AZ118" s="105">
        <f t="shared" si="26"/>
        <v>2.27</v>
      </c>
      <c r="BA118" s="88">
        <f t="shared" si="27"/>
        <v>314.39718887514806</v>
      </c>
      <c r="BB118" s="87">
        <f>BA118*AY118/100*((AU118/100)^2/4*PI()*7850/100)</f>
        <v>108.54909808685132</v>
      </c>
      <c r="BC118" s="87">
        <f>BC117</f>
        <v>0</v>
      </c>
      <c r="BD118" s="88" t="s">
        <v>312</v>
      </c>
      <c r="BE118" s="87">
        <f>AL117/COS(AN117/180*PI())-8</f>
        <v>252.39718887514806</v>
      </c>
      <c r="BF118" s="87">
        <f>AR117-9</f>
        <v>31</v>
      </c>
      <c r="BG118" s="104">
        <v>12</v>
      </c>
      <c r="BH118" s="88">
        <f t="shared" si="28"/>
        <v>314.39718887514806</v>
      </c>
      <c r="BI118" s="88">
        <f>INT((AQ117-AP117-3.5/COS(AN117*PI()/180))/20)+1</f>
        <v>6</v>
      </c>
      <c r="BJ118" s="87">
        <f t="shared" si="29"/>
        <v>16.747575133399916</v>
      </c>
      <c r="BK118" s="88">
        <v>4</v>
      </c>
      <c r="BL118" s="103" t="s">
        <v>310</v>
      </c>
      <c r="BM118" s="87">
        <f>AR117-8.2</f>
        <v>31.8</v>
      </c>
      <c r="BN118" s="104">
        <v>12</v>
      </c>
      <c r="BO118" s="105">
        <f t="shared" si="30"/>
        <v>1.39</v>
      </c>
      <c r="BP118" s="87">
        <f>20+BM118</f>
        <v>51.8</v>
      </c>
      <c r="BQ118" s="88">
        <f>IF(BS117="双肢",INT(BQ117/3)*INT((AX117+AY118/2)/3),INT(BQ117/3/2)*INT((AX117+AY118/2)/3))</f>
        <v>42</v>
      </c>
      <c r="BR118" s="87">
        <f t="shared" si="31"/>
        <v>19.315283209425768</v>
      </c>
      <c r="BS118" s="103" t="s">
        <v>310</v>
      </c>
      <c r="BT118" s="242"/>
      <c r="BU118" s="342"/>
      <c r="BV118" s="88">
        <v>6</v>
      </c>
      <c r="BW118" s="110">
        <f>(10+2.5*BY118)*1/TAN(BX117/180*PI())</f>
        <v>38.224215648449594</v>
      </c>
      <c r="BX118" s="242"/>
      <c r="BY118" s="88">
        <f>INT((120*SIN(BX117/180*PI()))/10)*2</f>
        <v>20</v>
      </c>
      <c r="BZ118" s="104">
        <v>12</v>
      </c>
      <c r="CA118" s="110">
        <f>BW118+2*6</f>
        <v>50.224215648449594</v>
      </c>
      <c r="CB118" s="88">
        <f t="shared" si="32"/>
        <v>21</v>
      </c>
      <c r="CC118" s="87">
        <f t="shared" si="33"/>
        <v>9.363850861207311</v>
      </c>
      <c r="CD118" s="242"/>
      <c r="CE118" s="284"/>
    </row>
    <row r="119" spans="5:83" ht="19.899999999999999" customHeight="1" x14ac:dyDescent="0.25">
      <c r="E119" s="93"/>
      <c r="I119" s="72"/>
      <c r="P119" s="72"/>
      <c r="Q119" s="72"/>
      <c r="R119" s="72"/>
      <c r="S119" s="72"/>
      <c r="AJ119" s="278"/>
      <c r="AK119" s="242"/>
      <c r="AL119" s="238">
        <f>AJ107*100-2*2</f>
        <v>236</v>
      </c>
      <c r="AM119" s="242" t="s">
        <v>318</v>
      </c>
      <c r="AN119" s="238">
        <v>25</v>
      </c>
      <c r="AO119" s="250">
        <f>INT(AL119*TAN(RADIANS(AN119)))+20</f>
        <v>130</v>
      </c>
      <c r="AP119" s="242">
        <f>INT((AO119-13)/AS119)*AS119+13</f>
        <v>125</v>
      </c>
      <c r="AQ119" s="242">
        <f>AP119+INT(AL119*(TAN(AN119/180*PI())))</f>
        <v>235</v>
      </c>
      <c r="AR119" s="238">
        <f>F$12</f>
        <v>45</v>
      </c>
      <c r="AS119" s="239">
        <v>8</v>
      </c>
      <c r="AT119" s="88">
        <v>1</v>
      </c>
      <c r="AU119" s="104">
        <f>J$12</f>
        <v>22</v>
      </c>
      <c r="AV119" s="87">
        <f>AL119-8</f>
        <v>228</v>
      </c>
      <c r="AW119" s="88">
        <f>AR119-9</f>
        <v>36</v>
      </c>
      <c r="AX119" s="130">
        <f>INT((AP119-13)/AS119)+1</f>
        <v>15</v>
      </c>
      <c r="AY119" s="103" t="s">
        <v>310</v>
      </c>
      <c r="AZ119" s="105">
        <f t="shared" si="26"/>
        <v>2.5099999999999998</v>
      </c>
      <c r="BA119" s="88">
        <f t="shared" si="27"/>
        <v>300</v>
      </c>
      <c r="BB119" s="87">
        <f>BA119*AX119/100*((AU119/100)^2/4*PI()*7850/100)</f>
        <v>134.28188019055193</v>
      </c>
      <c r="BC119" s="87">
        <f>Q$12</f>
        <v>0</v>
      </c>
      <c r="BD119" s="88">
        <v>2</v>
      </c>
      <c r="BE119" s="87">
        <f>AL119-8</f>
        <v>228</v>
      </c>
      <c r="BF119" s="87">
        <f>AR119-9</f>
        <v>36</v>
      </c>
      <c r="BG119" s="104">
        <v>12</v>
      </c>
      <c r="BH119" s="88">
        <f t="shared" si="28"/>
        <v>300</v>
      </c>
      <c r="BI119" s="88">
        <f>INT((AP119-13)/20)+1</f>
        <v>6</v>
      </c>
      <c r="BJ119" s="87">
        <f t="shared" si="29"/>
        <v>15.980653510280558</v>
      </c>
      <c r="BK119" s="88" t="s">
        <v>319</v>
      </c>
      <c r="BL119" s="87">
        <f>IF(BS119="双肢",(AP119+AQ119)/2-8.5,((INT((AX119-1)/2)+1)*AS119+AZ119+BO119+(AQ119-6.5*2)/2+INT(AQ119/8/10)*10+AZ119+BO119)/2)</f>
        <v>101.17</v>
      </c>
      <c r="BM119" s="87">
        <f>AR119-8.2</f>
        <v>36.799999999999997</v>
      </c>
      <c r="BN119" s="104">
        <f>Z$6</f>
        <v>10</v>
      </c>
      <c r="BO119" s="105">
        <f t="shared" si="30"/>
        <v>1.1599999999999999</v>
      </c>
      <c r="BP119" s="87">
        <f>(BL119+BM119+10)*2</f>
        <v>295.94</v>
      </c>
      <c r="BQ119" s="88">
        <f>IF(BS119="双肢",INT((AL119-8)/12.5)+1,(INT((AL119-8)/12.5)+1)*2)</f>
        <v>38</v>
      </c>
      <c r="BR119" s="87">
        <f t="shared" si="31"/>
        <v>69.334087497543337</v>
      </c>
      <c r="BS119" s="87" t="str">
        <f>AE$12</f>
        <v>四肢</v>
      </c>
      <c r="BT119" s="242">
        <f>BB119+BJ119+BR119+BB120+BJ120+BR120</f>
        <v>393.57864474765086</v>
      </c>
      <c r="BU119" s="342">
        <f>(AP119+AQ119)*AL119/2*AR119/1000000</f>
        <v>1.9116</v>
      </c>
      <c r="BV119" s="88">
        <v>5</v>
      </c>
      <c r="BW119" s="110">
        <f>(20+10*BY119)*TAN(BX119/180*PI())</f>
        <v>141.27170194057413</v>
      </c>
      <c r="BX119" s="242">
        <f>45+AN119/2</f>
        <v>57.5</v>
      </c>
      <c r="BY119" s="88">
        <f>INT((150*COS(BX119/180*PI())-10)/10)</f>
        <v>7</v>
      </c>
      <c r="BZ119" s="104">
        <v>12</v>
      </c>
      <c r="CA119" s="110">
        <f>BW119+12</f>
        <v>153.27170194057413</v>
      </c>
      <c r="CB119" s="88">
        <f t="shared" si="32"/>
        <v>8</v>
      </c>
      <c r="CC119" s="87">
        <f t="shared" si="33"/>
        <v>10.886142051748051</v>
      </c>
      <c r="CD119" s="242">
        <f>BB119+BJ119+BR119+BB120+BJ120+BR120+CC119+CC120</f>
        <v>413.8286376606062</v>
      </c>
      <c r="CE119" s="284">
        <f>(AP119+AQ119)*AL119/2*AR119/1000000</f>
        <v>1.9116</v>
      </c>
    </row>
    <row r="120" spans="5:83" ht="19.899999999999999" customHeight="1" x14ac:dyDescent="0.25">
      <c r="E120" s="93"/>
      <c r="I120" s="72"/>
      <c r="P120" s="72"/>
      <c r="Q120" s="72"/>
      <c r="R120" s="72"/>
      <c r="S120" s="72"/>
      <c r="AJ120" s="278"/>
      <c r="AK120" s="242"/>
      <c r="AL120" s="345"/>
      <c r="AM120" s="242"/>
      <c r="AN120" s="238"/>
      <c r="AO120" s="250"/>
      <c r="AP120" s="242"/>
      <c r="AQ120" s="242"/>
      <c r="AR120" s="238"/>
      <c r="AS120" s="239"/>
      <c r="AT120" s="88" t="s">
        <v>311</v>
      </c>
      <c r="AU120" s="104">
        <f>AU119</f>
        <v>22</v>
      </c>
      <c r="AV120" s="87">
        <f>AL119/COS(AN119/180*PI())-8</f>
        <v>252.39718887514806</v>
      </c>
      <c r="AW120" s="88">
        <f>AR119-9</f>
        <v>36</v>
      </c>
      <c r="AX120" s="103" t="s">
        <v>310</v>
      </c>
      <c r="AY120" s="131">
        <f>INT((AQ119-AP119-3.5/COS(AN119*PI()/180))/AS119)+1</f>
        <v>14</v>
      </c>
      <c r="AZ120" s="105">
        <f t="shared" si="26"/>
        <v>2.5099999999999998</v>
      </c>
      <c r="BA120" s="88">
        <f t="shared" si="27"/>
        <v>324.39718887514806</v>
      </c>
      <c r="BB120" s="87">
        <f>BA120*AY120/100*((AU120/100)^2/4*PI()*7850/100)</f>
        <v>135.52206717990725</v>
      </c>
      <c r="BC120" s="87">
        <f>BC119</f>
        <v>0</v>
      </c>
      <c r="BD120" s="88" t="s">
        <v>312</v>
      </c>
      <c r="BE120" s="87">
        <f>AL119/COS(AN119/180*PI())-8</f>
        <v>252.39718887514806</v>
      </c>
      <c r="BF120" s="87">
        <f>AR119-9</f>
        <v>36</v>
      </c>
      <c r="BG120" s="104">
        <v>12</v>
      </c>
      <c r="BH120" s="88">
        <f t="shared" si="28"/>
        <v>324.39718887514806</v>
      </c>
      <c r="BI120" s="88">
        <f>INT((AQ119-AP119-3.5/COS(AN119*PI()/180))/20)+1</f>
        <v>6</v>
      </c>
      <c r="BJ120" s="87">
        <f t="shared" si="29"/>
        <v>17.280263583742602</v>
      </c>
      <c r="BK120" s="88">
        <v>4</v>
      </c>
      <c r="BL120" s="103" t="s">
        <v>310</v>
      </c>
      <c r="BM120" s="87">
        <f>AR119-8.2</f>
        <v>36.799999999999997</v>
      </c>
      <c r="BN120" s="104">
        <v>12</v>
      </c>
      <c r="BO120" s="105">
        <f t="shared" si="30"/>
        <v>1.39</v>
      </c>
      <c r="BP120" s="87">
        <f>20+BM120</f>
        <v>56.8</v>
      </c>
      <c r="BQ120" s="88">
        <f>IF(BS119="双肢",INT(BQ119/3)*INT((AX119+AY120/2)/3),INT(BQ119/3/2)*INT((AX119+AY120/2)/3))</f>
        <v>42</v>
      </c>
      <c r="BR120" s="87">
        <f t="shared" si="31"/>
        <v>21.179692785625164</v>
      </c>
      <c r="BS120" s="103" t="s">
        <v>310</v>
      </c>
      <c r="BT120" s="242"/>
      <c r="BU120" s="342"/>
      <c r="BV120" s="88">
        <v>6</v>
      </c>
      <c r="BW120" s="110">
        <f>(10+2.5*BY120)*1/TAN(BX119/180*PI())</f>
        <v>38.224215648449594</v>
      </c>
      <c r="BX120" s="242"/>
      <c r="BY120" s="88">
        <f>INT((120*SIN(BX119/180*PI()))/10)*2</f>
        <v>20</v>
      </c>
      <c r="BZ120" s="104">
        <v>12</v>
      </c>
      <c r="CA120" s="110">
        <f>BW120+2*6</f>
        <v>50.224215648449594</v>
      </c>
      <c r="CB120" s="88">
        <f t="shared" si="32"/>
        <v>21</v>
      </c>
      <c r="CC120" s="87">
        <f t="shared" si="33"/>
        <v>9.363850861207311</v>
      </c>
      <c r="CD120" s="242"/>
      <c r="CE120" s="284"/>
    </row>
    <row r="121" spans="5:83" ht="19.899999999999999" customHeight="1" x14ac:dyDescent="0.25">
      <c r="E121" s="93"/>
      <c r="I121" s="72"/>
      <c r="P121" s="72"/>
      <c r="Q121" s="72"/>
      <c r="R121" s="72"/>
      <c r="S121" s="72"/>
      <c r="AJ121" s="278"/>
      <c r="AK121" s="242"/>
      <c r="AL121" s="238">
        <f>AJ107*100-2*2</f>
        <v>236</v>
      </c>
      <c r="AM121" s="242" t="s">
        <v>320</v>
      </c>
      <c r="AN121" s="238">
        <v>25</v>
      </c>
      <c r="AO121" s="250">
        <f>INT(AL121*TAN(RADIANS(AN121)))+20</f>
        <v>130</v>
      </c>
      <c r="AP121" s="242">
        <f>INT((AO121-13)/AS121)*AS121+13</f>
        <v>125</v>
      </c>
      <c r="AQ121" s="242">
        <f>AP121+INT(AL121*(TAN(AN121/180*PI())))</f>
        <v>235</v>
      </c>
      <c r="AR121" s="238">
        <f>F$13</f>
        <v>45</v>
      </c>
      <c r="AS121" s="239">
        <v>8</v>
      </c>
      <c r="AT121" s="88">
        <v>1</v>
      </c>
      <c r="AU121" s="104">
        <f>J$13</f>
        <v>22</v>
      </c>
      <c r="AV121" s="87">
        <f>AL121-8</f>
        <v>228</v>
      </c>
      <c r="AW121" s="88">
        <f>AR121-9</f>
        <v>36</v>
      </c>
      <c r="AX121" s="130">
        <f>INT((AP121-13)/AS121)+1</f>
        <v>15</v>
      </c>
      <c r="AY121" s="103" t="s">
        <v>310</v>
      </c>
      <c r="AZ121" s="105">
        <f t="shared" si="26"/>
        <v>2.5099999999999998</v>
      </c>
      <c r="BA121" s="88">
        <f t="shared" si="27"/>
        <v>300</v>
      </c>
      <c r="BB121" s="87">
        <f>BA121*AX121/100*((AU121/100)^2/4*PI()*7850/100)</f>
        <v>134.28188019055193</v>
      </c>
      <c r="BC121" s="87">
        <f>Q$13</f>
        <v>0</v>
      </c>
      <c r="BD121" s="88">
        <v>2</v>
      </c>
      <c r="BE121" s="87">
        <f>AL121-8</f>
        <v>228</v>
      </c>
      <c r="BF121" s="87">
        <f>AR121-9</f>
        <v>36</v>
      </c>
      <c r="BG121" s="104">
        <v>12</v>
      </c>
      <c r="BH121" s="88">
        <f t="shared" si="28"/>
        <v>300</v>
      </c>
      <c r="BI121" s="88">
        <f>INT((AP121-13)/20)+1</f>
        <v>6</v>
      </c>
      <c r="BJ121" s="87">
        <f t="shared" si="29"/>
        <v>15.980653510280558</v>
      </c>
      <c r="BK121" s="88" t="s">
        <v>319</v>
      </c>
      <c r="BL121" s="87">
        <f>IF(BS121="双肢",(AP121+AQ121)/2-8.5,((INT((AX121-1)/2)+1)*AS121+AZ121+BO121+(AQ121-6.5*2)/2+INT(AQ121/8/10)*10+AZ121+BO121)/2)</f>
        <v>101.17</v>
      </c>
      <c r="BM121" s="87">
        <f>AR121-8.2</f>
        <v>36.799999999999997</v>
      </c>
      <c r="BN121" s="104">
        <f>Z$6</f>
        <v>10</v>
      </c>
      <c r="BO121" s="105">
        <f t="shared" si="30"/>
        <v>1.1599999999999999</v>
      </c>
      <c r="BP121" s="87">
        <f>(BL121+BM121+10)*2</f>
        <v>295.94</v>
      </c>
      <c r="BQ121" s="88">
        <f>IF(BS121="双肢",INT((AL121-8)/12.5)+1,(INT((AL121-8)/12.5)+1)*2)</f>
        <v>38</v>
      </c>
      <c r="BR121" s="87">
        <f t="shared" si="31"/>
        <v>69.334087497543337</v>
      </c>
      <c r="BS121" s="87" t="str">
        <f>AE$13</f>
        <v>四肢</v>
      </c>
      <c r="BT121" s="242">
        <f>BB121+BJ121+BR121+BB122+BJ122+BR122</f>
        <v>393.57864474765086</v>
      </c>
      <c r="BU121" s="342">
        <f>(AP121+AQ121)*AL121/2*AR121/1000000</f>
        <v>1.9116</v>
      </c>
      <c r="BV121" s="88">
        <v>5</v>
      </c>
      <c r="BW121" s="110">
        <f>(20+10*BY121)*TAN(BX121/180*PI())</f>
        <v>141.27170194057413</v>
      </c>
      <c r="BX121" s="242">
        <f>45+AN121/2</f>
        <v>57.5</v>
      </c>
      <c r="BY121" s="88">
        <f>INT((150*COS(BX121/180*PI())-10)/10)</f>
        <v>7</v>
      </c>
      <c r="BZ121" s="104">
        <v>12</v>
      </c>
      <c r="CA121" s="110">
        <f>BW121+12</f>
        <v>153.27170194057413</v>
      </c>
      <c r="CB121" s="88">
        <f t="shared" si="32"/>
        <v>8</v>
      </c>
      <c r="CC121" s="87">
        <f t="shared" si="33"/>
        <v>10.886142051748051</v>
      </c>
      <c r="CD121" s="242">
        <f>BB121+BJ121+BR121+BB122+BJ122+BR122+CC121+CC122</f>
        <v>413.8286376606062</v>
      </c>
      <c r="CE121" s="284">
        <f>(AP121+AQ121)*AL121/2*AR121/1000000</f>
        <v>1.9116</v>
      </c>
    </row>
    <row r="122" spans="5:83" ht="19.899999999999999" customHeight="1" x14ac:dyDescent="0.25">
      <c r="E122" s="93"/>
      <c r="I122" s="72"/>
      <c r="P122" s="72"/>
      <c r="Q122" s="72"/>
      <c r="R122" s="72"/>
      <c r="S122" s="72"/>
      <c r="AJ122" s="278"/>
      <c r="AK122" s="242"/>
      <c r="AL122" s="345"/>
      <c r="AM122" s="242"/>
      <c r="AN122" s="238"/>
      <c r="AO122" s="250"/>
      <c r="AP122" s="242"/>
      <c r="AQ122" s="242"/>
      <c r="AR122" s="238"/>
      <c r="AS122" s="239"/>
      <c r="AT122" s="88" t="s">
        <v>311</v>
      </c>
      <c r="AU122" s="104">
        <f>AU121</f>
        <v>22</v>
      </c>
      <c r="AV122" s="87">
        <f>AL121/COS(AN121/180*PI())-8</f>
        <v>252.39718887514806</v>
      </c>
      <c r="AW122" s="88">
        <f>AR121-9</f>
        <v>36</v>
      </c>
      <c r="AX122" s="103" t="s">
        <v>310</v>
      </c>
      <c r="AY122" s="131">
        <f>INT((AQ121-AP121-3.5/COS(AN121*PI()/180))/AS121)+1</f>
        <v>14</v>
      </c>
      <c r="AZ122" s="105">
        <f t="shared" si="26"/>
        <v>2.5099999999999998</v>
      </c>
      <c r="BA122" s="88">
        <f t="shared" si="27"/>
        <v>324.39718887514806</v>
      </c>
      <c r="BB122" s="87">
        <f>BA122*AY122/100*((AU122/100)^2/4*PI()*7850/100)</f>
        <v>135.52206717990725</v>
      </c>
      <c r="BC122" s="87">
        <f>BC121</f>
        <v>0</v>
      </c>
      <c r="BD122" s="88" t="s">
        <v>312</v>
      </c>
      <c r="BE122" s="87">
        <f>AL121/COS(AN121/180*PI())-8</f>
        <v>252.39718887514806</v>
      </c>
      <c r="BF122" s="87">
        <f>AR121-9</f>
        <v>36</v>
      </c>
      <c r="BG122" s="104">
        <v>12</v>
      </c>
      <c r="BH122" s="88">
        <f t="shared" si="28"/>
        <v>324.39718887514806</v>
      </c>
      <c r="BI122" s="88">
        <f>INT((AQ121-AP121-3.5/COS(AN121*PI()/180))/20)+1</f>
        <v>6</v>
      </c>
      <c r="BJ122" s="87">
        <f t="shared" si="29"/>
        <v>17.280263583742602</v>
      </c>
      <c r="BK122" s="88">
        <v>4</v>
      </c>
      <c r="BL122" s="103" t="s">
        <v>310</v>
      </c>
      <c r="BM122" s="87">
        <f>AR121-8.2</f>
        <v>36.799999999999997</v>
      </c>
      <c r="BN122" s="104">
        <v>12</v>
      </c>
      <c r="BO122" s="105">
        <f t="shared" si="30"/>
        <v>1.39</v>
      </c>
      <c r="BP122" s="87">
        <f>20+BM122</f>
        <v>56.8</v>
      </c>
      <c r="BQ122" s="88">
        <f>IF(BS121="双肢",INT(BQ121/3)*INT((AX121+AY122/2)/3),INT(BQ121/3/2)*INT((AX121+AY122/2)/3))</f>
        <v>42</v>
      </c>
      <c r="BR122" s="87">
        <f t="shared" si="31"/>
        <v>21.179692785625164</v>
      </c>
      <c r="BS122" s="103" t="s">
        <v>310</v>
      </c>
      <c r="BT122" s="242"/>
      <c r="BU122" s="342"/>
      <c r="BV122" s="88">
        <v>6</v>
      </c>
      <c r="BW122" s="110">
        <f>(10+2.5*BY122)*1/TAN(BX121/180*PI())</f>
        <v>38.224215648449594</v>
      </c>
      <c r="BX122" s="242"/>
      <c r="BY122" s="88">
        <f>INT((120*SIN(BX121/180*PI()))/10)*2</f>
        <v>20</v>
      </c>
      <c r="BZ122" s="104">
        <v>12</v>
      </c>
      <c r="CA122" s="110">
        <f>BW122+2*6</f>
        <v>50.224215648449594</v>
      </c>
      <c r="CB122" s="88">
        <f t="shared" si="32"/>
        <v>21</v>
      </c>
      <c r="CC122" s="87">
        <f t="shared" si="33"/>
        <v>9.363850861207311</v>
      </c>
      <c r="CD122" s="242"/>
      <c r="CE122" s="284"/>
    </row>
    <row r="123" spans="5:83" ht="19.899999999999999" customHeight="1" x14ac:dyDescent="0.25">
      <c r="E123" s="93"/>
      <c r="I123" s="72"/>
      <c r="P123" s="72"/>
      <c r="Q123" s="72"/>
      <c r="R123" s="72"/>
      <c r="S123" s="72"/>
      <c r="AJ123" s="278"/>
      <c r="AK123" s="242"/>
      <c r="AL123" s="238">
        <f>AJ107*100-2*2</f>
        <v>236</v>
      </c>
      <c r="AM123" s="242" t="s">
        <v>321</v>
      </c>
      <c r="AN123" s="238">
        <v>25</v>
      </c>
      <c r="AO123" s="250">
        <f>INT(AL123*TAN(RADIANS(AN123)))+20</f>
        <v>130</v>
      </c>
      <c r="AP123" s="242">
        <f>INT((AO123-13)/AS123)*AS123+13</f>
        <v>125</v>
      </c>
      <c r="AQ123" s="242">
        <f>AP123+INT(AL123*(TAN(AN123/180*PI())))</f>
        <v>235</v>
      </c>
      <c r="AR123" s="238">
        <f>F$14</f>
        <v>50</v>
      </c>
      <c r="AS123" s="239">
        <v>8</v>
      </c>
      <c r="AT123" s="88">
        <v>1</v>
      </c>
      <c r="AU123" s="104">
        <f>J$14</f>
        <v>22</v>
      </c>
      <c r="AV123" s="87">
        <f>AL123-8</f>
        <v>228</v>
      </c>
      <c r="AW123" s="88">
        <f>AR123-9</f>
        <v>41</v>
      </c>
      <c r="AX123" s="130">
        <f>INT((AP123-13)/AS123)+1</f>
        <v>15</v>
      </c>
      <c r="AY123" s="103" t="s">
        <v>310</v>
      </c>
      <c r="AZ123" s="105">
        <f t="shared" si="26"/>
        <v>2.5099999999999998</v>
      </c>
      <c r="BA123" s="88">
        <f t="shared" si="27"/>
        <v>310</v>
      </c>
      <c r="BB123" s="87">
        <f>BA123*AX123/100*((AU123/100)^2/4*PI()*7850/100)</f>
        <v>138.75794286357032</v>
      </c>
      <c r="BC123" s="87">
        <f>Q$14</f>
        <v>0</v>
      </c>
      <c r="BD123" s="88">
        <v>2</v>
      </c>
      <c r="BE123" s="87">
        <f>AL123-8</f>
        <v>228</v>
      </c>
      <c r="BF123" s="87">
        <f>AR123-9</f>
        <v>41</v>
      </c>
      <c r="BG123" s="104">
        <v>12</v>
      </c>
      <c r="BH123" s="88">
        <f t="shared" si="28"/>
        <v>310</v>
      </c>
      <c r="BI123" s="88">
        <f>INT((AP123-13)/20)+1</f>
        <v>6</v>
      </c>
      <c r="BJ123" s="87">
        <f t="shared" si="29"/>
        <v>16.513341960623244</v>
      </c>
      <c r="BK123" s="88" t="s">
        <v>319</v>
      </c>
      <c r="BL123" s="87">
        <f>IF(BS123="双肢",(AP123+AQ123)/2-8.5,((INT((AX123-1)/2)+1)*AS123+AZ123+BO123+(AQ123-6.5*2)/2+INT(AQ123/8/10)*10+AZ123+BO123)/2)</f>
        <v>101.39999999999999</v>
      </c>
      <c r="BM123" s="87">
        <f>AR123-8.2</f>
        <v>41.8</v>
      </c>
      <c r="BN123" s="104">
        <v>12</v>
      </c>
      <c r="BO123" s="105">
        <f t="shared" si="30"/>
        <v>1.39</v>
      </c>
      <c r="BP123" s="87">
        <f>(BL123+BM123+10)*2</f>
        <v>306.39999999999998</v>
      </c>
      <c r="BQ123" s="88">
        <f>IF(BS123="双肢",INT((AL123-8)/12.5)+1,(INT((AL123-8)/12.5)+1)*2)</f>
        <v>38</v>
      </c>
      <c r="BR123" s="87">
        <f t="shared" si="31"/>
        <v>103.36996941716588</v>
      </c>
      <c r="BS123" s="87" t="str">
        <f>AE$14</f>
        <v>四肢</v>
      </c>
      <c r="BT123" s="242">
        <f>BB123+BJ123+BR123+BB124+BJ124+BR124</f>
        <v>439.19803431199375</v>
      </c>
      <c r="BU123" s="342">
        <f>(AP123+AQ123)*AL123/2*AR123/1000000</f>
        <v>2.1240000000000001</v>
      </c>
      <c r="BV123" s="88">
        <v>5</v>
      </c>
      <c r="BW123" s="110">
        <f>(20+10*BY123)*TAN(BX123/180*PI())</f>
        <v>141.27170194057413</v>
      </c>
      <c r="BX123" s="242">
        <f>45+AN123/2</f>
        <v>57.5</v>
      </c>
      <c r="BY123" s="88">
        <f>INT((150*COS(BX123/180*PI())-10)/10)</f>
        <v>7</v>
      </c>
      <c r="BZ123" s="104">
        <v>12</v>
      </c>
      <c r="CA123" s="110">
        <f>BW123+12</f>
        <v>153.27170194057413</v>
      </c>
      <c r="CB123" s="88">
        <f t="shared" si="32"/>
        <v>8</v>
      </c>
      <c r="CC123" s="87">
        <f t="shared" si="33"/>
        <v>10.886142051748051</v>
      </c>
      <c r="CD123" s="242">
        <f>BB123+BJ123+BR123+BB124+BJ124+BR124+CC123+CC124</f>
        <v>459.4480272249491</v>
      </c>
      <c r="CE123" s="284">
        <f>(AP123+AQ123)*AL123/2*AR123/1000000</f>
        <v>2.1240000000000001</v>
      </c>
    </row>
    <row r="124" spans="5:83" ht="19.899999999999999" customHeight="1" x14ac:dyDescent="0.25">
      <c r="E124" s="93"/>
      <c r="I124" s="72"/>
      <c r="P124" s="72"/>
      <c r="Q124" s="72"/>
      <c r="R124" s="72"/>
      <c r="S124" s="72"/>
      <c r="AJ124" s="278"/>
      <c r="AK124" s="242"/>
      <c r="AL124" s="345"/>
      <c r="AM124" s="242"/>
      <c r="AN124" s="238"/>
      <c r="AO124" s="250"/>
      <c r="AP124" s="242"/>
      <c r="AQ124" s="242"/>
      <c r="AR124" s="238"/>
      <c r="AS124" s="239"/>
      <c r="AT124" s="88" t="s">
        <v>311</v>
      </c>
      <c r="AU124" s="104">
        <f>AU123</f>
        <v>22</v>
      </c>
      <c r="AV124" s="87">
        <f>AL123/COS(AN123/180*PI())-8</f>
        <v>252.39718887514806</v>
      </c>
      <c r="AW124" s="88">
        <f>AR123-9</f>
        <v>41</v>
      </c>
      <c r="AX124" s="103" t="s">
        <v>310</v>
      </c>
      <c r="AY124" s="131">
        <f>INT((AQ123-AP123-3.5/COS(AN123*PI()/180))/AS123)+1</f>
        <v>14</v>
      </c>
      <c r="AZ124" s="105">
        <f t="shared" si="26"/>
        <v>2.5099999999999998</v>
      </c>
      <c r="BA124" s="88">
        <f t="shared" si="27"/>
        <v>334.39718887514806</v>
      </c>
      <c r="BB124" s="87">
        <f>BA124*AY124/100*((AU124/100)^2/4*PI()*7850/100)</f>
        <v>139.69972567472445</v>
      </c>
      <c r="BC124" s="87">
        <f>BC123</f>
        <v>0</v>
      </c>
      <c r="BD124" s="88" t="s">
        <v>312</v>
      </c>
      <c r="BE124" s="87">
        <f>AL123/COS(AN123/180*PI())-8</f>
        <v>252.39718887514806</v>
      </c>
      <c r="BF124" s="87">
        <f>AR123-9</f>
        <v>41</v>
      </c>
      <c r="BG124" s="104">
        <v>12</v>
      </c>
      <c r="BH124" s="88">
        <f t="shared" si="28"/>
        <v>334.39718887514806</v>
      </c>
      <c r="BI124" s="88">
        <f>INT((AQ123-AP123-3.5/COS(AN123*PI()/180))/20)+1</f>
        <v>6</v>
      </c>
      <c r="BJ124" s="87">
        <f t="shared" si="29"/>
        <v>17.812952034085285</v>
      </c>
      <c r="BK124" s="88">
        <v>4</v>
      </c>
      <c r="BL124" s="103" t="s">
        <v>310</v>
      </c>
      <c r="BM124" s="87">
        <f>AR123-8.2</f>
        <v>41.8</v>
      </c>
      <c r="BN124" s="104">
        <v>12</v>
      </c>
      <c r="BO124" s="105">
        <f t="shared" si="30"/>
        <v>1.39</v>
      </c>
      <c r="BP124" s="87">
        <f>20+BM124</f>
        <v>61.8</v>
      </c>
      <c r="BQ124" s="88">
        <f>IF(BS123="双肢",INT(BQ123/3)*INT((AX123+AY124/2)/3),INT(BQ123/3/2)*INT((AX123+AY124/2)/3))</f>
        <v>42</v>
      </c>
      <c r="BR124" s="87">
        <f t="shared" si="31"/>
        <v>23.044102361824564</v>
      </c>
      <c r="BS124" s="103" t="s">
        <v>310</v>
      </c>
      <c r="BT124" s="242"/>
      <c r="BU124" s="342"/>
      <c r="BV124" s="88">
        <v>6</v>
      </c>
      <c r="BW124" s="110">
        <f>(10+2.5*BY124)*1/TAN(BX123/180*PI())</f>
        <v>38.224215648449594</v>
      </c>
      <c r="BX124" s="242"/>
      <c r="BY124" s="88">
        <f>INT((120*SIN(BX123/180*PI()))/10)*2</f>
        <v>20</v>
      </c>
      <c r="BZ124" s="104">
        <v>12</v>
      </c>
      <c r="CA124" s="110">
        <f>BW124+2*6</f>
        <v>50.224215648449594</v>
      </c>
      <c r="CB124" s="88">
        <f t="shared" si="32"/>
        <v>21</v>
      </c>
      <c r="CC124" s="87">
        <f t="shared" si="33"/>
        <v>9.363850861207311</v>
      </c>
      <c r="CD124" s="242"/>
      <c r="CE124" s="284"/>
    </row>
    <row r="125" spans="5:83" ht="19.899999999999999" customHeight="1" x14ac:dyDescent="0.25">
      <c r="E125" s="93"/>
      <c r="I125" s="72"/>
      <c r="P125" s="72"/>
      <c r="Q125" s="72"/>
      <c r="R125" s="72"/>
      <c r="S125" s="72"/>
      <c r="AJ125" s="278"/>
      <c r="AK125" s="242"/>
      <c r="AL125" s="238">
        <f>AJ107*100-2*2</f>
        <v>236</v>
      </c>
      <c r="AM125" s="242" t="s">
        <v>322</v>
      </c>
      <c r="AN125" s="238">
        <v>25</v>
      </c>
      <c r="AO125" s="250">
        <f>INT(AL125*TAN(RADIANS(AN125)))+20</f>
        <v>130</v>
      </c>
      <c r="AP125" s="242">
        <f>INT((AO125-13)/AS125)*AS125+13</f>
        <v>125</v>
      </c>
      <c r="AQ125" s="242">
        <f>AP125+INT(AL125*(TAN(AN125/180*PI())))</f>
        <v>235</v>
      </c>
      <c r="AR125" s="238">
        <f>F$15</f>
        <v>50</v>
      </c>
      <c r="AS125" s="239">
        <v>8</v>
      </c>
      <c r="AT125" s="88">
        <v>1</v>
      </c>
      <c r="AU125" s="104">
        <f>J$15</f>
        <v>22</v>
      </c>
      <c r="AV125" s="87">
        <f>AL125-8</f>
        <v>228</v>
      </c>
      <c r="AW125" s="88">
        <f>AR125-9</f>
        <v>41</v>
      </c>
      <c r="AX125" s="130">
        <f>INT((AP125-13)/AS125)+1</f>
        <v>15</v>
      </c>
      <c r="AY125" s="103" t="s">
        <v>310</v>
      </c>
      <c r="AZ125" s="105">
        <f t="shared" si="26"/>
        <v>2.5099999999999998</v>
      </c>
      <c r="BA125" s="88">
        <f t="shared" si="27"/>
        <v>310</v>
      </c>
      <c r="BB125" s="87">
        <f>BA125*AX125/100*((AU125/100)^2/4*PI()*7850/100)</f>
        <v>138.75794286357032</v>
      </c>
      <c r="BC125" s="87">
        <f>Q$15</f>
        <v>0</v>
      </c>
      <c r="BD125" s="88">
        <v>2</v>
      </c>
      <c r="BE125" s="87">
        <f>AL125-8</f>
        <v>228</v>
      </c>
      <c r="BF125" s="87">
        <f>AR125-9</f>
        <v>41</v>
      </c>
      <c r="BG125" s="104">
        <v>12</v>
      </c>
      <c r="BH125" s="88">
        <f t="shared" si="28"/>
        <v>310</v>
      </c>
      <c r="BI125" s="88">
        <f>INT((AP125-13)/20)+1</f>
        <v>6</v>
      </c>
      <c r="BJ125" s="87">
        <f t="shared" si="29"/>
        <v>16.513341960623244</v>
      </c>
      <c r="BK125" s="88" t="s">
        <v>319</v>
      </c>
      <c r="BL125" s="87">
        <f>IF(BS125="双肢",(AP125+AQ125)/2-8.5,((INT((AX125-1)/2)+1)*AS125+AZ125+BO125+(AQ125-6.5*2)/2+INT(AQ125/8/10)*10+AZ125+BO125)/2)</f>
        <v>101.39999999999999</v>
      </c>
      <c r="BM125" s="87">
        <f>AR125-8.2</f>
        <v>41.8</v>
      </c>
      <c r="BN125" s="104">
        <v>12</v>
      </c>
      <c r="BO125" s="105">
        <f t="shared" si="30"/>
        <v>1.39</v>
      </c>
      <c r="BP125" s="87">
        <f>(BL125+BM125+10)*2</f>
        <v>306.39999999999998</v>
      </c>
      <c r="BQ125" s="88">
        <f>IF(BS125="双肢",INT((AL125-8)/12.5)+1,(INT((AL125-8)/12.5)+1)*2)</f>
        <v>38</v>
      </c>
      <c r="BR125" s="87">
        <f t="shared" si="31"/>
        <v>103.36996941716588</v>
      </c>
      <c r="BS125" s="87" t="str">
        <f>AE$15</f>
        <v>四肢</v>
      </c>
      <c r="BT125" s="242">
        <f>BB125+BJ125+BR125+BB126+BJ126+BR126</f>
        <v>439.19803431199375</v>
      </c>
      <c r="BU125" s="342">
        <f>(AP125+AQ125)*AL125/2*AR125/1000000</f>
        <v>2.1240000000000001</v>
      </c>
      <c r="BV125" s="88">
        <v>5</v>
      </c>
      <c r="BW125" s="110">
        <f>(20+10*BY125)*TAN(BX125/180*PI())</f>
        <v>141.27170194057413</v>
      </c>
      <c r="BX125" s="242">
        <f>45+AN125/2</f>
        <v>57.5</v>
      </c>
      <c r="BY125" s="88">
        <f>INT((150*COS(BX125/180*PI())-10)/10)</f>
        <v>7</v>
      </c>
      <c r="BZ125" s="104">
        <v>12</v>
      </c>
      <c r="CA125" s="110">
        <f>BW125+12</f>
        <v>153.27170194057413</v>
      </c>
      <c r="CB125" s="88">
        <f t="shared" si="32"/>
        <v>8</v>
      </c>
      <c r="CC125" s="87">
        <f t="shared" si="33"/>
        <v>10.886142051748051</v>
      </c>
      <c r="CD125" s="242">
        <f>BB125+BJ125+BR125+BB126+BJ126+BR126+CC125+CC126</f>
        <v>459.4480272249491</v>
      </c>
      <c r="CE125" s="284">
        <f>(AP125+AQ125)*AL125/2*AR125/1000000</f>
        <v>2.1240000000000001</v>
      </c>
    </row>
    <row r="126" spans="5:83" ht="19.899999999999999" customHeight="1" thickBot="1" x14ac:dyDescent="0.3">
      <c r="E126" s="93"/>
      <c r="I126" s="72"/>
      <c r="P126" s="72"/>
      <c r="Q126" s="72"/>
      <c r="R126" s="72"/>
      <c r="S126" s="72"/>
      <c r="AJ126" s="279"/>
      <c r="AK126" s="252"/>
      <c r="AL126" s="344"/>
      <c r="AM126" s="252"/>
      <c r="AN126" s="236"/>
      <c r="AO126" s="251"/>
      <c r="AP126" s="252"/>
      <c r="AQ126" s="252"/>
      <c r="AR126" s="236"/>
      <c r="AS126" s="240"/>
      <c r="AT126" s="95" t="s">
        <v>311</v>
      </c>
      <c r="AU126" s="108">
        <f>AU125</f>
        <v>22</v>
      </c>
      <c r="AV126" s="94">
        <f>AL125/COS(AN125/180*PI())-8</f>
        <v>252.39718887514806</v>
      </c>
      <c r="AW126" s="95">
        <f>AR125-9</f>
        <v>41</v>
      </c>
      <c r="AX126" s="107" t="s">
        <v>310</v>
      </c>
      <c r="AY126" s="139">
        <f>INT((AQ125-AP125-3.5/COS(AN125*PI()/180))/AS125)+1</f>
        <v>14</v>
      </c>
      <c r="AZ126" s="109">
        <f t="shared" si="26"/>
        <v>2.5099999999999998</v>
      </c>
      <c r="BA126" s="95">
        <f t="shared" si="27"/>
        <v>334.39718887514806</v>
      </c>
      <c r="BB126" s="94">
        <f>BA126*AY126/100*((AU126/100)^2/4*PI()*7850/100)</f>
        <v>139.69972567472445</v>
      </c>
      <c r="BC126" s="94">
        <f>BC125</f>
        <v>0</v>
      </c>
      <c r="BD126" s="95" t="s">
        <v>312</v>
      </c>
      <c r="BE126" s="94">
        <f>AL125/COS(AN125/180*PI())-8</f>
        <v>252.39718887514806</v>
      </c>
      <c r="BF126" s="94">
        <f>AR125-9</f>
        <v>41</v>
      </c>
      <c r="BG126" s="108">
        <v>12</v>
      </c>
      <c r="BH126" s="95">
        <f t="shared" si="28"/>
        <v>334.39718887514806</v>
      </c>
      <c r="BI126" s="95">
        <f>INT((AQ125-AP125-3.5/COS(AN125*PI()/180))/20)+1</f>
        <v>6</v>
      </c>
      <c r="BJ126" s="94">
        <f t="shared" si="29"/>
        <v>17.812952034085285</v>
      </c>
      <c r="BK126" s="95">
        <v>4</v>
      </c>
      <c r="BL126" s="107" t="s">
        <v>310</v>
      </c>
      <c r="BM126" s="94">
        <f>AR125-8.2</f>
        <v>41.8</v>
      </c>
      <c r="BN126" s="108">
        <v>12</v>
      </c>
      <c r="BO126" s="109">
        <f t="shared" si="30"/>
        <v>1.39</v>
      </c>
      <c r="BP126" s="94">
        <f>20+BM126</f>
        <v>61.8</v>
      </c>
      <c r="BQ126" s="95">
        <f>IF(BS125="双肢",INT(BQ125/3)*INT((AX125+AY126/2)/3),INT(BQ125/3/2)*INT((AX125+AY126/2)/3))</f>
        <v>42</v>
      </c>
      <c r="BR126" s="94">
        <f t="shared" si="31"/>
        <v>23.044102361824564</v>
      </c>
      <c r="BS126" s="107" t="s">
        <v>310</v>
      </c>
      <c r="BT126" s="252"/>
      <c r="BU126" s="343"/>
      <c r="BV126" s="95">
        <v>6</v>
      </c>
      <c r="BW126" s="113">
        <f>(10+2.5*BY126)*1/TAN(BX125/180*PI())</f>
        <v>38.224215648449594</v>
      </c>
      <c r="BX126" s="252"/>
      <c r="BY126" s="95">
        <f>INT((120*SIN(BX125/180*PI()))/10)*2</f>
        <v>20</v>
      </c>
      <c r="BZ126" s="108">
        <v>12</v>
      </c>
      <c r="CA126" s="113">
        <f>BW126+2*6</f>
        <v>50.224215648449594</v>
      </c>
      <c r="CB126" s="95">
        <f t="shared" si="32"/>
        <v>21</v>
      </c>
      <c r="CC126" s="94">
        <f t="shared" si="33"/>
        <v>9.363850861207311</v>
      </c>
      <c r="CD126" s="252"/>
      <c r="CE126" s="285"/>
    </row>
    <row r="127" spans="5:83" ht="19.899999999999999" customHeight="1" x14ac:dyDescent="0.25">
      <c r="E127" s="93"/>
      <c r="I127" s="72"/>
      <c r="P127" s="72"/>
      <c r="Q127" s="72"/>
      <c r="R127" s="72"/>
      <c r="S127" s="72"/>
      <c r="AM127" s="93"/>
      <c r="AN127" s="93"/>
      <c r="AO127" s="129"/>
      <c r="AP127" s="93"/>
      <c r="AQ127" s="93"/>
      <c r="BB127" s="72"/>
      <c r="BC127" s="72"/>
      <c r="BD127" s="72"/>
      <c r="BE127" s="72"/>
      <c r="BF127" s="72"/>
    </row>
    <row r="128" spans="5:83" ht="36" customHeight="1" x14ac:dyDescent="0.25">
      <c r="E128" s="93"/>
      <c r="I128" s="72"/>
      <c r="P128" s="72"/>
      <c r="Q128" s="72"/>
      <c r="R128" s="72"/>
      <c r="S128" s="72"/>
      <c r="AJ128" s="271" t="s">
        <v>330</v>
      </c>
      <c r="AK128" s="271"/>
      <c r="AL128" s="271"/>
      <c r="AM128" s="271"/>
      <c r="AN128" s="271"/>
      <c r="AO128" s="271"/>
      <c r="AP128" s="271"/>
      <c r="AQ128" s="271"/>
      <c r="AR128" s="271"/>
      <c r="AS128" s="271"/>
      <c r="AT128" s="271"/>
      <c r="AU128" s="271"/>
      <c r="AV128" s="271"/>
      <c r="AW128" s="271"/>
      <c r="AX128" s="271"/>
      <c r="AY128" s="271"/>
      <c r="AZ128" s="271"/>
      <c r="BA128" s="271"/>
      <c r="BB128" s="271"/>
      <c r="BC128" s="271"/>
      <c r="BD128" s="271"/>
      <c r="BE128" s="271"/>
      <c r="BF128" s="271"/>
      <c r="BG128" s="271"/>
      <c r="BH128" s="271"/>
      <c r="BI128" s="271"/>
      <c r="BJ128" s="271"/>
      <c r="BK128" s="271"/>
      <c r="BL128" s="271"/>
      <c r="BM128" s="271"/>
      <c r="BN128" s="271"/>
      <c r="BO128" s="271"/>
      <c r="BP128" s="271"/>
      <c r="BQ128" s="271"/>
      <c r="BR128" s="271"/>
      <c r="BS128" s="271"/>
      <c r="BT128" s="271"/>
      <c r="BU128" s="271"/>
      <c r="BV128" s="271"/>
      <c r="BW128" s="271"/>
      <c r="BX128" s="271"/>
      <c r="BY128" s="271"/>
      <c r="BZ128" s="271"/>
      <c r="CA128" s="271"/>
      <c r="CB128" s="271"/>
      <c r="CC128" s="271"/>
      <c r="CD128" s="271"/>
      <c r="CE128" s="271"/>
    </row>
    <row r="129" spans="5:83" ht="19.899999999999999" customHeight="1" thickBot="1" x14ac:dyDescent="0.3">
      <c r="E129" s="93"/>
      <c r="I129" s="72"/>
      <c r="P129" s="72"/>
      <c r="Q129" s="72"/>
      <c r="R129" s="72"/>
      <c r="S129" s="72"/>
      <c r="AJ129" s="43"/>
      <c r="AK129" s="43"/>
      <c r="AL129" s="43"/>
      <c r="AM129" s="43"/>
      <c r="AN129" s="43"/>
      <c r="AO129" s="128"/>
      <c r="AP129" s="43"/>
      <c r="AQ129" s="43"/>
      <c r="AR129" s="43"/>
      <c r="AS129" s="13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</row>
    <row r="130" spans="5:83" ht="42.75" customHeight="1" x14ac:dyDescent="0.25">
      <c r="E130" s="93"/>
      <c r="I130" s="72"/>
      <c r="P130" s="72"/>
      <c r="Q130" s="72"/>
      <c r="R130" s="72"/>
      <c r="S130" s="72"/>
      <c r="AJ130" s="348" t="s">
        <v>271</v>
      </c>
      <c r="AK130" s="274" t="s">
        <v>272</v>
      </c>
      <c r="AL130" s="274" t="s">
        <v>273</v>
      </c>
      <c r="AM130" s="274" t="s">
        <v>274</v>
      </c>
      <c r="AN130" s="40" t="s">
        <v>275</v>
      </c>
      <c r="AO130" s="76" t="s">
        <v>276</v>
      </c>
      <c r="AP130" s="40" t="s">
        <v>276</v>
      </c>
      <c r="AQ130" s="40" t="s">
        <v>277</v>
      </c>
      <c r="AR130" s="41" t="s">
        <v>265</v>
      </c>
      <c r="AS130" s="264" t="s">
        <v>278</v>
      </c>
      <c r="AT130" s="257" t="s">
        <v>279</v>
      </c>
      <c r="AU130" s="257"/>
      <c r="AV130" s="257"/>
      <c r="AW130" s="257"/>
      <c r="AX130" s="257"/>
      <c r="AY130" s="257"/>
      <c r="AZ130" s="257"/>
      <c r="BA130" s="257"/>
      <c r="BB130" s="257"/>
      <c r="BC130" s="257"/>
      <c r="BD130" s="257" t="s">
        <v>280</v>
      </c>
      <c r="BE130" s="257"/>
      <c r="BF130" s="257"/>
      <c r="BG130" s="257"/>
      <c r="BH130" s="257"/>
      <c r="BI130" s="257"/>
      <c r="BJ130" s="257"/>
      <c r="BK130" s="257" t="s">
        <v>281</v>
      </c>
      <c r="BL130" s="257"/>
      <c r="BM130" s="257"/>
      <c r="BN130" s="257"/>
      <c r="BO130" s="257"/>
      <c r="BP130" s="257"/>
      <c r="BQ130" s="257"/>
      <c r="BR130" s="257"/>
      <c r="BS130" s="257"/>
      <c r="BT130" s="258" t="s">
        <v>282</v>
      </c>
      <c r="BU130" s="258" t="s">
        <v>283</v>
      </c>
      <c r="BV130" s="257" t="s">
        <v>326</v>
      </c>
      <c r="BW130" s="257"/>
      <c r="BX130" s="257"/>
      <c r="BY130" s="257"/>
      <c r="BZ130" s="257"/>
      <c r="CA130" s="257"/>
      <c r="CB130" s="257"/>
      <c r="CC130" s="257"/>
      <c r="CD130" s="258" t="s">
        <v>282</v>
      </c>
      <c r="CE130" s="346" t="s">
        <v>283</v>
      </c>
    </row>
    <row r="131" spans="5:83" ht="71.25" customHeight="1" x14ac:dyDescent="0.25">
      <c r="E131" s="93"/>
      <c r="I131" s="72"/>
      <c r="P131" s="72"/>
      <c r="Q131" s="72"/>
      <c r="R131" s="72"/>
      <c r="S131" s="72"/>
      <c r="AJ131" s="273"/>
      <c r="AK131" s="259"/>
      <c r="AL131" s="259"/>
      <c r="AM131" s="259"/>
      <c r="AN131" s="81" t="s">
        <v>297</v>
      </c>
      <c r="AO131" s="82" t="s">
        <v>298</v>
      </c>
      <c r="AP131" s="81" t="s">
        <v>299</v>
      </c>
      <c r="AQ131" s="81" t="s">
        <v>300</v>
      </c>
      <c r="AR131" s="81" t="s">
        <v>301</v>
      </c>
      <c r="AS131" s="265"/>
      <c r="AT131" s="25" t="s">
        <v>302</v>
      </c>
      <c r="AU131" s="25" t="s">
        <v>303</v>
      </c>
      <c r="AV131" s="81" t="s">
        <v>285</v>
      </c>
      <c r="AW131" s="81" t="s">
        <v>286</v>
      </c>
      <c r="AX131" s="25" t="s">
        <v>304</v>
      </c>
      <c r="AY131" s="25" t="s">
        <v>305</v>
      </c>
      <c r="AZ131" s="25" t="s">
        <v>289</v>
      </c>
      <c r="BA131" s="25" t="s">
        <v>306</v>
      </c>
      <c r="BB131" s="25" t="s">
        <v>307</v>
      </c>
      <c r="BC131" s="25" t="s">
        <v>295</v>
      </c>
      <c r="BD131" s="25" t="s">
        <v>302</v>
      </c>
      <c r="BE131" s="81" t="s">
        <v>285</v>
      </c>
      <c r="BF131" s="81" t="s">
        <v>286</v>
      </c>
      <c r="BG131" s="25" t="s">
        <v>303</v>
      </c>
      <c r="BH131" s="25" t="s">
        <v>306</v>
      </c>
      <c r="BI131" s="25" t="s">
        <v>308</v>
      </c>
      <c r="BJ131" s="25" t="s">
        <v>307</v>
      </c>
      <c r="BK131" s="25" t="s">
        <v>302</v>
      </c>
      <c r="BL131" s="81" t="s">
        <v>285</v>
      </c>
      <c r="BM131" s="81" t="s">
        <v>286</v>
      </c>
      <c r="BN131" s="25" t="s">
        <v>303</v>
      </c>
      <c r="BO131" s="25" t="s">
        <v>289</v>
      </c>
      <c r="BP131" s="25" t="s">
        <v>306</v>
      </c>
      <c r="BQ131" s="25" t="s">
        <v>296</v>
      </c>
      <c r="BR131" s="25" t="s">
        <v>307</v>
      </c>
      <c r="BS131" s="25" t="s">
        <v>295</v>
      </c>
      <c r="BT131" s="259"/>
      <c r="BU131" s="259"/>
      <c r="BV131" s="25" t="s">
        <v>302</v>
      </c>
      <c r="BW131" s="81" t="s">
        <v>285</v>
      </c>
      <c r="BX131" s="81" t="s">
        <v>327</v>
      </c>
      <c r="BY131" s="81" t="s">
        <v>328</v>
      </c>
      <c r="BZ131" s="25" t="s">
        <v>303</v>
      </c>
      <c r="CA131" s="25" t="s">
        <v>306</v>
      </c>
      <c r="CB131" s="25" t="s">
        <v>296</v>
      </c>
      <c r="CC131" s="25" t="s">
        <v>307</v>
      </c>
      <c r="CD131" s="259"/>
      <c r="CE131" s="347"/>
    </row>
    <row r="132" spans="5:83" ht="19.899999999999999" customHeight="1" x14ac:dyDescent="0.25">
      <c r="E132" s="93"/>
      <c r="I132" s="72"/>
      <c r="P132" s="72"/>
      <c r="Q132" s="72"/>
      <c r="R132" s="72"/>
      <c r="S132" s="72"/>
      <c r="AJ132" s="278">
        <v>2.4</v>
      </c>
      <c r="AK132" s="242">
        <v>2</v>
      </c>
      <c r="AL132" s="238">
        <f>AJ132*100-2*2</f>
        <v>236</v>
      </c>
      <c r="AM132" s="242" t="s">
        <v>309</v>
      </c>
      <c r="AN132" s="238">
        <v>30</v>
      </c>
      <c r="AO132" s="250">
        <f>INT(AL132*TAN(RADIANS(AN132)))+20</f>
        <v>156</v>
      </c>
      <c r="AP132" s="242">
        <f>INT((AO132-13)/AS132)*AS132+13</f>
        <v>149</v>
      </c>
      <c r="AQ132" s="242">
        <f>AP132+INT(AL132*(TAN(AN132/180*PI())))</f>
        <v>285</v>
      </c>
      <c r="AR132" s="238">
        <f>F$6</f>
        <v>25</v>
      </c>
      <c r="AS132" s="239">
        <v>8</v>
      </c>
      <c r="AT132" s="88">
        <v>1</v>
      </c>
      <c r="AU132" s="104">
        <f>J$6</f>
        <v>20</v>
      </c>
      <c r="AV132" s="87">
        <f>AL132-8</f>
        <v>228</v>
      </c>
      <c r="AW132" s="88">
        <f>AR132-9</f>
        <v>16</v>
      </c>
      <c r="AX132" s="130">
        <f>INT((AP132-13)/AS132)+1</f>
        <v>18</v>
      </c>
      <c r="AY132" s="103" t="s">
        <v>310</v>
      </c>
      <c r="AZ132" s="105">
        <f t="shared" ref="AZ132:AZ151" si="34">IF(AU132=16,1.84,IF(AU132=20,2.27,IF(AU132=22,2.51,IF(AU132=25,2.84,IF(AU132=28,3.16)))))</f>
        <v>2.27</v>
      </c>
      <c r="BA132" s="88">
        <f t="shared" ref="BA132:BA151" si="35">AV132+2*AW132</f>
        <v>260</v>
      </c>
      <c r="BB132" s="87">
        <f>BA132*AX132/100*((AU132/100)^2/4*PI()*7850/100)</f>
        <v>115.41583090758182</v>
      </c>
      <c r="BC132" s="87">
        <f>Q$6</f>
        <v>0</v>
      </c>
      <c r="BD132" s="88">
        <v>2</v>
      </c>
      <c r="BE132" s="87">
        <f>AL132-8</f>
        <v>228</v>
      </c>
      <c r="BF132" s="87">
        <f>AR132-9</f>
        <v>16</v>
      </c>
      <c r="BG132" s="104">
        <v>12</v>
      </c>
      <c r="BH132" s="88">
        <f t="shared" ref="BH132:BH151" si="36">BE132+2*BF132</f>
        <v>260</v>
      </c>
      <c r="BI132" s="88">
        <f>INT((AP132-13)/20)+1</f>
        <v>7</v>
      </c>
      <c r="BJ132" s="87">
        <f t="shared" ref="BJ132:BJ151" si="37">BH132*BI132/100*((BG132/100)^2/4*PI()*7850/100)</f>
        <v>16.158216327061453</v>
      </c>
      <c r="BK132" s="88">
        <v>3</v>
      </c>
      <c r="BL132" s="87">
        <f>IF(BS132="双肢",(AP132+AQ132)/2-8.5,((INT((AX132-1)/2)+1)*AS132+AZ132+BO132+(AQ132-6.5*2)/2+INT(AQ132/8/10)*10+AZ132+BO132)/2)</f>
        <v>208.5</v>
      </c>
      <c r="BM132" s="87">
        <f>AR132-8.2</f>
        <v>16.8</v>
      </c>
      <c r="BN132" s="104">
        <f>Z$6</f>
        <v>10</v>
      </c>
      <c r="BO132" s="105">
        <f t="shared" ref="BO132:BO151" si="38">IF(BN132=10,1.16,IF(BN132=12,1.39,IF(BN132=25,2.7,IF(BN132=28,3.1))))</f>
        <v>1.1599999999999999</v>
      </c>
      <c r="BP132" s="87">
        <f>(BL132+BM132+10)*2</f>
        <v>470.6</v>
      </c>
      <c r="BQ132" s="88">
        <f>IF(BS132="双肢",INT((AL132-8)/12.5)+1,(INT((AL132-8)/12.5)+1)*2)</f>
        <v>19</v>
      </c>
      <c r="BR132" s="87">
        <f t="shared" ref="BR132:BR151" si="39">BP132*BQ132/100*((BN132/100)^2/4*PI()*7850/100)</f>
        <v>55.127089234885268</v>
      </c>
      <c r="BS132" s="87" t="str">
        <f>AE$6</f>
        <v>双肢</v>
      </c>
      <c r="BT132" s="242">
        <f>BB132+BJ132+BR132+BB133+BJ133+BR133</f>
        <v>345.12085823261356</v>
      </c>
      <c r="BU132" s="342">
        <f>(AP132+AQ132)*AL132/2*AR132/1000000</f>
        <v>1.2803</v>
      </c>
      <c r="BV132" s="88">
        <v>5</v>
      </c>
      <c r="BW132" s="110">
        <f>(20+10*BY132)*TAN(BX132/180*PI())</f>
        <v>138.56406460551014</v>
      </c>
      <c r="BX132" s="242">
        <f>45+AN132/2</f>
        <v>60</v>
      </c>
      <c r="BY132" s="88">
        <f>INT((150*COS(BX132/180*PI())-10)/10)</f>
        <v>6</v>
      </c>
      <c r="BZ132" s="104">
        <v>12</v>
      </c>
      <c r="CA132" s="110">
        <f>BW132+12</f>
        <v>150.56406460551014</v>
      </c>
      <c r="CB132" s="88">
        <f t="shared" ref="CB132:CB151" si="40">BY132+1</f>
        <v>7</v>
      </c>
      <c r="CC132" s="87">
        <f t="shared" ref="CC132:CC151" si="41">CA132*CB132/100*((BZ132/100)^2/4*PI()*7850/100)</f>
        <v>9.3571027960672666</v>
      </c>
      <c r="CD132" s="242">
        <f>BB132+BJ132+BR132+BB133+BJ133+BR133+CC132+CC133</f>
        <v>363.17375674431077</v>
      </c>
      <c r="CE132" s="284">
        <f>(AP132+AQ132)*AL132/2*AR132/1000000</f>
        <v>1.2803</v>
      </c>
    </row>
    <row r="133" spans="5:83" ht="19.899999999999999" customHeight="1" x14ac:dyDescent="0.25">
      <c r="E133" s="93"/>
      <c r="I133" s="72"/>
      <c r="P133" s="72"/>
      <c r="Q133" s="72"/>
      <c r="R133" s="72"/>
      <c r="S133" s="72"/>
      <c r="AJ133" s="278"/>
      <c r="AK133" s="242"/>
      <c r="AL133" s="238"/>
      <c r="AM133" s="242"/>
      <c r="AN133" s="238"/>
      <c r="AO133" s="250"/>
      <c r="AP133" s="242"/>
      <c r="AQ133" s="242"/>
      <c r="AR133" s="238"/>
      <c r="AS133" s="239"/>
      <c r="AT133" s="88" t="s">
        <v>311</v>
      </c>
      <c r="AU133" s="104">
        <f>AU132</f>
        <v>20</v>
      </c>
      <c r="AV133" s="87">
        <f>AL132/COS(AN132/180*PI())-8</f>
        <v>264.50932705750336</v>
      </c>
      <c r="AW133" s="88">
        <f>AR132-9</f>
        <v>16</v>
      </c>
      <c r="AX133" s="103" t="s">
        <v>310</v>
      </c>
      <c r="AY133" s="131">
        <f>INT((AQ132-AP132-3.5/COS(AN132*PI()/180))/AS132)+1</f>
        <v>17</v>
      </c>
      <c r="AZ133" s="105">
        <f t="shared" si="34"/>
        <v>2.27</v>
      </c>
      <c r="BA133" s="88">
        <f t="shared" si="35"/>
        <v>296.50932705750336</v>
      </c>
      <c r="BB133" s="87">
        <f>BA133*AY133/100*((AU133/100)^2/4*PI()*7850/100)</f>
        <v>124.31021282504801</v>
      </c>
      <c r="BC133" s="87">
        <f>BC132</f>
        <v>0</v>
      </c>
      <c r="BD133" s="88" t="s">
        <v>312</v>
      </c>
      <c r="BE133" s="87">
        <f>AL132/COS(AN132/180*PI())-8</f>
        <v>264.50932705750336</v>
      </c>
      <c r="BF133" s="87">
        <f>AR132-9</f>
        <v>16</v>
      </c>
      <c r="BG133" s="104">
        <v>12</v>
      </c>
      <c r="BH133" s="88">
        <f t="shared" si="36"/>
        <v>296.50932705750336</v>
      </c>
      <c r="BI133" s="88">
        <f>INT((AQ132-AP132-3.5/COS(AN132*PI()/180))/20)+1</f>
        <v>7</v>
      </c>
      <c r="BJ133" s="87">
        <f t="shared" si="37"/>
        <v>18.427160959948285</v>
      </c>
      <c r="BK133" s="88">
        <v>4</v>
      </c>
      <c r="BL133" s="103" t="s">
        <v>310</v>
      </c>
      <c r="BM133" s="87">
        <f>AR132-8.2</f>
        <v>16.8</v>
      </c>
      <c r="BN133" s="104">
        <v>12</v>
      </c>
      <c r="BO133" s="105">
        <f t="shared" si="38"/>
        <v>1.39</v>
      </c>
      <c r="BP133" s="87">
        <f>20+BM133</f>
        <v>36.799999999999997</v>
      </c>
      <c r="BQ133" s="88">
        <f>IF(BS132="双肢",INT(BQ132/3)*INT((AX132+AY133/2)/3),INT(BQ132/3/2)*INT((AX132+AY133/2)/3))</f>
        <v>48</v>
      </c>
      <c r="BR133" s="87">
        <f t="shared" si="39"/>
        <v>15.682347978088654</v>
      </c>
      <c r="BS133" s="103" t="s">
        <v>310</v>
      </c>
      <c r="BT133" s="242"/>
      <c r="BU133" s="342"/>
      <c r="BV133" s="88">
        <v>6</v>
      </c>
      <c r="BW133" s="110">
        <f>(10+2.5*BY133)*1/TAN(BX132/180*PI())</f>
        <v>34.641016151377556</v>
      </c>
      <c r="BX133" s="242"/>
      <c r="BY133" s="88">
        <f>INT((120*SIN(BX132/180*PI()))/10)*2</f>
        <v>20</v>
      </c>
      <c r="BZ133" s="104">
        <v>12</v>
      </c>
      <c r="CA133" s="110">
        <f>BW133+2*6</f>
        <v>46.641016151377556</v>
      </c>
      <c r="CB133" s="88">
        <f t="shared" si="40"/>
        <v>21</v>
      </c>
      <c r="CC133" s="87">
        <f t="shared" si="41"/>
        <v>8.695795715629913</v>
      </c>
      <c r="CD133" s="242"/>
      <c r="CE133" s="284"/>
    </row>
    <row r="134" spans="5:83" ht="19.899999999999999" customHeight="1" x14ac:dyDescent="0.25">
      <c r="E134" s="93"/>
      <c r="I134" s="72"/>
      <c r="P134" s="72"/>
      <c r="Q134" s="72"/>
      <c r="R134" s="72"/>
      <c r="S134" s="72"/>
      <c r="AJ134" s="278"/>
      <c r="AK134" s="242"/>
      <c r="AL134" s="238">
        <f>AJ132*100-2*2</f>
        <v>236</v>
      </c>
      <c r="AM134" s="242" t="s">
        <v>313</v>
      </c>
      <c r="AN134" s="238">
        <v>30</v>
      </c>
      <c r="AO134" s="250">
        <f>INT(AL134*TAN(RADIANS(AN134)))+20</f>
        <v>156</v>
      </c>
      <c r="AP134" s="242">
        <f>INT((AO134-13)/AS134)*AS134+13</f>
        <v>149</v>
      </c>
      <c r="AQ134" s="242">
        <f>AP134+INT(AL134*(TAN(AN134/180*PI())))</f>
        <v>285</v>
      </c>
      <c r="AR134" s="238">
        <f>F$7</f>
        <v>25</v>
      </c>
      <c r="AS134" s="239">
        <v>8</v>
      </c>
      <c r="AT134" s="88">
        <v>1</v>
      </c>
      <c r="AU134" s="104">
        <f>J$7</f>
        <v>20</v>
      </c>
      <c r="AV134" s="87">
        <f>AL134-8</f>
        <v>228</v>
      </c>
      <c r="AW134" s="88">
        <f>AR134-9</f>
        <v>16</v>
      </c>
      <c r="AX134" s="130">
        <f>INT((AP134-13)/AS134)+1</f>
        <v>18</v>
      </c>
      <c r="AY134" s="103" t="s">
        <v>310</v>
      </c>
      <c r="AZ134" s="105">
        <f t="shared" si="34"/>
        <v>2.27</v>
      </c>
      <c r="BA134" s="88">
        <f t="shared" si="35"/>
        <v>260</v>
      </c>
      <c r="BB134" s="87">
        <f>BA134*AX134/100*((AU134/100)^2/4*PI()*7850/100)</f>
        <v>115.41583090758182</v>
      </c>
      <c r="BC134" s="87">
        <f>Q$7</f>
        <v>0</v>
      </c>
      <c r="BD134" s="88">
        <v>2</v>
      </c>
      <c r="BE134" s="87">
        <f>AL134-8</f>
        <v>228</v>
      </c>
      <c r="BF134" s="87">
        <f>AR134-9</f>
        <v>16</v>
      </c>
      <c r="BG134" s="104">
        <v>12</v>
      </c>
      <c r="BH134" s="88">
        <f t="shared" si="36"/>
        <v>260</v>
      </c>
      <c r="BI134" s="88">
        <f>INT((AP134-13)/20)+1</f>
        <v>7</v>
      </c>
      <c r="BJ134" s="87">
        <f t="shared" si="37"/>
        <v>16.158216327061453</v>
      </c>
      <c r="BK134" s="88">
        <v>3</v>
      </c>
      <c r="BL134" s="87">
        <f>IF(BS134="双肢",(AP134+AQ134)/2-8.5,((INT((AX134-1)/2)+1)*AS134+AZ134+BO134+(AQ134-6.5*2)/2+INT(AQ134/8/10)*10+AZ134+BO134)/2)</f>
        <v>208.5</v>
      </c>
      <c r="BM134" s="87">
        <f>AR134-8.2</f>
        <v>16.8</v>
      </c>
      <c r="BN134" s="104">
        <f>Z$6</f>
        <v>10</v>
      </c>
      <c r="BO134" s="105">
        <f t="shared" si="38"/>
        <v>1.1599999999999999</v>
      </c>
      <c r="BP134" s="87">
        <f>(BL134+BM134+12)*2</f>
        <v>474.6</v>
      </c>
      <c r="BQ134" s="88">
        <f>IF(BS134="双肢",INT((AL134-8)/12.5)+1,(INT((AL134-8)/12.5)+1)*2)</f>
        <v>19</v>
      </c>
      <c r="BR134" s="87">
        <f t="shared" si="39"/>
        <v>55.595657779168178</v>
      </c>
      <c r="BS134" s="87" t="str">
        <f>AE$6</f>
        <v>双肢</v>
      </c>
      <c r="BT134" s="242">
        <f>BB134+BJ134+BR134+BB135+BJ135+BR135</f>
        <v>345.58942677689646</v>
      </c>
      <c r="BU134" s="342">
        <f>(AP134+AQ134)*AL134/2*AR134/1000000</f>
        <v>1.2803</v>
      </c>
      <c r="BV134" s="88">
        <v>5</v>
      </c>
      <c r="BW134" s="110">
        <f>(20+10*BY134)*TAN(BX134/180*PI())</f>
        <v>86.602540378443834</v>
      </c>
      <c r="BX134" s="242">
        <f>45+AN134/2</f>
        <v>60</v>
      </c>
      <c r="BY134" s="88">
        <f>INT((99*COS(BX134/180*PI())-10)/10)</f>
        <v>3</v>
      </c>
      <c r="BZ134" s="104">
        <v>12</v>
      </c>
      <c r="CA134" s="110">
        <f>BW134+12</f>
        <v>98.602540378443834</v>
      </c>
      <c r="CB134" s="88">
        <f t="shared" si="40"/>
        <v>4</v>
      </c>
      <c r="CC134" s="87">
        <f t="shared" si="41"/>
        <v>3.5016289622696868</v>
      </c>
      <c r="CD134" s="242">
        <f>BB134+BJ134+BR134+BB135+BJ135+BR135+CC134+CC135</f>
        <v>364.52877299917412</v>
      </c>
      <c r="CE134" s="284">
        <f>(AP134+AQ134)*AL134/2*AR134/1000000</f>
        <v>1.2803</v>
      </c>
    </row>
    <row r="135" spans="5:83" ht="19.899999999999999" customHeight="1" x14ac:dyDescent="0.25">
      <c r="E135" s="93"/>
      <c r="I135" s="72"/>
      <c r="P135" s="72"/>
      <c r="Q135" s="72"/>
      <c r="R135" s="72"/>
      <c r="S135" s="72"/>
      <c r="AJ135" s="278"/>
      <c r="AK135" s="242"/>
      <c r="AL135" s="238"/>
      <c r="AM135" s="242"/>
      <c r="AN135" s="238"/>
      <c r="AO135" s="250"/>
      <c r="AP135" s="242"/>
      <c r="AQ135" s="242"/>
      <c r="AR135" s="238"/>
      <c r="AS135" s="239"/>
      <c r="AT135" s="88" t="s">
        <v>311</v>
      </c>
      <c r="AU135" s="104">
        <f>AU134</f>
        <v>20</v>
      </c>
      <c r="AV135" s="87">
        <f>AL134/COS(AN134/180*PI())-8</f>
        <v>264.50932705750336</v>
      </c>
      <c r="AW135" s="88">
        <f>AR134-9</f>
        <v>16</v>
      </c>
      <c r="AX135" s="103" t="s">
        <v>310</v>
      </c>
      <c r="AY135" s="131">
        <f>INT((AQ134-AP134-3.5/COS(AN134*PI()/180))/AS134)+1</f>
        <v>17</v>
      </c>
      <c r="AZ135" s="105">
        <f t="shared" si="34"/>
        <v>2.27</v>
      </c>
      <c r="BA135" s="88">
        <f t="shared" si="35"/>
        <v>296.50932705750336</v>
      </c>
      <c r="BB135" s="87">
        <f>BA135*AY135/100*((AU135/100)^2/4*PI()*7850/100)</f>
        <v>124.31021282504801</v>
      </c>
      <c r="BC135" s="87">
        <f>BC134</f>
        <v>0</v>
      </c>
      <c r="BD135" s="88" t="s">
        <v>312</v>
      </c>
      <c r="BE135" s="87">
        <f>AL134/COS(AN134/180*PI())-8</f>
        <v>264.50932705750336</v>
      </c>
      <c r="BF135" s="87">
        <f>AR134-9</f>
        <v>16</v>
      </c>
      <c r="BG135" s="104">
        <v>12</v>
      </c>
      <c r="BH135" s="88">
        <f t="shared" si="36"/>
        <v>296.50932705750336</v>
      </c>
      <c r="BI135" s="88">
        <f>INT((AQ134-AP134-3.5/COS(AN134*PI()/180))/20)+1</f>
        <v>7</v>
      </c>
      <c r="BJ135" s="87">
        <f t="shared" si="37"/>
        <v>18.427160959948285</v>
      </c>
      <c r="BK135" s="88">
        <v>4</v>
      </c>
      <c r="BL135" s="103" t="s">
        <v>310</v>
      </c>
      <c r="BM135" s="87">
        <f>AR134-8.2</f>
        <v>16.8</v>
      </c>
      <c r="BN135" s="104">
        <v>12</v>
      </c>
      <c r="BO135" s="105">
        <f t="shared" si="38"/>
        <v>1.39</v>
      </c>
      <c r="BP135" s="87">
        <f>20+BM135</f>
        <v>36.799999999999997</v>
      </c>
      <c r="BQ135" s="88">
        <f>IF(BS134="双肢",INT(BQ134/3)*INT((AX134+AY135/2)/3),INT(BQ134/3/2)*INT((AX134+AY135/2)/3))</f>
        <v>48</v>
      </c>
      <c r="BR135" s="87">
        <f t="shared" si="39"/>
        <v>15.682347978088654</v>
      </c>
      <c r="BS135" s="103" t="s">
        <v>310</v>
      </c>
      <c r="BT135" s="242"/>
      <c r="BU135" s="342"/>
      <c r="BV135" s="88">
        <v>6</v>
      </c>
      <c r="BW135" s="110">
        <f>(10+2.5*BY135)*(TAN(BX134/180*PI())+1/TAN(BX134/180*PI()))</f>
        <v>103.92304845413263</v>
      </c>
      <c r="BX135" s="242"/>
      <c r="BY135" s="88">
        <f>INT((99*SIN(BX134/180*PI())-10)/10)*2</f>
        <v>14</v>
      </c>
      <c r="BZ135" s="104">
        <v>12</v>
      </c>
      <c r="CA135" s="110">
        <f>BW135+2*6</f>
        <v>115.92304845413263</v>
      </c>
      <c r="CB135" s="88">
        <f t="shared" si="40"/>
        <v>15</v>
      </c>
      <c r="CC135" s="87">
        <f t="shared" si="41"/>
        <v>15.437717260007981</v>
      </c>
      <c r="CD135" s="242"/>
      <c r="CE135" s="284"/>
    </row>
    <row r="136" spans="5:83" ht="19.899999999999999" customHeight="1" x14ac:dyDescent="0.25">
      <c r="E136" s="93"/>
      <c r="I136" s="72"/>
      <c r="P136" s="72"/>
      <c r="Q136" s="72"/>
      <c r="R136" s="72"/>
      <c r="S136" s="72"/>
      <c r="AJ136" s="278"/>
      <c r="AK136" s="242"/>
      <c r="AL136" s="238">
        <f>AJ132*100-2*2</f>
        <v>236</v>
      </c>
      <c r="AM136" s="242" t="s">
        <v>314</v>
      </c>
      <c r="AN136" s="238">
        <v>30</v>
      </c>
      <c r="AO136" s="250">
        <f>INT(AL136*TAN(RADIANS(AN136)))+20</f>
        <v>156</v>
      </c>
      <c r="AP136" s="242">
        <f>INT((AO136-13)/AS136)*AS136+13</f>
        <v>149</v>
      </c>
      <c r="AQ136" s="242">
        <f>AP136+INT(AL136*(TAN(AN136/180*PI())))</f>
        <v>285</v>
      </c>
      <c r="AR136" s="238">
        <f>F$8</f>
        <v>35</v>
      </c>
      <c r="AS136" s="239">
        <v>8</v>
      </c>
      <c r="AT136" s="88">
        <v>1</v>
      </c>
      <c r="AU136" s="104">
        <f>J$8</f>
        <v>20</v>
      </c>
      <c r="AV136" s="87">
        <f>AL136-8</f>
        <v>228</v>
      </c>
      <c r="AW136" s="88">
        <f>AR136-9</f>
        <v>26</v>
      </c>
      <c r="AX136" s="130">
        <f>INT((AP136-13)/AS136)+1</f>
        <v>18</v>
      </c>
      <c r="AY136" s="103" t="s">
        <v>310</v>
      </c>
      <c r="AZ136" s="105">
        <f t="shared" si="34"/>
        <v>2.27</v>
      </c>
      <c r="BA136" s="88">
        <f t="shared" si="35"/>
        <v>280</v>
      </c>
      <c r="BB136" s="87">
        <f>BA136*AX136/100*((AU136/100)^2/4*PI()*7850/100)</f>
        <v>124.29397174662658</v>
      </c>
      <c r="BC136" s="87">
        <f>Q$8</f>
        <v>0</v>
      </c>
      <c r="BD136" s="88">
        <v>2</v>
      </c>
      <c r="BE136" s="87">
        <f>AL136-8</f>
        <v>228</v>
      </c>
      <c r="BF136" s="87">
        <f>AR136-9</f>
        <v>26</v>
      </c>
      <c r="BG136" s="104">
        <v>12</v>
      </c>
      <c r="BH136" s="88">
        <f t="shared" si="36"/>
        <v>280</v>
      </c>
      <c r="BI136" s="88">
        <f>INT((AP136-13)/20)+1</f>
        <v>7</v>
      </c>
      <c r="BJ136" s="87">
        <f t="shared" si="37"/>
        <v>17.40115604452772</v>
      </c>
      <c r="BK136" s="88">
        <v>3</v>
      </c>
      <c r="BL136" s="87">
        <f>IF(BS136="双肢",(AP136+AQ136)/2-8.5,((INT((AX136-1)/2)+1)*AS136+AZ136+BO136+(AQ136-6.5*2)/2+INT(AQ136/8/10)*10+AZ136+BO136)/2)</f>
        <v>208.5</v>
      </c>
      <c r="BM136" s="87">
        <f>AR136-8.2</f>
        <v>26.8</v>
      </c>
      <c r="BN136" s="104">
        <f>Z$6</f>
        <v>10</v>
      </c>
      <c r="BO136" s="105">
        <f t="shared" si="38"/>
        <v>1.1599999999999999</v>
      </c>
      <c r="BP136" s="87">
        <f>(BL136+BM136+10)*2</f>
        <v>490.6</v>
      </c>
      <c r="BQ136" s="88">
        <f>IF(BS136="双肢",INT((AL136-8)/12.5)+1,(INT((AL136-8)/12.5)+1)*2)</f>
        <v>19</v>
      </c>
      <c r="BR136" s="87">
        <f t="shared" si="39"/>
        <v>57.469931956299853</v>
      </c>
      <c r="BS136" s="87" t="str">
        <f>AE$6</f>
        <v>双肢</v>
      </c>
      <c r="BT136" s="242">
        <f>BB136+BJ136+BR136+BB137+BJ137+BR137</f>
        <v>371.47413962317802</v>
      </c>
      <c r="BU136" s="342">
        <f>(AP136+AQ136)*AL136/2*AR136/1000000</f>
        <v>1.7924199999999999</v>
      </c>
      <c r="BV136" s="88">
        <v>5</v>
      </c>
      <c r="BW136" s="110">
        <f>(20+10*BY136)*TAN(BX136/180*PI())</f>
        <v>138.56406460551014</v>
      </c>
      <c r="BX136" s="242">
        <f>45+AN136/2</f>
        <v>60</v>
      </c>
      <c r="BY136" s="88">
        <f>INT((150*COS(BX136/180*PI())-10)/10)</f>
        <v>6</v>
      </c>
      <c r="BZ136" s="104">
        <v>12</v>
      </c>
      <c r="CA136" s="110">
        <f>BW136+12</f>
        <v>150.56406460551014</v>
      </c>
      <c r="CB136" s="88">
        <f t="shared" si="40"/>
        <v>7</v>
      </c>
      <c r="CC136" s="87">
        <f t="shared" si="41"/>
        <v>9.3571027960672666</v>
      </c>
      <c r="CD136" s="242">
        <f>BB136+BJ136+BR136+BB137+BJ137+BR137+CC136+CC137</f>
        <v>389.52703813487523</v>
      </c>
      <c r="CE136" s="284">
        <f>(AP136+AQ136)*AL136/2*AR136/1000000</f>
        <v>1.7924199999999999</v>
      </c>
    </row>
    <row r="137" spans="5:83" ht="19.899999999999999" customHeight="1" x14ac:dyDescent="0.25">
      <c r="E137" s="93"/>
      <c r="I137" s="72"/>
      <c r="P137" s="72"/>
      <c r="Q137" s="72"/>
      <c r="R137" s="72"/>
      <c r="S137" s="72"/>
      <c r="AJ137" s="278"/>
      <c r="AK137" s="242"/>
      <c r="AL137" s="238"/>
      <c r="AM137" s="242"/>
      <c r="AN137" s="238"/>
      <c r="AO137" s="250"/>
      <c r="AP137" s="242"/>
      <c r="AQ137" s="242"/>
      <c r="AR137" s="238"/>
      <c r="AS137" s="239"/>
      <c r="AT137" s="88" t="s">
        <v>311</v>
      </c>
      <c r="AU137" s="104">
        <f>AU136</f>
        <v>20</v>
      </c>
      <c r="AV137" s="87">
        <f>AL136/COS(AN136/180*PI())-8</f>
        <v>264.50932705750336</v>
      </c>
      <c r="AW137" s="88">
        <f>AR136-9</f>
        <v>26</v>
      </c>
      <c r="AX137" s="103" t="s">
        <v>310</v>
      </c>
      <c r="AY137" s="131">
        <f>INT((AQ136-AP136-3.5/COS(AN136*PI()/180))/AS136)+1</f>
        <v>17</v>
      </c>
      <c r="AZ137" s="105">
        <f t="shared" si="34"/>
        <v>2.27</v>
      </c>
      <c r="BA137" s="88">
        <f t="shared" si="35"/>
        <v>316.50932705750336</v>
      </c>
      <c r="BB137" s="87">
        <f>BA137*AY137/100*((AU137/100)^2/4*PI()*7850/100)</f>
        <v>132.69512361747917</v>
      </c>
      <c r="BC137" s="87">
        <f>BC136</f>
        <v>0</v>
      </c>
      <c r="BD137" s="88" t="s">
        <v>312</v>
      </c>
      <c r="BE137" s="87">
        <f>AL136/COS(AN136/180*PI())-8</f>
        <v>264.50932705750336</v>
      </c>
      <c r="BF137" s="87">
        <f>AR136-9</f>
        <v>26</v>
      </c>
      <c r="BG137" s="104">
        <v>12</v>
      </c>
      <c r="BH137" s="88">
        <f t="shared" si="36"/>
        <v>316.50932705750336</v>
      </c>
      <c r="BI137" s="88">
        <f>INT((AQ136-AP136-3.5/COS(AN136*PI()/180))/20)+1</f>
        <v>7</v>
      </c>
      <c r="BJ137" s="87">
        <f t="shared" si="37"/>
        <v>19.670100677414553</v>
      </c>
      <c r="BK137" s="88">
        <v>4</v>
      </c>
      <c r="BL137" s="103" t="s">
        <v>310</v>
      </c>
      <c r="BM137" s="87">
        <f>AR136-8.2</f>
        <v>26.8</v>
      </c>
      <c r="BN137" s="104">
        <v>12</v>
      </c>
      <c r="BO137" s="105">
        <f t="shared" si="38"/>
        <v>1.39</v>
      </c>
      <c r="BP137" s="87">
        <f>20+BM137</f>
        <v>46.8</v>
      </c>
      <c r="BQ137" s="88">
        <f>IF(BS136="双肢",INT(BQ136/3)*INT((AX136+AY137/2)/3),INT(BQ136/3/2)*INT((AX136+AY137/2)/3))</f>
        <v>48</v>
      </c>
      <c r="BR137" s="87">
        <f t="shared" si="39"/>
        <v>19.943855580830132</v>
      </c>
      <c r="BS137" s="103" t="s">
        <v>310</v>
      </c>
      <c r="BT137" s="242"/>
      <c r="BU137" s="342"/>
      <c r="BV137" s="88">
        <v>6</v>
      </c>
      <c r="BW137" s="110">
        <f>(10+2.5*BY137)*1/TAN(BX136/180*PI())</f>
        <v>34.641016151377556</v>
      </c>
      <c r="BX137" s="242"/>
      <c r="BY137" s="88">
        <f>INT((120*SIN(BX136/180*PI()))/10)*2</f>
        <v>20</v>
      </c>
      <c r="BZ137" s="104">
        <v>12</v>
      </c>
      <c r="CA137" s="110">
        <f>BW137+2*6</f>
        <v>46.641016151377556</v>
      </c>
      <c r="CB137" s="88">
        <f t="shared" si="40"/>
        <v>21</v>
      </c>
      <c r="CC137" s="87">
        <f t="shared" si="41"/>
        <v>8.695795715629913</v>
      </c>
      <c r="CD137" s="242"/>
      <c r="CE137" s="284"/>
    </row>
    <row r="138" spans="5:83" ht="19.899999999999999" customHeight="1" x14ac:dyDescent="0.25">
      <c r="E138" s="93"/>
      <c r="I138" s="72"/>
      <c r="P138" s="72"/>
      <c r="Q138" s="72"/>
      <c r="R138" s="72"/>
      <c r="S138" s="72"/>
      <c r="AJ138" s="278"/>
      <c r="AK138" s="242"/>
      <c r="AL138" s="238">
        <f>AJ132*100-2*2</f>
        <v>236</v>
      </c>
      <c r="AM138" s="242" t="s">
        <v>315</v>
      </c>
      <c r="AN138" s="238">
        <v>30</v>
      </c>
      <c r="AO138" s="250">
        <f>INT(AL138*TAN(RADIANS(AN138)))+20</f>
        <v>156</v>
      </c>
      <c r="AP138" s="242">
        <f>INT((AO138-13)/AS138)*AS138+13</f>
        <v>149</v>
      </c>
      <c r="AQ138" s="242">
        <f>AP138+INT(AL138*(TAN(AN138/180*PI())))</f>
        <v>285</v>
      </c>
      <c r="AR138" s="238">
        <f>F$9</f>
        <v>35</v>
      </c>
      <c r="AS138" s="239">
        <v>8</v>
      </c>
      <c r="AT138" s="88">
        <v>1</v>
      </c>
      <c r="AU138" s="104">
        <f>J$9</f>
        <v>20</v>
      </c>
      <c r="AV138" s="87">
        <f>AL138-8</f>
        <v>228</v>
      </c>
      <c r="AW138" s="88">
        <f>AR138-9</f>
        <v>26</v>
      </c>
      <c r="AX138" s="130">
        <f>INT((AP138-13)/AS138)+1</f>
        <v>18</v>
      </c>
      <c r="AY138" s="103" t="s">
        <v>310</v>
      </c>
      <c r="AZ138" s="105">
        <f t="shared" si="34"/>
        <v>2.27</v>
      </c>
      <c r="BA138" s="88">
        <f t="shared" si="35"/>
        <v>280</v>
      </c>
      <c r="BB138" s="87">
        <f>BA138*AX138/100*((AU138/100)^2/4*PI()*7850/100)</f>
        <v>124.29397174662658</v>
      </c>
      <c r="BC138" s="87">
        <f>Q$9</f>
        <v>0</v>
      </c>
      <c r="BD138" s="88">
        <v>2</v>
      </c>
      <c r="BE138" s="87">
        <f>AL138-8</f>
        <v>228</v>
      </c>
      <c r="BF138" s="87">
        <f>AR138-9</f>
        <v>26</v>
      </c>
      <c r="BG138" s="104">
        <v>12</v>
      </c>
      <c r="BH138" s="88">
        <f t="shared" si="36"/>
        <v>280</v>
      </c>
      <c r="BI138" s="88">
        <f>INT((AP138-13)/20)+1</f>
        <v>7</v>
      </c>
      <c r="BJ138" s="87">
        <f t="shared" si="37"/>
        <v>17.40115604452772</v>
      </c>
      <c r="BK138" s="88">
        <v>3</v>
      </c>
      <c r="BL138" s="87">
        <f>IF(BS138="双肢",(AP138+AQ138)/2-8.5,((INT((AX138-1)/2)+1)*AS138+AZ138+BO138+(AQ138-6.5*2)/2+INT(AQ138/8/10)*10+AZ138+BO138)/2)</f>
        <v>208.5</v>
      </c>
      <c r="BM138" s="87">
        <f>AR138-8.2</f>
        <v>26.8</v>
      </c>
      <c r="BN138" s="104">
        <v>12</v>
      </c>
      <c r="BO138" s="105">
        <f t="shared" si="38"/>
        <v>1.39</v>
      </c>
      <c r="BP138" s="87">
        <f>(BL138+BM138+10)*2</f>
        <v>490.6</v>
      </c>
      <c r="BQ138" s="88">
        <f>IF(BS138="双肢",INT((AL138-8)/12.5)+1,(INT((AL138-8)/12.5)+1)*2)</f>
        <v>19</v>
      </c>
      <c r="BR138" s="87">
        <f t="shared" si="39"/>
        <v>82.756702017071774</v>
      </c>
      <c r="BS138" s="87" t="str">
        <f>AE$6</f>
        <v>双肢</v>
      </c>
      <c r="BT138" s="242">
        <f>BB138+BJ138+BR138+BB139+BJ139+BR139</f>
        <v>396.76090968394993</v>
      </c>
      <c r="BU138" s="342">
        <f>(AP138+AQ138)*AL138/2*AR138/1000000</f>
        <v>1.7924199999999999</v>
      </c>
      <c r="BV138" s="88">
        <v>5</v>
      </c>
      <c r="BW138" s="110">
        <f>(20+10*BY138)*TAN(BX138/180*PI())</f>
        <v>138.56406460551014</v>
      </c>
      <c r="BX138" s="242">
        <f>45+AN138/2</f>
        <v>60</v>
      </c>
      <c r="BY138" s="88">
        <f>INT((150*COS(BX138/180*PI())-10)/10)</f>
        <v>6</v>
      </c>
      <c r="BZ138" s="104">
        <v>12</v>
      </c>
      <c r="CA138" s="110">
        <f>BW138+12</f>
        <v>150.56406460551014</v>
      </c>
      <c r="CB138" s="88">
        <f t="shared" si="40"/>
        <v>7</v>
      </c>
      <c r="CC138" s="87">
        <f t="shared" si="41"/>
        <v>9.3571027960672666</v>
      </c>
      <c r="CD138" s="242">
        <f>BB138+BJ138+BR138+BB139+BJ139+BR139+CC138+CC139</f>
        <v>414.81380819564714</v>
      </c>
      <c r="CE138" s="284">
        <f>(AP138+AQ138)*AL138/2*AR138/1000000</f>
        <v>1.7924199999999999</v>
      </c>
    </row>
    <row r="139" spans="5:83" ht="19.899999999999999" customHeight="1" x14ac:dyDescent="0.25">
      <c r="E139" s="93"/>
      <c r="I139" s="72"/>
      <c r="P139" s="72"/>
      <c r="Q139" s="72"/>
      <c r="R139" s="72"/>
      <c r="S139" s="72"/>
      <c r="AJ139" s="278"/>
      <c r="AK139" s="242"/>
      <c r="AL139" s="345"/>
      <c r="AM139" s="242"/>
      <c r="AN139" s="238"/>
      <c r="AO139" s="250"/>
      <c r="AP139" s="242"/>
      <c r="AQ139" s="242"/>
      <c r="AR139" s="238"/>
      <c r="AS139" s="239"/>
      <c r="AT139" s="88" t="s">
        <v>311</v>
      </c>
      <c r="AU139" s="104">
        <f>AU138</f>
        <v>20</v>
      </c>
      <c r="AV139" s="87">
        <f>AL138/COS(AN138/180*PI())-8</f>
        <v>264.50932705750336</v>
      </c>
      <c r="AW139" s="88">
        <f>AR138-9</f>
        <v>26</v>
      </c>
      <c r="AX139" s="103" t="s">
        <v>310</v>
      </c>
      <c r="AY139" s="131">
        <f>INT((AQ138-AP138-3.5/COS(AN138*PI()/180))/AS138)+1</f>
        <v>17</v>
      </c>
      <c r="AZ139" s="105">
        <f t="shared" si="34"/>
        <v>2.27</v>
      </c>
      <c r="BA139" s="88">
        <f t="shared" si="35"/>
        <v>316.50932705750336</v>
      </c>
      <c r="BB139" s="87">
        <f>BA139*AY139/100*((AU139/100)^2/4*PI()*7850/100)</f>
        <v>132.69512361747917</v>
      </c>
      <c r="BC139" s="87">
        <f>BC138</f>
        <v>0</v>
      </c>
      <c r="BD139" s="88" t="s">
        <v>312</v>
      </c>
      <c r="BE139" s="87">
        <f>AL138/COS(AN138/180*PI())-8</f>
        <v>264.50932705750336</v>
      </c>
      <c r="BF139" s="87">
        <f>AR138-9</f>
        <v>26</v>
      </c>
      <c r="BG139" s="104">
        <v>12</v>
      </c>
      <c r="BH139" s="88">
        <f t="shared" si="36"/>
        <v>316.50932705750336</v>
      </c>
      <c r="BI139" s="88">
        <f>INT((AQ138-AP138-3.5/COS(AN138*PI()/180))/20)+1</f>
        <v>7</v>
      </c>
      <c r="BJ139" s="87">
        <f t="shared" si="37"/>
        <v>19.670100677414553</v>
      </c>
      <c r="BK139" s="88">
        <v>4</v>
      </c>
      <c r="BL139" s="103" t="s">
        <v>310</v>
      </c>
      <c r="BM139" s="87">
        <f>AR138-8.2</f>
        <v>26.8</v>
      </c>
      <c r="BN139" s="104">
        <v>12</v>
      </c>
      <c r="BO139" s="105">
        <f t="shared" si="38"/>
        <v>1.39</v>
      </c>
      <c r="BP139" s="87">
        <f>20+BM139</f>
        <v>46.8</v>
      </c>
      <c r="BQ139" s="88">
        <f>IF(BS138="双肢",INT(BQ138/3)*INT((AX138+AY139/2)/3),INT(BQ138/3/2)*INT((AX138+AY139/2)/3))</f>
        <v>48</v>
      </c>
      <c r="BR139" s="87">
        <f t="shared" si="39"/>
        <v>19.943855580830132</v>
      </c>
      <c r="BS139" s="103" t="s">
        <v>310</v>
      </c>
      <c r="BT139" s="242"/>
      <c r="BU139" s="342"/>
      <c r="BV139" s="88">
        <v>6</v>
      </c>
      <c r="BW139" s="110">
        <f>(10+2.5*BY139)*1/TAN(BX138/180*PI())</f>
        <v>34.641016151377556</v>
      </c>
      <c r="BX139" s="242"/>
      <c r="BY139" s="88">
        <f>INT((120*SIN(BX138/180*PI()))/10)*2</f>
        <v>20</v>
      </c>
      <c r="BZ139" s="104">
        <v>12</v>
      </c>
      <c r="CA139" s="110">
        <f>BW139+2*6</f>
        <v>46.641016151377556</v>
      </c>
      <c r="CB139" s="88">
        <f t="shared" si="40"/>
        <v>21</v>
      </c>
      <c r="CC139" s="87">
        <f t="shared" si="41"/>
        <v>8.695795715629913</v>
      </c>
      <c r="CD139" s="242"/>
      <c r="CE139" s="284"/>
    </row>
    <row r="140" spans="5:83" ht="19.899999999999999" customHeight="1" x14ac:dyDescent="0.25">
      <c r="E140" s="93"/>
      <c r="I140" s="72"/>
      <c r="P140" s="72"/>
      <c r="Q140" s="72"/>
      <c r="R140" s="72"/>
      <c r="S140" s="72"/>
      <c r="AJ140" s="278"/>
      <c r="AK140" s="242"/>
      <c r="AL140" s="238">
        <f>AJ132*100-2*2</f>
        <v>236</v>
      </c>
      <c r="AM140" s="242" t="s">
        <v>316</v>
      </c>
      <c r="AN140" s="238">
        <v>30</v>
      </c>
      <c r="AO140" s="250">
        <f>INT(AL140*TAN(RADIANS(AN140)))+20</f>
        <v>156</v>
      </c>
      <c r="AP140" s="242">
        <f>INT((AO140-13)/AS140)*AS140+13</f>
        <v>149</v>
      </c>
      <c r="AQ140" s="242">
        <f>AP140+INT(AL140*(TAN(AN140/180*PI())))</f>
        <v>285</v>
      </c>
      <c r="AR140" s="238">
        <f>F$10</f>
        <v>40</v>
      </c>
      <c r="AS140" s="239">
        <v>8</v>
      </c>
      <c r="AT140" s="88">
        <v>1</v>
      </c>
      <c r="AU140" s="104">
        <f>J$10</f>
        <v>20</v>
      </c>
      <c r="AV140" s="87">
        <f>AL140-8</f>
        <v>228</v>
      </c>
      <c r="AW140" s="88">
        <f>AR140-9</f>
        <v>31</v>
      </c>
      <c r="AX140" s="130">
        <f>INT((AP140-13)/AS140)+1</f>
        <v>18</v>
      </c>
      <c r="AY140" s="103" t="s">
        <v>310</v>
      </c>
      <c r="AZ140" s="105">
        <f t="shared" si="34"/>
        <v>2.27</v>
      </c>
      <c r="BA140" s="88">
        <f t="shared" si="35"/>
        <v>290</v>
      </c>
      <c r="BB140" s="87">
        <f>BA140*AX140/100*((AU140/100)^2/4*PI()*7850/100)</f>
        <v>128.73304216614898</v>
      </c>
      <c r="BC140" s="87">
        <f>Q$10</f>
        <v>0</v>
      </c>
      <c r="BD140" s="88">
        <v>2</v>
      </c>
      <c r="BE140" s="87">
        <f>AL140-8</f>
        <v>228</v>
      </c>
      <c r="BF140" s="87">
        <f>AR140-9</f>
        <v>31</v>
      </c>
      <c r="BG140" s="104">
        <v>12</v>
      </c>
      <c r="BH140" s="88">
        <f t="shared" si="36"/>
        <v>290</v>
      </c>
      <c r="BI140" s="88">
        <f>INT((AP140-13)/20)+1</f>
        <v>7</v>
      </c>
      <c r="BJ140" s="87">
        <f t="shared" si="37"/>
        <v>18.022625903260852</v>
      </c>
      <c r="BK140" s="88">
        <v>3</v>
      </c>
      <c r="BL140" s="87">
        <f>IF(BS140="双肢",(AP140+AQ140)/2-8.5,((INT((AX140-1)/2)+1)*AS140+AZ140+BO140+(AQ140-6.5*2)/2+INT(AQ140/8/10)*10+AZ140+BO140)/2)</f>
        <v>208.5</v>
      </c>
      <c r="BM140" s="87">
        <f>AR140-8.2</f>
        <v>31.8</v>
      </c>
      <c r="BN140" s="104">
        <v>12</v>
      </c>
      <c r="BO140" s="105">
        <f t="shared" si="38"/>
        <v>1.39</v>
      </c>
      <c r="BP140" s="87">
        <f>(BL140+BM140+10)*2</f>
        <v>500.6</v>
      </c>
      <c r="BQ140" s="88">
        <f>IF(BS140="双肢",INT((AL140-8)/12.5)+1,(INT((AL140-8)/12.5)+1)*2)</f>
        <v>19</v>
      </c>
      <c r="BR140" s="87">
        <f t="shared" si="39"/>
        <v>84.443548776490275</v>
      </c>
      <c r="BS140" s="87" t="str">
        <f>AE$6</f>
        <v>双肢</v>
      </c>
      <c r="BT140" s="242">
        <f>BB140+BJ140+BR140+BB141+BJ141+BR141</f>
        <v>410.45297577794344</v>
      </c>
      <c r="BU140" s="342">
        <f>(AP140+AQ140)*AL140/2*AR140/1000000</f>
        <v>2.0484800000000001</v>
      </c>
      <c r="BV140" s="88">
        <v>5</v>
      </c>
      <c r="BW140" s="110">
        <f>(20+10*BY140)*TAN(BX140/180*PI())</f>
        <v>138.56406460551014</v>
      </c>
      <c r="BX140" s="242">
        <f>45+AN140/2</f>
        <v>60</v>
      </c>
      <c r="BY140" s="88">
        <f>INT((150*COS(BX140/180*PI())-10)/10)</f>
        <v>6</v>
      </c>
      <c r="BZ140" s="104">
        <v>12</v>
      </c>
      <c r="CA140" s="110">
        <f>BW140+12</f>
        <v>150.56406460551014</v>
      </c>
      <c r="CB140" s="88">
        <f t="shared" si="40"/>
        <v>7</v>
      </c>
      <c r="CC140" s="87">
        <f t="shared" si="41"/>
        <v>9.3571027960672666</v>
      </c>
      <c r="CD140" s="242">
        <f>BB140+BJ140+BR140+BB141+BJ141+BR141+CC140+CC141</f>
        <v>428.50587428964064</v>
      </c>
      <c r="CE140" s="284">
        <f>(AP140+AQ140)*AL140/2*AR140/1000000</f>
        <v>2.0484800000000001</v>
      </c>
    </row>
    <row r="141" spans="5:83" ht="19.899999999999999" customHeight="1" x14ac:dyDescent="0.25">
      <c r="E141" s="93"/>
      <c r="I141" s="72"/>
      <c r="P141" s="72"/>
      <c r="Q141" s="72"/>
      <c r="R141" s="72"/>
      <c r="S141" s="72"/>
      <c r="AJ141" s="278"/>
      <c r="AK141" s="242"/>
      <c r="AL141" s="345"/>
      <c r="AM141" s="242"/>
      <c r="AN141" s="238"/>
      <c r="AO141" s="250"/>
      <c r="AP141" s="242"/>
      <c r="AQ141" s="242"/>
      <c r="AR141" s="238"/>
      <c r="AS141" s="239"/>
      <c r="AT141" s="88" t="s">
        <v>311</v>
      </c>
      <c r="AU141" s="104">
        <f>AU140</f>
        <v>20</v>
      </c>
      <c r="AV141" s="87">
        <f>AL140/COS(AN140/180*PI())-8</f>
        <v>264.50932705750336</v>
      </c>
      <c r="AW141" s="88">
        <f>AR140-9</f>
        <v>31</v>
      </c>
      <c r="AX141" s="103" t="s">
        <v>310</v>
      </c>
      <c r="AY141" s="131">
        <f>INT((AQ140-AP140-3.5/COS(AN140*PI()/180))/AS140)+1</f>
        <v>17</v>
      </c>
      <c r="AZ141" s="105">
        <f t="shared" si="34"/>
        <v>2.27</v>
      </c>
      <c r="BA141" s="88">
        <f t="shared" si="35"/>
        <v>326.50932705750336</v>
      </c>
      <c r="BB141" s="87">
        <f>BA141*AY141/100*((AU141/100)^2/4*PI()*7850/100)</f>
        <v>136.88757901369473</v>
      </c>
      <c r="BC141" s="87">
        <f>BC140</f>
        <v>0</v>
      </c>
      <c r="BD141" s="88" t="s">
        <v>312</v>
      </c>
      <c r="BE141" s="87">
        <f>AL140/COS(AN140/180*PI())-8</f>
        <v>264.50932705750336</v>
      </c>
      <c r="BF141" s="87">
        <f>AR140-9</f>
        <v>31</v>
      </c>
      <c r="BG141" s="104">
        <v>12</v>
      </c>
      <c r="BH141" s="88">
        <f t="shared" si="36"/>
        <v>326.50932705750336</v>
      </c>
      <c r="BI141" s="88">
        <f>INT((AQ140-AP140-3.5/COS(AN140*PI()/180))/20)+1</f>
        <v>7</v>
      </c>
      <c r="BJ141" s="87">
        <f t="shared" si="37"/>
        <v>20.291570536147685</v>
      </c>
      <c r="BK141" s="88">
        <v>4</v>
      </c>
      <c r="BL141" s="103" t="s">
        <v>310</v>
      </c>
      <c r="BM141" s="87">
        <f>AR140-8.2</f>
        <v>31.8</v>
      </c>
      <c r="BN141" s="104">
        <v>12</v>
      </c>
      <c r="BO141" s="105">
        <f t="shared" si="38"/>
        <v>1.39</v>
      </c>
      <c r="BP141" s="87">
        <f>20+BM141</f>
        <v>51.8</v>
      </c>
      <c r="BQ141" s="88">
        <f>IF(BS140="双肢",INT(BQ140/3)*INT((AX140+AY141/2)/3),INT(BQ140/3/2)*INT((AX140+AY141/2)/3))</f>
        <v>48</v>
      </c>
      <c r="BR141" s="87">
        <f t="shared" si="39"/>
        <v>22.074609382200876</v>
      </c>
      <c r="BS141" s="103" t="s">
        <v>310</v>
      </c>
      <c r="BT141" s="242"/>
      <c r="BU141" s="342"/>
      <c r="BV141" s="88">
        <v>6</v>
      </c>
      <c r="BW141" s="110">
        <f>(10+2.5*BY141)*1/TAN(BX140/180*PI())</f>
        <v>34.641016151377556</v>
      </c>
      <c r="BX141" s="242"/>
      <c r="BY141" s="88">
        <f>INT((120*SIN(BX140/180*PI()))/10)*2</f>
        <v>20</v>
      </c>
      <c r="BZ141" s="104">
        <v>12</v>
      </c>
      <c r="CA141" s="110">
        <f>BW141+2*6</f>
        <v>46.641016151377556</v>
      </c>
      <c r="CB141" s="88">
        <f t="shared" si="40"/>
        <v>21</v>
      </c>
      <c r="CC141" s="87">
        <f t="shared" si="41"/>
        <v>8.695795715629913</v>
      </c>
      <c r="CD141" s="242"/>
      <c r="CE141" s="284"/>
    </row>
    <row r="142" spans="5:83" ht="19.899999999999999" customHeight="1" x14ac:dyDescent="0.25">
      <c r="E142" s="93"/>
      <c r="I142" s="72"/>
      <c r="P142" s="72"/>
      <c r="Q142" s="72"/>
      <c r="R142" s="72"/>
      <c r="S142" s="72"/>
      <c r="AJ142" s="278"/>
      <c r="AK142" s="242"/>
      <c r="AL142" s="238">
        <f>AJ132*100-2*2</f>
        <v>236</v>
      </c>
      <c r="AM142" s="242" t="s">
        <v>317</v>
      </c>
      <c r="AN142" s="238">
        <v>30</v>
      </c>
      <c r="AO142" s="250">
        <f>INT(AL142*TAN(RADIANS(AN142)))+20</f>
        <v>156</v>
      </c>
      <c r="AP142" s="242">
        <f>INT((AO142-13)/AS142)*AS142+13</f>
        <v>149</v>
      </c>
      <c r="AQ142" s="242">
        <f>AP142+INT(AL142*(TAN(AN142/180*PI())))</f>
        <v>285</v>
      </c>
      <c r="AR142" s="238">
        <f>F$11</f>
        <v>40</v>
      </c>
      <c r="AS142" s="239">
        <v>8</v>
      </c>
      <c r="AT142" s="88">
        <v>1</v>
      </c>
      <c r="AU142" s="104">
        <f>J$11</f>
        <v>20</v>
      </c>
      <c r="AV142" s="87">
        <f>AL142-8</f>
        <v>228</v>
      </c>
      <c r="AW142" s="88">
        <f>AR142-9</f>
        <v>31</v>
      </c>
      <c r="AX142" s="130">
        <f>INT((AP142-13)/AS142)+1</f>
        <v>18</v>
      </c>
      <c r="AY142" s="103" t="s">
        <v>310</v>
      </c>
      <c r="AZ142" s="105">
        <f t="shared" si="34"/>
        <v>2.27</v>
      </c>
      <c r="BA142" s="88">
        <f t="shared" si="35"/>
        <v>290</v>
      </c>
      <c r="BB142" s="87">
        <f>BA142*AX142/100*((AU142/100)^2/4*PI()*7850/100)</f>
        <v>128.73304216614898</v>
      </c>
      <c r="BC142" s="87">
        <f>Q$11</f>
        <v>0</v>
      </c>
      <c r="BD142" s="88">
        <v>2</v>
      </c>
      <c r="BE142" s="87">
        <f>AL142-8</f>
        <v>228</v>
      </c>
      <c r="BF142" s="87">
        <f>AR142-9</f>
        <v>31</v>
      </c>
      <c r="BG142" s="104">
        <v>12</v>
      </c>
      <c r="BH142" s="88">
        <f t="shared" si="36"/>
        <v>290</v>
      </c>
      <c r="BI142" s="88">
        <f>INT((AP142-13)/20)+1</f>
        <v>7</v>
      </c>
      <c r="BJ142" s="87">
        <f t="shared" si="37"/>
        <v>18.022625903260852</v>
      </c>
      <c r="BK142" s="88">
        <v>3</v>
      </c>
      <c r="BL142" s="87">
        <f>IF(BS142="双肢",(AP142+AQ142)/2-8.5,((INT((AX142-1)/2)+1)*AS142+AZ142+BO142+(AQ142-6.5*2)/2+INT(AQ142/8/10)*10+AZ142+BO142)/2)</f>
        <v>208.5</v>
      </c>
      <c r="BM142" s="87">
        <f>AR142-8.2</f>
        <v>31.8</v>
      </c>
      <c r="BN142" s="104">
        <v>12</v>
      </c>
      <c r="BO142" s="105">
        <f t="shared" si="38"/>
        <v>1.39</v>
      </c>
      <c r="BP142" s="87">
        <f>(BL142+BM142+10)*2</f>
        <v>500.6</v>
      </c>
      <c r="BQ142" s="88">
        <f>IF(BS142="双肢",INT((AL142-8)/12.5)+1,(INT((AL142-8)/12.5)+1)*2)</f>
        <v>19</v>
      </c>
      <c r="BR142" s="87">
        <f t="shared" si="39"/>
        <v>84.443548776490275</v>
      </c>
      <c r="BS142" s="87" t="str">
        <f>AE$11</f>
        <v>双肢</v>
      </c>
      <c r="BT142" s="242">
        <f>BB142+BJ142+BR142+BB143+BJ143+BR143</f>
        <v>410.45297577794344</v>
      </c>
      <c r="BU142" s="342">
        <f>(AP142+AQ142)*AL142/2*AR142/1000000</f>
        <v>2.0484800000000001</v>
      </c>
      <c r="BV142" s="88">
        <v>5</v>
      </c>
      <c r="BW142" s="110">
        <f>(20+10*BY142)*TAN(BX142/180*PI())</f>
        <v>138.56406460551014</v>
      </c>
      <c r="BX142" s="242">
        <f>45+AN142/2</f>
        <v>60</v>
      </c>
      <c r="BY142" s="88">
        <f>INT((150*COS(BX142/180*PI())-10)/10)</f>
        <v>6</v>
      </c>
      <c r="BZ142" s="104">
        <v>12</v>
      </c>
      <c r="CA142" s="110">
        <f>BW142+12</f>
        <v>150.56406460551014</v>
      </c>
      <c r="CB142" s="88">
        <f t="shared" si="40"/>
        <v>7</v>
      </c>
      <c r="CC142" s="87">
        <f t="shared" si="41"/>
        <v>9.3571027960672666</v>
      </c>
      <c r="CD142" s="242">
        <f>BB142+BJ142+BR142+BB143+BJ143+BR143+CC142+CC143</f>
        <v>428.50587428964064</v>
      </c>
      <c r="CE142" s="284">
        <f>(AP142+AQ142)*AL142/2*AR142/1000000</f>
        <v>2.0484800000000001</v>
      </c>
    </row>
    <row r="143" spans="5:83" ht="19.899999999999999" customHeight="1" x14ac:dyDescent="0.25">
      <c r="E143" s="93"/>
      <c r="I143" s="72"/>
      <c r="P143" s="72"/>
      <c r="Q143" s="72"/>
      <c r="R143" s="72"/>
      <c r="S143" s="72"/>
      <c r="AJ143" s="278"/>
      <c r="AK143" s="242"/>
      <c r="AL143" s="345"/>
      <c r="AM143" s="242"/>
      <c r="AN143" s="238"/>
      <c r="AO143" s="250"/>
      <c r="AP143" s="242"/>
      <c r="AQ143" s="242"/>
      <c r="AR143" s="238"/>
      <c r="AS143" s="239"/>
      <c r="AT143" s="88" t="s">
        <v>311</v>
      </c>
      <c r="AU143" s="104">
        <f>AU142</f>
        <v>20</v>
      </c>
      <c r="AV143" s="87">
        <f>AL142/COS(AN142/180*PI())-8</f>
        <v>264.50932705750336</v>
      </c>
      <c r="AW143" s="88">
        <f>AR142-9</f>
        <v>31</v>
      </c>
      <c r="AX143" s="103" t="s">
        <v>310</v>
      </c>
      <c r="AY143" s="131">
        <f>INT((AQ142-AP142-3.5/COS(AN142*PI()/180))/AS142)+1</f>
        <v>17</v>
      </c>
      <c r="AZ143" s="105">
        <f t="shared" si="34"/>
        <v>2.27</v>
      </c>
      <c r="BA143" s="88">
        <f t="shared" si="35"/>
        <v>326.50932705750336</v>
      </c>
      <c r="BB143" s="87">
        <f>BA143*AY143/100*((AU143/100)^2/4*PI()*7850/100)</f>
        <v>136.88757901369473</v>
      </c>
      <c r="BC143" s="87">
        <f>BC142</f>
        <v>0</v>
      </c>
      <c r="BD143" s="88" t="s">
        <v>312</v>
      </c>
      <c r="BE143" s="87">
        <f>AL142/COS(AN142/180*PI())-8</f>
        <v>264.50932705750336</v>
      </c>
      <c r="BF143" s="87">
        <f>AR142-9</f>
        <v>31</v>
      </c>
      <c r="BG143" s="104">
        <v>12</v>
      </c>
      <c r="BH143" s="88">
        <f t="shared" si="36"/>
        <v>326.50932705750336</v>
      </c>
      <c r="BI143" s="88">
        <f>INT((AQ142-AP142-3.5/COS(AN142*PI()/180))/20)+1</f>
        <v>7</v>
      </c>
      <c r="BJ143" s="87">
        <f t="shared" si="37"/>
        <v>20.291570536147685</v>
      </c>
      <c r="BK143" s="88">
        <v>4</v>
      </c>
      <c r="BL143" s="103" t="s">
        <v>310</v>
      </c>
      <c r="BM143" s="87">
        <f>AR142-8.2</f>
        <v>31.8</v>
      </c>
      <c r="BN143" s="104">
        <v>12</v>
      </c>
      <c r="BO143" s="105">
        <f t="shared" si="38"/>
        <v>1.39</v>
      </c>
      <c r="BP143" s="87">
        <f>20+BM143</f>
        <v>51.8</v>
      </c>
      <c r="BQ143" s="88">
        <f>IF(BS142="双肢",INT(BQ142/3)*INT((AX142+AY143/2)/3),INT(BQ142/3/2)*INT((AX142+AY143/2)/3))</f>
        <v>48</v>
      </c>
      <c r="BR143" s="87">
        <f t="shared" si="39"/>
        <v>22.074609382200876</v>
      </c>
      <c r="BS143" s="103" t="s">
        <v>310</v>
      </c>
      <c r="BT143" s="242"/>
      <c r="BU143" s="342"/>
      <c r="BV143" s="88">
        <v>6</v>
      </c>
      <c r="BW143" s="110">
        <f>(10+2.5*BY143)*1/TAN(BX142/180*PI())</f>
        <v>34.641016151377556</v>
      </c>
      <c r="BX143" s="242"/>
      <c r="BY143" s="88">
        <f>INT((120*SIN(BX142/180*PI()))/10)*2</f>
        <v>20</v>
      </c>
      <c r="BZ143" s="104">
        <v>12</v>
      </c>
      <c r="CA143" s="110">
        <f>BW143+2*6</f>
        <v>46.641016151377556</v>
      </c>
      <c r="CB143" s="88">
        <f t="shared" si="40"/>
        <v>21</v>
      </c>
      <c r="CC143" s="87">
        <f t="shared" si="41"/>
        <v>8.695795715629913</v>
      </c>
      <c r="CD143" s="242"/>
      <c r="CE143" s="284"/>
    </row>
    <row r="144" spans="5:83" ht="19.899999999999999" customHeight="1" x14ac:dyDescent="0.25">
      <c r="E144" s="93"/>
      <c r="I144" s="72"/>
      <c r="P144" s="72"/>
      <c r="Q144" s="72"/>
      <c r="R144" s="72"/>
      <c r="S144" s="72"/>
      <c r="AJ144" s="278"/>
      <c r="AK144" s="242"/>
      <c r="AL144" s="238">
        <f>AJ132*100-2*2</f>
        <v>236</v>
      </c>
      <c r="AM144" s="242" t="s">
        <v>318</v>
      </c>
      <c r="AN144" s="238">
        <v>30</v>
      </c>
      <c r="AO144" s="250">
        <f>INT(AL144*TAN(RADIANS(AN144)))+20</f>
        <v>156</v>
      </c>
      <c r="AP144" s="242">
        <f>INT((AO144-13)/AS144)*AS144+13</f>
        <v>149</v>
      </c>
      <c r="AQ144" s="242">
        <f>AP144+INT(AL144*(TAN(AN144/180*PI())))</f>
        <v>285</v>
      </c>
      <c r="AR144" s="238">
        <f>F$12</f>
        <v>45</v>
      </c>
      <c r="AS144" s="239">
        <v>8</v>
      </c>
      <c r="AT144" s="88">
        <v>1</v>
      </c>
      <c r="AU144" s="104">
        <f>J$12</f>
        <v>22</v>
      </c>
      <c r="AV144" s="87">
        <f>AL144-8</f>
        <v>228</v>
      </c>
      <c r="AW144" s="88">
        <f>AR144-9</f>
        <v>36</v>
      </c>
      <c r="AX144" s="130">
        <f>INT((AP144-13)/AS144)+1</f>
        <v>18</v>
      </c>
      <c r="AY144" s="103" t="s">
        <v>310</v>
      </c>
      <c r="AZ144" s="105">
        <f t="shared" si="34"/>
        <v>2.5099999999999998</v>
      </c>
      <c r="BA144" s="88">
        <f t="shared" si="35"/>
        <v>300</v>
      </c>
      <c r="BB144" s="87">
        <f>BA144*AX144/100*((AU144/100)^2/4*PI()*7850/100)</f>
        <v>161.13825622866233</v>
      </c>
      <c r="BC144" s="87">
        <f>Q$12</f>
        <v>0</v>
      </c>
      <c r="BD144" s="88">
        <v>2</v>
      </c>
      <c r="BE144" s="87">
        <f>AL144-8</f>
        <v>228</v>
      </c>
      <c r="BF144" s="87">
        <f>AR144-9</f>
        <v>36</v>
      </c>
      <c r="BG144" s="104">
        <v>12</v>
      </c>
      <c r="BH144" s="88">
        <f t="shared" si="36"/>
        <v>300</v>
      </c>
      <c r="BI144" s="88">
        <f>INT((AP144-13)/20)+1</f>
        <v>7</v>
      </c>
      <c r="BJ144" s="87">
        <f t="shared" si="37"/>
        <v>18.644095761993984</v>
      </c>
      <c r="BK144" s="88" t="s">
        <v>319</v>
      </c>
      <c r="BL144" s="87">
        <f>IF(BS144="双肢",(AP144+AQ144)/2-8.5,((INT((AX144-1)/2)+1)*AS144+AZ144+BO144+(AQ144-6.5*2)/2+INT(AQ144/8/10)*10+AZ144+BO144)/2)</f>
        <v>122.67</v>
      </c>
      <c r="BM144" s="87">
        <f>AR144-8.2</f>
        <v>36.799999999999997</v>
      </c>
      <c r="BN144" s="104">
        <f>Z$6</f>
        <v>10</v>
      </c>
      <c r="BO144" s="105">
        <f t="shared" si="38"/>
        <v>1.1599999999999999</v>
      </c>
      <c r="BP144" s="87">
        <f>(BL144+BM144+10)*2</f>
        <v>338.94</v>
      </c>
      <c r="BQ144" s="88">
        <f>IF(BS144="双肢",INT((AL144-8)/12.5)+1,(INT((AL144-8)/12.5)+1)*2)</f>
        <v>38</v>
      </c>
      <c r="BR144" s="87">
        <f t="shared" si="39"/>
        <v>79.40831119962607</v>
      </c>
      <c r="BS144" s="87" t="str">
        <f>AE$12</f>
        <v>四肢</v>
      </c>
      <c r="BT144" s="242">
        <f>BB144+BJ144+BR144+BB145+BJ145+BR145</f>
        <v>475.0159084047263</v>
      </c>
      <c r="BU144" s="342">
        <f>(AP144+AQ144)*AL144/2*AR144/1000000</f>
        <v>2.3045399999999998</v>
      </c>
      <c r="BV144" s="88">
        <v>5</v>
      </c>
      <c r="BW144" s="110">
        <f>(20+10*BY144)*TAN(BX144/180*PI())</f>
        <v>138.56406460551014</v>
      </c>
      <c r="BX144" s="242">
        <f>45+AN144/2</f>
        <v>60</v>
      </c>
      <c r="BY144" s="88">
        <f>INT((150*COS(BX144/180*PI())-10)/10)</f>
        <v>6</v>
      </c>
      <c r="BZ144" s="104">
        <v>12</v>
      </c>
      <c r="CA144" s="110">
        <f>BW144+12</f>
        <v>150.56406460551014</v>
      </c>
      <c r="CB144" s="88">
        <f t="shared" si="40"/>
        <v>7</v>
      </c>
      <c r="CC144" s="87">
        <f t="shared" si="41"/>
        <v>9.3571027960672666</v>
      </c>
      <c r="CD144" s="242">
        <f>BB144+BJ144+BR144+BB145+BJ145+BR145+CC144+CC145</f>
        <v>493.06880691642351</v>
      </c>
      <c r="CE144" s="284">
        <f>(AP144+AQ144)*AL144/2*AR144/1000000</f>
        <v>2.3045399999999998</v>
      </c>
    </row>
    <row r="145" spans="5:83" ht="19.899999999999999" customHeight="1" x14ac:dyDescent="0.25">
      <c r="E145" s="93"/>
      <c r="I145" s="72"/>
      <c r="P145" s="72"/>
      <c r="Q145" s="72"/>
      <c r="R145" s="72"/>
      <c r="S145" s="72"/>
      <c r="AJ145" s="278"/>
      <c r="AK145" s="242"/>
      <c r="AL145" s="345"/>
      <c r="AM145" s="242"/>
      <c r="AN145" s="238"/>
      <c r="AO145" s="250"/>
      <c r="AP145" s="242"/>
      <c r="AQ145" s="242"/>
      <c r="AR145" s="238"/>
      <c r="AS145" s="239"/>
      <c r="AT145" s="88" t="s">
        <v>311</v>
      </c>
      <c r="AU145" s="104">
        <f>AU144</f>
        <v>22</v>
      </c>
      <c r="AV145" s="87">
        <f>AL144/COS(AN144/180*PI())-8</f>
        <v>264.50932705750336</v>
      </c>
      <c r="AW145" s="88">
        <f>AR144-9</f>
        <v>36</v>
      </c>
      <c r="AX145" s="103" t="s">
        <v>310</v>
      </c>
      <c r="AY145" s="131">
        <f>INT((AQ144-AP144-3.5/COS(AN144*PI()/180))/AS144)+1</f>
        <v>17</v>
      </c>
      <c r="AZ145" s="105">
        <f t="shared" si="34"/>
        <v>2.5099999999999998</v>
      </c>
      <c r="BA145" s="88">
        <f t="shared" si="35"/>
        <v>336.50932705750336</v>
      </c>
      <c r="BB145" s="87">
        <f>BA145*AY145/100*((AU145/100)^2/4*PI()*7850/100)</f>
        <v>170.70684163599148</v>
      </c>
      <c r="BC145" s="87">
        <f>BC144</f>
        <v>0</v>
      </c>
      <c r="BD145" s="88" t="s">
        <v>312</v>
      </c>
      <c r="BE145" s="87">
        <f>AL144/COS(AN144/180*PI())-8</f>
        <v>264.50932705750336</v>
      </c>
      <c r="BF145" s="87">
        <f>AR144-9</f>
        <v>36</v>
      </c>
      <c r="BG145" s="104">
        <v>12</v>
      </c>
      <c r="BH145" s="88">
        <f t="shared" si="36"/>
        <v>336.50932705750336</v>
      </c>
      <c r="BI145" s="88">
        <f>INT((AQ144-AP144-3.5/COS(AN144*PI()/180))/20)+1</f>
        <v>7</v>
      </c>
      <c r="BJ145" s="87">
        <f t="shared" si="37"/>
        <v>20.91304039488082</v>
      </c>
      <c r="BK145" s="88">
        <v>4</v>
      </c>
      <c r="BL145" s="103" t="s">
        <v>310</v>
      </c>
      <c r="BM145" s="87">
        <f>AR144-8.2</f>
        <v>36.799999999999997</v>
      </c>
      <c r="BN145" s="104">
        <v>12</v>
      </c>
      <c r="BO145" s="105">
        <f t="shared" si="38"/>
        <v>1.39</v>
      </c>
      <c r="BP145" s="87">
        <f>20+BM145</f>
        <v>56.8</v>
      </c>
      <c r="BQ145" s="88">
        <f>IF(BS144="双肢",INT(BQ144/3)*INT((AX144+AY145/2)/3),INT(BQ144/3/2)*INT((AX144+AY145/2)/3))</f>
        <v>48</v>
      </c>
      <c r="BR145" s="87">
        <f t="shared" si="39"/>
        <v>24.205363183571617</v>
      </c>
      <c r="BS145" s="103" t="s">
        <v>310</v>
      </c>
      <c r="BT145" s="242"/>
      <c r="BU145" s="342"/>
      <c r="BV145" s="88">
        <v>6</v>
      </c>
      <c r="BW145" s="110">
        <f>(10+2.5*BY145)*1/TAN(BX144/180*PI())</f>
        <v>34.641016151377556</v>
      </c>
      <c r="BX145" s="242"/>
      <c r="BY145" s="88">
        <f>INT((120*SIN(BX144/180*PI()))/10)*2</f>
        <v>20</v>
      </c>
      <c r="BZ145" s="104">
        <v>12</v>
      </c>
      <c r="CA145" s="110">
        <f>BW145+2*6</f>
        <v>46.641016151377556</v>
      </c>
      <c r="CB145" s="88">
        <f t="shared" si="40"/>
        <v>21</v>
      </c>
      <c r="CC145" s="87">
        <f t="shared" si="41"/>
        <v>8.695795715629913</v>
      </c>
      <c r="CD145" s="242"/>
      <c r="CE145" s="284"/>
    </row>
    <row r="146" spans="5:83" ht="19.899999999999999" customHeight="1" x14ac:dyDescent="0.25">
      <c r="E146" s="93"/>
      <c r="I146" s="72"/>
      <c r="P146" s="72"/>
      <c r="Q146" s="72"/>
      <c r="R146" s="72"/>
      <c r="S146" s="72"/>
      <c r="AJ146" s="278"/>
      <c r="AK146" s="242"/>
      <c r="AL146" s="238">
        <f>AJ132*100-2*2</f>
        <v>236</v>
      </c>
      <c r="AM146" s="242" t="s">
        <v>320</v>
      </c>
      <c r="AN146" s="238">
        <v>30</v>
      </c>
      <c r="AO146" s="250">
        <f>INT(AL146*TAN(RADIANS(AN146)))+20</f>
        <v>156</v>
      </c>
      <c r="AP146" s="242">
        <f>INT((AO146-13)/AS146)*AS146+13</f>
        <v>149</v>
      </c>
      <c r="AQ146" s="242">
        <f>AP146+INT(AL146*(TAN(AN146/180*PI())))</f>
        <v>285</v>
      </c>
      <c r="AR146" s="238">
        <f>F$13</f>
        <v>45</v>
      </c>
      <c r="AS146" s="239">
        <v>8</v>
      </c>
      <c r="AT146" s="88">
        <v>1</v>
      </c>
      <c r="AU146" s="104">
        <f>J$13</f>
        <v>22</v>
      </c>
      <c r="AV146" s="87">
        <f>AL146-8</f>
        <v>228</v>
      </c>
      <c r="AW146" s="88">
        <f>AR146-9</f>
        <v>36</v>
      </c>
      <c r="AX146" s="130">
        <f>INT((AP146-13)/AS146)+1</f>
        <v>18</v>
      </c>
      <c r="AY146" s="103" t="s">
        <v>310</v>
      </c>
      <c r="AZ146" s="105">
        <f t="shared" si="34"/>
        <v>2.5099999999999998</v>
      </c>
      <c r="BA146" s="88">
        <f t="shared" si="35"/>
        <v>300</v>
      </c>
      <c r="BB146" s="87">
        <f>BA146*AX146/100*((AU146/100)^2/4*PI()*7850/100)</f>
        <v>161.13825622866233</v>
      </c>
      <c r="BC146" s="87">
        <f>Q$13</f>
        <v>0</v>
      </c>
      <c r="BD146" s="88">
        <v>2</v>
      </c>
      <c r="BE146" s="87">
        <f>AL146-8</f>
        <v>228</v>
      </c>
      <c r="BF146" s="87">
        <f>AR146-9</f>
        <v>36</v>
      </c>
      <c r="BG146" s="104">
        <v>12</v>
      </c>
      <c r="BH146" s="88">
        <f t="shared" si="36"/>
        <v>300</v>
      </c>
      <c r="BI146" s="88">
        <f>INT((AP146-13)/20)+1</f>
        <v>7</v>
      </c>
      <c r="BJ146" s="87">
        <f t="shared" si="37"/>
        <v>18.644095761993984</v>
      </c>
      <c r="BK146" s="88" t="s">
        <v>319</v>
      </c>
      <c r="BL146" s="87">
        <f>IF(BS146="双肢",(AP146+AQ146)/2-8.5,((INT((AX146-1)/2)+1)*AS146+AZ146+BO146+(AQ146-6.5*2)/2+INT(AQ146/8/10)*10+AZ146+BO146)/2)</f>
        <v>122.67</v>
      </c>
      <c r="BM146" s="87">
        <f>AR146-8.2</f>
        <v>36.799999999999997</v>
      </c>
      <c r="BN146" s="104">
        <f>Z$6</f>
        <v>10</v>
      </c>
      <c r="BO146" s="105">
        <f t="shared" si="38"/>
        <v>1.1599999999999999</v>
      </c>
      <c r="BP146" s="87">
        <f>(BL146+BM146+10)*2</f>
        <v>338.94</v>
      </c>
      <c r="BQ146" s="88">
        <f>IF(BS146="双肢",INT((AL146-8)/12.5)+1,(INT((AL146-8)/12.5)+1)*2)</f>
        <v>38</v>
      </c>
      <c r="BR146" s="87">
        <f t="shared" si="39"/>
        <v>79.40831119962607</v>
      </c>
      <c r="BS146" s="87" t="str">
        <f>AE$13</f>
        <v>四肢</v>
      </c>
      <c r="BT146" s="242">
        <f>BB146+BJ146+BR146+BB147+BJ147+BR147</f>
        <v>475.0159084047263</v>
      </c>
      <c r="BU146" s="342">
        <f>(AP146+AQ146)*AL146/2*AR146/1000000</f>
        <v>2.3045399999999998</v>
      </c>
      <c r="BV146" s="88">
        <v>5</v>
      </c>
      <c r="BW146" s="110">
        <f>(20+10*BY146)*TAN(BX146/180*PI())</f>
        <v>138.56406460551014</v>
      </c>
      <c r="BX146" s="242">
        <f>45+AN146/2</f>
        <v>60</v>
      </c>
      <c r="BY146" s="88">
        <f>INT((150*COS(BX146/180*PI())-10)/10)</f>
        <v>6</v>
      </c>
      <c r="BZ146" s="104">
        <v>12</v>
      </c>
      <c r="CA146" s="110">
        <f>BW146+12</f>
        <v>150.56406460551014</v>
      </c>
      <c r="CB146" s="88">
        <f t="shared" si="40"/>
        <v>7</v>
      </c>
      <c r="CC146" s="87">
        <f t="shared" si="41"/>
        <v>9.3571027960672666</v>
      </c>
      <c r="CD146" s="242">
        <f>BB146+BJ146+BR146+BB147+BJ147+BR147+CC146+CC147</f>
        <v>493.06880691642351</v>
      </c>
      <c r="CE146" s="284">
        <f>(AP146+AQ146)*AL146/2*AR146/1000000</f>
        <v>2.3045399999999998</v>
      </c>
    </row>
    <row r="147" spans="5:83" ht="19.899999999999999" customHeight="1" x14ac:dyDescent="0.25">
      <c r="E147" s="93"/>
      <c r="I147" s="72"/>
      <c r="P147" s="72"/>
      <c r="Q147" s="72"/>
      <c r="R147" s="72"/>
      <c r="S147" s="72"/>
      <c r="AJ147" s="278"/>
      <c r="AK147" s="242"/>
      <c r="AL147" s="345"/>
      <c r="AM147" s="242"/>
      <c r="AN147" s="238"/>
      <c r="AO147" s="250"/>
      <c r="AP147" s="242"/>
      <c r="AQ147" s="242"/>
      <c r="AR147" s="238"/>
      <c r="AS147" s="239"/>
      <c r="AT147" s="88" t="s">
        <v>311</v>
      </c>
      <c r="AU147" s="104">
        <f>AU146</f>
        <v>22</v>
      </c>
      <c r="AV147" s="87">
        <f>AL146/COS(AN146/180*PI())-8</f>
        <v>264.50932705750336</v>
      </c>
      <c r="AW147" s="88">
        <f>AR146-9</f>
        <v>36</v>
      </c>
      <c r="AX147" s="103" t="s">
        <v>310</v>
      </c>
      <c r="AY147" s="131">
        <f>INT((AQ146-AP146-3.5/COS(AN146*PI()/180))/AS146)+1</f>
        <v>17</v>
      </c>
      <c r="AZ147" s="105">
        <f t="shared" si="34"/>
        <v>2.5099999999999998</v>
      </c>
      <c r="BA147" s="88">
        <f t="shared" si="35"/>
        <v>336.50932705750336</v>
      </c>
      <c r="BB147" s="87">
        <f>BA147*AY147/100*((AU147/100)^2/4*PI()*7850/100)</f>
        <v>170.70684163599148</v>
      </c>
      <c r="BC147" s="87">
        <f>BC146</f>
        <v>0</v>
      </c>
      <c r="BD147" s="88" t="s">
        <v>312</v>
      </c>
      <c r="BE147" s="87">
        <f>AL146/COS(AN146/180*PI())-8</f>
        <v>264.50932705750336</v>
      </c>
      <c r="BF147" s="87">
        <f>AR146-9</f>
        <v>36</v>
      </c>
      <c r="BG147" s="104">
        <v>12</v>
      </c>
      <c r="BH147" s="88">
        <f t="shared" si="36"/>
        <v>336.50932705750336</v>
      </c>
      <c r="BI147" s="88">
        <f>INT((AQ146-AP146-3.5/COS(AN146*PI()/180))/20)+1</f>
        <v>7</v>
      </c>
      <c r="BJ147" s="87">
        <f t="shared" si="37"/>
        <v>20.91304039488082</v>
      </c>
      <c r="BK147" s="88">
        <v>4</v>
      </c>
      <c r="BL147" s="103" t="s">
        <v>310</v>
      </c>
      <c r="BM147" s="87">
        <f>AR146-8.2</f>
        <v>36.799999999999997</v>
      </c>
      <c r="BN147" s="104">
        <v>12</v>
      </c>
      <c r="BO147" s="105">
        <f t="shared" si="38"/>
        <v>1.39</v>
      </c>
      <c r="BP147" s="87">
        <f>20+BM147</f>
        <v>56.8</v>
      </c>
      <c r="BQ147" s="88">
        <f>IF(BS146="双肢",INT(BQ146/3)*INT((AX146+AY147/2)/3),INT(BQ146/3/2)*INT((AX146+AY147/2)/3))</f>
        <v>48</v>
      </c>
      <c r="BR147" s="87">
        <f t="shared" si="39"/>
        <v>24.205363183571617</v>
      </c>
      <c r="BS147" s="103" t="s">
        <v>310</v>
      </c>
      <c r="BT147" s="242"/>
      <c r="BU147" s="342"/>
      <c r="BV147" s="88">
        <v>6</v>
      </c>
      <c r="BW147" s="110">
        <f>(10+2.5*BY147)*1/TAN(BX146/180*PI())</f>
        <v>34.641016151377556</v>
      </c>
      <c r="BX147" s="242"/>
      <c r="BY147" s="88">
        <f>INT((120*SIN(BX146/180*PI()))/10)*2</f>
        <v>20</v>
      </c>
      <c r="BZ147" s="104">
        <v>12</v>
      </c>
      <c r="CA147" s="110">
        <f>BW147+2*6</f>
        <v>46.641016151377556</v>
      </c>
      <c r="CB147" s="88">
        <f t="shared" si="40"/>
        <v>21</v>
      </c>
      <c r="CC147" s="87">
        <f t="shared" si="41"/>
        <v>8.695795715629913</v>
      </c>
      <c r="CD147" s="242"/>
      <c r="CE147" s="284"/>
    </row>
    <row r="148" spans="5:83" ht="19.899999999999999" customHeight="1" x14ac:dyDescent="0.25">
      <c r="E148" s="93"/>
      <c r="I148" s="72"/>
      <c r="P148" s="72"/>
      <c r="Q148" s="72"/>
      <c r="R148" s="72"/>
      <c r="S148" s="72"/>
      <c r="AJ148" s="278"/>
      <c r="AK148" s="242"/>
      <c r="AL148" s="238">
        <f>AJ132*100-2*2</f>
        <v>236</v>
      </c>
      <c r="AM148" s="242" t="s">
        <v>321</v>
      </c>
      <c r="AN148" s="238">
        <v>30</v>
      </c>
      <c r="AO148" s="250">
        <f>INT(AL148*TAN(RADIANS(AN148)))+20</f>
        <v>156</v>
      </c>
      <c r="AP148" s="242">
        <f>INT((AO148-13)/AS148)*AS148+13</f>
        <v>149</v>
      </c>
      <c r="AQ148" s="242">
        <f>AP148+INT(AL148*(TAN(AN148/180*PI())))</f>
        <v>285</v>
      </c>
      <c r="AR148" s="238">
        <f>F$14</f>
        <v>50</v>
      </c>
      <c r="AS148" s="239">
        <v>8</v>
      </c>
      <c r="AT148" s="88">
        <v>1</v>
      </c>
      <c r="AU148" s="104">
        <f>J$14</f>
        <v>22</v>
      </c>
      <c r="AV148" s="87">
        <f>AL148-8</f>
        <v>228</v>
      </c>
      <c r="AW148" s="88">
        <f>AR148-9</f>
        <v>41</v>
      </c>
      <c r="AX148" s="130">
        <f>INT((AP148-13)/AS148)+1</f>
        <v>18</v>
      </c>
      <c r="AY148" s="103" t="s">
        <v>310</v>
      </c>
      <c r="AZ148" s="105">
        <f t="shared" si="34"/>
        <v>2.5099999999999998</v>
      </c>
      <c r="BA148" s="88">
        <f t="shared" si="35"/>
        <v>310</v>
      </c>
      <c r="BB148" s="87">
        <f>BA148*AX148/100*((AU148/100)^2/4*PI()*7850/100)</f>
        <v>166.50953143628439</v>
      </c>
      <c r="BC148" s="87">
        <f>Q$14</f>
        <v>0</v>
      </c>
      <c r="BD148" s="88">
        <v>2</v>
      </c>
      <c r="BE148" s="87">
        <f>AL148-8</f>
        <v>228</v>
      </c>
      <c r="BF148" s="87">
        <f>AR148-9</f>
        <v>41</v>
      </c>
      <c r="BG148" s="104">
        <v>12</v>
      </c>
      <c r="BH148" s="88">
        <f t="shared" si="36"/>
        <v>310</v>
      </c>
      <c r="BI148" s="88">
        <f>INT((AP148-13)/20)+1</f>
        <v>7</v>
      </c>
      <c r="BJ148" s="87">
        <f t="shared" si="37"/>
        <v>19.265565620727116</v>
      </c>
      <c r="BK148" s="88" t="s">
        <v>319</v>
      </c>
      <c r="BL148" s="87">
        <f>IF(BS148="双肢",(AP148+AQ148)/2-8.5,((INT((AX148-1)/2)+1)*AS148+AZ148+BO148+(AQ148-6.5*2)/2+INT(AQ148/8/10)*10+AZ148+BO148)/2)</f>
        <v>122.89999999999999</v>
      </c>
      <c r="BM148" s="87">
        <f>AR148-8.2</f>
        <v>41.8</v>
      </c>
      <c r="BN148" s="104">
        <v>12</v>
      </c>
      <c r="BO148" s="105">
        <f t="shared" si="38"/>
        <v>1.39</v>
      </c>
      <c r="BP148" s="87">
        <f>(BL148+BM148+10)*2</f>
        <v>349.4</v>
      </c>
      <c r="BQ148" s="88">
        <f>IF(BS148="双肢",INT((AL148-8)/12.5)+1,(INT((AL148-8)/12.5)+1)*2)</f>
        <v>38</v>
      </c>
      <c r="BR148" s="87">
        <f t="shared" si="39"/>
        <v>117.87685154816501</v>
      </c>
      <c r="BS148" s="87" t="str">
        <f>AE$14</f>
        <v>四肢</v>
      </c>
      <c r="BT148" s="242">
        <f>BB148+BJ148+BR148+BB149+BJ149+BR149</f>
        <v>527.30228850914523</v>
      </c>
      <c r="BU148" s="342">
        <f>(AP148+AQ148)*AL148/2*AR148/1000000</f>
        <v>2.5606</v>
      </c>
      <c r="BV148" s="88">
        <v>5</v>
      </c>
      <c r="BW148" s="110">
        <f>(20+10*BY148)*TAN(BX148/180*PI())</f>
        <v>138.56406460551014</v>
      </c>
      <c r="BX148" s="242">
        <f>45+AN148/2</f>
        <v>60</v>
      </c>
      <c r="BY148" s="88">
        <f>INT((150*COS(BX148/180*PI())-10)/10)</f>
        <v>6</v>
      </c>
      <c r="BZ148" s="104">
        <v>12</v>
      </c>
      <c r="CA148" s="110">
        <f>BW148+12</f>
        <v>150.56406460551014</v>
      </c>
      <c r="CB148" s="88">
        <f t="shared" si="40"/>
        <v>7</v>
      </c>
      <c r="CC148" s="87">
        <f t="shared" si="41"/>
        <v>9.3571027960672666</v>
      </c>
      <c r="CD148" s="242">
        <f>BB148+BJ148+BR148+BB149+BJ149+BR149+CC148+CC149</f>
        <v>545.35518702084232</v>
      </c>
      <c r="CE148" s="284">
        <f>(AP148+AQ148)*AL148/2*AR148/1000000</f>
        <v>2.5606</v>
      </c>
    </row>
    <row r="149" spans="5:83" ht="19.899999999999999" customHeight="1" x14ac:dyDescent="0.25">
      <c r="E149" s="93"/>
      <c r="I149" s="72"/>
      <c r="P149" s="72"/>
      <c r="Q149" s="72"/>
      <c r="R149" s="72"/>
      <c r="S149" s="72"/>
      <c r="AJ149" s="278"/>
      <c r="AK149" s="242"/>
      <c r="AL149" s="345"/>
      <c r="AM149" s="242"/>
      <c r="AN149" s="238"/>
      <c r="AO149" s="250"/>
      <c r="AP149" s="242"/>
      <c r="AQ149" s="242"/>
      <c r="AR149" s="238"/>
      <c r="AS149" s="239"/>
      <c r="AT149" s="88" t="s">
        <v>311</v>
      </c>
      <c r="AU149" s="104">
        <f>AU148</f>
        <v>22</v>
      </c>
      <c r="AV149" s="87">
        <f>AL148/COS(AN148/180*PI())-8</f>
        <v>264.50932705750336</v>
      </c>
      <c r="AW149" s="88">
        <f>AR148-9</f>
        <v>41</v>
      </c>
      <c r="AX149" s="103" t="s">
        <v>310</v>
      </c>
      <c r="AY149" s="131">
        <f>INT((AQ148-AP148-3.5/COS(AN148*PI()/180))/AS148)+1</f>
        <v>17</v>
      </c>
      <c r="AZ149" s="105">
        <f t="shared" si="34"/>
        <v>2.5099999999999998</v>
      </c>
      <c r="BA149" s="88">
        <f t="shared" si="35"/>
        <v>346.50932705750336</v>
      </c>
      <c r="BB149" s="87">
        <f>BA149*AY149/100*((AU149/100)^2/4*PI()*7850/100)</f>
        <v>175.77971266541235</v>
      </c>
      <c r="BC149" s="87">
        <f>BC148</f>
        <v>0</v>
      </c>
      <c r="BD149" s="88" t="s">
        <v>312</v>
      </c>
      <c r="BE149" s="87">
        <f>AL148/COS(AN148/180*PI())-8</f>
        <v>264.50932705750336</v>
      </c>
      <c r="BF149" s="87">
        <f>AR148-9</f>
        <v>41</v>
      </c>
      <c r="BG149" s="104">
        <v>12</v>
      </c>
      <c r="BH149" s="88">
        <f t="shared" si="36"/>
        <v>346.50932705750336</v>
      </c>
      <c r="BI149" s="88">
        <f>INT((AQ148-AP148-3.5/COS(AN148*PI()/180))/20)+1</f>
        <v>7</v>
      </c>
      <c r="BJ149" s="87">
        <f t="shared" si="37"/>
        <v>21.534510253613952</v>
      </c>
      <c r="BK149" s="88">
        <v>4</v>
      </c>
      <c r="BL149" s="103" t="s">
        <v>310</v>
      </c>
      <c r="BM149" s="87">
        <f>AR148-8.2</f>
        <v>41.8</v>
      </c>
      <c r="BN149" s="104">
        <v>12</v>
      </c>
      <c r="BO149" s="105">
        <f t="shared" si="38"/>
        <v>1.39</v>
      </c>
      <c r="BP149" s="87">
        <f>20+BM149</f>
        <v>61.8</v>
      </c>
      <c r="BQ149" s="88">
        <f>IF(BS148="双肢",INT(BQ148/3)*INT((AX148+AY149/2)/3),INT(BQ148/3/2)*INT((AX148+AY149/2)/3))</f>
        <v>48</v>
      </c>
      <c r="BR149" s="87">
        <f t="shared" si="39"/>
        <v>26.336116984942358</v>
      </c>
      <c r="BS149" s="103" t="s">
        <v>310</v>
      </c>
      <c r="BT149" s="242"/>
      <c r="BU149" s="342"/>
      <c r="BV149" s="88">
        <v>6</v>
      </c>
      <c r="BW149" s="110">
        <f>(10+2.5*BY149)*1/TAN(BX148/180*PI())</f>
        <v>34.641016151377556</v>
      </c>
      <c r="BX149" s="242"/>
      <c r="BY149" s="88">
        <f>INT((120*SIN(BX148/180*PI()))/10)*2</f>
        <v>20</v>
      </c>
      <c r="BZ149" s="104">
        <v>12</v>
      </c>
      <c r="CA149" s="110">
        <f>BW149+2*6</f>
        <v>46.641016151377556</v>
      </c>
      <c r="CB149" s="88">
        <f t="shared" si="40"/>
        <v>21</v>
      </c>
      <c r="CC149" s="87">
        <f t="shared" si="41"/>
        <v>8.695795715629913</v>
      </c>
      <c r="CD149" s="242"/>
      <c r="CE149" s="284"/>
    </row>
    <row r="150" spans="5:83" ht="19.899999999999999" customHeight="1" x14ac:dyDescent="0.25">
      <c r="E150" s="93"/>
      <c r="I150" s="72"/>
      <c r="P150" s="72"/>
      <c r="Q150" s="72"/>
      <c r="R150" s="72"/>
      <c r="S150" s="72"/>
      <c r="AJ150" s="278"/>
      <c r="AK150" s="242"/>
      <c r="AL150" s="238">
        <f>AJ132*100-2*2</f>
        <v>236</v>
      </c>
      <c r="AM150" s="242" t="s">
        <v>322</v>
      </c>
      <c r="AN150" s="238">
        <v>30</v>
      </c>
      <c r="AO150" s="250">
        <f>INT(AL150*TAN(RADIANS(AN150)))+20</f>
        <v>156</v>
      </c>
      <c r="AP150" s="242">
        <f>INT((AO150-13)/AS150)*AS150+13</f>
        <v>149</v>
      </c>
      <c r="AQ150" s="242">
        <f>AP150+INT(AL150*(TAN(AN150/180*PI())))</f>
        <v>285</v>
      </c>
      <c r="AR150" s="238">
        <f>F$15</f>
        <v>50</v>
      </c>
      <c r="AS150" s="239">
        <v>8</v>
      </c>
      <c r="AT150" s="88">
        <v>1</v>
      </c>
      <c r="AU150" s="104">
        <f>J$15</f>
        <v>22</v>
      </c>
      <c r="AV150" s="87">
        <f>AL150-8</f>
        <v>228</v>
      </c>
      <c r="AW150" s="88">
        <f>AR150-9</f>
        <v>41</v>
      </c>
      <c r="AX150" s="130">
        <f>INT((AP150-13)/AS150)+1</f>
        <v>18</v>
      </c>
      <c r="AY150" s="103" t="s">
        <v>310</v>
      </c>
      <c r="AZ150" s="105">
        <f t="shared" si="34"/>
        <v>2.5099999999999998</v>
      </c>
      <c r="BA150" s="88">
        <f t="shared" si="35"/>
        <v>310</v>
      </c>
      <c r="BB150" s="87">
        <f>BA150*AX150/100*((AU150/100)^2/4*PI()*7850/100)</f>
        <v>166.50953143628439</v>
      </c>
      <c r="BC150" s="87">
        <f>Q$15</f>
        <v>0</v>
      </c>
      <c r="BD150" s="88">
        <v>2</v>
      </c>
      <c r="BE150" s="87">
        <f>AL150-8</f>
        <v>228</v>
      </c>
      <c r="BF150" s="87">
        <f>AR150-9</f>
        <v>41</v>
      </c>
      <c r="BG150" s="104">
        <v>12</v>
      </c>
      <c r="BH150" s="88">
        <f t="shared" si="36"/>
        <v>310</v>
      </c>
      <c r="BI150" s="88">
        <f>INT((AP150-13)/20)+1</f>
        <v>7</v>
      </c>
      <c r="BJ150" s="87">
        <f t="shared" si="37"/>
        <v>19.265565620727116</v>
      </c>
      <c r="BK150" s="88" t="s">
        <v>319</v>
      </c>
      <c r="BL150" s="87">
        <f>IF(BS150="双肢",(AP150+AQ150)/2-8.5,((INT((AX150-1)/2)+1)*AS150+AZ150+BO150+(AQ150-6.5*2)/2+INT(AQ150/8/10)*10+AZ150+BO150)/2)</f>
        <v>122.89999999999999</v>
      </c>
      <c r="BM150" s="87">
        <f>AR150-8.2</f>
        <v>41.8</v>
      </c>
      <c r="BN150" s="104">
        <v>12</v>
      </c>
      <c r="BO150" s="105">
        <f t="shared" si="38"/>
        <v>1.39</v>
      </c>
      <c r="BP150" s="87">
        <f>(BL150+BM150+10)*2</f>
        <v>349.4</v>
      </c>
      <c r="BQ150" s="88">
        <f>IF(BS150="双肢",INT((AL150-8)/12.5)+1,(INT((AL150-8)/12.5)+1)*2)</f>
        <v>38</v>
      </c>
      <c r="BR150" s="87">
        <f t="shared" si="39"/>
        <v>117.87685154816501</v>
      </c>
      <c r="BS150" s="87" t="str">
        <f>AE$15</f>
        <v>四肢</v>
      </c>
      <c r="BT150" s="242">
        <f>BB150+BJ150+BR150+BB151+BJ151+BR151</f>
        <v>527.30228850914523</v>
      </c>
      <c r="BU150" s="342">
        <f>(AP150+AQ150)*AL150/2*AR150/1000000</f>
        <v>2.5606</v>
      </c>
      <c r="BV150" s="88">
        <v>5</v>
      </c>
      <c r="BW150" s="110">
        <f>(20+10*BY150)*TAN(BX150/180*PI())</f>
        <v>138.56406460551014</v>
      </c>
      <c r="BX150" s="242">
        <f>45+AN150/2</f>
        <v>60</v>
      </c>
      <c r="BY150" s="88">
        <f>INT((150*COS(BX150/180*PI())-10)/10)</f>
        <v>6</v>
      </c>
      <c r="BZ150" s="104">
        <v>12</v>
      </c>
      <c r="CA150" s="110">
        <f>BW150+12</f>
        <v>150.56406460551014</v>
      </c>
      <c r="CB150" s="88">
        <f t="shared" si="40"/>
        <v>7</v>
      </c>
      <c r="CC150" s="87">
        <f t="shared" si="41"/>
        <v>9.3571027960672666</v>
      </c>
      <c r="CD150" s="242">
        <f>BB150+BJ150+BR150+BB151+BJ151+BR151+CC150+CC151</f>
        <v>545.35518702084232</v>
      </c>
      <c r="CE150" s="284">
        <f>(AP150+AQ150)*AL150/2*AR150/1000000</f>
        <v>2.5606</v>
      </c>
    </row>
    <row r="151" spans="5:83" ht="19.899999999999999" customHeight="1" thickBot="1" x14ac:dyDescent="0.3">
      <c r="E151" s="93"/>
      <c r="I151" s="72"/>
      <c r="P151" s="72"/>
      <c r="Q151" s="72"/>
      <c r="R151" s="72"/>
      <c r="S151" s="72"/>
      <c r="AJ151" s="279"/>
      <c r="AK151" s="252"/>
      <c r="AL151" s="344"/>
      <c r="AM151" s="252"/>
      <c r="AN151" s="236"/>
      <c r="AO151" s="251"/>
      <c r="AP151" s="252"/>
      <c r="AQ151" s="252"/>
      <c r="AR151" s="236"/>
      <c r="AS151" s="240"/>
      <c r="AT151" s="95" t="s">
        <v>311</v>
      </c>
      <c r="AU151" s="108">
        <f>AU150</f>
        <v>22</v>
      </c>
      <c r="AV151" s="94">
        <f>AL150/COS(AN150/180*PI())-8</f>
        <v>264.50932705750336</v>
      </c>
      <c r="AW151" s="95">
        <f>AR150-9</f>
        <v>41</v>
      </c>
      <c r="AX151" s="107" t="s">
        <v>310</v>
      </c>
      <c r="AY151" s="139">
        <f>INT((AQ150-AP150-3.5/COS(AN150*PI()/180))/AS150)+1</f>
        <v>17</v>
      </c>
      <c r="AZ151" s="109">
        <f t="shared" si="34"/>
        <v>2.5099999999999998</v>
      </c>
      <c r="BA151" s="95">
        <f t="shared" si="35"/>
        <v>346.50932705750336</v>
      </c>
      <c r="BB151" s="94">
        <f>BA151*AY151/100*((AU151/100)^2/4*PI()*7850/100)</f>
        <v>175.77971266541235</v>
      </c>
      <c r="BC151" s="94">
        <f>BC150</f>
        <v>0</v>
      </c>
      <c r="BD151" s="95" t="s">
        <v>312</v>
      </c>
      <c r="BE151" s="94">
        <f>AL150/COS(AN150/180*PI())-8</f>
        <v>264.50932705750336</v>
      </c>
      <c r="BF151" s="94">
        <f>AR150-9</f>
        <v>41</v>
      </c>
      <c r="BG151" s="108">
        <v>12</v>
      </c>
      <c r="BH151" s="95">
        <f t="shared" si="36"/>
        <v>346.50932705750336</v>
      </c>
      <c r="BI151" s="95">
        <f>INT((AQ150-AP150-3.5/COS(AN150*PI()/180))/20)+1</f>
        <v>7</v>
      </c>
      <c r="BJ151" s="94">
        <f t="shared" si="37"/>
        <v>21.534510253613952</v>
      </c>
      <c r="BK151" s="95">
        <v>4</v>
      </c>
      <c r="BL151" s="107" t="s">
        <v>310</v>
      </c>
      <c r="BM151" s="94">
        <f>AR150-8.2</f>
        <v>41.8</v>
      </c>
      <c r="BN151" s="108">
        <v>12</v>
      </c>
      <c r="BO151" s="109">
        <f t="shared" si="38"/>
        <v>1.39</v>
      </c>
      <c r="BP151" s="94">
        <f>20+BM151</f>
        <v>61.8</v>
      </c>
      <c r="BQ151" s="95">
        <f>IF(BS150="双肢",INT(BQ150/3)*INT((AX150+AY151/2)/3),INT(BQ150/3/2)*INT((AX150+AY151/2)/3))</f>
        <v>48</v>
      </c>
      <c r="BR151" s="94">
        <f t="shared" si="39"/>
        <v>26.336116984942358</v>
      </c>
      <c r="BS151" s="107" t="s">
        <v>310</v>
      </c>
      <c r="BT151" s="252"/>
      <c r="BU151" s="343"/>
      <c r="BV151" s="95">
        <v>6</v>
      </c>
      <c r="BW151" s="113">
        <f>(10+2.5*BY151)*1/TAN(BX150/180*PI())</f>
        <v>34.641016151377556</v>
      </c>
      <c r="BX151" s="252"/>
      <c r="BY151" s="95">
        <f>INT((120*SIN(BX150/180*PI()))/10)*2</f>
        <v>20</v>
      </c>
      <c r="BZ151" s="108">
        <v>12</v>
      </c>
      <c r="CA151" s="113">
        <f>BW151+2*6</f>
        <v>46.641016151377556</v>
      </c>
      <c r="CB151" s="95">
        <f t="shared" si="40"/>
        <v>21</v>
      </c>
      <c r="CC151" s="94">
        <f t="shared" si="41"/>
        <v>8.695795715629913</v>
      </c>
      <c r="CD151" s="252"/>
      <c r="CE151" s="285"/>
    </row>
    <row r="152" spans="5:83" ht="19.899999999999999" customHeight="1" x14ac:dyDescent="0.25">
      <c r="E152" s="93"/>
      <c r="I152" s="72"/>
      <c r="P152" s="72"/>
      <c r="Q152" s="72"/>
      <c r="R152" s="72"/>
      <c r="S152" s="72"/>
      <c r="AM152" s="93"/>
      <c r="AN152" s="93"/>
      <c r="AO152" s="129"/>
      <c r="AP152" s="93"/>
      <c r="AQ152" s="93"/>
      <c r="BB152" s="72"/>
      <c r="BC152" s="72"/>
      <c r="BD152" s="72"/>
      <c r="BE152" s="72"/>
      <c r="BF152" s="72"/>
    </row>
    <row r="153" spans="5:83" ht="39.75" customHeight="1" x14ac:dyDescent="0.25">
      <c r="E153" s="93"/>
      <c r="I153" s="72"/>
      <c r="P153" s="72"/>
      <c r="Q153" s="72"/>
      <c r="R153" s="72"/>
      <c r="S153" s="72"/>
      <c r="AJ153" s="271" t="s">
        <v>331</v>
      </c>
      <c r="AK153" s="271"/>
      <c r="AL153" s="271"/>
      <c r="AM153" s="271"/>
      <c r="AN153" s="271"/>
      <c r="AO153" s="271"/>
      <c r="AP153" s="271"/>
      <c r="AQ153" s="271"/>
      <c r="AR153" s="271"/>
      <c r="AS153" s="271"/>
      <c r="AT153" s="271"/>
      <c r="AU153" s="271"/>
      <c r="AV153" s="271"/>
      <c r="AW153" s="271"/>
      <c r="AX153" s="271"/>
      <c r="AY153" s="271"/>
      <c r="AZ153" s="271"/>
      <c r="BA153" s="271"/>
      <c r="BB153" s="271"/>
      <c r="BC153" s="271"/>
      <c r="BD153" s="271"/>
      <c r="BE153" s="271"/>
      <c r="BF153" s="271"/>
      <c r="BG153" s="271"/>
      <c r="BH153" s="271"/>
      <c r="BI153" s="271"/>
      <c r="BJ153" s="271"/>
      <c r="BK153" s="271"/>
      <c r="BL153" s="271"/>
      <c r="BM153" s="271"/>
      <c r="BN153" s="271"/>
      <c r="BO153" s="271"/>
      <c r="BP153" s="271"/>
      <c r="BQ153" s="271"/>
      <c r="BR153" s="271"/>
      <c r="BS153" s="271"/>
      <c r="BT153" s="271"/>
      <c r="BU153" s="271"/>
      <c r="BV153" s="271"/>
      <c r="BW153" s="271"/>
      <c r="BX153" s="271"/>
      <c r="BY153" s="271"/>
      <c r="BZ153" s="271"/>
      <c r="CA153" s="271"/>
      <c r="CB153" s="271"/>
      <c r="CC153" s="271"/>
      <c r="CD153" s="271"/>
      <c r="CE153" s="271"/>
    </row>
    <row r="154" spans="5:83" ht="19.899999999999999" customHeight="1" thickBot="1" x14ac:dyDescent="0.3">
      <c r="E154" s="93"/>
      <c r="I154" s="72"/>
      <c r="P154" s="72"/>
      <c r="Q154" s="72"/>
      <c r="R154" s="72"/>
      <c r="S154" s="72"/>
      <c r="AJ154" s="43"/>
      <c r="AK154" s="43"/>
      <c r="AL154" s="43"/>
      <c r="AM154" s="43"/>
      <c r="AN154" s="43"/>
      <c r="AO154" s="128"/>
      <c r="AP154" s="43"/>
      <c r="AQ154" s="43"/>
      <c r="AR154" s="43"/>
      <c r="AS154" s="13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</row>
    <row r="155" spans="5:83" ht="19.899999999999999" customHeight="1" x14ac:dyDescent="0.25">
      <c r="E155" s="93"/>
      <c r="I155" s="72"/>
      <c r="P155" s="72"/>
      <c r="Q155" s="72"/>
      <c r="R155" s="72"/>
      <c r="S155" s="72"/>
      <c r="AJ155" s="348" t="s">
        <v>271</v>
      </c>
      <c r="AK155" s="274" t="s">
        <v>272</v>
      </c>
      <c r="AL155" s="274" t="s">
        <v>273</v>
      </c>
      <c r="AM155" s="274" t="s">
        <v>274</v>
      </c>
      <c r="AN155" s="125" t="s">
        <v>275</v>
      </c>
      <c r="AO155" s="76" t="s">
        <v>276</v>
      </c>
      <c r="AP155" s="125" t="s">
        <v>276</v>
      </c>
      <c r="AQ155" s="125" t="s">
        <v>277</v>
      </c>
      <c r="AR155" s="124" t="s">
        <v>265</v>
      </c>
      <c r="AS155" s="264" t="s">
        <v>278</v>
      </c>
      <c r="AT155" s="257" t="s">
        <v>279</v>
      </c>
      <c r="AU155" s="257"/>
      <c r="AV155" s="257"/>
      <c r="AW155" s="257"/>
      <c r="AX155" s="257"/>
      <c r="AY155" s="257"/>
      <c r="AZ155" s="257"/>
      <c r="BA155" s="257"/>
      <c r="BB155" s="257"/>
      <c r="BC155" s="257"/>
      <c r="BD155" s="257" t="s">
        <v>280</v>
      </c>
      <c r="BE155" s="257"/>
      <c r="BF155" s="257"/>
      <c r="BG155" s="257"/>
      <c r="BH155" s="257"/>
      <c r="BI155" s="257"/>
      <c r="BJ155" s="257"/>
      <c r="BK155" s="257" t="s">
        <v>281</v>
      </c>
      <c r="BL155" s="257"/>
      <c r="BM155" s="257"/>
      <c r="BN155" s="257"/>
      <c r="BO155" s="257"/>
      <c r="BP155" s="257"/>
      <c r="BQ155" s="257"/>
      <c r="BR155" s="257"/>
      <c r="BS155" s="257"/>
      <c r="BT155" s="258" t="s">
        <v>282</v>
      </c>
      <c r="BU155" s="258" t="s">
        <v>283</v>
      </c>
      <c r="BV155" s="257" t="s">
        <v>326</v>
      </c>
      <c r="BW155" s="257"/>
      <c r="BX155" s="257"/>
      <c r="BY155" s="257"/>
      <c r="BZ155" s="257"/>
      <c r="CA155" s="257"/>
      <c r="CB155" s="257"/>
      <c r="CC155" s="257"/>
      <c r="CD155" s="258" t="s">
        <v>282</v>
      </c>
      <c r="CE155" s="346" t="s">
        <v>283</v>
      </c>
    </row>
    <row r="156" spans="5:83" ht="67.5" customHeight="1" x14ac:dyDescent="0.25">
      <c r="E156" s="93"/>
      <c r="I156" s="72"/>
      <c r="P156" s="72"/>
      <c r="Q156" s="72"/>
      <c r="R156" s="72"/>
      <c r="S156" s="72"/>
      <c r="AJ156" s="273"/>
      <c r="AK156" s="259"/>
      <c r="AL156" s="259"/>
      <c r="AM156" s="259"/>
      <c r="AN156" s="126" t="s">
        <v>297</v>
      </c>
      <c r="AO156" s="82" t="s">
        <v>298</v>
      </c>
      <c r="AP156" s="126" t="s">
        <v>299</v>
      </c>
      <c r="AQ156" s="126" t="s">
        <v>300</v>
      </c>
      <c r="AR156" s="126" t="s">
        <v>301</v>
      </c>
      <c r="AS156" s="265"/>
      <c r="AT156" s="25" t="s">
        <v>302</v>
      </c>
      <c r="AU156" s="25" t="s">
        <v>303</v>
      </c>
      <c r="AV156" s="81" t="s">
        <v>285</v>
      </c>
      <c r="AW156" s="81" t="s">
        <v>286</v>
      </c>
      <c r="AX156" s="25" t="s">
        <v>304</v>
      </c>
      <c r="AY156" s="25" t="s">
        <v>305</v>
      </c>
      <c r="AZ156" s="25" t="s">
        <v>289</v>
      </c>
      <c r="BA156" s="25" t="s">
        <v>306</v>
      </c>
      <c r="BB156" s="25" t="s">
        <v>307</v>
      </c>
      <c r="BC156" s="25" t="s">
        <v>295</v>
      </c>
      <c r="BD156" s="25" t="s">
        <v>302</v>
      </c>
      <c r="BE156" s="81" t="s">
        <v>285</v>
      </c>
      <c r="BF156" s="81" t="s">
        <v>286</v>
      </c>
      <c r="BG156" s="25" t="s">
        <v>303</v>
      </c>
      <c r="BH156" s="25" t="s">
        <v>306</v>
      </c>
      <c r="BI156" s="25" t="s">
        <v>308</v>
      </c>
      <c r="BJ156" s="25" t="s">
        <v>307</v>
      </c>
      <c r="BK156" s="25" t="s">
        <v>302</v>
      </c>
      <c r="BL156" s="81" t="s">
        <v>285</v>
      </c>
      <c r="BM156" s="81" t="s">
        <v>286</v>
      </c>
      <c r="BN156" s="25" t="s">
        <v>303</v>
      </c>
      <c r="BO156" s="25" t="s">
        <v>289</v>
      </c>
      <c r="BP156" s="25" t="s">
        <v>306</v>
      </c>
      <c r="BQ156" s="25" t="s">
        <v>296</v>
      </c>
      <c r="BR156" s="25" t="s">
        <v>307</v>
      </c>
      <c r="BS156" s="25" t="s">
        <v>295</v>
      </c>
      <c r="BT156" s="259"/>
      <c r="BU156" s="259"/>
      <c r="BV156" s="25" t="s">
        <v>302</v>
      </c>
      <c r="BW156" s="81" t="s">
        <v>285</v>
      </c>
      <c r="BX156" s="81" t="s">
        <v>327</v>
      </c>
      <c r="BY156" s="81" t="s">
        <v>328</v>
      </c>
      <c r="BZ156" s="25" t="s">
        <v>303</v>
      </c>
      <c r="CA156" s="25" t="s">
        <v>306</v>
      </c>
      <c r="CB156" s="25" t="s">
        <v>296</v>
      </c>
      <c r="CC156" s="25" t="s">
        <v>307</v>
      </c>
      <c r="CD156" s="259"/>
      <c r="CE156" s="347"/>
    </row>
    <row r="157" spans="5:83" ht="19.899999999999999" customHeight="1" x14ac:dyDescent="0.25">
      <c r="E157" s="93"/>
      <c r="I157" s="72"/>
      <c r="P157" s="72"/>
      <c r="Q157" s="72"/>
      <c r="R157" s="72"/>
      <c r="S157" s="72"/>
      <c r="AJ157" s="278">
        <v>2.4</v>
      </c>
      <c r="AK157" s="242">
        <v>2</v>
      </c>
      <c r="AL157" s="238">
        <f>AJ157*100-2*2</f>
        <v>236</v>
      </c>
      <c r="AM157" s="242" t="s">
        <v>309</v>
      </c>
      <c r="AN157" s="238">
        <v>35</v>
      </c>
      <c r="AO157" s="250">
        <f>INT(AL157*TAN(RADIANS(AN157)))+20</f>
        <v>185</v>
      </c>
      <c r="AP157" s="242">
        <f>INT((AO157-13)/AS157)*AS157+13</f>
        <v>181</v>
      </c>
      <c r="AQ157" s="242">
        <f>AP157+INT(AL157*(TAN(AN157/180*PI())))</f>
        <v>346</v>
      </c>
      <c r="AR157" s="238">
        <f>F$6</f>
        <v>25</v>
      </c>
      <c r="AS157" s="239">
        <v>8</v>
      </c>
      <c r="AT157" s="88">
        <v>1</v>
      </c>
      <c r="AU157" s="104">
        <f>J$6</f>
        <v>20</v>
      </c>
      <c r="AV157" s="87">
        <f>AL157-8</f>
        <v>228</v>
      </c>
      <c r="AW157" s="88">
        <f>AR157-9</f>
        <v>16</v>
      </c>
      <c r="AX157" s="130">
        <f>INT((AP157-13)/AS157)+1</f>
        <v>22</v>
      </c>
      <c r="AY157" s="103" t="s">
        <v>310</v>
      </c>
      <c r="AZ157" s="105">
        <f t="shared" ref="AZ157:AZ176" si="42">IF(AU157=16,1.84,IF(AU157=20,2.27,IF(AU157=22,2.51,IF(AU157=25,2.84,IF(AU157=28,3.16)))))</f>
        <v>2.27</v>
      </c>
      <c r="BA157" s="88">
        <f t="shared" ref="BA157:BA176" si="43">AV157+2*AW157</f>
        <v>260</v>
      </c>
      <c r="BB157" s="87">
        <f>BA157*AX157/100*((AU157/100)^2/4*PI()*7850/100)</f>
        <v>141.06379333148891</v>
      </c>
      <c r="BC157" s="87">
        <f>Q$6</f>
        <v>0</v>
      </c>
      <c r="BD157" s="88">
        <v>2</v>
      </c>
      <c r="BE157" s="87">
        <f>AL157-8</f>
        <v>228</v>
      </c>
      <c r="BF157" s="87">
        <f>AR157-9</f>
        <v>16</v>
      </c>
      <c r="BG157" s="104">
        <v>12</v>
      </c>
      <c r="BH157" s="88">
        <f t="shared" ref="BH157:BH176" si="44">BE157+2*BF157</f>
        <v>260</v>
      </c>
      <c r="BI157" s="88">
        <f>INT((AP157-13)/20)+1</f>
        <v>9</v>
      </c>
      <c r="BJ157" s="87">
        <f t="shared" ref="BJ157:BJ176" si="45">BH157*BI157/100*((BG157/100)^2/4*PI()*7850/100)</f>
        <v>20.774849563364725</v>
      </c>
      <c r="BK157" s="88">
        <v>3</v>
      </c>
      <c r="BL157" s="87">
        <f>IF(BS157="双肢",(AP157+AQ157)/2-8.5,((INT((AX157-1)/2)+1)*AS157+AZ157+BO157+(AQ157-6.5*2)/2+INT(AQ157/8/10)*10+AZ157+BO157)/2)</f>
        <v>255</v>
      </c>
      <c r="BM157" s="87">
        <f>AR157-8.2</f>
        <v>16.8</v>
      </c>
      <c r="BN157" s="104">
        <f>Z$6</f>
        <v>10</v>
      </c>
      <c r="BO157" s="105">
        <f t="shared" ref="BO157:BO176" si="46">IF(BN157=10,1.16,IF(BN157=12,1.39,IF(BN157=25,2.7,IF(BN157=28,3.1))))</f>
        <v>1.1599999999999999</v>
      </c>
      <c r="BP157" s="87">
        <f>(BL157+BM157+10)*2</f>
        <v>563.6</v>
      </c>
      <c r="BQ157" s="88">
        <f>IF(BS157="双肢",INT((AL157-8)/12.5)+1,(INT((AL157-8)/12.5)+1)*2)</f>
        <v>19</v>
      </c>
      <c r="BR157" s="87">
        <f t="shared" ref="BR157:BR176" si="47">BP157*BQ157/100*((BN157/100)^2/4*PI()*7850/100)</f>
        <v>66.021307889463102</v>
      </c>
      <c r="BS157" s="87" t="str">
        <f>AE$6</f>
        <v>双肢</v>
      </c>
      <c r="BT157" s="242">
        <f>BB157+BJ157+BR157+BB158+BJ158+BR158</f>
        <v>434.03632357283749</v>
      </c>
      <c r="BU157" s="342">
        <f>(AP157+AQ157)*AL157/2*AR157/1000000</f>
        <v>1.5546500000000001</v>
      </c>
      <c r="BV157" s="88">
        <v>5</v>
      </c>
      <c r="BW157" s="110">
        <f>(20+10*BY157)*TAN(BX157/180*PI())</f>
        <v>134.46874888798155</v>
      </c>
      <c r="BX157" s="242">
        <f>45+AN157/2</f>
        <v>62.5</v>
      </c>
      <c r="BY157" s="88">
        <f>INT((150*COS(BX157/180*PI())-10)/10)</f>
        <v>5</v>
      </c>
      <c r="BZ157" s="104">
        <v>12</v>
      </c>
      <c r="CA157" s="110">
        <f>BW157+12</f>
        <v>146.46874888798155</v>
      </c>
      <c r="CB157" s="88">
        <f t="shared" ref="CB157:CB176" si="48">BY157+1</f>
        <v>6</v>
      </c>
      <c r="CC157" s="87">
        <f t="shared" ref="CC157:CC176" si="49">CA157*CB157/100*((BZ157/100)^2/4*PI()*7850/100)</f>
        <v>7.8022210868770809</v>
      </c>
      <c r="CD157" s="242">
        <f>BB157+BJ157+BR157+BB158+BJ158+BR158+CC157+CC158</f>
        <v>449.89913731576917</v>
      </c>
      <c r="CE157" s="284">
        <f>(AP157+AQ157)*AL157/2*AR157/1000000</f>
        <v>1.5546500000000001</v>
      </c>
    </row>
    <row r="158" spans="5:83" ht="19.899999999999999" customHeight="1" x14ac:dyDescent="0.25">
      <c r="E158" s="93"/>
      <c r="I158" s="72"/>
      <c r="P158" s="72"/>
      <c r="Q158" s="72"/>
      <c r="R158" s="72"/>
      <c r="S158" s="72"/>
      <c r="AJ158" s="278"/>
      <c r="AK158" s="242"/>
      <c r="AL158" s="238"/>
      <c r="AM158" s="242"/>
      <c r="AN158" s="238"/>
      <c r="AO158" s="250"/>
      <c r="AP158" s="242"/>
      <c r="AQ158" s="242"/>
      <c r="AR158" s="238"/>
      <c r="AS158" s="239"/>
      <c r="AT158" s="88" t="s">
        <v>311</v>
      </c>
      <c r="AU158" s="104">
        <f>AU157</f>
        <v>20</v>
      </c>
      <c r="AV158" s="87">
        <f>AL157/COS(AN157/180*PI())-8</f>
        <v>280.10280294770365</v>
      </c>
      <c r="AW158" s="88">
        <f>AR157-9</f>
        <v>16</v>
      </c>
      <c r="AX158" s="103" t="s">
        <v>310</v>
      </c>
      <c r="AY158" s="131">
        <f>INT((AQ157-AP157-3.5/COS(AN157*PI()/180))/AS157)+1</f>
        <v>21</v>
      </c>
      <c r="AZ158" s="105">
        <f t="shared" si="42"/>
        <v>2.27</v>
      </c>
      <c r="BA158" s="88">
        <f t="shared" si="43"/>
        <v>312.10280294770365</v>
      </c>
      <c r="BB158" s="87">
        <f>BA158*AY158/100*((AU158/100)^2/4*PI()*7850/100)</f>
        <v>161.63540404843687</v>
      </c>
      <c r="BC158" s="87">
        <f>BC157</f>
        <v>0</v>
      </c>
      <c r="BD158" s="88" t="s">
        <v>312</v>
      </c>
      <c r="BE158" s="87">
        <f>AL157/COS(AN157/180*PI())-8</f>
        <v>280.10280294770365</v>
      </c>
      <c r="BF158" s="87">
        <f>AR157-9</f>
        <v>16</v>
      </c>
      <c r="BG158" s="104">
        <v>12</v>
      </c>
      <c r="BH158" s="88">
        <f t="shared" si="44"/>
        <v>312.10280294770365</v>
      </c>
      <c r="BI158" s="88">
        <f>INT((AQ157-AP157-3.5/COS(AN157*PI()/180))/20)+1</f>
        <v>9</v>
      </c>
      <c r="BJ158" s="87">
        <f t="shared" si="45"/>
        <v>24.938033767473108</v>
      </c>
      <c r="BK158" s="88">
        <v>4</v>
      </c>
      <c r="BL158" s="103" t="s">
        <v>310</v>
      </c>
      <c r="BM158" s="87">
        <f>AR157-8.2</f>
        <v>16.8</v>
      </c>
      <c r="BN158" s="104">
        <v>12</v>
      </c>
      <c r="BO158" s="105">
        <f t="shared" si="46"/>
        <v>1.39</v>
      </c>
      <c r="BP158" s="87">
        <f>20+BM158</f>
        <v>36.799999999999997</v>
      </c>
      <c r="BQ158" s="88">
        <f>IF(BS157="双肢",INT(BQ157/3)*INT((AX157+AY158/2)/3),INT(BQ157/3/2)*INT((AX157+AY158/2)/3))</f>
        <v>60</v>
      </c>
      <c r="BR158" s="87">
        <f t="shared" si="47"/>
        <v>19.602934972610818</v>
      </c>
      <c r="BS158" s="103" t="s">
        <v>310</v>
      </c>
      <c r="BT158" s="242"/>
      <c r="BU158" s="342"/>
      <c r="BV158" s="88">
        <v>6</v>
      </c>
      <c r="BW158" s="110">
        <f>(10+2.5*BY158)*1/TAN(BX157/180*PI())</f>
        <v>31.234023033104791</v>
      </c>
      <c r="BX158" s="242"/>
      <c r="BY158" s="88">
        <f>INT((120*SIN(BX157/180*PI()))/10)*2</f>
        <v>20</v>
      </c>
      <c r="BZ158" s="104">
        <v>12</v>
      </c>
      <c r="CA158" s="110">
        <f>BW158+2*6</f>
        <v>43.234023033104791</v>
      </c>
      <c r="CB158" s="88">
        <f t="shared" si="48"/>
        <v>21</v>
      </c>
      <c r="CC158" s="87">
        <f t="shared" si="49"/>
        <v>8.0605926560545935</v>
      </c>
      <c r="CD158" s="242"/>
      <c r="CE158" s="284"/>
    </row>
    <row r="159" spans="5:83" ht="19.899999999999999" customHeight="1" x14ac:dyDescent="0.25">
      <c r="E159" s="93"/>
      <c r="I159" s="72"/>
      <c r="P159" s="72"/>
      <c r="Q159" s="72"/>
      <c r="R159" s="72"/>
      <c r="S159" s="72"/>
      <c r="AJ159" s="278"/>
      <c r="AK159" s="242"/>
      <c r="AL159" s="238">
        <f>AJ157*100-2*2</f>
        <v>236</v>
      </c>
      <c r="AM159" s="242" t="s">
        <v>313</v>
      </c>
      <c r="AN159" s="238">
        <v>35</v>
      </c>
      <c r="AO159" s="250">
        <f>INT(AL159*TAN(RADIANS(AN159)))+20</f>
        <v>185</v>
      </c>
      <c r="AP159" s="242">
        <f>INT((AO159-13)/AS159)*AS159+13</f>
        <v>181</v>
      </c>
      <c r="AQ159" s="242">
        <f>AP159+INT(AL159*(TAN(AN159/180*PI())))</f>
        <v>346</v>
      </c>
      <c r="AR159" s="238">
        <f>F$7</f>
        <v>25</v>
      </c>
      <c r="AS159" s="239">
        <v>8</v>
      </c>
      <c r="AT159" s="88">
        <v>1</v>
      </c>
      <c r="AU159" s="104">
        <f>J$7</f>
        <v>20</v>
      </c>
      <c r="AV159" s="87">
        <f>AL159-8</f>
        <v>228</v>
      </c>
      <c r="AW159" s="88">
        <f>AR159-9</f>
        <v>16</v>
      </c>
      <c r="AX159" s="130">
        <f>INT((AP159-13)/AS159)+1</f>
        <v>22</v>
      </c>
      <c r="AY159" s="103" t="s">
        <v>310</v>
      </c>
      <c r="AZ159" s="105">
        <f t="shared" si="42"/>
        <v>2.27</v>
      </c>
      <c r="BA159" s="88">
        <f t="shared" si="43"/>
        <v>260</v>
      </c>
      <c r="BB159" s="87">
        <f>BA159*AX159/100*((AU159/100)^2/4*PI()*7850/100)</f>
        <v>141.06379333148891</v>
      </c>
      <c r="BC159" s="87">
        <f>Q$7</f>
        <v>0</v>
      </c>
      <c r="BD159" s="88">
        <v>2</v>
      </c>
      <c r="BE159" s="87">
        <f>AL159-8</f>
        <v>228</v>
      </c>
      <c r="BF159" s="87">
        <f>AR159-9</f>
        <v>16</v>
      </c>
      <c r="BG159" s="104">
        <v>12</v>
      </c>
      <c r="BH159" s="88">
        <f t="shared" si="44"/>
        <v>260</v>
      </c>
      <c r="BI159" s="88">
        <f>INT((AP159-13)/20)+1</f>
        <v>9</v>
      </c>
      <c r="BJ159" s="87">
        <f t="shared" si="45"/>
        <v>20.774849563364725</v>
      </c>
      <c r="BK159" s="88">
        <v>3</v>
      </c>
      <c r="BL159" s="87">
        <f>IF(BS159="双肢",(AP159+AQ159)/2-8.5,((INT((AX159-1)/2)+1)*AS159+AZ159+BO159+(AQ159-6.5*2)/2+INT(AQ159/8/10)*10+AZ159+BO159)/2)</f>
        <v>255</v>
      </c>
      <c r="BM159" s="87">
        <f>AR159-8.2</f>
        <v>16.8</v>
      </c>
      <c r="BN159" s="104">
        <f>Z$6</f>
        <v>10</v>
      </c>
      <c r="BO159" s="105">
        <f t="shared" si="46"/>
        <v>1.1599999999999999</v>
      </c>
      <c r="BP159" s="87">
        <f>(BL159+BM159+12)*2</f>
        <v>567.6</v>
      </c>
      <c r="BQ159" s="88">
        <f>IF(BS159="双肢",INT((AL159-8)/12.5)+1,(INT((AL159-8)/12.5)+1)*2)</f>
        <v>19</v>
      </c>
      <c r="BR159" s="87">
        <f t="shared" si="47"/>
        <v>66.489876433746019</v>
      </c>
      <c r="BS159" s="87" t="str">
        <f>AE$6</f>
        <v>双肢</v>
      </c>
      <c r="BT159" s="242">
        <f>BB159+BJ159+BR159+BB160+BJ160+BR160</f>
        <v>434.50489211712039</v>
      </c>
      <c r="BU159" s="342">
        <f>(AP159+AQ159)*AL159/2*AR159/1000000</f>
        <v>1.5546500000000001</v>
      </c>
      <c r="BV159" s="88">
        <v>5</v>
      </c>
      <c r="BW159" s="110">
        <f>(20+10*BY159)*TAN(BX159/180*PI())</f>
        <v>96.049106348558254</v>
      </c>
      <c r="BX159" s="242">
        <f>45+AN159/2</f>
        <v>62.5</v>
      </c>
      <c r="BY159" s="88">
        <f>INT((99*COS(BX159/180*PI())-10)/10)</f>
        <v>3</v>
      </c>
      <c r="BZ159" s="104">
        <v>12</v>
      </c>
      <c r="CA159" s="110">
        <f>BW159+12</f>
        <v>108.04910634855825</v>
      </c>
      <c r="CB159" s="88">
        <f t="shared" si="48"/>
        <v>4</v>
      </c>
      <c r="CC159" s="87">
        <f t="shared" si="49"/>
        <v>3.8371007347816994</v>
      </c>
      <c r="CD159" s="242">
        <f>BB159+BJ159+BR159+BB160+BJ160+BR160+CC159+CC160</f>
        <v>454.57163999079421</v>
      </c>
      <c r="CE159" s="284">
        <f>(AP159+AQ159)*AL159/2*AR159/1000000</f>
        <v>1.5546500000000001</v>
      </c>
    </row>
    <row r="160" spans="5:83" ht="19.899999999999999" customHeight="1" x14ac:dyDescent="0.25">
      <c r="E160" s="93"/>
      <c r="I160" s="72"/>
      <c r="P160" s="72"/>
      <c r="Q160" s="72"/>
      <c r="R160" s="72"/>
      <c r="S160" s="72"/>
      <c r="AJ160" s="278"/>
      <c r="AK160" s="242"/>
      <c r="AL160" s="238"/>
      <c r="AM160" s="242"/>
      <c r="AN160" s="238"/>
      <c r="AO160" s="250"/>
      <c r="AP160" s="242"/>
      <c r="AQ160" s="242"/>
      <c r="AR160" s="238"/>
      <c r="AS160" s="239"/>
      <c r="AT160" s="88" t="s">
        <v>311</v>
      </c>
      <c r="AU160" s="104">
        <f>AU159</f>
        <v>20</v>
      </c>
      <c r="AV160" s="87">
        <f>AL159/COS(AN159/180*PI())-8</f>
        <v>280.10280294770365</v>
      </c>
      <c r="AW160" s="88">
        <f>AR159-9</f>
        <v>16</v>
      </c>
      <c r="AX160" s="103" t="s">
        <v>310</v>
      </c>
      <c r="AY160" s="131">
        <f>INT((AQ159-AP159-3.5/COS(AN159*PI()/180))/AS159)+1</f>
        <v>21</v>
      </c>
      <c r="AZ160" s="105">
        <f t="shared" si="42"/>
        <v>2.27</v>
      </c>
      <c r="BA160" s="88">
        <f t="shared" si="43"/>
        <v>312.10280294770365</v>
      </c>
      <c r="BB160" s="87">
        <f>BA160*AY160/100*((AU160/100)^2/4*PI()*7850/100)</f>
        <v>161.63540404843687</v>
      </c>
      <c r="BC160" s="87">
        <f>BC159</f>
        <v>0</v>
      </c>
      <c r="BD160" s="88" t="s">
        <v>312</v>
      </c>
      <c r="BE160" s="87">
        <f>AL159/COS(AN159/180*PI())-8</f>
        <v>280.10280294770365</v>
      </c>
      <c r="BF160" s="87">
        <f>AR159-9</f>
        <v>16</v>
      </c>
      <c r="BG160" s="104">
        <v>12</v>
      </c>
      <c r="BH160" s="88">
        <f t="shared" si="44"/>
        <v>312.10280294770365</v>
      </c>
      <c r="BI160" s="88">
        <f>INT((AQ159-AP159-3.5/COS(AN159*PI()/180))/20)+1</f>
        <v>9</v>
      </c>
      <c r="BJ160" s="87">
        <f t="shared" si="45"/>
        <v>24.938033767473108</v>
      </c>
      <c r="BK160" s="88">
        <v>4</v>
      </c>
      <c r="BL160" s="103" t="s">
        <v>310</v>
      </c>
      <c r="BM160" s="87">
        <f>AR159-8.2</f>
        <v>16.8</v>
      </c>
      <c r="BN160" s="104">
        <v>12</v>
      </c>
      <c r="BO160" s="105">
        <f t="shared" si="46"/>
        <v>1.39</v>
      </c>
      <c r="BP160" s="87">
        <f>20+BM160</f>
        <v>36.799999999999997</v>
      </c>
      <c r="BQ160" s="88">
        <f>IF(BS159="双肢",INT(BQ159/3)*INT((AX159+AY160/2)/3),INT(BQ159/3/2)*INT((AX159+AY160/2)/3))</f>
        <v>60</v>
      </c>
      <c r="BR160" s="87">
        <f t="shared" si="47"/>
        <v>19.602934972610818</v>
      </c>
      <c r="BS160" s="103" t="s">
        <v>310</v>
      </c>
      <c r="BT160" s="242"/>
      <c r="BU160" s="342"/>
      <c r="BV160" s="88">
        <v>6</v>
      </c>
      <c r="BW160" s="110">
        <f>(10+2.5*BY160)*(TAN(BX159/180*PI())+1/TAN(BX159/180*PI()))</f>
        <v>109.86971298853102</v>
      </c>
      <c r="BX160" s="242"/>
      <c r="BY160" s="88">
        <f>INT((99*SIN(BX159/180*PI())-10)/10)*2</f>
        <v>14</v>
      </c>
      <c r="BZ160" s="104">
        <v>12</v>
      </c>
      <c r="CA160" s="110">
        <f>BW160+2*6</f>
        <v>121.86971298853102</v>
      </c>
      <c r="CB160" s="88">
        <f t="shared" si="48"/>
        <v>15</v>
      </c>
      <c r="CC160" s="87">
        <f t="shared" si="49"/>
        <v>16.229647138892105</v>
      </c>
      <c r="CD160" s="242"/>
      <c r="CE160" s="284"/>
    </row>
    <row r="161" spans="5:83" ht="19.899999999999999" customHeight="1" x14ac:dyDescent="0.25">
      <c r="E161" s="93"/>
      <c r="I161" s="72"/>
      <c r="P161" s="72"/>
      <c r="Q161" s="72"/>
      <c r="R161" s="72"/>
      <c r="S161" s="72"/>
      <c r="AJ161" s="278"/>
      <c r="AK161" s="242"/>
      <c r="AL161" s="238">
        <f>AJ157*100-2*2</f>
        <v>236</v>
      </c>
      <c r="AM161" s="242" t="s">
        <v>314</v>
      </c>
      <c r="AN161" s="238">
        <v>35</v>
      </c>
      <c r="AO161" s="250">
        <f>INT(AL161*TAN(RADIANS(AN161)))+20</f>
        <v>185</v>
      </c>
      <c r="AP161" s="242">
        <f>INT((AO161-13)/AS161)*AS161+13</f>
        <v>181</v>
      </c>
      <c r="AQ161" s="242">
        <f>AP161+INT(AL161*(TAN(AN161/180*PI())))</f>
        <v>346</v>
      </c>
      <c r="AR161" s="238">
        <f>F$8</f>
        <v>35</v>
      </c>
      <c r="AS161" s="239">
        <v>8</v>
      </c>
      <c r="AT161" s="88">
        <v>1</v>
      </c>
      <c r="AU161" s="104">
        <f>J$8</f>
        <v>20</v>
      </c>
      <c r="AV161" s="87">
        <f>AL161-8</f>
        <v>228</v>
      </c>
      <c r="AW161" s="88">
        <f>AR161-9</f>
        <v>26</v>
      </c>
      <c r="AX161" s="130">
        <f>INT((AP161-13)/AS161)+1</f>
        <v>22</v>
      </c>
      <c r="AY161" s="103" t="s">
        <v>310</v>
      </c>
      <c r="AZ161" s="105">
        <f t="shared" si="42"/>
        <v>2.27</v>
      </c>
      <c r="BA161" s="88">
        <f t="shared" si="43"/>
        <v>280</v>
      </c>
      <c r="BB161" s="87">
        <f>BA161*AX161/100*((AU161/100)^2/4*PI()*7850/100)</f>
        <v>151.91485435698806</v>
      </c>
      <c r="BC161" s="87">
        <f>Q$8</f>
        <v>0</v>
      </c>
      <c r="BD161" s="88">
        <v>2</v>
      </c>
      <c r="BE161" s="87">
        <f>AL161-8</f>
        <v>228</v>
      </c>
      <c r="BF161" s="87">
        <f>AR161-9</f>
        <v>26</v>
      </c>
      <c r="BG161" s="104">
        <v>12</v>
      </c>
      <c r="BH161" s="88">
        <f t="shared" si="44"/>
        <v>280</v>
      </c>
      <c r="BI161" s="88">
        <f>INT((AP161-13)/20)+1</f>
        <v>9</v>
      </c>
      <c r="BJ161" s="87">
        <f t="shared" si="45"/>
        <v>22.37291491439278</v>
      </c>
      <c r="BK161" s="88">
        <v>3</v>
      </c>
      <c r="BL161" s="87">
        <f>IF(BS161="双肢",(AP161+AQ161)/2-8.5,((INT((AX161-1)/2)+1)*AS161+AZ161+BO161+(AQ161-6.5*2)/2+INT(AQ161/8/10)*10+AZ161+BO161)/2)</f>
        <v>255</v>
      </c>
      <c r="BM161" s="87">
        <f>AR161-8.2</f>
        <v>26.8</v>
      </c>
      <c r="BN161" s="104">
        <f>Z$6</f>
        <v>10</v>
      </c>
      <c r="BO161" s="105">
        <f t="shared" si="46"/>
        <v>1.1599999999999999</v>
      </c>
      <c r="BP161" s="87">
        <f>(BL161+BM161+10)*2</f>
        <v>583.6</v>
      </c>
      <c r="BQ161" s="88">
        <f>IF(BS161="双肢",INT((AL161-8)/12.5)+1,(INT((AL161-8)/12.5)+1)*2)</f>
        <v>19</v>
      </c>
      <c r="BR161" s="87">
        <f t="shared" si="47"/>
        <v>68.364150610877687</v>
      </c>
      <c r="BS161" s="87" t="str">
        <f>AE$6</f>
        <v>双肢</v>
      </c>
      <c r="BT161" s="242">
        <f>BB161+BJ161+BR161+BB162+BJ162+BR162</f>
        <v>466.11107350411976</v>
      </c>
      <c r="BU161" s="342">
        <f>(AP161+AQ161)*AL161/2*AR161/1000000</f>
        <v>2.1765099999999999</v>
      </c>
      <c r="BV161" s="88">
        <v>5</v>
      </c>
      <c r="BW161" s="110">
        <f>(20+10*BY161)*TAN(BX161/180*PI())</f>
        <v>134.46874888798155</v>
      </c>
      <c r="BX161" s="242">
        <f>45+AN161/2</f>
        <v>62.5</v>
      </c>
      <c r="BY161" s="88">
        <f>INT((150*COS(BX161/180*PI())-10)/10)</f>
        <v>5</v>
      </c>
      <c r="BZ161" s="104">
        <v>12</v>
      </c>
      <c r="CA161" s="110">
        <f>BW161+12</f>
        <v>146.46874888798155</v>
      </c>
      <c r="CB161" s="88">
        <f t="shared" si="48"/>
        <v>6</v>
      </c>
      <c r="CC161" s="87">
        <f t="shared" si="49"/>
        <v>7.8022210868770809</v>
      </c>
      <c r="CD161" s="242">
        <f>BB161+BJ161+BR161+BB162+BJ162+BR162+CC161+CC162</f>
        <v>481.97388724705144</v>
      </c>
      <c r="CE161" s="284">
        <f>(AP161+AQ161)*AL161/2*AR161/1000000</f>
        <v>2.1765099999999999</v>
      </c>
    </row>
    <row r="162" spans="5:83" ht="19.899999999999999" customHeight="1" x14ac:dyDescent="0.25">
      <c r="E162" s="93"/>
      <c r="I162" s="72"/>
      <c r="P162" s="72"/>
      <c r="Q162" s="72"/>
      <c r="R162" s="72"/>
      <c r="S162" s="72"/>
      <c r="AJ162" s="278"/>
      <c r="AK162" s="242"/>
      <c r="AL162" s="238"/>
      <c r="AM162" s="242"/>
      <c r="AN162" s="238"/>
      <c r="AO162" s="250"/>
      <c r="AP162" s="242"/>
      <c r="AQ162" s="242"/>
      <c r="AR162" s="238"/>
      <c r="AS162" s="239"/>
      <c r="AT162" s="88" t="s">
        <v>311</v>
      </c>
      <c r="AU162" s="104">
        <f>AU161</f>
        <v>20</v>
      </c>
      <c r="AV162" s="87">
        <f>AL161/COS(AN161/180*PI())-8</f>
        <v>280.10280294770365</v>
      </c>
      <c r="AW162" s="88">
        <f>AR161-9</f>
        <v>26</v>
      </c>
      <c r="AX162" s="103" t="s">
        <v>310</v>
      </c>
      <c r="AY162" s="131">
        <f>INT((AQ161-AP161-3.5/COS(AN161*PI()/180))/AS161)+1</f>
        <v>21</v>
      </c>
      <c r="AZ162" s="105">
        <f t="shared" si="42"/>
        <v>2.27</v>
      </c>
      <c r="BA162" s="88">
        <f t="shared" si="43"/>
        <v>332.10280294770365</v>
      </c>
      <c r="BB162" s="87">
        <f>BA162*AY162/100*((AU162/100)^2/4*PI()*7850/100)</f>
        <v>171.99323502732238</v>
      </c>
      <c r="BC162" s="87">
        <f>BC161</f>
        <v>0</v>
      </c>
      <c r="BD162" s="88" t="s">
        <v>312</v>
      </c>
      <c r="BE162" s="87">
        <f>AL161/COS(AN161/180*PI())-8</f>
        <v>280.10280294770365</v>
      </c>
      <c r="BF162" s="87">
        <f>AR161-9</f>
        <v>26</v>
      </c>
      <c r="BG162" s="104">
        <v>12</v>
      </c>
      <c r="BH162" s="88">
        <f t="shared" si="44"/>
        <v>332.10280294770365</v>
      </c>
      <c r="BI162" s="88">
        <f>INT((AQ161-AP161-3.5/COS(AN161*PI()/180))/20)+1</f>
        <v>9</v>
      </c>
      <c r="BJ162" s="87">
        <f t="shared" si="45"/>
        <v>26.536099118501166</v>
      </c>
      <c r="BK162" s="88">
        <v>4</v>
      </c>
      <c r="BL162" s="103" t="s">
        <v>310</v>
      </c>
      <c r="BM162" s="87">
        <f>AR161-8.2</f>
        <v>26.8</v>
      </c>
      <c r="BN162" s="104">
        <v>12</v>
      </c>
      <c r="BO162" s="105">
        <f t="shared" si="46"/>
        <v>1.39</v>
      </c>
      <c r="BP162" s="87">
        <f>20+BM162</f>
        <v>46.8</v>
      </c>
      <c r="BQ162" s="88">
        <f>IF(BS161="双肢",INT(BQ161/3)*INT((AX161+AY162/2)/3),INT(BQ161/3/2)*INT((AX161+AY162/2)/3))</f>
        <v>60</v>
      </c>
      <c r="BR162" s="87">
        <f t="shared" si="47"/>
        <v>24.929819476037668</v>
      </c>
      <c r="BS162" s="103" t="s">
        <v>310</v>
      </c>
      <c r="BT162" s="242"/>
      <c r="BU162" s="342"/>
      <c r="BV162" s="88">
        <v>6</v>
      </c>
      <c r="BW162" s="110">
        <f>(10+2.5*BY162)*1/TAN(BX161/180*PI())</f>
        <v>31.234023033104791</v>
      </c>
      <c r="BX162" s="242"/>
      <c r="BY162" s="88">
        <f>INT((120*SIN(BX161/180*PI()))/10)*2</f>
        <v>20</v>
      </c>
      <c r="BZ162" s="104">
        <v>12</v>
      </c>
      <c r="CA162" s="110">
        <f>BW162+2*6</f>
        <v>43.234023033104791</v>
      </c>
      <c r="CB162" s="88">
        <f t="shared" si="48"/>
        <v>21</v>
      </c>
      <c r="CC162" s="87">
        <f t="shared" si="49"/>
        <v>8.0605926560545935</v>
      </c>
      <c r="CD162" s="242"/>
      <c r="CE162" s="284"/>
    </row>
    <row r="163" spans="5:83" ht="19.899999999999999" customHeight="1" x14ac:dyDescent="0.25">
      <c r="E163" s="93"/>
      <c r="I163" s="72"/>
      <c r="P163" s="72"/>
      <c r="Q163" s="72"/>
      <c r="R163" s="72"/>
      <c r="S163" s="72"/>
      <c r="AJ163" s="278"/>
      <c r="AK163" s="242"/>
      <c r="AL163" s="238">
        <f>AJ157*100-2*2</f>
        <v>236</v>
      </c>
      <c r="AM163" s="242" t="s">
        <v>315</v>
      </c>
      <c r="AN163" s="238">
        <v>35</v>
      </c>
      <c r="AO163" s="250">
        <f>INT(AL163*TAN(RADIANS(AN163)))+20</f>
        <v>185</v>
      </c>
      <c r="AP163" s="242">
        <f>INT((AO163-13)/AS163)*AS163+13</f>
        <v>181</v>
      </c>
      <c r="AQ163" s="242">
        <f>AP163+INT(AL163*(TAN(AN163/180*PI())))</f>
        <v>346</v>
      </c>
      <c r="AR163" s="238">
        <f>F$9</f>
        <v>35</v>
      </c>
      <c r="AS163" s="239">
        <v>8</v>
      </c>
      <c r="AT163" s="88">
        <v>1</v>
      </c>
      <c r="AU163" s="104">
        <f>J$9</f>
        <v>20</v>
      </c>
      <c r="AV163" s="87">
        <f>AL163-8</f>
        <v>228</v>
      </c>
      <c r="AW163" s="88">
        <f>AR163-9</f>
        <v>26</v>
      </c>
      <c r="AX163" s="130">
        <f>INT((AP163-13)/AS163)+1</f>
        <v>22</v>
      </c>
      <c r="AY163" s="103" t="s">
        <v>310</v>
      </c>
      <c r="AZ163" s="105">
        <f t="shared" si="42"/>
        <v>2.27</v>
      </c>
      <c r="BA163" s="88">
        <f t="shared" si="43"/>
        <v>280</v>
      </c>
      <c r="BB163" s="87">
        <f>BA163*AX163/100*((AU163/100)^2/4*PI()*7850/100)</f>
        <v>151.91485435698806</v>
      </c>
      <c r="BC163" s="87">
        <f>Q$9</f>
        <v>0</v>
      </c>
      <c r="BD163" s="88">
        <v>2</v>
      </c>
      <c r="BE163" s="87">
        <f>AL163-8</f>
        <v>228</v>
      </c>
      <c r="BF163" s="87">
        <f>AR163-9</f>
        <v>26</v>
      </c>
      <c r="BG163" s="104">
        <v>12</v>
      </c>
      <c r="BH163" s="88">
        <f t="shared" si="44"/>
        <v>280</v>
      </c>
      <c r="BI163" s="88">
        <f>INT((AP163-13)/20)+1</f>
        <v>9</v>
      </c>
      <c r="BJ163" s="87">
        <f t="shared" si="45"/>
        <v>22.37291491439278</v>
      </c>
      <c r="BK163" s="88">
        <v>3</v>
      </c>
      <c r="BL163" s="87">
        <f>IF(BS163="双肢",(AP163+AQ163)/2-8.5,((INT((AX163-1)/2)+1)*AS163+AZ163+BO163+(AQ163-6.5*2)/2+INT(AQ163/8/10)*10+AZ163+BO163)/2)</f>
        <v>255</v>
      </c>
      <c r="BM163" s="87">
        <f>AR163-8.2</f>
        <v>26.8</v>
      </c>
      <c r="BN163" s="104">
        <v>12</v>
      </c>
      <c r="BO163" s="105">
        <f t="shared" si="46"/>
        <v>1.39</v>
      </c>
      <c r="BP163" s="87">
        <f>(BL163+BM163+10)*2</f>
        <v>583.6</v>
      </c>
      <c r="BQ163" s="88">
        <f>IF(BS163="双肢",INT((AL163-8)/12.5)+1,(INT((AL163-8)/12.5)+1)*2)</f>
        <v>19</v>
      </c>
      <c r="BR163" s="87">
        <f t="shared" si="47"/>
        <v>98.444376879663864</v>
      </c>
      <c r="BS163" s="87" t="str">
        <f>AE$6</f>
        <v>双肢</v>
      </c>
      <c r="BT163" s="242">
        <f>BB163+BJ163+BR163+BB164+BJ164+BR164</f>
        <v>496.19129977290595</v>
      </c>
      <c r="BU163" s="342">
        <f>(AP163+AQ163)*AL163/2*AR163/1000000</f>
        <v>2.1765099999999999</v>
      </c>
      <c r="BV163" s="88">
        <v>5</v>
      </c>
      <c r="BW163" s="110">
        <f>(20+10*BY163)*TAN(BX163/180*PI())</f>
        <v>134.46874888798155</v>
      </c>
      <c r="BX163" s="242">
        <f>45+AN163/2</f>
        <v>62.5</v>
      </c>
      <c r="BY163" s="88">
        <f>INT((150*COS(BX163/180*PI())-10)/10)</f>
        <v>5</v>
      </c>
      <c r="BZ163" s="104">
        <v>12</v>
      </c>
      <c r="CA163" s="110">
        <f>BW163+12</f>
        <v>146.46874888798155</v>
      </c>
      <c r="CB163" s="88">
        <f t="shared" si="48"/>
        <v>6</v>
      </c>
      <c r="CC163" s="87">
        <f t="shared" si="49"/>
        <v>7.8022210868770809</v>
      </c>
      <c r="CD163" s="242">
        <f>BB163+BJ163+BR163+BB164+BJ164+BR164+CC163+CC164</f>
        <v>512.05411351583757</v>
      </c>
      <c r="CE163" s="284">
        <f>(AP163+AQ163)*AL163/2*AR163/1000000</f>
        <v>2.1765099999999999</v>
      </c>
    </row>
    <row r="164" spans="5:83" ht="19.899999999999999" customHeight="1" x14ac:dyDescent="0.25">
      <c r="E164" s="93"/>
      <c r="I164" s="72"/>
      <c r="P164" s="72"/>
      <c r="Q164" s="72"/>
      <c r="R164" s="72"/>
      <c r="S164" s="72"/>
      <c r="AJ164" s="278"/>
      <c r="AK164" s="242"/>
      <c r="AL164" s="345"/>
      <c r="AM164" s="242"/>
      <c r="AN164" s="238"/>
      <c r="AO164" s="250"/>
      <c r="AP164" s="242"/>
      <c r="AQ164" s="242"/>
      <c r="AR164" s="238"/>
      <c r="AS164" s="239"/>
      <c r="AT164" s="88" t="s">
        <v>311</v>
      </c>
      <c r="AU164" s="104">
        <f>AU163</f>
        <v>20</v>
      </c>
      <c r="AV164" s="87">
        <f>AL163/COS(AN163/180*PI())-8</f>
        <v>280.10280294770365</v>
      </c>
      <c r="AW164" s="88">
        <f>AR163-9</f>
        <v>26</v>
      </c>
      <c r="AX164" s="103" t="s">
        <v>310</v>
      </c>
      <c r="AY164" s="131">
        <f>INT((AQ163-AP163-3.5/COS(AN163*PI()/180))/AS163)+1</f>
        <v>21</v>
      </c>
      <c r="AZ164" s="105">
        <f t="shared" si="42"/>
        <v>2.27</v>
      </c>
      <c r="BA164" s="88">
        <f t="shared" si="43"/>
        <v>332.10280294770365</v>
      </c>
      <c r="BB164" s="87">
        <f>BA164*AY164/100*((AU164/100)^2/4*PI()*7850/100)</f>
        <v>171.99323502732238</v>
      </c>
      <c r="BC164" s="87">
        <f>BC163</f>
        <v>0</v>
      </c>
      <c r="BD164" s="88" t="s">
        <v>312</v>
      </c>
      <c r="BE164" s="87">
        <f>AL163/COS(AN163/180*PI())-8</f>
        <v>280.10280294770365</v>
      </c>
      <c r="BF164" s="87">
        <f>AR163-9</f>
        <v>26</v>
      </c>
      <c r="BG164" s="104">
        <v>12</v>
      </c>
      <c r="BH164" s="88">
        <f t="shared" si="44"/>
        <v>332.10280294770365</v>
      </c>
      <c r="BI164" s="88">
        <f>INT((AQ163-AP163-3.5/COS(AN163*PI()/180))/20)+1</f>
        <v>9</v>
      </c>
      <c r="BJ164" s="87">
        <f t="shared" si="45"/>
        <v>26.536099118501166</v>
      </c>
      <c r="BK164" s="88">
        <v>4</v>
      </c>
      <c r="BL164" s="103" t="s">
        <v>310</v>
      </c>
      <c r="BM164" s="87">
        <f>AR163-8.2</f>
        <v>26.8</v>
      </c>
      <c r="BN164" s="104">
        <v>12</v>
      </c>
      <c r="BO164" s="105">
        <f t="shared" si="46"/>
        <v>1.39</v>
      </c>
      <c r="BP164" s="87">
        <f>20+BM164</f>
        <v>46.8</v>
      </c>
      <c r="BQ164" s="88">
        <f>IF(BS163="双肢",INT(BQ163/3)*INT((AX163+AY164/2)/3),INT(BQ163/3/2)*INT((AX163+AY164/2)/3))</f>
        <v>60</v>
      </c>
      <c r="BR164" s="87">
        <f t="shared" si="47"/>
        <v>24.929819476037668</v>
      </c>
      <c r="BS164" s="103" t="s">
        <v>310</v>
      </c>
      <c r="BT164" s="242"/>
      <c r="BU164" s="342"/>
      <c r="BV164" s="88">
        <v>6</v>
      </c>
      <c r="BW164" s="110">
        <f>(10+2.5*BY164)*1/TAN(BX163/180*PI())</f>
        <v>31.234023033104791</v>
      </c>
      <c r="BX164" s="242"/>
      <c r="BY164" s="88">
        <f>INT((120*SIN(BX163/180*PI()))/10)*2</f>
        <v>20</v>
      </c>
      <c r="BZ164" s="104">
        <v>12</v>
      </c>
      <c r="CA164" s="110">
        <f>BW164+2*6</f>
        <v>43.234023033104791</v>
      </c>
      <c r="CB164" s="88">
        <f t="shared" si="48"/>
        <v>21</v>
      </c>
      <c r="CC164" s="87">
        <f t="shared" si="49"/>
        <v>8.0605926560545935</v>
      </c>
      <c r="CD164" s="242"/>
      <c r="CE164" s="284"/>
    </row>
    <row r="165" spans="5:83" ht="19.899999999999999" customHeight="1" x14ac:dyDescent="0.25">
      <c r="E165" s="93"/>
      <c r="I165" s="72"/>
      <c r="P165" s="72"/>
      <c r="Q165" s="72"/>
      <c r="R165" s="72"/>
      <c r="S165" s="72"/>
      <c r="AJ165" s="278"/>
      <c r="AK165" s="242"/>
      <c r="AL165" s="238">
        <f>AJ157*100-2*2</f>
        <v>236</v>
      </c>
      <c r="AM165" s="242" t="s">
        <v>316</v>
      </c>
      <c r="AN165" s="238">
        <v>35</v>
      </c>
      <c r="AO165" s="250">
        <f>INT(AL165*TAN(RADIANS(AN165)))+20</f>
        <v>185</v>
      </c>
      <c r="AP165" s="242">
        <f>INT((AO165-13)/AS165)*AS165+13</f>
        <v>181</v>
      </c>
      <c r="AQ165" s="242">
        <f>AP165+INT(AL165*(TAN(AN165/180*PI())))</f>
        <v>346</v>
      </c>
      <c r="AR165" s="238">
        <f>F$10</f>
        <v>40</v>
      </c>
      <c r="AS165" s="239">
        <v>8</v>
      </c>
      <c r="AT165" s="88">
        <v>1</v>
      </c>
      <c r="AU165" s="104">
        <f>J$10</f>
        <v>20</v>
      </c>
      <c r="AV165" s="87">
        <f>AL165-8</f>
        <v>228</v>
      </c>
      <c r="AW165" s="88">
        <f>AR165-9</f>
        <v>31</v>
      </c>
      <c r="AX165" s="130">
        <f>INT((AP165-13)/AS165)+1</f>
        <v>22</v>
      </c>
      <c r="AY165" s="103" t="s">
        <v>310</v>
      </c>
      <c r="AZ165" s="105">
        <f t="shared" si="42"/>
        <v>2.27</v>
      </c>
      <c r="BA165" s="88">
        <f t="shared" si="43"/>
        <v>290</v>
      </c>
      <c r="BB165" s="87">
        <f>BA165*AX165/100*((AU165/100)^2/4*PI()*7850/100)</f>
        <v>157.34038486973762</v>
      </c>
      <c r="BC165" s="87">
        <f>Q$10</f>
        <v>0</v>
      </c>
      <c r="BD165" s="88">
        <v>2</v>
      </c>
      <c r="BE165" s="87">
        <f>AL165-8</f>
        <v>228</v>
      </c>
      <c r="BF165" s="87">
        <f>AR165-9</f>
        <v>31</v>
      </c>
      <c r="BG165" s="104">
        <v>12</v>
      </c>
      <c r="BH165" s="88">
        <f t="shared" si="44"/>
        <v>290</v>
      </c>
      <c r="BI165" s="88">
        <f>INT((AP165-13)/20)+1</f>
        <v>9</v>
      </c>
      <c r="BJ165" s="87">
        <f t="shared" si="45"/>
        <v>23.171947589906811</v>
      </c>
      <c r="BK165" s="88">
        <v>3</v>
      </c>
      <c r="BL165" s="87">
        <f>IF(BS165="双肢",(AP165+AQ165)/2-8.5,((INT((AX165-1)/2)+1)*AS165+AZ165+BO165+(AQ165-6.5*2)/2+INT(AQ165/8/10)*10+AZ165+BO165)/2)</f>
        <v>255</v>
      </c>
      <c r="BM165" s="87">
        <f>AR165-8.2</f>
        <v>31.8</v>
      </c>
      <c r="BN165" s="104">
        <v>12</v>
      </c>
      <c r="BO165" s="105">
        <f t="shared" si="46"/>
        <v>1.39</v>
      </c>
      <c r="BP165" s="87">
        <f>(BL165+BM165+10)*2</f>
        <v>593.6</v>
      </c>
      <c r="BQ165" s="88">
        <f>IF(BS165="双肢",INT((AL165-8)/12.5)+1,(INT((AL165-8)/12.5)+1)*2)</f>
        <v>19</v>
      </c>
      <c r="BR165" s="87">
        <f t="shared" si="47"/>
        <v>100.13122363908235</v>
      </c>
      <c r="BS165" s="87" t="str">
        <f>AE$6</f>
        <v>双肢</v>
      </c>
      <c r="BT165" s="242">
        <f>BB165+BJ165+BR165+BB166+BJ166+BR166</f>
        <v>512.74410013725821</v>
      </c>
      <c r="BU165" s="342">
        <f>(AP165+AQ165)*AL165/2*AR165/1000000</f>
        <v>2.4874399999999999</v>
      </c>
      <c r="BV165" s="88">
        <v>5</v>
      </c>
      <c r="BW165" s="110">
        <f>(20+10*BY165)*TAN(BX165/180*PI())</f>
        <v>134.46874888798155</v>
      </c>
      <c r="BX165" s="242">
        <f>45+AN165/2</f>
        <v>62.5</v>
      </c>
      <c r="BY165" s="88">
        <f>INT((150*COS(BX165/180*PI())-10)/10)</f>
        <v>5</v>
      </c>
      <c r="BZ165" s="104">
        <v>12</v>
      </c>
      <c r="CA165" s="110">
        <f>BW165+12</f>
        <v>146.46874888798155</v>
      </c>
      <c r="CB165" s="88">
        <f t="shared" si="48"/>
        <v>6</v>
      </c>
      <c r="CC165" s="87">
        <f t="shared" si="49"/>
        <v>7.8022210868770809</v>
      </c>
      <c r="CD165" s="242">
        <f>BB165+BJ165+BR165+BB166+BJ166+BR166+CC165+CC166</f>
        <v>528.60691388018995</v>
      </c>
      <c r="CE165" s="284">
        <f>(AP165+AQ165)*AL165/2*AR165/1000000</f>
        <v>2.4874399999999999</v>
      </c>
    </row>
    <row r="166" spans="5:83" ht="19.899999999999999" customHeight="1" x14ac:dyDescent="0.25">
      <c r="E166" s="93"/>
      <c r="I166" s="72"/>
      <c r="P166" s="72"/>
      <c r="Q166" s="72"/>
      <c r="R166" s="72"/>
      <c r="S166" s="72"/>
      <c r="AJ166" s="278"/>
      <c r="AK166" s="242"/>
      <c r="AL166" s="345"/>
      <c r="AM166" s="242"/>
      <c r="AN166" s="238"/>
      <c r="AO166" s="250"/>
      <c r="AP166" s="242"/>
      <c r="AQ166" s="242"/>
      <c r="AR166" s="238"/>
      <c r="AS166" s="239"/>
      <c r="AT166" s="88" t="s">
        <v>311</v>
      </c>
      <c r="AU166" s="104">
        <f>AU165</f>
        <v>20</v>
      </c>
      <c r="AV166" s="87">
        <f>AL165/COS(AN165/180*PI())-8</f>
        <v>280.10280294770365</v>
      </c>
      <c r="AW166" s="88">
        <f>AR165-9</f>
        <v>31</v>
      </c>
      <c r="AX166" s="103" t="s">
        <v>310</v>
      </c>
      <c r="AY166" s="131">
        <f>INT((AQ165-AP165-3.5/COS(AN165*PI()/180))/AS165)+1</f>
        <v>21</v>
      </c>
      <c r="AZ166" s="105">
        <f t="shared" si="42"/>
        <v>2.27</v>
      </c>
      <c r="BA166" s="88">
        <f t="shared" si="43"/>
        <v>342.10280294770365</v>
      </c>
      <c r="BB166" s="87">
        <f>BA166*AY166/100*((AU166/100)^2/4*PI()*7850/100)</f>
        <v>177.17215051676519</v>
      </c>
      <c r="BC166" s="87">
        <f>BC165</f>
        <v>0</v>
      </c>
      <c r="BD166" s="88" t="s">
        <v>312</v>
      </c>
      <c r="BE166" s="87">
        <f>AL165/COS(AN165/180*PI())-8</f>
        <v>280.10280294770365</v>
      </c>
      <c r="BF166" s="87">
        <f>AR165-9</f>
        <v>31</v>
      </c>
      <c r="BG166" s="104">
        <v>12</v>
      </c>
      <c r="BH166" s="88">
        <f t="shared" si="44"/>
        <v>342.10280294770365</v>
      </c>
      <c r="BI166" s="88">
        <f>INT((AQ165-AP165-3.5/COS(AN165*PI()/180))/20)+1</f>
        <v>9</v>
      </c>
      <c r="BJ166" s="87">
        <f t="shared" si="45"/>
        <v>27.335131794015194</v>
      </c>
      <c r="BK166" s="88">
        <v>4</v>
      </c>
      <c r="BL166" s="103" t="s">
        <v>310</v>
      </c>
      <c r="BM166" s="87">
        <f>AR165-8.2</f>
        <v>31.8</v>
      </c>
      <c r="BN166" s="104">
        <v>12</v>
      </c>
      <c r="BO166" s="105">
        <f t="shared" si="46"/>
        <v>1.39</v>
      </c>
      <c r="BP166" s="87">
        <f>20+BM166</f>
        <v>51.8</v>
      </c>
      <c r="BQ166" s="88">
        <f>IF(BS165="双肢",INT(BQ165/3)*INT((AX165+AY166/2)/3),INT(BQ165/3/2)*INT((AX165+AY166/2)/3))</f>
        <v>60</v>
      </c>
      <c r="BR166" s="87">
        <f t="shared" si="47"/>
        <v>27.593261727751095</v>
      </c>
      <c r="BS166" s="103" t="s">
        <v>310</v>
      </c>
      <c r="BT166" s="242"/>
      <c r="BU166" s="342"/>
      <c r="BV166" s="88">
        <v>6</v>
      </c>
      <c r="BW166" s="110">
        <f>(10+2.5*BY166)*1/TAN(BX165/180*PI())</f>
        <v>31.234023033104791</v>
      </c>
      <c r="BX166" s="242"/>
      <c r="BY166" s="88">
        <f>INT((120*SIN(BX165/180*PI()))/10)*2</f>
        <v>20</v>
      </c>
      <c r="BZ166" s="104">
        <v>12</v>
      </c>
      <c r="CA166" s="110">
        <f>BW166+2*6</f>
        <v>43.234023033104791</v>
      </c>
      <c r="CB166" s="88">
        <f t="shared" si="48"/>
        <v>21</v>
      </c>
      <c r="CC166" s="87">
        <f t="shared" si="49"/>
        <v>8.0605926560545935</v>
      </c>
      <c r="CD166" s="242"/>
      <c r="CE166" s="284"/>
    </row>
    <row r="167" spans="5:83" ht="19.899999999999999" customHeight="1" x14ac:dyDescent="0.25">
      <c r="E167" s="93"/>
      <c r="I167" s="72"/>
      <c r="P167" s="72"/>
      <c r="Q167" s="72"/>
      <c r="R167" s="72"/>
      <c r="S167" s="72"/>
      <c r="AJ167" s="278"/>
      <c r="AK167" s="242"/>
      <c r="AL167" s="238">
        <f>AJ157*100-2*2</f>
        <v>236</v>
      </c>
      <c r="AM167" s="242" t="s">
        <v>317</v>
      </c>
      <c r="AN167" s="238">
        <v>35</v>
      </c>
      <c r="AO167" s="250">
        <f>INT(AL167*TAN(RADIANS(AN167)))+20</f>
        <v>185</v>
      </c>
      <c r="AP167" s="242">
        <f>INT((AO167-13)/AS167)*AS167+13</f>
        <v>181</v>
      </c>
      <c r="AQ167" s="242">
        <f>AP167+INT(AL167*(TAN(AN167/180*PI())))</f>
        <v>346</v>
      </c>
      <c r="AR167" s="238">
        <f>F$11</f>
        <v>40</v>
      </c>
      <c r="AS167" s="239">
        <v>8</v>
      </c>
      <c r="AT167" s="88">
        <v>1</v>
      </c>
      <c r="AU167" s="104">
        <f>J$11</f>
        <v>20</v>
      </c>
      <c r="AV167" s="87">
        <f>AL167-8</f>
        <v>228</v>
      </c>
      <c r="AW167" s="88">
        <f>AR167-9</f>
        <v>31</v>
      </c>
      <c r="AX167" s="130">
        <f>INT((AP167-13)/AS167)+1</f>
        <v>22</v>
      </c>
      <c r="AY167" s="103" t="s">
        <v>310</v>
      </c>
      <c r="AZ167" s="105">
        <f t="shared" si="42"/>
        <v>2.27</v>
      </c>
      <c r="BA167" s="88">
        <f t="shared" si="43"/>
        <v>290</v>
      </c>
      <c r="BB167" s="87">
        <f>BA167*AX167/100*((AU167/100)^2/4*PI()*7850/100)</f>
        <v>157.34038486973762</v>
      </c>
      <c r="BC167" s="87">
        <f>Q$11</f>
        <v>0</v>
      </c>
      <c r="BD167" s="88">
        <v>2</v>
      </c>
      <c r="BE167" s="87">
        <f>AL167-8</f>
        <v>228</v>
      </c>
      <c r="BF167" s="87">
        <f>AR167-9</f>
        <v>31</v>
      </c>
      <c r="BG167" s="104">
        <v>12</v>
      </c>
      <c r="BH167" s="88">
        <f t="shared" si="44"/>
        <v>290</v>
      </c>
      <c r="BI167" s="88">
        <f>INT((AP167-13)/20)+1</f>
        <v>9</v>
      </c>
      <c r="BJ167" s="87">
        <f t="shared" si="45"/>
        <v>23.171947589906811</v>
      </c>
      <c r="BK167" s="88">
        <v>3</v>
      </c>
      <c r="BL167" s="87">
        <f>IF(BS167="双肢",(AP167+AQ167)/2-8.5,((INT((AX167-1)/2)+1)*AS167+AZ167+BO167+(AQ167-6.5*2)/2+INT(AQ167/8/10)*10+AZ167+BO167)/2)</f>
        <v>255</v>
      </c>
      <c r="BM167" s="87">
        <f>AR167-8.2</f>
        <v>31.8</v>
      </c>
      <c r="BN167" s="104">
        <v>12</v>
      </c>
      <c r="BO167" s="105">
        <f t="shared" si="46"/>
        <v>1.39</v>
      </c>
      <c r="BP167" s="87">
        <f>(BL167+BM167+10)*2</f>
        <v>593.6</v>
      </c>
      <c r="BQ167" s="88">
        <f>IF(BS167="双肢",INT((AL167-8)/12.5)+1,(INT((AL167-8)/12.5)+1)*2)</f>
        <v>19</v>
      </c>
      <c r="BR167" s="87">
        <f t="shared" si="47"/>
        <v>100.13122363908235</v>
      </c>
      <c r="BS167" s="87" t="str">
        <f>AE$11</f>
        <v>双肢</v>
      </c>
      <c r="BT167" s="242">
        <f>BB167+BJ167+BR167+BB168+BJ168+BR168</f>
        <v>512.74410013725821</v>
      </c>
      <c r="BU167" s="342">
        <f>(AP167+AQ167)*AL167/2*AR167/1000000</f>
        <v>2.4874399999999999</v>
      </c>
      <c r="BV167" s="88">
        <v>5</v>
      </c>
      <c r="BW167" s="110">
        <f>(20+10*BY167)*TAN(BX167/180*PI())</f>
        <v>134.46874888798155</v>
      </c>
      <c r="BX167" s="242">
        <f>45+AN167/2</f>
        <v>62.5</v>
      </c>
      <c r="BY167" s="88">
        <f>INT((150*COS(BX167/180*PI())-10)/10)</f>
        <v>5</v>
      </c>
      <c r="BZ167" s="104">
        <v>12</v>
      </c>
      <c r="CA167" s="110">
        <f>BW167+12</f>
        <v>146.46874888798155</v>
      </c>
      <c r="CB167" s="88">
        <f t="shared" si="48"/>
        <v>6</v>
      </c>
      <c r="CC167" s="87">
        <f t="shared" si="49"/>
        <v>7.8022210868770809</v>
      </c>
      <c r="CD167" s="242">
        <f>BB167+BJ167+BR167+BB168+BJ168+BR168+CC167+CC168</f>
        <v>528.60691388018995</v>
      </c>
      <c r="CE167" s="284">
        <f>(AP167+AQ167)*AL167/2*AR167/1000000</f>
        <v>2.4874399999999999</v>
      </c>
    </row>
    <row r="168" spans="5:83" ht="19.899999999999999" customHeight="1" x14ac:dyDescent="0.25">
      <c r="E168" s="93"/>
      <c r="I168" s="72"/>
      <c r="P168" s="72"/>
      <c r="Q168" s="72"/>
      <c r="R168" s="72"/>
      <c r="S168" s="72"/>
      <c r="AJ168" s="278"/>
      <c r="AK168" s="242"/>
      <c r="AL168" s="345"/>
      <c r="AM168" s="242"/>
      <c r="AN168" s="238"/>
      <c r="AO168" s="250"/>
      <c r="AP168" s="242"/>
      <c r="AQ168" s="242"/>
      <c r="AR168" s="238"/>
      <c r="AS168" s="239"/>
      <c r="AT168" s="88" t="s">
        <v>311</v>
      </c>
      <c r="AU168" s="104">
        <f>AU167</f>
        <v>20</v>
      </c>
      <c r="AV168" s="87">
        <f>AL167/COS(AN167/180*PI())-8</f>
        <v>280.10280294770365</v>
      </c>
      <c r="AW168" s="88">
        <f>AR167-9</f>
        <v>31</v>
      </c>
      <c r="AX168" s="103" t="s">
        <v>310</v>
      </c>
      <c r="AY168" s="131">
        <f>INT((AQ167-AP167-3.5/COS(AN167*PI()/180))/AS167)+1</f>
        <v>21</v>
      </c>
      <c r="AZ168" s="105">
        <f t="shared" si="42"/>
        <v>2.27</v>
      </c>
      <c r="BA168" s="88">
        <f t="shared" si="43"/>
        <v>342.10280294770365</v>
      </c>
      <c r="BB168" s="87">
        <f>BA168*AY168/100*((AU168/100)^2/4*PI()*7850/100)</f>
        <v>177.17215051676519</v>
      </c>
      <c r="BC168" s="87">
        <f>BC167</f>
        <v>0</v>
      </c>
      <c r="BD168" s="88" t="s">
        <v>312</v>
      </c>
      <c r="BE168" s="87">
        <f>AL167/COS(AN167/180*PI())-8</f>
        <v>280.10280294770365</v>
      </c>
      <c r="BF168" s="87">
        <f>AR167-9</f>
        <v>31</v>
      </c>
      <c r="BG168" s="104">
        <v>12</v>
      </c>
      <c r="BH168" s="88">
        <f t="shared" si="44"/>
        <v>342.10280294770365</v>
      </c>
      <c r="BI168" s="88">
        <f>INT((AQ167-AP167-3.5/COS(AN167*PI()/180))/20)+1</f>
        <v>9</v>
      </c>
      <c r="BJ168" s="87">
        <f t="shared" si="45"/>
        <v>27.335131794015194</v>
      </c>
      <c r="BK168" s="88">
        <v>4</v>
      </c>
      <c r="BL168" s="103" t="s">
        <v>310</v>
      </c>
      <c r="BM168" s="87">
        <f>AR167-8.2</f>
        <v>31.8</v>
      </c>
      <c r="BN168" s="104">
        <v>12</v>
      </c>
      <c r="BO168" s="105">
        <f t="shared" si="46"/>
        <v>1.39</v>
      </c>
      <c r="BP168" s="87">
        <f>20+BM168</f>
        <v>51.8</v>
      </c>
      <c r="BQ168" s="88">
        <f>IF(BS167="双肢",INT(BQ167/3)*INT((AX167+AY168/2)/3),INT(BQ167/3/2)*INT((AX167+AY168/2)/3))</f>
        <v>60</v>
      </c>
      <c r="BR168" s="87">
        <f t="shared" si="47"/>
        <v>27.593261727751095</v>
      </c>
      <c r="BS168" s="103" t="s">
        <v>310</v>
      </c>
      <c r="BT168" s="242"/>
      <c r="BU168" s="342"/>
      <c r="BV168" s="88">
        <v>6</v>
      </c>
      <c r="BW168" s="110">
        <f>(10+2.5*BY168)*1/TAN(BX167/180*PI())</f>
        <v>31.234023033104791</v>
      </c>
      <c r="BX168" s="242"/>
      <c r="BY168" s="88">
        <f>INT((120*SIN(BX167/180*PI()))/10)*2</f>
        <v>20</v>
      </c>
      <c r="BZ168" s="104">
        <v>12</v>
      </c>
      <c r="CA168" s="110">
        <f>BW168+2*6</f>
        <v>43.234023033104791</v>
      </c>
      <c r="CB168" s="88">
        <f t="shared" si="48"/>
        <v>21</v>
      </c>
      <c r="CC168" s="87">
        <f t="shared" si="49"/>
        <v>8.0605926560545935</v>
      </c>
      <c r="CD168" s="242"/>
      <c r="CE168" s="284"/>
    </row>
    <row r="169" spans="5:83" ht="19.899999999999999" customHeight="1" x14ac:dyDescent="0.25">
      <c r="E169" s="93"/>
      <c r="I169" s="72"/>
      <c r="P169" s="72"/>
      <c r="Q169" s="72"/>
      <c r="R169" s="72"/>
      <c r="S169" s="72"/>
      <c r="AJ169" s="278"/>
      <c r="AK169" s="242"/>
      <c r="AL169" s="238">
        <f>AJ157*100-2*2</f>
        <v>236</v>
      </c>
      <c r="AM169" s="242" t="s">
        <v>318</v>
      </c>
      <c r="AN169" s="238">
        <v>35</v>
      </c>
      <c r="AO169" s="250">
        <f>INT(AL169*TAN(RADIANS(AN169)))+20</f>
        <v>185</v>
      </c>
      <c r="AP169" s="242">
        <f>INT((AO169-13)/AS169)*AS169+13</f>
        <v>181</v>
      </c>
      <c r="AQ169" s="242">
        <f>AP169+INT(AL169*(TAN(AN169/180*PI())))</f>
        <v>346</v>
      </c>
      <c r="AR169" s="238">
        <f>F$12</f>
        <v>45</v>
      </c>
      <c r="AS169" s="239">
        <v>8</v>
      </c>
      <c r="AT169" s="88">
        <v>1</v>
      </c>
      <c r="AU169" s="104">
        <f>J$12</f>
        <v>22</v>
      </c>
      <c r="AV169" s="87">
        <f>AL169-8</f>
        <v>228</v>
      </c>
      <c r="AW169" s="88">
        <f>AR169-9</f>
        <v>36</v>
      </c>
      <c r="AX169" s="130">
        <f>INT((AP169-13)/AS169)+1</f>
        <v>22</v>
      </c>
      <c r="AY169" s="103" t="s">
        <v>310</v>
      </c>
      <c r="AZ169" s="105">
        <f t="shared" si="42"/>
        <v>2.5099999999999998</v>
      </c>
      <c r="BA169" s="88">
        <f t="shared" si="43"/>
        <v>300</v>
      </c>
      <c r="BB169" s="87">
        <f>BA169*AX169/100*((AU169/100)^2/4*PI()*7850/100)</f>
        <v>196.94675761280951</v>
      </c>
      <c r="BC169" s="87">
        <f>Q$12</f>
        <v>0</v>
      </c>
      <c r="BD169" s="88">
        <v>2</v>
      </c>
      <c r="BE169" s="87">
        <f>AL169-8</f>
        <v>228</v>
      </c>
      <c r="BF169" s="87">
        <f>AR169-9</f>
        <v>36</v>
      </c>
      <c r="BG169" s="104">
        <v>12</v>
      </c>
      <c r="BH169" s="88">
        <f t="shared" si="44"/>
        <v>300</v>
      </c>
      <c r="BI169" s="88">
        <f>INT((AP169-13)/20)+1</f>
        <v>9</v>
      </c>
      <c r="BJ169" s="87">
        <f t="shared" si="45"/>
        <v>23.970980265420838</v>
      </c>
      <c r="BK169" s="88" t="s">
        <v>319</v>
      </c>
      <c r="BL169" s="87">
        <f>IF(BS169="双肢",(AP169+AQ169)/2-8.5,((INT((AX169-1)/2)+1)*AS169+AZ169+BO169+(AQ169-6.5*2)/2+INT(AQ169/8/10)*10+AZ169+BO169)/2)</f>
        <v>150.92000000000002</v>
      </c>
      <c r="BM169" s="87">
        <f>AR169-8.2</f>
        <v>36.799999999999997</v>
      </c>
      <c r="BN169" s="104">
        <f>Z$6</f>
        <v>10</v>
      </c>
      <c r="BO169" s="105">
        <f t="shared" si="46"/>
        <v>1.1599999999999999</v>
      </c>
      <c r="BP169" s="87">
        <f>(BL169+BM169+10)*2</f>
        <v>395.44000000000005</v>
      </c>
      <c r="BQ169" s="88">
        <f>IF(BS169="双肢",INT((AL169-8)/12.5)+1,(INT((AL169-8)/12.5)+1)*2)</f>
        <v>38</v>
      </c>
      <c r="BR169" s="87">
        <f t="shared" si="47"/>
        <v>92.645372575618481</v>
      </c>
      <c r="BS169" s="87" t="str">
        <f>AE$12</f>
        <v>四肢</v>
      </c>
      <c r="BT169" s="242">
        <f>BB169+BJ169+BR169+BB170+BJ170+BR170</f>
        <v>592.59876877035413</v>
      </c>
      <c r="BU169" s="342">
        <f>(AP169+AQ169)*AL169/2*AR169/1000000</f>
        <v>2.7983699999999998</v>
      </c>
      <c r="BV169" s="88">
        <v>5</v>
      </c>
      <c r="BW169" s="110">
        <f>(20+10*BY169)*TAN(BX169/180*PI())</f>
        <v>134.46874888798155</v>
      </c>
      <c r="BX169" s="242">
        <f>45+AN169/2</f>
        <v>62.5</v>
      </c>
      <c r="BY169" s="88">
        <f>INT((150*COS(BX169/180*PI())-10)/10)</f>
        <v>5</v>
      </c>
      <c r="BZ169" s="104">
        <v>12</v>
      </c>
      <c r="CA169" s="110">
        <f>BW169+12</f>
        <v>146.46874888798155</v>
      </c>
      <c r="CB169" s="88">
        <f t="shared" si="48"/>
        <v>6</v>
      </c>
      <c r="CC169" s="87">
        <f t="shared" si="49"/>
        <v>7.8022210868770809</v>
      </c>
      <c r="CD169" s="242">
        <f>BB169+BJ169+BR169+BB170+BJ170+BR170+CC169+CC170</f>
        <v>608.46158251328586</v>
      </c>
      <c r="CE169" s="284">
        <f>(AP169+AQ169)*AL169/2*AR169/1000000</f>
        <v>2.7983699999999998</v>
      </c>
    </row>
    <row r="170" spans="5:83" ht="19.899999999999999" customHeight="1" x14ac:dyDescent="0.25">
      <c r="E170" s="93"/>
      <c r="I170" s="72"/>
      <c r="P170" s="72"/>
      <c r="Q170" s="72"/>
      <c r="R170" s="72"/>
      <c r="S170" s="72"/>
      <c r="AJ170" s="278"/>
      <c r="AK170" s="242"/>
      <c r="AL170" s="345"/>
      <c r="AM170" s="242"/>
      <c r="AN170" s="238"/>
      <c r="AO170" s="250"/>
      <c r="AP170" s="242"/>
      <c r="AQ170" s="242"/>
      <c r="AR170" s="238"/>
      <c r="AS170" s="239"/>
      <c r="AT170" s="88" t="s">
        <v>311</v>
      </c>
      <c r="AU170" s="104">
        <f>AU169</f>
        <v>22</v>
      </c>
      <c r="AV170" s="87">
        <f>AL169/COS(AN169/180*PI())-8</f>
        <v>280.10280294770365</v>
      </c>
      <c r="AW170" s="88">
        <f>AR169-9</f>
        <v>36</v>
      </c>
      <c r="AX170" s="103" t="s">
        <v>310</v>
      </c>
      <c r="AY170" s="131">
        <f>INT((AQ169-AP169-3.5/COS(AN169*PI()/180))/AS169)+1</f>
        <v>21</v>
      </c>
      <c r="AZ170" s="105">
        <f t="shared" si="42"/>
        <v>2.5099999999999998</v>
      </c>
      <c r="BA170" s="88">
        <f t="shared" si="43"/>
        <v>352.10280294770365</v>
      </c>
      <c r="BB170" s="87">
        <f>BA170*AY170/100*((AU170/100)^2/4*PI()*7850/100)</f>
        <v>220.64478986751158</v>
      </c>
      <c r="BC170" s="87">
        <f>BC169</f>
        <v>0</v>
      </c>
      <c r="BD170" s="88" t="s">
        <v>312</v>
      </c>
      <c r="BE170" s="87">
        <f>AL169/COS(AN169/180*PI())-8</f>
        <v>280.10280294770365</v>
      </c>
      <c r="BF170" s="87">
        <f>AR169-9</f>
        <v>36</v>
      </c>
      <c r="BG170" s="104">
        <v>12</v>
      </c>
      <c r="BH170" s="88">
        <f t="shared" si="44"/>
        <v>352.10280294770365</v>
      </c>
      <c r="BI170" s="88">
        <f>INT((AQ169-AP169-3.5/COS(AN169*PI()/180))/20)+1</f>
        <v>9</v>
      </c>
      <c r="BJ170" s="87">
        <f t="shared" si="45"/>
        <v>28.134164469529221</v>
      </c>
      <c r="BK170" s="88">
        <v>4</v>
      </c>
      <c r="BL170" s="103" t="s">
        <v>310</v>
      </c>
      <c r="BM170" s="87">
        <f>AR169-8.2</f>
        <v>36.799999999999997</v>
      </c>
      <c r="BN170" s="104">
        <v>12</v>
      </c>
      <c r="BO170" s="105">
        <f t="shared" si="46"/>
        <v>1.39</v>
      </c>
      <c r="BP170" s="87">
        <f>20+BM170</f>
        <v>56.8</v>
      </c>
      <c r="BQ170" s="88">
        <f>IF(BS169="双肢",INT(BQ169/3)*INT((AX169+AY170/2)/3),INT(BQ169/3/2)*INT((AX169+AY170/2)/3))</f>
        <v>60</v>
      </c>
      <c r="BR170" s="87">
        <f t="shared" si="47"/>
        <v>30.256703979464522</v>
      </c>
      <c r="BS170" s="103" t="s">
        <v>310</v>
      </c>
      <c r="BT170" s="242"/>
      <c r="BU170" s="342"/>
      <c r="BV170" s="88">
        <v>6</v>
      </c>
      <c r="BW170" s="110">
        <f>(10+2.5*BY170)*1/TAN(BX169/180*PI())</f>
        <v>31.234023033104791</v>
      </c>
      <c r="BX170" s="242"/>
      <c r="BY170" s="88">
        <f>INT((120*SIN(BX169/180*PI()))/10)*2</f>
        <v>20</v>
      </c>
      <c r="BZ170" s="104">
        <v>12</v>
      </c>
      <c r="CA170" s="110">
        <f>BW170+2*6</f>
        <v>43.234023033104791</v>
      </c>
      <c r="CB170" s="88">
        <f t="shared" si="48"/>
        <v>21</v>
      </c>
      <c r="CC170" s="87">
        <f t="shared" si="49"/>
        <v>8.0605926560545935</v>
      </c>
      <c r="CD170" s="242"/>
      <c r="CE170" s="284"/>
    </row>
    <row r="171" spans="5:83" ht="19.899999999999999" customHeight="1" x14ac:dyDescent="0.25">
      <c r="E171" s="93"/>
      <c r="I171" s="72"/>
      <c r="P171" s="72"/>
      <c r="Q171" s="72"/>
      <c r="R171" s="72"/>
      <c r="S171" s="72"/>
      <c r="AJ171" s="278"/>
      <c r="AK171" s="242"/>
      <c r="AL171" s="238">
        <f>AJ157*100-2*2</f>
        <v>236</v>
      </c>
      <c r="AM171" s="242" t="s">
        <v>320</v>
      </c>
      <c r="AN171" s="238">
        <v>35</v>
      </c>
      <c r="AO171" s="250">
        <f>INT(AL171*TAN(RADIANS(AN171)))+20</f>
        <v>185</v>
      </c>
      <c r="AP171" s="242">
        <f>INT((AO171-13)/AS171)*AS171+13</f>
        <v>181</v>
      </c>
      <c r="AQ171" s="242">
        <f>AP171+INT(AL171*(TAN(AN171/180*PI())))</f>
        <v>346</v>
      </c>
      <c r="AR171" s="238">
        <f>F$13</f>
        <v>45</v>
      </c>
      <c r="AS171" s="239">
        <v>8</v>
      </c>
      <c r="AT171" s="88">
        <v>1</v>
      </c>
      <c r="AU171" s="104">
        <f>J$13</f>
        <v>22</v>
      </c>
      <c r="AV171" s="87">
        <f>AL171-8</f>
        <v>228</v>
      </c>
      <c r="AW171" s="88">
        <f>AR171-9</f>
        <v>36</v>
      </c>
      <c r="AX171" s="130">
        <f>INT((AP171-13)/AS171)+1</f>
        <v>22</v>
      </c>
      <c r="AY171" s="103" t="s">
        <v>310</v>
      </c>
      <c r="AZ171" s="105">
        <f t="shared" si="42"/>
        <v>2.5099999999999998</v>
      </c>
      <c r="BA171" s="88">
        <f t="shared" si="43"/>
        <v>300</v>
      </c>
      <c r="BB171" s="87">
        <f>BA171*AX171/100*((AU171/100)^2/4*PI()*7850/100)</f>
        <v>196.94675761280951</v>
      </c>
      <c r="BC171" s="87">
        <f>Q$13</f>
        <v>0</v>
      </c>
      <c r="BD171" s="88">
        <v>2</v>
      </c>
      <c r="BE171" s="87">
        <f>AL171-8</f>
        <v>228</v>
      </c>
      <c r="BF171" s="87">
        <f>AR171-9</f>
        <v>36</v>
      </c>
      <c r="BG171" s="104">
        <v>12</v>
      </c>
      <c r="BH171" s="88">
        <f t="shared" si="44"/>
        <v>300</v>
      </c>
      <c r="BI171" s="88">
        <f>INT((AP171-13)/20)+1</f>
        <v>9</v>
      </c>
      <c r="BJ171" s="87">
        <f t="shared" si="45"/>
        <v>23.970980265420838</v>
      </c>
      <c r="BK171" s="88" t="s">
        <v>319</v>
      </c>
      <c r="BL171" s="87">
        <f>IF(BS171="双肢",(AP171+AQ171)/2-8.5,((INT((AX171-1)/2)+1)*AS171+AZ171+BO171+(AQ171-6.5*2)/2+INT(AQ171/8/10)*10+AZ171+BO171)/2)</f>
        <v>150.92000000000002</v>
      </c>
      <c r="BM171" s="87">
        <f>AR171-8.2</f>
        <v>36.799999999999997</v>
      </c>
      <c r="BN171" s="104">
        <f>Z$6</f>
        <v>10</v>
      </c>
      <c r="BO171" s="105">
        <f t="shared" si="46"/>
        <v>1.1599999999999999</v>
      </c>
      <c r="BP171" s="87">
        <f>(BL171+BM171+10)*2</f>
        <v>395.44000000000005</v>
      </c>
      <c r="BQ171" s="88">
        <f>IF(BS171="双肢",INT((AL171-8)/12.5)+1,(INT((AL171-8)/12.5)+1)*2)</f>
        <v>38</v>
      </c>
      <c r="BR171" s="87">
        <f t="shared" si="47"/>
        <v>92.645372575618481</v>
      </c>
      <c r="BS171" s="87" t="str">
        <f>AE$13</f>
        <v>四肢</v>
      </c>
      <c r="BT171" s="242">
        <f>BB171+BJ171+BR171+BB172+BJ172+BR172</f>
        <v>592.59876877035413</v>
      </c>
      <c r="BU171" s="342">
        <f>(AP171+AQ171)*AL171/2*AR171/1000000</f>
        <v>2.7983699999999998</v>
      </c>
      <c r="BV171" s="88">
        <v>5</v>
      </c>
      <c r="BW171" s="110">
        <f>(20+10*BY171)*TAN(BX171/180*PI())</f>
        <v>134.46874888798155</v>
      </c>
      <c r="BX171" s="242">
        <f>45+AN171/2</f>
        <v>62.5</v>
      </c>
      <c r="BY171" s="88">
        <f>INT((150*COS(BX171/180*PI())-10)/10)</f>
        <v>5</v>
      </c>
      <c r="BZ171" s="104">
        <v>12</v>
      </c>
      <c r="CA171" s="110">
        <f>BW171+12</f>
        <v>146.46874888798155</v>
      </c>
      <c r="CB171" s="88">
        <f t="shared" si="48"/>
        <v>6</v>
      </c>
      <c r="CC171" s="87">
        <f t="shared" si="49"/>
        <v>7.8022210868770809</v>
      </c>
      <c r="CD171" s="242">
        <f>BB171+BJ171+BR171+BB172+BJ172+BR172+CC171+CC172</f>
        <v>608.46158251328586</v>
      </c>
      <c r="CE171" s="284">
        <f>(AP171+AQ171)*AL171/2*AR171/1000000</f>
        <v>2.7983699999999998</v>
      </c>
    </row>
    <row r="172" spans="5:83" ht="19.899999999999999" customHeight="1" x14ac:dyDescent="0.25">
      <c r="E172" s="93"/>
      <c r="I172" s="72"/>
      <c r="P172" s="72"/>
      <c r="Q172" s="72"/>
      <c r="R172" s="72"/>
      <c r="S172" s="72"/>
      <c r="AJ172" s="278"/>
      <c r="AK172" s="242"/>
      <c r="AL172" s="345"/>
      <c r="AM172" s="242"/>
      <c r="AN172" s="238"/>
      <c r="AO172" s="250"/>
      <c r="AP172" s="242"/>
      <c r="AQ172" s="242"/>
      <c r="AR172" s="238"/>
      <c r="AS172" s="239"/>
      <c r="AT172" s="88" t="s">
        <v>311</v>
      </c>
      <c r="AU172" s="104">
        <f>AU171</f>
        <v>22</v>
      </c>
      <c r="AV172" s="87">
        <f>AL171/COS(AN171/180*PI())-8</f>
        <v>280.10280294770365</v>
      </c>
      <c r="AW172" s="88">
        <f>AR171-9</f>
        <v>36</v>
      </c>
      <c r="AX172" s="103" t="s">
        <v>310</v>
      </c>
      <c r="AY172" s="131">
        <f>INT((AQ171-AP171-3.5/COS(AN171*PI()/180))/AS171)+1</f>
        <v>21</v>
      </c>
      <c r="AZ172" s="105">
        <f t="shared" si="42"/>
        <v>2.5099999999999998</v>
      </c>
      <c r="BA172" s="88">
        <f t="shared" si="43"/>
        <v>352.10280294770365</v>
      </c>
      <c r="BB172" s="87">
        <f>BA172*AY172/100*((AU172/100)^2/4*PI()*7850/100)</f>
        <v>220.64478986751158</v>
      </c>
      <c r="BC172" s="87">
        <f>BC171</f>
        <v>0</v>
      </c>
      <c r="BD172" s="88" t="s">
        <v>312</v>
      </c>
      <c r="BE172" s="87">
        <f>AL171/COS(AN171/180*PI())-8</f>
        <v>280.10280294770365</v>
      </c>
      <c r="BF172" s="87">
        <f>AR171-9</f>
        <v>36</v>
      </c>
      <c r="BG172" s="104">
        <v>12</v>
      </c>
      <c r="BH172" s="88">
        <f t="shared" si="44"/>
        <v>352.10280294770365</v>
      </c>
      <c r="BI172" s="88">
        <f>INT((AQ171-AP171-3.5/COS(AN171*PI()/180))/20)+1</f>
        <v>9</v>
      </c>
      <c r="BJ172" s="87">
        <f t="shared" si="45"/>
        <v>28.134164469529221</v>
      </c>
      <c r="BK172" s="88">
        <v>4</v>
      </c>
      <c r="BL172" s="103" t="s">
        <v>310</v>
      </c>
      <c r="BM172" s="87">
        <f>AR171-8.2</f>
        <v>36.799999999999997</v>
      </c>
      <c r="BN172" s="104">
        <v>12</v>
      </c>
      <c r="BO172" s="105">
        <f t="shared" si="46"/>
        <v>1.39</v>
      </c>
      <c r="BP172" s="87">
        <f>20+BM172</f>
        <v>56.8</v>
      </c>
      <c r="BQ172" s="88">
        <f>IF(BS171="双肢",INT(BQ171/3)*INT((AX171+AY172/2)/3),INT(BQ171/3/2)*INT((AX171+AY172/2)/3))</f>
        <v>60</v>
      </c>
      <c r="BR172" s="87">
        <f t="shared" si="47"/>
        <v>30.256703979464522</v>
      </c>
      <c r="BS172" s="103" t="s">
        <v>310</v>
      </c>
      <c r="BT172" s="242"/>
      <c r="BU172" s="342"/>
      <c r="BV172" s="88">
        <v>6</v>
      </c>
      <c r="BW172" s="110">
        <f>(10+2.5*BY172)*1/TAN(BX171/180*PI())</f>
        <v>31.234023033104791</v>
      </c>
      <c r="BX172" s="242"/>
      <c r="BY172" s="88">
        <f>INT((120*SIN(BX171/180*PI()))/10)*2</f>
        <v>20</v>
      </c>
      <c r="BZ172" s="104">
        <v>12</v>
      </c>
      <c r="CA172" s="110">
        <f>BW172+2*6</f>
        <v>43.234023033104791</v>
      </c>
      <c r="CB172" s="88">
        <f t="shared" si="48"/>
        <v>21</v>
      </c>
      <c r="CC172" s="87">
        <f t="shared" si="49"/>
        <v>8.0605926560545935</v>
      </c>
      <c r="CD172" s="242"/>
      <c r="CE172" s="284"/>
    </row>
    <row r="173" spans="5:83" ht="19.899999999999999" customHeight="1" x14ac:dyDescent="0.25">
      <c r="E173" s="93"/>
      <c r="I173" s="72"/>
      <c r="P173" s="72"/>
      <c r="Q173" s="72"/>
      <c r="R173" s="72"/>
      <c r="S173" s="72"/>
      <c r="AJ173" s="278"/>
      <c r="AK173" s="242"/>
      <c r="AL173" s="238">
        <f>AJ157*100-2*2</f>
        <v>236</v>
      </c>
      <c r="AM173" s="242" t="s">
        <v>321</v>
      </c>
      <c r="AN173" s="238">
        <v>35</v>
      </c>
      <c r="AO173" s="250">
        <f>INT(AL173*TAN(RADIANS(AN173)))+20</f>
        <v>185</v>
      </c>
      <c r="AP173" s="242">
        <f>INT((AO173-13)/AS173)*AS173+13</f>
        <v>181</v>
      </c>
      <c r="AQ173" s="242">
        <f>AP173+INT(AL173*(TAN(AN173/180*PI())))</f>
        <v>346</v>
      </c>
      <c r="AR173" s="238">
        <f>F$14</f>
        <v>50</v>
      </c>
      <c r="AS173" s="239">
        <v>8</v>
      </c>
      <c r="AT173" s="88">
        <v>1</v>
      </c>
      <c r="AU173" s="104">
        <f>J$14</f>
        <v>22</v>
      </c>
      <c r="AV173" s="87">
        <f>AL173-8</f>
        <v>228</v>
      </c>
      <c r="AW173" s="88">
        <f>AR173-9</f>
        <v>41</v>
      </c>
      <c r="AX173" s="130">
        <f>INT((AP173-13)/AS173)+1</f>
        <v>22</v>
      </c>
      <c r="AY173" s="103" t="s">
        <v>310</v>
      </c>
      <c r="AZ173" s="105">
        <f t="shared" si="42"/>
        <v>2.5099999999999998</v>
      </c>
      <c r="BA173" s="88">
        <f t="shared" si="43"/>
        <v>310</v>
      </c>
      <c r="BB173" s="87">
        <f>BA173*AX173/100*((AU173/100)^2/4*PI()*7850/100)</f>
        <v>203.51164953323649</v>
      </c>
      <c r="BC173" s="87">
        <f>Q$14</f>
        <v>0</v>
      </c>
      <c r="BD173" s="88">
        <v>2</v>
      </c>
      <c r="BE173" s="87">
        <f>AL173-8</f>
        <v>228</v>
      </c>
      <c r="BF173" s="87">
        <f>AR173-9</f>
        <v>41</v>
      </c>
      <c r="BG173" s="104">
        <v>12</v>
      </c>
      <c r="BH173" s="88">
        <f t="shared" si="44"/>
        <v>310</v>
      </c>
      <c r="BI173" s="88">
        <f>INT((AP173-13)/20)+1</f>
        <v>9</v>
      </c>
      <c r="BJ173" s="87">
        <f t="shared" si="45"/>
        <v>24.770012940934865</v>
      </c>
      <c r="BK173" s="88" t="s">
        <v>319</v>
      </c>
      <c r="BL173" s="87">
        <f>IF(BS173="双肢",(AP173+AQ173)/2-8.5,((INT((AX173-1)/2)+1)*AS173+AZ173+BO173+(AQ173-6.5*2)/2+INT(AQ173/8/10)*10+AZ173+BO173)/2)</f>
        <v>151.14999999999998</v>
      </c>
      <c r="BM173" s="87">
        <f>AR173-8.2</f>
        <v>41.8</v>
      </c>
      <c r="BN173" s="104">
        <v>12</v>
      </c>
      <c r="BO173" s="105">
        <f t="shared" si="46"/>
        <v>1.39</v>
      </c>
      <c r="BP173" s="87">
        <f>(BL173+BM173+10)*2</f>
        <v>405.9</v>
      </c>
      <c r="BQ173" s="88">
        <f>IF(BS173="双肢",INT((AL173-8)/12.5)+1,(INT((AL173-8)/12.5)+1)*2)</f>
        <v>38</v>
      </c>
      <c r="BR173" s="87">
        <f t="shared" si="47"/>
        <v>136.93821992959408</v>
      </c>
      <c r="BS173" s="87" t="str">
        <f>AE$14</f>
        <v>四肢</v>
      </c>
      <c r="BT173" s="242">
        <f>BB173+BJ173+BR173+BB174+BJ174+BR174</f>
        <v>653.98450338972395</v>
      </c>
      <c r="BU173" s="342">
        <f>(AP173+AQ173)*AL173/2*AR173/1000000</f>
        <v>3.1093000000000002</v>
      </c>
      <c r="BV173" s="88">
        <v>5</v>
      </c>
      <c r="BW173" s="110">
        <f>(20+10*BY173)*TAN(BX173/180*PI())</f>
        <v>134.46874888798155</v>
      </c>
      <c r="BX173" s="242">
        <f>45+AN173/2</f>
        <v>62.5</v>
      </c>
      <c r="BY173" s="88">
        <f>INT((150*COS(BX173/180*PI())-10)/10)</f>
        <v>5</v>
      </c>
      <c r="BZ173" s="104">
        <v>12</v>
      </c>
      <c r="CA173" s="110">
        <f>BW173+12</f>
        <v>146.46874888798155</v>
      </c>
      <c r="CB173" s="88">
        <f t="shared" si="48"/>
        <v>6</v>
      </c>
      <c r="CC173" s="87">
        <f t="shared" si="49"/>
        <v>7.8022210868770809</v>
      </c>
      <c r="CD173" s="242">
        <f>BB173+BJ173+BR173+BB174+BJ174+BR174+CC173+CC174</f>
        <v>669.84731713265569</v>
      </c>
      <c r="CE173" s="284">
        <f>(AP173+AQ173)*AL173/2*AR173/1000000</f>
        <v>3.1093000000000002</v>
      </c>
    </row>
    <row r="174" spans="5:83" ht="19.899999999999999" customHeight="1" x14ac:dyDescent="0.25">
      <c r="E174" s="93"/>
      <c r="I174" s="72"/>
      <c r="P174" s="72"/>
      <c r="Q174" s="72"/>
      <c r="R174" s="72"/>
      <c r="S174" s="72"/>
      <c r="AJ174" s="278"/>
      <c r="AK174" s="242"/>
      <c r="AL174" s="345"/>
      <c r="AM174" s="242"/>
      <c r="AN174" s="238"/>
      <c r="AO174" s="250"/>
      <c r="AP174" s="242"/>
      <c r="AQ174" s="242"/>
      <c r="AR174" s="238"/>
      <c r="AS174" s="239"/>
      <c r="AT174" s="88" t="s">
        <v>311</v>
      </c>
      <c r="AU174" s="104">
        <f>AU173</f>
        <v>22</v>
      </c>
      <c r="AV174" s="87">
        <f>AL173/COS(AN173/180*PI())-8</f>
        <v>280.10280294770365</v>
      </c>
      <c r="AW174" s="88">
        <f>AR173-9</f>
        <v>41</v>
      </c>
      <c r="AX174" s="103" t="s">
        <v>310</v>
      </c>
      <c r="AY174" s="131">
        <f>INT((AQ173-AP173-3.5/COS(AN173*PI()/180))/AS173)+1</f>
        <v>21</v>
      </c>
      <c r="AZ174" s="105">
        <f t="shared" si="42"/>
        <v>2.5099999999999998</v>
      </c>
      <c r="BA174" s="88">
        <f t="shared" si="43"/>
        <v>362.10280294770365</v>
      </c>
      <c r="BB174" s="87">
        <f>BA174*AY174/100*((AU174/100)^2/4*PI()*7850/100)</f>
        <v>226.91127760973737</v>
      </c>
      <c r="BC174" s="87">
        <f>BC173</f>
        <v>0</v>
      </c>
      <c r="BD174" s="88" t="s">
        <v>312</v>
      </c>
      <c r="BE174" s="87">
        <f>AL173/COS(AN173/180*PI())-8</f>
        <v>280.10280294770365</v>
      </c>
      <c r="BF174" s="87">
        <f>AR173-9</f>
        <v>41</v>
      </c>
      <c r="BG174" s="104">
        <v>12</v>
      </c>
      <c r="BH174" s="88">
        <f t="shared" si="44"/>
        <v>362.10280294770365</v>
      </c>
      <c r="BI174" s="88">
        <f>INT((AQ173-AP173-3.5/COS(AN173*PI()/180))/20)+1</f>
        <v>9</v>
      </c>
      <c r="BJ174" s="87">
        <f t="shared" si="45"/>
        <v>28.933197145043252</v>
      </c>
      <c r="BK174" s="88">
        <v>4</v>
      </c>
      <c r="BL174" s="103" t="s">
        <v>310</v>
      </c>
      <c r="BM174" s="87">
        <f>AR173-8.2</f>
        <v>41.8</v>
      </c>
      <c r="BN174" s="104">
        <v>12</v>
      </c>
      <c r="BO174" s="105">
        <f t="shared" si="46"/>
        <v>1.39</v>
      </c>
      <c r="BP174" s="87">
        <f>20+BM174</f>
        <v>61.8</v>
      </c>
      <c r="BQ174" s="88">
        <f>IF(BS173="双肢",INT(BQ173/3)*INT((AX173+AY174/2)/3),INT(BQ173/3/2)*INT((AX173+AY174/2)/3))</f>
        <v>60</v>
      </c>
      <c r="BR174" s="87">
        <f t="shared" si="47"/>
        <v>32.920146231177952</v>
      </c>
      <c r="BS174" s="103" t="s">
        <v>310</v>
      </c>
      <c r="BT174" s="242"/>
      <c r="BU174" s="342"/>
      <c r="BV174" s="88">
        <v>6</v>
      </c>
      <c r="BW174" s="110">
        <f>(10+2.5*BY174)*1/TAN(BX173/180*PI())</f>
        <v>31.234023033104791</v>
      </c>
      <c r="BX174" s="242"/>
      <c r="BY174" s="88">
        <f>INT((120*SIN(BX173/180*PI()))/10)*2</f>
        <v>20</v>
      </c>
      <c r="BZ174" s="104">
        <v>12</v>
      </c>
      <c r="CA174" s="110">
        <f>BW174+2*6</f>
        <v>43.234023033104791</v>
      </c>
      <c r="CB174" s="88">
        <f t="shared" si="48"/>
        <v>21</v>
      </c>
      <c r="CC174" s="87">
        <f t="shared" si="49"/>
        <v>8.0605926560545935</v>
      </c>
      <c r="CD174" s="242"/>
      <c r="CE174" s="284"/>
    </row>
    <row r="175" spans="5:83" ht="19.899999999999999" customHeight="1" x14ac:dyDescent="0.25">
      <c r="E175" s="93"/>
      <c r="I175" s="72"/>
      <c r="P175" s="72"/>
      <c r="Q175" s="72"/>
      <c r="R175" s="72"/>
      <c r="S175" s="72"/>
      <c r="AJ175" s="278"/>
      <c r="AK175" s="242"/>
      <c r="AL175" s="238">
        <f>AJ157*100-2*2</f>
        <v>236</v>
      </c>
      <c r="AM175" s="242" t="s">
        <v>322</v>
      </c>
      <c r="AN175" s="238">
        <v>35</v>
      </c>
      <c r="AO175" s="250">
        <f>INT(AL175*TAN(RADIANS(AN175)))+20</f>
        <v>185</v>
      </c>
      <c r="AP175" s="242">
        <f>INT((AO175-13)/AS175)*AS175+13</f>
        <v>181</v>
      </c>
      <c r="AQ175" s="242">
        <f>AP175+INT(AL175*(TAN(AN175/180*PI())))</f>
        <v>346</v>
      </c>
      <c r="AR175" s="238">
        <f>F$15</f>
        <v>50</v>
      </c>
      <c r="AS175" s="239">
        <v>8</v>
      </c>
      <c r="AT175" s="88">
        <v>1</v>
      </c>
      <c r="AU175" s="104">
        <f>J$15</f>
        <v>22</v>
      </c>
      <c r="AV175" s="87">
        <f>AL175-8</f>
        <v>228</v>
      </c>
      <c r="AW175" s="88">
        <f>AR175-9</f>
        <v>41</v>
      </c>
      <c r="AX175" s="130">
        <f>INT((AP175-13)/AS175)+1</f>
        <v>22</v>
      </c>
      <c r="AY175" s="103" t="s">
        <v>310</v>
      </c>
      <c r="AZ175" s="105">
        <f t="shared" si="42"/>
        <v>2.5099999999999998</v>
      </c>
      <c r="BA175" s="88">
        <f t="shared" si="43"/>
        <v>310</v>
      </c>
      <c r="BB175" s="87">
        <f>BA175*AX175/100*((AU175/100)^2/4*PI()*7850/100)</f>
        <v>203.51164953323649</v>
      </c>
      <c r="BC175" s="87">
        <f>Q$15</f>
        <v>0</v>
      </c>
      <c r="BD175" s="88">
        <v>2</v>
      </c>
      <c r="BE175" s="87">
        <f>AL175-8</f>
        <v>228</v>
      </c>
      <c r="BF175" s="87">
        <f>AR175-9</f>
        <v>41</v>
      </c>
      <c r="BG175" s="104">
        <v>12</v>
      </c>
      <c r="BH175" s="88">
        <f t="shared" si="44"/>
        <v>310</v>
      </c>
      <c r="BI175" s="88">
        <f>INT((AP175-13)/20)+1</f>
        <v>9</v>
      </c>
      <c r="BJ175" s="87">
        <f t="shared" si="45"/>
        <v>24.770012940934865</v>
      </c>
      <c r="BK175" s="88" t="s">
        <v>319</v>
      </c>
      <c r="BL175" s="87">
        <f>IF(BS175="双肢",(AP175+AQ175)/2-8.5,((INT((AX175-1)/2)+1)*AS175+AZ175+BO175+(AQ175-6.5*2)/2+INT(AQ175/8/10)*10+AZ175+BO175)/2)</f>
        <v>151.14999999999998</v>
      </c>
      <c r="BM175" s="87">
        <f>AR175-8.2</f>
        <v>41.8</v>
      </c>
      <c r="BN175" s="104">
        <v>12</v>
      </c>
      <c r="BO175" s="105">
        <f t="shared" si="46"/>
        <v>1.39</v>
      </c>
      <c r="BP175" s="87">
        <f>(BL175+BM175+10)*2</f>
        <v>405.9</v>
      </c>
      <c r="BQ175" s="88">
        <f>IF(BS175="双肢",INT((AL175-8)/12.5)+1,(INT((AL175-8)/12.5)+1)*2)</f>
        <v>38</v>
      </c>
      <c r="BR175" s="87">
        <f t="shared" si="47"/>
        <v>136.93821992959408</v>
      </c>
      <c r="BS175" s="87" t="str">
        <f>AE$15</f>
        <v>四肢</v>
      </c>
      <c r="BT175" s="242">
        <f>BB175+BJ175+BR175+BB176+BJ176+BR176</f>
        <v>653.98450338972395</v>
      </c>
      <c r="BU175" s="342">
        <f>(AP175+AQ175)*AL175/2*AR175/1000000</f>
        <v>3.1093000000000002</v>
      </c>
      <c r="BV175" s="88">
        <v>5</v>
      </c>
      <c r="BW175" s="110">
        <f>(20+10*BY175)*TAN(BX175/180*PI())</f>
        <v>134.46874888798155</v>
      </c>
      <c r="BX175" s="242">
        <f>45+AN175/2</f>
        <v>62.5</v>
      </c>
      <c r="BY175" s="88">
        <f>INT((150*COS(BX175/180*PI())-10)/10)</f>
        <v>5</v>
      </c>
      <c r="BZ175" s="104">
        <v>12</v>
      </c>
      <c r="CA175" s="110">
        <f>BW175+12</f>
        <v>146.46874888798155</v>
      </c>
      <c r="CB175" s="88">
        <f t="shared" si="48"/>
        <v>6</v>
      </c>
      <c r="CC175" s="87">
        <f t="shared" si="49"/>
        <v>7.8022210868770809</v>
      </c>
      <c r="CD175" s="242">
        <f>BB175+BJ175+BR175+BB176+BJ176+BR176+CC175+CC176</f>
        <v>669.84731713265569</v>
      </c>
      <c r="CE175" s="284">
        <f>(AP175+AQ175)*AL175/2*AR175/1000000</f>
        <v>3.1093000000000002</v>
      </c>
    </row>
    <row r="176" spans="5:83" ht="19.899999999999999" customHeight="1" thickBot="1" x14ac:dyDescent="0.3">
      <c r="E176" s="93"/>
      <c r="I176" s="72"/>
      <c r="P176" s="72"/>
      <c r="Q176" s="72"/>
      <c r="R176" s="72"/>
      <c r="S176" s="72"/>
      <c r="AJ176" s="279"/>
      <c r="AK176" s="252"/>
      <c r="AL176" s="344"/>
      <c r="AM176" s="252"/>
      <c r="AN176" s="236"/>
      <c r="AO176" s="251"/>
      <c r="AP176" s="252"/>
      <c r="AQ176" s="252"/>
      <c r="AR176" s="236"/>
      <c r="AS176" s="240"/>
      <c r="AT176" s="95" t="s">
        <v>311</v>
      </c>
      <c r="AU176" s="108">
        <f>AU175</f>
        <v>22</v>
      </c>
      <c r="AV176" s="94">
        <f>AL175/COS(AN175/180*PI())-8</f>
        <v>280.10280294770365</v>
      </c>
      <c r="AW176" s="95">
        <f>AR175-9</f>
        <v>41</v>
      </c>
      <c r="AX176" s="107" t="s">
        <v>310</v>
      </c>
      <c r="AY176" s="139">
        <f>INT((AQ175-AP175-3.5/COS(AN175*PI()/180))/AS175)+1</f>
        <v>21</v>
      </c>
      <c r="AZ176" s="109">
        <f t="shared" si="42"/>
        <v>2.5099999999999998</v>
      </c>
      <c r="BA176" s="95">
        <f t="shared" si="43"/>
        <v>362.10280294770365</v>
      </c>
      <c r="BB176" s="94">
        <f>BA176*AY176/100*((AU176/100)^2/4*PI()*7850/100)</f>
        <v>226.91127760973737</v>
      </c>
      <c r="BC176" s="94">
        <f>BC175</f>
        <v>0</v>
      </c>
      <c r="BD176" s="95" t="s">
        <v>312</v>
      </c>
      <c r="BE176" s="94">
        <f>AL175/COS(AN175/180*PI())-8</f>
        <v>280.10280294770365</v>
      </c>
      <c r="BF176" s="94">
        <f>AR175-9</f>
        <v>41</v>
      </c>
      <c r="BG176" s="108">
        <v>12</v>
      </c>
      <c r="BH176" s="95">
        <f t="shared" si="44"/>
        <v>362.10280294770365</v>
      </c>
      <c r="BI176" s="95">
        <f>INT((AQ175-AP175-3.5/COS(AN175*PI()/180))/20)+1</f>
        <v>9</v>
      </c>
      <c r="BJ176" s="94">
        <f t="shared" si="45"/>
        <v>28.933197145043252</v>
      </c>
      <c r="BK176" s="95">
        <v>4</v>
      </c>
      <c r="BL176" s="107" t="s">
        <v>310</v>
      </c>
      <c r="BM176" s="94">
        <f>AR175-8.2</f>
        <v>41.8</v>
      </c>
      <c r="BN176" s="108">
        <v>12</v>
      </c>
      <c r="BO176" s="109">
        <f t="shared" si="46"/>
        <v>1.39</v>
      </c>
      <c r="BP176" s="94">
        <f>20+BM176</f>
        <v>61.8</v>
      </c>
      <c r="BQ176" s="95">
        <f>IF(BS175="双肢",INT(BQ175/3)*INT((AX175+AY176/2)/3),INT(BQ175/3/2)*INT((AX175+AY176/2)/3))</f>
        <v>60</v>
      </c>
      <c r="BR176" s="94">
        <f t="shared" si="47"/>
        <v>32.920146231177952</v>
      </c>
      <c r="BS176" s="107" t="s">
        <v>310</v>
      </c>
      <c r="BT176" s="252"/>
      <c r="BU176" s="343"/>
      <c r="BV176" s="95">
        <v>6</v>
      </c>
      <c r="BW176" s="113">
        <f>(10+2.5*BY176)*1/TAN(BX175/180*PI())</f>
        <v>31.234023033104791</v>
      </c>
      <c r="BX176" s="252"/>
      <c r="BY176" s="95">
        <f>INT((120*SIN(BX175/180*PI()))/10)*2</f>
        <v>20</v>
      </c>
      <c r="BZ176" s="108">
        <v>12</v>
      </c>
      <c r="CA176" s="113">
        <f>BW176+2*6</f>
        <v>43.234023033104791</v>
      </c>
      <c r="CB176" s="95">
        <f t="shared" si="48"/>
        <v>21</v>
      </c>
      <c r="CC176" s="94">
        <f t="shared" si="49"/>
        <v>8.0605926560545935</v>
      </c>
      <c r="CD176" s="252"/>
      <c r="CE176" s="285"/>
    </row>
    <row r="177" spans="5:83" ht="19.899999999999999" customHeight="1" x14ac:dyDescent="0.25">
      <c r="E177" s="93"/>
      <c r="I177" s="72"/>
      <c r="P177" s="72"/>
      <c r="Q177" s="72"/>
      <c r="R177" s="72"/>
      <c r="S177" s="72"/>
      <c r="AM177" s="93"/>
      <c r="AN177" s="93"/>
      <c r="AO177" s="129"/>
      <c r="AP177" s="93"/>
      <c r="AQ177" s="93"/>
      <c r="BB177" s="72"/>
      <c r="BC177" s="72"/>
      <c r="BD177" s="72"/>
      <c r="BE177" s="72"/>
      <c r="BF177" s="72"/>
    </row>
    <row r="178" spans="5:83" ht="36" customHeight="1" x14ac:dyDescent="0.25">
      <c r="E178" s="93"/>
      <c r="I178" s="72"/>
      <c r="P178" s="72"/>
      <c r="Q178" s="72"/>
      <c r="R178" s="72"/>
      <c r="S178" s="72"/>
      <c r="AJ178" s="271" t="s">
        <v>332</v>
      </c>
      <c r="AK178" s="271"/>
      <c r="AL178" s="271"/>
      <c r="AM178" s="271"/>
      <c r="AN178" s="271"/>
      <c r="AO178" s="271"/>
      <c r="AP178" s="271"/>
      <c r="AQ178" s="271"/>
      <c r="AR178" s="271"/>
      <c r="AS178" s="271"/>
      <c r="AT178" s="271"/>
      <c r="AU178" s="271"/>
      <c r="AV178" s="271"/>
      <c r="AW178" s="271"/>
      <c r="AX178" s="271"/>
      <c r="AY178" s="271"/>
      <c r="AZ178" s="271"/>
      <c r="BA178" s="271"/>
      <c r="BB178" s="271"/>
      <c r="BC178" s="271"/>
      <c r="BD178" s="271"/>
      <c r="BE178" s="271"/>
      <c r="BF178" s="271"/>
      <c r="BG178" s="271"/>
      <c r="BH178" s="271"/>
      <c r="BI178" s="271"/>
      <c r="BJ178" s="271"/>
      <c r="BK178" s="271"/>
      <c r="BL178" s="271"/>
      <c r="BM178" s="271"/>
      <c r="BN178" s="271"/>
      <c r="BO178" s="271"/>
      <c r="BP178" s="271"/>
      <c r="BQ178" s="271"/>
      <c r="BR178" s="271"/>
      <c r="BS178" s="271"/>
      <c r="BT178" s="271"/>
      <c r="BU178" s="271"/>
      <c r="BV178" s="271"/>
      <c r="BW178" s="271"/>
      <c r="BX178" s="271"/>
      <c r="BY178" s="271"/>
      <c r="BZ178" s="271"/>
      <c r="CA178" s="271"/>
      <c r="CB178" s="271"/>
      <c r="CC178" s="271"/>
      <c r="CD178" s="271"/>
      <c r="CE178" s="271"/>
    </row>
    <row r="179" spans="5:83" ht="19.899999999999999" customHeight="1" thickBot="1" x14ac:dyDescent="0.3">
      <c r="E179" s="93"/>
      <c r="I179" s="72"/>
      <c r="P179" s="72"/>
      <c r="Q179" s="72"/>
      <c r="R179" s="72"/>
      <c r="S179" s="72"/>
      <c r="AJ179" s="43"/>
      <c r="AK179" s="43"/>
      <c r="AL179" s="43"/>
      <c r="AM179" s="43"/>
      <c r="AN179" s="43"/>
      <c r="AO179" s="128"/>
      <c r="AP179" s="43"/>
      <c r="AQ179" s="43"/>
      <c r="AR179" s="43"/>
      <c r="AS179" s="13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</row>
    <row r="180" spans="5:83" ht="19.899999999999999" customHeight="1" x14ac:dyDescent="0.25">
      <c r="E180" s="93"/>
      <c r="I180" s="72"/>
      <c r="P180" s="72"/>
      <c r="Q180" s="72"/>
      <c r="R180" s="72"/>
      <c r="S180" s="72"/>
      <c r="AJ180" s="348" t="s">
        <v>271</v>
      </c>
      <c r="AK180" s="274" t="s">
        <v>272</v>
      </c>
      <c r="AL180" s="274" t="s">
        <v>273</v>
      </c>
      <c r="AM180" s="274" t="s">
        <v>274</v>
      </c>
      <c r="AN180" s="125" t="s">
        <v>275</v>
      </c>
      <c r="AO180" s="76" t="s">
        <v>276</v>
      </c>
      <c r="AP180" s="125" t="s">
        <v>276</v>
      </c>
      <c r="AQ180" s="125" t="s">
        <v>277</v>
      </c>
      <c r="AR180" s="124" t="s">
        <v>265</v>
      </c>
      <c r="AS180" s="264" t="s">
        <v>278</v>
      </c>
      <c r="AT180" s="257" t="s">
        <v>279</v>
      </c>
      <c r="AU180" s="257"/>
      <c r="AV180" s="257"/>
      <c r="AW180" s="257"/>
      <c r="AX180" s="257"/>
      <c r="AY180" s="257"/>
      <c r="AZ180" s="257"/>
      <c r="BA180" s="257"/>
      <c r="BB180" s="257"/>
      <c r="BC180" s="257"/>
      <c r="BD180" s="257" t="s">
        <v>280</v>
      </c>
      <c r="BE180" s="257"/>
      <c r="BF180" s="257"/>
      <c r="BG180" s="257"/>
      <c r="BH180" s="257"/>
      <c r="BI180" s="257"/>
      <c r="BJ180" s="257"/>
      <c r="BK180" s="257" t="s">
        <v>281</v>
      </c>
      <c r="BL180" s="257"/>
      <c r="BM180" s="257"/>
      <c r="BN180" s="257"/>
      <c r="BO180" s="257"/>
      <c r="BP180" s="257"/>
      <c r="BQ180" s="257"/>
      <c r="BR180" s="257"/>
      <c r="BS180" s="257"/>
      <c r="BT180" s="258" t="s">
        <v>282</v>
      </c>
      <c r="BU180" s="258" t="s">
        <v>283</v>
      </c>
      <c r="BV180" s="257" t="s">
        <v>326</v>
      </c>
      <c r="BW180" s="257"/>
      <c r="BX180" s="257"/>
      <c r="BY180" s="257"/>
      <c r="BZ180" s="257"/>
      <c r="CA180" s="257"/>
      <c r="CB180" s="257"/>
      <c r="CC180" s="257"/>
      <c r="CD180" s="258" t="s">
        <v>282</v>
      </c>
      <c r="CE180" s="346" t="s">
        <v>283</v>
      </c>
    </row>
    <row r="181" spans="5:83" ht="64.5" customHeight="1" x14ac:dyDescent="0.25">
      <c r="E181" s="93"/>
      <c r="I181" s="72"/>
      <c r="P181" s="72"/>
      <c r="Q181" s="72"/>
      <c r="R181" s="72"/>
      <c r="S181" s="72"/>
      <c r="AJ181" s="273"/>
      <c r="AK181" s="259"/>
      <c r="AL181" s="259"/>
      <c r="AM181" s="259"/>
      <c r="AN181" s="126" t="s">
        <v>297</v>
      </c>
      <c r="AO181" s="82" t="s">
        <v>298</v>
      </c>
      <c r="AP181" s="126" t="s">
        <v>299</v>
      </c>
      <c r="AQ181" s="126" t="s">
        <v>300</v>
      </c>
      <c r="AR181" s="126" t="s">
        <v>301</v>
      </c>
      <c r="AS181" s="265"/>
      <c r="AT181" s="25" t="s">
        <v>302</v>
      </c>
      <c r="AU181" s="25" t="s">
        <v>303</v>
      </c>
      <c r="AV181" s="81" t="s">
        <v>285</v>
      </c>
      <c r="AW181" s="81" t="s">
        <v>286</v>
      </c>
      <c r="AX181" s="25" t="s">
        <v>304</v>
      </c>
      <c r="AY181" s="25" t="s">
        <v>305</v>
      </c>
      <c r="AZ181" s="25" t="s">
        <v>289</v>
      </c>
      <c r="BA181" s="25" t="s">
        <v>306</v>
      </c>
      <c r="BB181" s="25" t="s">
        <v>307</v>
      </c>
      <c r="BC181" s="25" t="s">
        <v>295</v>
      </c>
      <c r="BD181" s="25" t="s">
        <v>302</v>
      </c>
      <c r="BE181" s="81" t="s">
        <v>285</v>
      </c>
      <c r="BF181" s="81" t="s">
        <v>286</v>
      </c>
      <c r="BG181" s="25" t="s">
        <v>303</v>
      </c>
      <c r="BH181" s="25" t="s">
        <v>306</v>
      </c>
      <c r="BI181" s="25" t="s">
        <v>308</v>
      </c>
      <c r="BJ181" s="25" t="s">
        <v>307</v>
      </c>
      <c r="BK181" s="25" t="s">
        <v>302</v>
      </c>
      <c r="BL181" s="81" t="s">
        <v>285</v>
      </c>
      <c r="BM181" s="81" t="s">
        <v>286</v>
      </c>
      <c r="BN181" s="25" t="s">
        <v>303</v>
      </c>
      <c r="BO181" s="25" t="s">
        <v>289</v>
      </c>
      <c r="BP181" s="25" t="s">
        <v>306</v>
      </c>
      <c r="BQ181" s="25" t="s">
        <v>296</v>
      </c>
      <c r="BR181" s="25" t="s">
        <v>307</v>
      </c>
      <c r="BS181" s="25" t="s">
        <v>295</v>
      </c>
      <c r="BT181" s="259"/>
      <c r="BU181" s="259"/>
      <c r="BV181" s="25" t="s">
        <v>302</v>
      </c>
      <c r="BW181" s="81" t="s">
        <v>285</v>
      </c>
      <c r="BX181" s="81" t="s">
        <v>327</v>
      </c>
      <c r="BY181" s="81" t="s">
        <v>328</v>
      </c>
      <c r="BZ181" s="25" t="s">
        <v>303</v>
      </c>
      <c r="CA181" s="25" t="s">
        <v>306</v>
      </c>
      <c r="CB181" s="25" t="s">
        <v>296</v>
      </c>
      <c r="CC181" s="25" t="s">
        <v>307</v>
      </c>
      <c r="CD181" s="259"/>
      <c r="CE181" s="347"/>
    </row>
    <row r="182" spans="5:83" ht="19.899999999999999" customHeight="1" x14ac:dyDescent="0.25">
      <c r="E182" s="93"/>
      <c r="I182" s="72"/>
      <c r="P182" s="72"/>
      <c r="Q182" s="72"/>
      <c r="R182" s="72"/>
      <c r="S182" s="72"/>
      <c r="AJ182" s="278">
        <v>2.4</v>
      </c>
      <c r="AK182" s="242">
        <v>2</v>
      </c>
      <c r="AL182" s="238">
        <f>AJ182*100-2*2</f>
        <v>236</v>
      </c>
      <c r="AM182" s="242" t="s">
        <v>309</v>
      </c>
      <c r="AN182" s="238">
        <v>40</v>
      </c>
      <c r="AO182" s="250">
        <f>INT(AL182*TAN(RADIANS(AN182)))+20</f>
        <v>218</v>
      </c>
      <c r="AP182" s="242">
        <f>INT((AO182-13)/AS182)*AS182+13</f>
        <v>213</v>
      </c>
      <c r="AQ182" s="242">
        <f>AP182+INT(AL182*(TAN(AN182/180*PI())))</f>
        <v>411</v>
      </c>
      <c r="AR182" s="238">
        <f>F$6</f>
        <v>25</v>
      </c>
      <c r="AS182" s="239">
        <v>8</v>
      </c>
      <c r="AT182" s="88">
        <v>1</v>
      </c>
      <c r="AU182" s="104">
        <f>J$6</f>
        <v>20</v>
      </c>
      <c r="AV182" s="87">
        <f>AL182-8</f>
        <v>228</v>
      </c>
      <c r="AW182" s="88">
        <f>AR182-9</f>
        <v>16</v>
      </c>
      <c r="AX182" s="130">
        <f>INT((AP182-13)/AS182)+1</f>
        <v>26</v>
      </c>
      <c r="AY182" s="103" t="s">
        <v>310</v>
      </c>
      <c r="AZ182" s="105">
        <f t="shared" ref="AZ182:AZ201" si="50">IF(AU182=16,1.84,IF(AU182=20,2.27,IF(AU182=22,2.51,IF(AU182=25,2.84,IF(AU182=28,3.16)))))</f>
        <v>2.27</v>
      </c>
      <c r="BA182" s="88">
        <f t="shared" ref="BA182:BA201" si="51">AV182+2*AW182</f>
        <v>260</v>
      </c>
      <c r="BB182" s="87">
        <f>BA182*AX182/100*((AU182/100)^2/4*PI()*7850/100)</f>
        <v>166.71175575539596</v>
      </c>
      <c r="BC182" s="87">
        <f>Q$6</f>
        <v>0</v>
      </c>
      <c r="BD182" s="88">
        <v>2</v>
      </c>
      <c r="BE182" s="87">
        <f>AL182-8</f>
        <v>228</v>
      </c>
      <c r="BF182" s="87">
        <f>AR182-9</f>
        <v>16</v>
      </c>
      <c r="BG182" s="104">
        <v>12</v>
      </c>
      <c r="BH182" s="88">
        <f t="shared" ref="BH182:BH201" si="52">BE182+2*BF182</f>
        <v>260</v>
      </c>
      <c r="BI182" s="88">
        <f>INT((AP182-13)/20)+1</f>
        <v>11</v>
      </c>
      <c r="BJ182" s="87">
        <f t="shared" ref="BJ182:BJ201" si="53">BH182*BI182/100*((BG182/100)^2/4*PI()*7850/100)</f>
        <v>25.391482799668001</v>
      </c>
      <c r="BK182" s="88">
        <v>3</v>
      </c>
      <c r="BL182" s="87">
        <f>IF(BS182="双肢",(AP182+AQ182)/2-8.5,((INT((AX182-1)/2)+1)*AS182+AZ182+BO182+(AQ182-6.5*2)/2+INT(AQ182/8/10)*10+AZ182+BO182)/2)</f>
        <v>303.5</v>
      </c>
      <c r="BM182" s="87">
        <f>AR182-8.2</f>
        <v>16.8</v>
      </c>
      <c r="BN182" s="104">
        <f>Z$6</f>
        <v>10</v>
      </c>
      <c r="BO182" s="105">
        <f t="shared" ref="BO182:BO201" si="54">IF(BN182=10,1.16,IF(BN182=12,1.39,IF(BN182=25,2.7,IF(BN182=28,3.1))))</f>
        <v>1.1599999999999999</v>
      </c>
      <c r="BP182" s="87">
        <f>(BL182+BM182+10)*2</f>
        <v>660.6</v>
      </c>
      <c r="BQ182" s="88">
        <f>IF(BS182="双肢",INT((AL182-8)/12.5)+1,(INT((AL182-8)/12.5)+1)*2)</f>
        <v>19</v>
      </c>
      <c r="BR182" s="87">
        <f t="shared" ref="BR182:BR201" si="55">BP182*BQ182/100*((BN182/100)^2/4*PI()*7850/100)</f>
        <v>77.384095088323861</v>
      </c>
      <c r="BS182" s="87" t="str">
        <f>AE$6</f>
        <v>双肢</v>
      </c>
      <c r="BT182" s="242">
        <f>BB182+BJ182+BR182+BB183+BJ183+BR183</f>
        <v>527.23044161972905</v>
      </c>
      <c r="BU182" s="342">
        <f>(AP182+AQ182)*AL182/2*AR182/1000000</f>
        <v>1.8408</v>
      </c>
      <c r="BV182" s="88">
        <v>5</v>
      </c>
      <c r="BW182" s="110">
        <f>(20+10*BY182)*TAN(BX182/180*PI())</f>
        <v>150.11548443566909</v>
      </c>
      <c r="BX182" s="242">
        <f>45+AN182/2</f>
        <v>65</v>
      </c>
      <c r="BY182" s="88">
        <f>INT((150*COS(BX182/180*PI())-10)/10)</f>
        <v>5</v>
      </c>
      <c r="BZ182" s="104">
        <v>12</v>
      </c>
      <c r="CA182" s="110">
        <f>BW182+12</f>
        <v>162.11548443566909</v>
      </c>
      <c r="CB182" s="88">
        <f t="shared" ref="CB182:CB201" si="56">BY182+1</f>
        <v>6</v>
      </c>
      <c r="CC182" s="87">
        <f t="shared" ref="CC182:CC201" si="57">CA182*CB182/100*((BZ182/100)^2/4*PI()*7850/100)</f>
        <v>8.6357046180590284</v>
      </c>
      <c r="CD182" s="242">
        <f>BB182+BJ182+BR182+BB183+BJ183+BR183+CC182+CC183</f>
        <v>543.31976850914305</v>
      </c>
      <c r="CE182" s="284">
        <f>(AP182+AQ182)*AL182/2*AR182/1000000</f>
        <v>1.8408</v>
      </c>
    </row>
    <row r="183" spans="5:83" ht="19.899999999999999" customHeight="1" x14ac:dyDescent="0.25">
      <c r="E183" s="93"/>
      <c r="I183" s="72"/>
      <c r="P183" s="72"/>
      <c r="Q183" s="72"/>
      <c r="R183" s="72"/>
      <c r="S183" s="72"/>
      <c r="AJ183" s="278"/>
      <c r="AK183" s="242"/>
      <c r="AL183" s="238"/>
      <c r="AM183" s="242"/>
      <c r="AN183" s="238"/>
      <c r="AO183" s="250"/>
      <c r="AP183" s="242"/>
      <c r="AQ183" s="242"/>
      <c r="AR183" s="238"/>
      <c r="AS183" s="239"/>
      <c r="AT183" s="88" t="s">
        <v>311</v>
      </c>
      <c r="AU183" s="104">
        <f>AU182</f>
        <v>20</v>
      </c>
      <c r="AV183" s="87">
        <f>AL182/COS(AN182/180*PI())-8</f>
        <v>300.07612028241778</v>
      </c>
      <c r="AW183" s="88">
        <f>AR182-9</f>
        <v>16</v>
      </c>
      <c r="AX183" s="103" t="s">
        <v>310</v>
      </c>
      <c r="AY183" s="131">
        <f>INT((AQ182-AP182-3.5/COS(AN182*PI()/180))/AS182)+1</f>
        <v>25</v>
      </c>
      <c r="AZ183" s="105">
        <f t="shared" si="50"/>
        <v>2.27</v>
      </c>
      <c r="BA183" s="88">
        <f t="shared" si="51"/>
        <v>332.07612028241778</v>
      </c>
      <c r="BB183" s="87">
        <f>BA183*AY183/100*((AU183/100)^2/4*PI()*7850/100)</f>
        <v>204.73740035769944</v>
      </c>
      <c r="BC183" s="87">
        <f>BC182</f>
        <v>0</v>
      </c>
      <c r="BD183" s="88" t="s">
        <v>312</v>
      </c>
      <c r="BE183" s="87">
        <f>AL182/COS(AN182/180*PI())-8</f>
        <v>300.07612028241778</v>
      </c>
      <c r="BF183" s="87">
        <f>AR182-9</f>
        <v>16</v>
      </c>
      <c r="BG183" s="104">
        <v>12</v>
      </c>
      <c r="BH183" s="88">
        <f t="shared" si="52"/>
        <v>332.07612028241778</v>
      </c>
      <c r="BI183" s="88">
        <f>INT((AQ182-AP182-3.5/COS(AN182*PI()/180))/20)+1</f>
        <v>10</v>
      </c>
      <c r="BJ183" s="87">
        <f t="shared" si="53"/>
        <v>29.482185651508715</v>
      </c>
      <c r="BK183" s="88">
        <v>4</v>
      </c>
      <c r="BL183" s="103" t="s">
        <v>310</v>
      </c>
      <c r="BM183" s="87">
        <f>AR182-8.2</f>
        <v>16.8</v>
      </c>
      <c r="BN183" s="104">
        <v>12</v>
      </c>
      <c r="BO183" s="105">
        <f t="shared" si="54"/>
        <v>1.39</v>
      </c>
      <c r="BP183" s="87">
        <f>20+BM183</f>
        <v>36.799999999999997</v>
      </c>
      <c r="BQ183" s="88">
        <f>IF(BS182="双肢",INT(BQ182/3)*INT((AX182+AY183/2)/3),INT(BQ182/3/2)*INT((AX182+AY183/2)/3))</f>
        <v>72</v>
      </c>
      <c r="BR183" s="87">
        <f t="shared" si="55"/>
        <v>23.523521967132982</v>
      </c>
      <c r="BS183" s="103" t="s">
        <v>310</v>
      </c>
      <c r="BT183" s="242"/>
      <c r="BU183" s="342"/>
      <c r="BV183" s="88">
        <v>6</v>
      </c>
      <c r="BW183" s="110">
        <f>(10+2.5*BY183)*1/TAN(BX182/180*PI())</f>
        <v>27.978459489299915</v>
      </c>
      <c r="BX183" s="242"/>
      <c r="BY183" s="88">
        <f>INT((120*SIN(BX182/180*PI()))/10)*2</f>
        <v>20</v>
      </c>
      <c r="BZ183" s="104">
        <v>12</v>
      </c>
      <c r="CA183" s="110">
        <f>BW183+2*6</f>
        <v>39.978459489299915</v>
      </c>
      <c r="CB183" s="88">
        <f t="shared" si="56"/>
        <v>21</v>
      </c>
      <c r="CC183" s="87">
        <f t="shared" si="57"/>
        <v>7.4536222713550471</v>
      </c>
      <c r="CD183" s="242"/>
      <c r="CE183" s="284"/>
    </row>
    <row r="184" spans="5:83" ht="19.899999999999999" customHeight="1" x14ac:dyDescent="0.25">
      <c r="E184" s="93"/>
      <c r="I184" s="72"/>
      <c r="P184" s="72"/>
      <c r="Q184" s="72"/>
      <c r="R184" s="72"/>
      <c r="S184" s="72"/>
      <c r="AJ184" s="278"/>
      <c r="AK184" s="242"/>
      <c r="AL184" s="238">
        <f>AJ182*100-2*2</f>
        <v>236</v>
      </c>
      <c r="AM184" s="242" t="s">
        <v>313</v>
      </c>
      <c r="AN184" s="238">
        <v>40</v>
      </c>
      <c r="AO184" s="250">
        <f>INT(AL184*TAN(RADIANS(AN184)))+20</f>
        <v>218</v>
      </c>
      <c r="AP184" s="242">
        <f>INT((AO184-13)/AS184)*AS184+13</f>
        <v>213</v>
      </c>
      <c r="AQ184" s="242">
        <f>AP184+INT(AL184*(TAN(AN184/180*PI())))</f>
        <v>411</v>
      </c>
      <c r="AR184" s="238">
        <f>F$7</f>
        <v>25</v>
      </c>
      <c r="AS184" s="239">
        <v>8</v>
      </c>
      <c r="AT184" s="88">
        <v>1</v>
      </c>
      <c r="AU184" s="104">
        <f>J$7</f>
        <v>20</v>
      </c>
      <c r="AV184" s="87">
        <f>AL184-8</f>
        <v>228</v>
      </c>
      <c r="AW184" s="88">
        <f>AR184-9</f>
        <v>16</v>
      </c>
      <c r="AX184" s="130">
        <f>INT((AP184-13)/AS184)+1</f>
        <v>26</v>
      </c>
      <c r="AY184" s="103" t="s">
        <v>310</v>
      </c>
      <c r="AZ184" s="105">
        <f t="shared" si="50"/>
        <v>2.27</v>
      </c>
      <c r="BA184" s="88">
        <f t="shared" si="51"/>
        <v>260</v>
      </c>
      <c r="BB184" s="87">
        <f>BA184*AX184/100*((AU184/100)^2/4*PI()*7850/100)</f>
        <v>166.71175575539596</v>
      </c>
      <c r="BC184" s="87">
        <f>Q$7</f>
        <v>0</v>
      </c>
      <c r="BD184" s="88">
        <v>2</v>
      </c>
      <c r="BE184" s="87">
        <f>AL184-8</f>
        <v>228</v>
      </c>
      <c r="BF184" s="87">
        <f>AR184-9</f>
        <v>16</v>
      </c>
      <c r="BG184" s="104">
        <v>12</v>
      </c>
      <c r="BH184" s="88">
        <f t="shared" si="52"/>
        <v>260</v>
      </c>
      <c r="BI184" s="88">
        <f>INT((AP184-13)/20)+1</f>
        <v>11</v>
      </c>
      <c r="BJ184" s="87">
        <f t="shared" si="53"/>
        <v>25.391482799668001</v>
      </c>
      <c r="BK184" s="88">
        <v>3</v>
      </c>
      <c r="BL184" s="87">
        <f>IF(BS184="双肢",(AP184+AQ184)/2-8.5,((INT((AX184-1)/2)+1)*AS184+AZ184+BO184+(AQ184-6.5*2)/2+INT(AQ184/8/10)*10+AZ184+BO184)/2)</f>
        <v>303.5</v>
      </c>
      <c r="BM184" s="87">
        <f>AR184-8.2</f>
        <v>16.8</v>
      </c>
      <c r="BN184" s="104">
        <f>Z$6</f>
        <v>10</v>
      </c>
      <c r="BO184" s="105">
        <f t="shared" si="54"/>
        <v>1.1599999999999999</v>
      </c>
      <c r="BP184" s="87">
        <f>(BL184+BM184+12)*2</f>
        <v>664.6</v>
      </c>
      <c r="BQ184" s="88">
        <f>IF(BS184="双肢",INT((AL184-8)/12.5)+1,(INT((AL184-8)/12.5)+1)*2)</f>
        <v>19</v>
      </c>
      <c r="BR184" s="87">
        <f t="shared" si="55"/>
        <v>77.852663632606777</v>
      </c>
      <c r="BS184" s="87" t="str">
        <f>AE$6</f>
        <v>双肢</v>
      </c>
      <c r="BT184" s="242">
        <f>BB184+BJ184+BR184+BB185+BJ185+BR185</f>
        <v>527.69901016401195</v>
      </c>
      <c r="BU184" s="342">
        <f>(AP184+AQ184)*AL184/2*AR184/1000000</f>
        <v>1.8408</v>
      </c>
      <c r="BV184" s="88">
        <v>5</v>
      </c>
      <c r="BW184" s="110">
        <f>(20+10*BY184)*TAN(BX184/180*PI())</f>
        <v>107.22534602547793</v>
      </c>
      <c r="BX184" s="242">
        <f>45+AN184/2</f>
        <v>65</v>
      </c>
      <c r="BY184" s="88">
        <f>INT((99*COS(BX184/180*PI())-10)/10)</f>
        <v>3</v>
      </c>
      <c r="BZ184" s="104">
        <v>12</v>
      </c>
      <c r="CA184" s="110">
        <f>BW184+12</f>
        <v>119.22534602547793</v>
      </c>
      <c r="CB184" s="88">
        <f t="shared" si="56"/>
        <v>4</v>
      </c>
      <c r="CC184" s="87">
        <f t="shared" si="57"/>
        <v>4.2339976543921516</v>
      </c>
      <c r="CD184" s="242">
        <f>BB184+BJ184+BR184+BB185+BJ185+BR185+CC184+CC185</f>
        <v>549.17701935489242</v>
      </c>
      <c r="CE184" s="284">
        <f>(AP184+AQ184)*AL184/2*AR184/1000000</f>
        <v>1.8408</v>
      </c>
    </row>
    <row r="185" spans="5:83" ht="19.899999999999999" customHeight="1" x14ac:dyDescent="0.25">
      <c r="E185" s="93"/>
      <c r="I185" s="72"/>
      <c r="P185" s="72"/>
      <c r="Q185" s="72"/>
      <c r="R185" s="72"/>
      <c r="S185" s="72"/>
      <c r="AJ185" s="278"/>
      <c r="AK185" s="242"/>
      <c r="AL185" s="238"/>
      <c r="AM185" s="242"/>
      <c r="AN185" s="238"/>
      <c r="AO185" s="250"/>
      <c r="AP185" s="242"/>
      <c r="AQ185" s="242"/>
      <c r="AR185" s="238"/>
      <c r="AS185" s="239"/>
      <c r="AT185" s="88" t="s">
        <v>311</v>
      </c>
      <c r="AU185" s="104">
        <f>AU184</f>
        <v>20</v>
      </c>
      <c r="AV185" s="87">
        <f>AL184/COS(AN184/180*PI())-8</f>
        <v>300.07612028241778</v>
      </c>
      <c r="AW185" s="88">
        <f>AR184-9</f>
        <v>16</v>
      </c>
      <c r="AX185" s="103" t="s">
        <v>310</v>
      </c>
      <c r="AY185" s="131">
        <f>INT((AQ184-AP184-3.5/COS(AN184*PI()/180))/AS184)+1</f>
        <v>25</v>
      </c>
      <c r="AZ185" s="105">
        <f t="shared" si="50"/>
        <v>2.27</v>
      </c>
      <c r="BA185" s="88">
        <f t="shared" si="51"/>
        <v>332.07612028241778</v>
      </c>
      <c r="BB185" s="87">
        <f>BA185*AY185/100*((AU185/100)^2/4*PI()*7850/100)</f>
        <v>204.73740035769944</v>
      </c>
      <c r="BC185" s="87">
        <f>BC184</f>
        <v>0</v>
      </c>
      <c r="BD185" s="88" t="s">
        <v>312</v>
      </c>
      <c r="BE185" s="87">
        <f>AL184/COS(AN184/180*PI())-8</f>
        <v>300.07612028241778</v>
      </c>
      <c r="BF185" s="87">
        <f>AR184-9</f>
        <v>16</v>
      </c>
      <c r="BG185" s="104">
        <v>12</v>
      </c>
      <c r="BH185" s="88">
        <f t="shared" si="52"/>
        <v>332.07612028241778</v>
      </c>
      <c r="BI185" s="88">
        <f>INT((AQ184-AP184-3.5/COS(AN184*PI()/180))/20)+1</f>
        <v>10</v>
      </c>
      <c r="BJ185" s="87">
        <f t="shared" si="53"/>
        <v>29.482185651508715</v>
      </c>
      <c r="BK185" s="88">
        <v>4</v>
      </c>
      <c r="BL185" s="103" t="s">
        <v>310</v>
      </c>
      <c r="BM185" s="87">
        <f>AR184-8.2</f>
        <v>16.8</v>
      </c>
      <c r="BN185" s="104">
        <v>12</v>
      </c>
      <c r="BO185" s="105">
        <f t="shared" si="54"/>
        <v>1.39</v>
      </c>
      <c r="BP185" s="87">
        <f>20+BM185</f>
        <v>36.799999999999997</v>
      </c>
      <c r="BQ185" s="88">
        <f>IF(BS184="双肢",INT(BQ184/3)*INT((AX184+AY185/2)/3),INT(BQ184/3/2)*INT((AX184+AY185/2)/3))</f>
        <v>72</v>
      </c>
      <c r="BR185" s="87">
        <f t="shared" si="55"/>
        <v>23.523521967132982</v>
      </c>
      <c r="BS185" s="103" t="s">
        <v>310</v>
      </c>
      <c r="BT185" s="242"/>
      <c r="BU185" s="342"/>
      <c r="BV185" s="88">
        <v>6</v>
      </c>
      <c r="BW185" s="110">
        <f>(10+2.5*BY185)*(TAN(BX184/180*PI())+1/TAN(BX184/180*PI()))</f>
        <v>117.48665603990507</v>
      </c>
      <c r="BX185" s="242"/>
      <c r="BY185" s="88">
        <f>INT((99*SIN(BX184/180*PI())-10)/10)*2</f>
        <v>14</v>
      </c>
      <c r="BZ185" s="104">
        <v>12</v>
      </c>
      <c r="CA185" s="110">
        <f>BW185+2*6</f>
        <v>129.48665603990509</v>
      </c>
      <c r="CB185" s="88">
        <f t="shared" si="56"/>
        <v>15</v>
      </c>
      <c r="CC185" s="87">
        <f t="shared" si="57"/>
        <v>17.244011536488337</v>
      </c>
      <c r="CD185" s="242"/>
      <c r="CE185" s="284"/>
    </row>
    <row r="186" spans="5:83" ht="19.899999999999999" customHeight="1" x14ac:dyDescent="0.25">
      <c r="E186" s="93"/>
      <c r="I186" s="72"/>
      <c r="P186" s="72"/>
      <c r="Q186" s="72"/>
      <c r="R186" s="72"/>
      <c r="S186" s="72"/>
      <c r="AJ186" s="278"/>
      <c r="AK186" s="242"/>
      <c r="AL186" s="238">
        <f>AJ182*100-2*2</f>
        <v>236</v>
      </c>
      <c r="AM186" s="242" t="s">
        <v>314</v>
      </c>
      <c r="AN186" s="238">
        <v>40</v>
      </c>
      <c r="AO186" s="250">
        <f>INT(AL186*TAN(RADIANS(AN186)))+20</f>
        <v>218</v>
      </c>
      <c r="AP186" s="242">
        <f>INT((AO186-13)/AS186)*AS186+13</f>
        <v>213</v>
      </c>
      <c r="AQ186" s="242">
        <f>AP186+INT(AL186*(TAN(AN186/180*PI())))</f>
        <v>411</v>
      </c>
      <c r="AR186" s="238">
        <f>F$8</f>
        <v>35</v>
      </c>
      <c r="AS186" s="239">
        <v>8</v>
      </c>
      <c r="AT186" s="88">
        <v>1</v>
      </c>
      <c r="AU186" s="104">
        <f>J$8</f>
        <v>20</v>
      </c>
      <c r="AV186" s="87">
        <f>AL186-8</f>
        <v>228</v>
      </c>
      <c r="AW186" s="88">
        <f>AR186-9</f>
        <v>26</v>
      </c>
      <c r="AX186" s="130">
        <f>INT((AP186-13)/AS186)+1</f>
        <v>26</v>
      </c>
      <c r="AY186" s="103" t="s">
        <v>310</v>
      </c>
      <c r="AZ186" s="105">
        <f t="shared" si="50"/>
        <v>2.27</v>
      </c>
      <c r="BA186" s="88">
        <f t="shared" si="51"/>
        <v>280</v>
      </c>
      <c r="BB186" s="87">
        <f>BA186*AX186/100*((AU186/100)^2/4*PI()*7850/100)</f>
        <v>179.53573696734952</v>
      </c>
      <c r="BC186" s="87">
        <f>Q$8</f>
        <v>0</v>
      </c>
      <c r="BD186" s="88">
        <v>2</v>
      </c>
      <c r="BE186" s="87">
        <f>AL186-8</f>
        <v>228</v>
      </c>
      <c r="BF186" s="87">
        <f>AR186-9</f>
        <v>26</v>
      </c>
      <c r="BG186" s="104">
        <v>12</v>
      </c>
      <c r="BH186" s="88">
        <f t="shared" si="52"/>
        <v>280</v>
      </c>
      <c r="BI186" s="88">
        <f>INT((AP186-13)/20)+1</f>
        <v>11</v>
      </c>
      <c r="BJ186" s="87">
        <f t="shared" si="53"/>
        <v>27.344673784257846</v>
      </c>
      <c r="BK186" s="88">
        <v>3</v>
      </c>
      <c r="BL186" s="87">
        <f>IF(BS186="双肢",(AP186+AQ186)/2-8.5,((INT((AX186-1)/2)+1)*AS186+AZ186+BO186+(AQ186-6.5*2)/2+INT(AQ186/8/10)*10+AZ186+BO186)/2)</f>
        <v>303.5</v>
      </c>
      <c r="BM186" s="87">
        <f>AR186-8.2</f>
        <v>26.8</v>
      </c>
      <c r="BN186" s="104">
        <f>Z$6</f>
        <v>10</v>
      </c>
      <c r="BO186" s="105">
        <f t="shared" si="54"/>
        <v>1.1599999999999999</v>
      </c>
      <c r="BP186" s="87">
        <f>(BL186+BM186+10)*2</f>
        <v>680.6</v>
      </c>
      <c r="BQ186" s="88">
        <f>IF(BS186="双肢",INT((AL186-8)/12.5)+1,(INT((AL186-8)/12.5)+1)*2)</f>
        <v>19</v>
      </c>
      <c r="BR186" s="87">
        <f t="shared" si="55"/>
        <v>79.726937809738445</v>
      </c>
      <c r="BS186" s="87" t="str">
        <f>AE$6</f>
        <v>双肢</v>
      </c>
      <c r="BT186" s="242">
        <f>BB186+BJ186+BR186+BB187+BJ187+BR187</f>
        <v>564.84909727494801</v>
      </c>
      <c r="BU186" s="342">
        <f>(AP186+AQ186)*AL186/2*AR186/1000000</f>
        <v>2.5771199999999999</v>
      </c>
      <c r="BV186" s="88">
        <v>5</v>
      </c>
      <c r="BW186" s="110">
        <f>(20+10*BY186)*TAN(BX186/180*PI())</f>
        <v>150.11548443566909</v>
      </c>
      <c r="BX186" s="242">
        <f>45+AN186/2</f>
        <v>65</v>
      </c>
      <c r="BY186" s="88">
        <f>INT((150*COS(BX186/180*PI())-10)/10)</f>
        <v>5</v>
      </c>
      <c r="BZ186" s="104">
        <v>12</v>
      </c>
      <c r="CA186" s="110">
        <f>BW186+12</f>
        <v>162.11548443566909</v>
      </c>
      <c r="CB186" s="88">
        <f t="shared" si="56"/>
        <v>6</v>
      </c>
      <c r="CC186" s="87">
        <f t="shared" si="57"/>
        <v>8.6357046180590284</v>
      </c>
      <c r="CD186" s="242">
        <f>BB186+BJ186+BR186+BB187+BJ187+BR187+CC186+CC187</f>
        <v>580.938424164362</v>
      </c>
      <c r="CE186" s="284">
        <f>(AP186+AQ186)*AL186/2*AR186/1000000</f>
        <v>2.5771199999999999</v>
      </c>
    </row>
    <row r="187" spans="5:83" ht="19.899999999999999" customHeight="1" x14ac:dyDescent="0.25">
      <c r="E187" s="93"/>
      <c r="I187" s="72"/>
      <c r="P187" s="72"/>
      <c r="Q187" s="72"/>
      <c r="R187" s="72"/>
      <c r="S187" s="72"/>
      <c r="AJ187" s="278"/>
      <c r="AK187" s="242"/>
      <c r="AL187" s="238"/>
      <c r="AM187" s="242"/>
      <c r="AN187" s="238"/>
      <c r="AO187" s="250"/>
      <c r="AP187" s="242"/>
      <c r="AQ187" s="242"/>
      <c r="AR187" s="238"/>
      <c r="AS187" s="239"/>
      <c r="AT187" s="88" t="s">
        <v>311</v>
      </c>
      <c r="AU187" s="104">
        <f>AU186</f>
        <v>20</v>
      </c>
      <c r="AV187" s="87">
        <f>AL186/COS(AN186/180*PI())-8</f>
        <v>300.07612028241778</v>
      </c>
      <c r="AW187" s="88">
        <f>AR186-9</f>
        <v>26</v>
      </c>
      <c r="AX187" s="103" t="s">
        <v>310</v>
      </c>
      <c r="AY187" s="131">
        <f>INT((AQ186-AP186-3.5/COS(AN186*PI()/180))/AS186)+1</f>
        <v>25</v>
      </c>
      <c r="AZ187" s="105">
        <f t="shared" si="50"/>
        <v>2.27</v>
      </c>
      <c r="BA187" s="88">
        <f t="shared" si="51"/>
        <v>352.07612028241778</v>
      </c>
      <c r="BB187" s="87">
        <f>BA187*AY187/100*((AU187/100)^2/4*PI()*7850/100)</f>
        <v>217.06815152303938</v>
      </c>
      <c r="BC187" s="87">
        <f>BC186</f>
        <v>0</v>
      </c>
      <c r="BD187" s="88" t="s">
        <v>312</v>
      </c>
      <c r="BE187" s="87">
        <f>AL186/COS(AN186/180*PI())-8</f>
        <v>300.07612028241778</v>
      </c>
      <c r="BF187" s="87">
        <f>AR186-9</f>
        <v>26</v>
      </c>
      <c r="BG187" s="104">
        <v>12</v>
      </c>
      <c r="BH187" s="88">
        <f t="shared" si="52"/>
        <v>352.07612028241778</v>
      </c>
      <c r="BI187" s="88">
        <f>INT((AQ186-AP186-3.5/COS(AN186*PI()/180))/20)+1</f>
        <v>10</v>
      </c>
      <c r="BJ187" s="87">
        <f t="shared" si="53"/>
        <v>31.257813819317665</v>
      </c>
      <c r="BK187" s="88">
        <v>4</v>
      </c>
      <c r="BL187" s="103" t="s">
        <v>310</v>
      </c>
      <c r="BM187" s="87">
        <f>AR186-8.2</f>
        <v>26.8</v>
      </c>
      <c r="BN187" s="104">
        <v>12</v>
      </c>
      <c r="BO187" s="105">
        <f t="shared" si="54"/>
        <v>1.39</v>
      </c>
      <c r="BP187" s="87">
        <f>20+BM187</f>
        <v>46.8</v>
      </c>
      <c r="BQ187" s="88">
        <f>IF(BS186="双肢",INT(BQ186/3)*INT((AX186+AY187/2)/3),INT(BQ186/3/2)*INT((AX186+AY187/2)/3))</f>
        <v>72</v>
      </c>
      <c r="BR187" s="87">
        <f t="shared" si="55"/>
        <v>29.915783371245205</v>
      </c>
      <c r="BS187" s="103" t="s">
        <v>310</v>
      </c>
      <c r="BT187" s="242"/>
      <c r="BU187" s="342"/>
      <c r="BV187" s="88">
        <v>6</v>
      </c>
      <c r="BW187" s="110">
        <f>(10+2.5*BY187)*1/TAN(BX186/180*PI())</f>
        <v>27.978459489299915</v>
      </c>
      <c r="BX187" s="242"/>
      <c r="BY187" s="88">
        <f>INT((120*SIN(BX186/180*PI()))/10)*2</f>
        <v>20</v>
      </c>
      <c r="BZ187" s="104">
        <v>12</v>
      </c>
      <c r="CA187" s="110">
        <f>BW187+2*6</f>
        <v>39.978459489299915</v>
      </c>
      <c r="CB187" s="88">
        <f t="shared" si="56"/>
        <v>21</v>
      </c>
      <c r="CC187" s="87">
        <f t="shared" si="57"/>
        <v>7.4536222713550471</v>
      </c>
      <c r="CD187" s="242"/>
      <c r="CE187" s="284"/>
    </row>
    <row r="188" spans="5:83" ht="19.899999999999999" customHeight="1" x14ac:dyDescent="0.25">
      <c r="E188" s="93"/>
      <c r="I188" s="72"/>
      <c r="P188" s="72"/>
      <c r="Q188" s="72"/>
      <c r="R188" s="72"/>
      <c r="S188" s="72"/>
      <c r="AJ188" s="278"/>
      <c r="AK188" s="242"/>
      <c r="AL188" s="238">
        <f>AJ182*100-2*2</f>
        <v>236</v>
      </c>
      <c r="AM188" s="242" t="s">
        <v>315</v>
      </c>
      <c r="AN188" s="238">
        <v>40</v>
      </c>
      <c r="AO188" s="250">
        <f>INT(AL188*TAN(RADIANS(AN188)))+20</f>
        <v>218</v>
      </c>
      <c r="AP188" s="242">
        <f>INT((AO188-13)/AS188)*AS188+13</f>
        <v>213</v>
      </c>
      <c r="AQ188" s="242">
        <f>AP188+INT(AL188*(TAN(AN188/180*PI())))</f>
        <v>411</v>
      </c>
      <c r="AR188" s="238">
        <f>F$9</f>
        <v>35</v>
      </c>
      <c r="AS188" s="239">
        <v>8</v>
      </c>
      <c r="AT188" s="88">
        <v>1</v>
      </c>
      <c r="AU188" s="104">
        <f>J$9</f>
        <v>20</v>
      </c>
      <c r="AV188" s="87">
        <f>AL188-8</f>
        <v>228</v>
      </c>
      <c r="AW188" s="88">
        <f>AR188-9</f>
        <v>26</v>
      </c>
      <c r="AX188" s="130">
        <f>INT((AP188-13)/AS188)+1</f>
        <v>26</v>
      </c>
      <c r="AY188" s="103" t="s">
        <v>310</v>
      </c>
      <c r="AZ188" s="105">
        <f t="shared" si="50"/>
        <v>2.27</v>
      </c>
      <c r="BA188" s="88">
        <f t="shared" si="51"/>
        <v>280</v>
      </c>
      <c r="BB188" s="87">
        <f>BA188*AX188/100*((AU188/100)^2/4*PI()*7850/100)</f>
        <v>179.53573696734952</v>
      </c>
      <c r="BC188" s="87">
        <f>Q$9</f>
        <v>0</v>
      </c>
      <c r="BD188" s="88">
        <v>2</v>
      </c>
      <c r="BE188" s="87">
        <f>AL188-8</f>
        <v>228</v>
      </c>
      <c r="BF188" s="87">
        <f>AR188-9</f>
        <v>26</v>
      </c>
      <c r="BG188" s="104">
        <v>12</v>
      </c>
      <c r="BH188" s="88">
        <f t="shared" si="52"/>
        <v>280</v>
      </c>
      <c r="BI188" s="88">
        <f>INT((AP188-13)/20)+1</f>
        <v>11</v>
      </c>
      <c r="BJ188" s="87">
        <f t="shared" si="53"/>
        <v>27.344673784257846</v>
      </c>
      <c r="BK188" s="88">
        <v>3</v>
      </c>
      <c r="BL188" s="87">
        <f>IF(BS188="双肢",(AP188+AQ188)/2-8.5,((INT((AX188-1)/2)+1)*AS188+AZ188+BO188+(AQ188-6.5*2)/2+INT(AQ188/8/10)*10+AZ188+BO188)/2)</f>
        <v>303.5</v>
      </c>
      <c r="BM188" s="87">
        <f>AR188-8.2</f>
        <v>26.8</v>
      </c>
      <c r="BN188" s="104">
        <v>12</v>
      </c>
      <c r="BO188" s="105">
        <f t="shared" si="54"/>
        <v>1.39</v>
      </c>
      <c r="BP188" s="87">
        <f>(BL188+BM188+10)*2</f>
        <v>680.6</v>
      </c>
      <c r="BQ188" s="88">
        <f>IF(BS188="双肢",INT((AL188-8)/12.5)+1,(INT((AL188-8)/12.5)+1)*2)</f>
        <v>19</v>
      </c>
      <c r="BR188" s="87">
        <f t="shared" si="55"/>
        <v>114.80679044602333</v>
      </c>
      <c r="BS188" s="87" t="str">
        <f>AE$6</f>
        <v>双肢</v>
      </c>
      <c r="BT188" s="242">
        <f>BB188+BJ188+BR188+BB189+BJ189+BR189</f>
        <v>599.92894991123296</v>
      </c>
      <c r="BU188" s="342">
        <f>(AP188+AQ188)*AL188/2*AR188/1000000</f>
        <v>2.5771199999999999</v>
      </c>
      <c r="BV188" s="88">
        <v>5</v>
      </c>
      <c r="BW188" s="110">
        <f>(20+10*BY188)*TAN(BX188/180*PI())</f>
        <v>150.11548443566909</v>
      </c>
      <c r="BX188" s="242">
        <f>45+AN188/2</f>
        <v>65</v>
      </c>
      <c r="BY188" s="88">
        <f>INT((150*COS(BX188/180*PI())-10)/10)</f>
        <v>5</v>
      </c>
      <c r="BZ188" s="104">
        <v>12</v>
      </c>
      <c r="CA188" s="110">
        <f>BW188+12</f>
        <v>162.11548443566909</v>
      </c>
      <c r="CB188" s="88">
        <f t="shared" si="56"/>
        <v>6</v>
      </c>
      <c r="CC188" s="87">
        <f t="shared" si="57"/>
        <v>8.6357046180590284</v>
      </c>
      <c r="CD188" s="242">
        <f>BB188+BJ188+BR188+BB189+BJ189+BR189+CC188+CC189</f>
        <v>616.01827680064696</v>
      </c>
      <c r="CE188" s="284">
        <f>(AP188+AQ188)*AL188/2*AR188/1000000</f>
        <v>2.5771199999999999</v>
      </c>
    </row>
    <row r="189" spans="5:83" ht="19.899999999999999" customHeight="1" x14ac:dyDescent="0.25">
      <c r="E189" s="93"/>
      <c r="I189" s="72"/>
      <c r="P189" s="72"/>
      <c r="Q189" s="72"/>
      <c r="R189" s="72"/>
      <c r="S189" s="72"/>
      <c r="AJ189" s="278"/>
      <c r="AK189" s="242"/>
      <c r="AL189" s="345"/>
      <c r="AM189" s="242"/>
      <c r="AN189" s="238"/>
      <c r="AO189" s="250"/>
      <c r="AP189" s="242"/>
      <c r="AQ189" s="242"/>
      <c r="AR189" s="238"/>
      <c r="AS189" s="239"/>
      <c r="AT189" s="88" t="s">
        <v>311</v>
      </c>
      <c r="AU189" s="104">
        <f>AU188</f>
        <v>20</v>
      </c>
      <c r="AV189" s="87">
        <f>AL188/COS(AN188/180*PI())-8</f>
        <v>300.07612028241778</v>
      </c>
      <c r="AW189" s="88">
        <f>AR188-9</f>
        <v>26</v>
      </c>
      <c r="AX189" s="103" t="s">
        <v>310</v>
      </c>
      <c r="AY189" s="131">
        <f>INT((AQ188-AP188-3.5/COS(AN188*PI()/180))/AS188)+1</f>
        <v>25</v>
      </c>
      <c r="AZ189" s="105">
        <f t="shared" si="50"/>
        <v>2.27</v>
      </c>
      <c r="BA189" s="88">
        <f t="shared" si="51"/>
        <v>352.07612028241778</v>
      </c>
      <c r="BB189" s="87">
        <f>BA189*AY189/100*((AU189/100)^2/4*PI()*7850/100)</f>
        <v>217.06815152303938</v>
      </c>
      <c r="BC189" s="87">
        <f>BC188</f>
        <v>0</v>
      </c>
      <c r="BD189" s="88" t="s">
        <v>312</v>
      </c>
      <c r="BE189" s="87">
        <f>AL188/COS(AN188/180*PI())-8</f>
        <v>300.07612028241778</v>
      </c>
      <c r="BF189" s="87">
        <f>AR188-9</f>
        <v>26</v>
      </c>
      <c r="BG189" s="104">
        <v>12</v>
      </c>
      <c r="BH189" s="88">
        <f t="shared" si="52"/>
        <v>352.07612028241778</v>
      </c>
      <c r="BI189" s="88">
        <f>INT((AQ188-AP188-3.5/COS(AN188*PI()/180))/20)+1</f>
        <v>10</v>
      </c>
      <c r="BJ189" s="87">
        <f t="shared" si="53"/>
        <v>31.257813819317665</v>
      </c>
      <c r="BK189" s="88">
        <v>4</v>
      </c>
      <c r="BL189" s="103" t="s">
        <v>310</v>
      </c>
      <c r="BM189" s="87">
        <f>AR188-8.2</f>
        <v>26.8</v>
      </c>
      <c r="BN189" s="104">
        <v>12</v>
      </c>
      <c r="BO189" s="105">
        <f t="shared" si="54"/>
        <v>1.39</v>
      </c>
      <c r="BP189" s="87">
        <f>20+BM189</f>
        <v>46.8</v>
      </c>
      <c r="BQ189" s="88">
        <f>IF(BS188="双肢",INT(BQ188/3)*INT((AX188+AY189/2)/3),INT(BQ188/3/2)*INT((AX188+AY189/2)/3))</f>
        <v>72</v>
      </c>
      <c r="BR189" s="87">
        <f t="shared" si="55"/>
        <v>29.915783371245205</v>
      </c>
      <c r="BS189" s="103" t="s">
        <v>310</v>
      </c>
      <c r="BT189" s="242"/>
      <c r="BU189" s="342"/>
      <c r="BV189" s="88">
        <v>6</v>
      </c>
      <c r="BW189" s="110">
        <f>(10+2.5*BY189)*1/TAN(BX188/180*PI())</f>
        <v>27.978459489299915</v>
      </c>
      <c r="BX189" s="242"/>
      <c r="BY189" s="88">
        <f>INT((120*SIN(BX188/180*PI()))/10)*2</f>
        <v>20</v>
      </c>
      <c r="BZ189" s="104">
        <v>12</v>
      </c>
      <c r="CA189" s="110">
        <f>BW189+2*6</f>
        <v>39.978459489299915</v>
      </c>
      <c r="CB189" s="88">
        <f t="shared" si="56"/>
        <v>21</v>
      </c>
      <c r="CC189" s="87">
        <f t="shared" si="57"/>
        <v>7.4536222713550471</v>
      </c>
      <c r="CD189" s="242"/>
      <c r="CE189" s="284"/>
    </row>
    <row r="190" spans="5:83" ht="19.899999999999999" customHeight="1" x14ac:dyDescent="0.25">
      <c r="E190" s="93"/>
      <c r="I190" s="72"/>
      <c r="P190" s="72"/>
      <c r="Q190" s="72"/>
      <c r="R190" s="72"/>
      <c r="S190" s="72"/>
      <c r="AJ190" s="278"/>
      <c r="AK190" s="242"/>
      <c r="AL190" s="238">
        <f>AJ182*100-2*2</f>
        <v>236</v>
      </c>
      <c r="AM190" s="242" t="s">
        <v>316</v>
      </c>
      <c r="AN190" s="238">
        <v>40</v>
      </c>
      <c r="AO190" s="250">
        <f>INT(AL190*TAN(RADIANS(AN190)))+20</f>
        <v>218</v>
      </c>
      <c r="AP190" s="242">
        <f>INT((AO190-13)/AS190)*AS190+13</f>
        <v>213</v>
      </c>
      <c r="AQ190" s="242">
        <f>AP190+INT(AL190*(TAN(AN190/180*PI())))</f>
        <v>411</v>
      </c>
      <c r="AR190" s="238">
        <f>F$10</f>
        <v>40</v>
      </c>
      <c r="AS190" s="239">
        <v>8</v>
      </c>
      <c r="AT190" s="88">
        <v>1</v>
      </c>
      <c r="AU190" s="104">
        <f>J$10</f>
        <v>20</v>
      </c>
      <c r="AV190" s="87">
        <f>AL190-8</f>
        <v>228</v>
      </c>
      <c r="AW190" s="88">
        <f>AR190-9</f>
        <v>31</v>
      </c>
      <c r="AX190" s="130">
        <f>INT((AP190-13)/AS190)+1</f>
        <v>26</v>
      </c>
      <c r="AY190" s="103" t="s">
        <v>310</v>
      </c>
      <c r="AZ190" s="105">
        <f t="shared" si="50"/>
        <v>2.27</v>
      </c>
      <c r="BA190" s="88">
        <f t="shared" si="51"/>
        <v>290</v>
      </c>
      <c r="BB190" s="87">
        <f>BA190*AX190/100*((AU190/100)^2/4*PI()*7850/100)</f>
        <v>185.94772757332629</v>
      </c>
      <c r="BC190" s="87">
        <f>Q$10</f>
        <v>0</v>
      </c>
      <c r="BD190" s="88">
        <v>2</v>
      </c>
      <c r="BE190" s="87">
        <f>AL190-8</f>
        <v>228</v>
      </c>
      <c r="BF190" s="87">
        <f>AR190-9</f>
        <v>31</v>
      </c>
      <c r="BG190" s="104">
        <v>12</v>
      </c>
      <c r="BH190" s="88">
        <f t="shared" si="52"/>
        <v>290</v>
      </c>
      <c r="BI190" s="88">
        <f>INT((AP190-13)/20)+1</f>
        <v>11</v>
      </c>
      <c r="BJ190" s="87">
        <f t="shared" si="53"/>
        <v>28.321269276552766</v>
      </c>
      <c r="BK190" s="88">
        <v>3</v>
      </c>
      <c r="BL190" s="87">
        <f>IF(BS190="双肢",(AP190+AQ190)/2-8.5,((INT((AX190-1)/2)+1)*AS190+AZ190+BO190+(AQ190-6.5*2)/2+INT(AQ190/8/10)*10+AZ190+BO190)/2)</f>
        <v>303.5</v>
      </c>
      <c r="BM190" s="87">
        <f>AR190-8.2</f>
        <v>31.8</v>
      </c>
      <c r="BN190" s="104">
        <v>12</v>
      </c>
      <c r="BO190" s="105">
        <f t="shared" si="54"/>
        <v>1.39</v>
      </c>
      <c r="BP190" s="87">
        <f>(BL190+BM190+10)*2</f>
        <v>690.6</v>
      </c>
      <c r="BQ190" s="88">
        <f>IF(BS190="双肢",INT((AL190-8)/12.5)+1,(INT((AL190-8)/12.5)+1)*2)</f>
        <v>19</v>
      </c>
      <c r="BR190" s="87">
        <f t="shared" si="55"/>
        <v>116.49363720544184</v>
      </c>
      <c r="BS190" s="87" t="str">
        <f>AE$6</f>
        <v>双肢</v>
      </c>
      <c r="BT190" s="242">
        <f>BB190+BJ190+BR190+BB191+BJ191+BR191</f>
        <v>619.25370313755366</v>
      </c>
      <c r="BU190" s="342">
        <f>(AP190+AQ190)*AL190/2*AR190/1000000</f>
        <v>2.9452799999999999</v>
      </c>
      <c r="BV190" s="88">
        <v>5</v>
      </c>
      <c r="BW190" s="110">
        <f>(20+10*BY190)*TAN(BX190/180*PI())</f>
        <v>150.11548443566909</v>
      </c>
      <c r="BX190" s="242">
        <f>45+AN190/2</f>
        <v>65</v>
      </c>
      <c r="BY190" s="88">
        <f>INT((150*COS(BX190/180*PI())-10)/10)</f>
        <v>5</v>
      </c>
      <c r="BZ190" s="104">
        <v>12</v>
      </c>
      <c r="CA190" s="110">
        <f>BW190+12</f>
        <v>162.11548443566909</v>
      </c>
      <c r="CB190" s="88">
        <f t="shared" si="56"/>
        <v>6</v>
      </c>
      <c r="CC190" s="87">
        <f t="shared" si="57"/>
        <v>8.6357046180590284</v>
      </c>
      <c r="CD190" s="242">
        <f>BB190+BJ190+BR190+BB191+BJ191+BR191+CC190+CC191</f>
        <v>635.34303002696765</v>
      </c>
      <c r="CE190" s="284">
        <f>(AP190+AQ190)*AL190/2*AR190/1000000</f>
        <v>2.9452799999999999</v>
      </c>
    </row>
    <row r="191" spans="5:83" ht="19.899999999999999" customHeight="1" x14ac:dyDescent="0.25">
      <c r="E191" s="93"/>
      <c r="I191" s="72"/>
      <c r="P191" s="72"/>
      <c r="Q191" s="72"/>
      <c r="R191" s="72"/>
      <c r="S191" s="72"/>
      <c r="AJ191" s="278"/>
      <c r="AK191" s="242"/>
      <c r="AL191" s="345"/>
      <c r="AM191" s="242"/>
      <c r="AN191" s="238"/>
      <c r="AO191" s="250"/>
      <c r="AP191" s="242"/>
      <c r="AQ191" s="242"/>
      <c r="AR191" s="238"/>
      <c r="AS191" s="239"/>
      <c r="AT191" s="88" t="s">
        <v>311</v>
      </c>
      <c r="AU191" s="104">
        <f>AU190</f>
        <v>20</v>
      </c>
      <c r="AV191" s="87">
        <f>AL190/COS(AN190/180*PI())-8</f>
        <v>300.07612028241778</v>
      </c>
      <c r="AW191" s="88">
        <f>AR190-9</f>
        <v>31</v>
      </c>
      <c r="AX191" s="103" t="s">
        <v>310</v>
      </c>
      <c r="AY191" s="131">
        <f>INT((AQ190-AP190-3.5/COS(AN190*PI()/180))/AS190)+1</f>
        <v>25</v>
      </c>
      <c r="AZ191" s="105">
        <f t="shared" si="50"/>
        <v>2.27</v>
      </c>
      <c r="BA191" s="88">
        <f t="shared" si="51"/>
        <v>362.07612028241778</v>
      </c>
      <c r="BB191" s="87">
        <f>BA191*AY191/100*((AU191/100)^2/4*PI()*7850/100)</f>
        <v>223.23352710570936</v>
      </c>
      <c r="BC191" s="87">
        <f>BC190</f>
        <v>0</v>
      </c>
      <c r="BD191" s="88" t="s">
        <v>312</v>
      </c>
      <c r="BE191" s="87">
        <f>AL190/COS(AN190/180*PI())-8</f>
        <v>300.07612028241778</v>
      </c>
      <c r="BF191" s="87">
        <f>AR190-9</f>
        <v>31</v>
      </c>
      <c r="BG191" s="104">
        <v>12</v>
      </c>
      <c r="BH191" s="88">
        <f t="shared" si="52"/>
        <v>362.07612028241778</v>
      </c>
      <c r="BI191" s="88">
        <f>INT((AQ190-AP190-3.5/COS(AN190*PI()/180))/20)+1</f>
        <v>10</v>
      </c>
      <c r="BJ191" s="87">
        <f t="shared" si="53"/>
        <v>32.145627903222142</v>
      </c>
      <c r="BK191" s="88">
        <v>4</v>
      </c>
      <c r="BL191" s="103" t="s">
        <v>310</v>
      </c>
      <c r="BM191" s="87">
        <f>AR190-8.2</f>
        <v>31.8</v>
      </c>
      <c r="BN191" s="104">
        <v>12</v>
      </c>
      <c r="BO191" s="105">
        <f t="shared" si="54"/>
        <v>1.39</v>
      </c>
      <c r="BP191" s="87">
        <f>20+BM191</f>
        <v>51.8</v>
      </c>
      <c r="BQ191" s="88">
        <f>IF(BS190="双肢",INT(BQ190/3)*INT((AX190+AY191/2)/3),INT(BQ190/3/2)*INT((AX190+AY191/2)/3))</f>
        <v>72</v>
      </c>
      <c r="BR191" s="87">
        <f t="shared" si="55"/>
        <v>33.111914073301314</v>
      </c>
      <c r="BS191" s="103" t="s">
        <v>310</v>
      </c>
      <c r="BT191" s="242"/>
      <c r="BU191" s="342"/>
      <c r="BV191" s="88">
        <v>6</v>
      </c>
      <c r="BW191" s="110">
        <f>(10+2.5*BY191)*1/TAN(BX190/180*PI())</f>
        <v>27.978459489299915</v>
      </c>
      <c r="BX191" s="242"/>
      <c r="BY191" s="88">
        <f>INT((120*SIN(BX190/180*PI()))/10)*2</f>
        <v>20</v>
      </c>
      <c r="BZ191" s="104">
        <v>12</v>
      </c>
      <c r="CA191" s="110">
        <f>BW191+2*6</f>
        <v>39.978459489299915</v>
      </c>
      <c r="CB191" s="88">
        <f t="shared" si="56"/>
        <v>21</v>
      </c>
      <c r="CC191" s="87">
        <f t="shared" si="57"/>
        <v>7.4536222713550471</v>
      </c>
      <c r="CD191" s="242"/>
      <c r="CE191" s="284"/>
    </row>
    <row r="192" spans="5:83" ht="19.899999999999999" customHeight="1" x14ac:dyDescent="0.25">
      <c r="E192" s="93"/>
      <c r="I192" s="72"/>
      <c r="P192" s="72"/>
      <c r="Q192" s="72"/>
      <c r="R192" s="72"/>
      <c r="S192" s="72"/>
      <c r="AJ192" s="278"/>
      <c r="AK192" s="242"/>
      <c r="AL192" s="238">
        <f>AJ182*100-2*2</f>
        <v>236</v>
      </c>
      <c r="AM192" s="242" t="s">
        <v>317</v>
      </c>
      <c r="AN192" s="238">
        <v>40</v>
      </c>
      <c r="AO192" s="250">
        <f>INT(AL192*TAN(RADIANS(AN192)))+20</f>
        <v>218</v>
      </c>
      <c r="AP192" s="242">
        <f>INT((AO192-13)/AS192)*AS192+13</f>
        <v>213</v>
      </c>
      <c r="AQ192" s="242">
        <f>AP192+INT(AL192*(TAN(AN192/180*PI())))</f>
        <v>411</v>
      </c>
      <c r="AR192" s="238">
        <f>F$11</f>
        <v>40</v>
      </c>
      <c r="AS192" s="239">
        <v>8</v>
      </c>
      <c r="AT192" s="88">
        <v>1</v>
      </c>
      <c r="AU192" s="104">
        <f>J$11</f>
        <v>20</v>
      </c>
      <c r="AV192" s="87">
        <f>AL192-8</f>
        <v>228</v>
      </c>
      <c r="AW192" s="88">
        <f>AR192-9</f>
        <v>31</v>
      </c>
      <c r="AX192" s="130">
        <f>INT((AP192-13)/AS192)+1</f>
        <v>26</v>
      </c>
      <c r="AY192" s="103" t="s">
        <v>310</v>
      </c>
      <c r="AZ192" s="105">
        <f t="shared" si="50"/>
        <v>2.27</v>
      </c>
      <c r="BA192" s="88">
        <f t="shared" si="51"/>
        <v>290</v>
      </c>
      <c r="BB192" s="87">
        <f>BA192*AX192/100*((AU192/100)^2/4*PI()*7850/100)</f>
        <v>185.94772757332629</v>
      </c>
      <c r="BC192" s="87">
        <f>Q$11</f>
        <v>0</v>
      </c>
      <c r="BD192" s="88">
        <v>2</v>
      </c>
      <c r="BE192" s="87">
        <f>AL192-8</f>
        <v>228</v>
      </c>
      <c r="BF192" s="87">
        <f>AR192-9</f>
        <v>31</v>
      </c>
      <c r="BG192" s="104">
        <v>12</v>
      </c>
      <c r="BH192" s="88">
        <f t="shared" si="52"/>
        <v>290</v>
      </c>
      <c r="BI192" s="88">
        <f>INT((AP192-13)/20)+1</f>
        <v>11</v>
      </c>
      <c r="BJ192" s="87">
        <f t="shared" si="53"/>
        <v>28.321269276552766</v>
      </c>
      <c r="BK192" s="88">
        <v>3</v>
      </c>
      <c r="BL192" s="87">
        <f>IF(BS192="双肢",(AP192+AQ192)/2-8.5,((INT((AX192-1)/2)+1)*AS192+AZ192+BO192+(AQ192-6.5*2)/2+INT(AQ192/8/10)*10+AZ192+BO192)/2)</f>
        <v>303.5</v>
      </c>
      <c r="BM192" s="87">
        <f>AR192-8.2</f>
        <v>31.8</v>
      </c>
      <c r="BN192" s="104">
        <v>12</v>
      </c>
      <c r="BO192" s="105">
        <f t="shared" si="54"/>
        <v>1.39</v>
      </c>
      <c r="BP192" s="87">
        <f>(BL192+BM192+10)*2</f>
        <v>690.6</v>
      </c>
      <c r="BQ192" s="88">
        <f>IF(BS192="双肢",INT((AL192-8)/12.5)+1,(INT((AL192-8)/12.5)+1)*2)</f>
        <v>19</v>
      </c>
      <c r="BR192" s="87">
        <f t="shared" si="55"/>
        <v>116.49363720544184</v>
      </c>
      <c r="BS192" s="87" t="str">
        <f>AE$11</f>
        <v>双肢</v>
      </c>
      <c r="BT192" s="242">
        <f>BB192+BJ192+BR192+BB193+BJ193+BR193</f>
        <v>619.25370313755366</v>
      </c>
      <c r="BU192" s="342">
        <f>(AP192+AQ192)*AL192/2*AR192/1000000</f>
        <v>2.9452799999999999</v>
      </c>
      <c r="BV192" s="88">
        <v>5</v>
      </c>
      <c r="BW192" s="110">
        <f>(20+10*BY192)*TAN(BX192/180*PI())</f>
        <v>150.11548443566909</v>
      </c>
      <c r="BX192" s="242">
        <f>45+AN192/2</f>
        <v>65</v>
      </c>
      <c r="BY192" s="88">
        <f>INT((150*COS(BX192/180*PI())-10)/10)</f>
        <v>5</v>
      </c>
      <c r="BZ192" s="104">
        <v>12</v>
      </c>
      <c r="CA192" s="110">
        <f>BW192+12</f>
        <v>162.11548443566909</v>
      </c>
      <c r="CB192" s="88">
        <f t="shared" si="56"/>
        <v>6</v>
      </c>
      <c r="CC192" s="87">
        <f t="shared" si="57"/>
        <v>8.6357046180590284</v>
      </c>
      <c r="CD192" s="242">
        <f>BB192+BJ192+BR192+BB193+BJ193+BR193+CC192+CC193</f>
        <v>635.34303002696765</v>
      </c>
      <c r="CE192" s="284">
        <f>(AP192+AQ192)*AL192/2*AR192/1000000</f>
        <v>2.9452799999999999</v>
      </c>
    </row>
    <row r="193" spans="5:83" ht="19.899999999999999" customHeight="1" x14ac:dyDescent="0.25">
      <c r="E193" s="93"/>
      <c r="I193" s="72"/>
      <c r="P193" s="72"/>
      <c r="Q193" s="72"/>
      <c r="R193" s="72"/>
      <c r="S193" s="72"/>
      <c r="AJ193" s="278"/>
      <c r="AK193" s="242"/>
      <c r="AL193" s="345"/>
      <c r="AM193" s="242"/>
      <c r="AN193" s="238"/>
      <c r="AO193" s="250"/>
      <c r="AP193" s="242"/>
      <c r="AQ193" s="242"/>
      <c r="AR193" s="238"/>
      <c r="AS193" s="239"/>
      <c r="AT193" s="88" t="s">
        <v>311</v>
      </c>
      <c r="AU193" s="104">
        <f>AU192</f>
        <v>20</v>
      </c>
      <c r="AV193" s="87">
        <f>AL192/COS(AN192/180*PI())-8</f>
        <v>300.07612028241778</v>
      </c>
      <c r="AW193" s="88">
        <f>AR192-9</f>
        <v>31</v>
      </c>
      <c r="AX193" s="103" t="s">
        <v>310</v>
      </c>
      <c r="AY193" s="131">
        <f>INT((AQ192-AP192-3.5/COS(AN192*PI()/180))/AS192)+1</f>
        <v>25</v>
      </c>
      <c r="AZ193" s="105">
        <f t="shared" si="50"/>
        <v>2.27</v>
      </c>
      <c r="BA193" s="88">
        <f t="shared" si="51"/>
        <v>362.07612028241778</v>
      </c>
      <c r="BB193" s="87">
        <f>BA193*AY193/100*((AU193/100)^2/4*PI()*7850/100)</f>
        <v>223.23352710570936</v>
      </c>
      <c r="BC193" s="87">
        <f>BC192</f>
        <v>0</v>
      </c>
      <c r="BD193" s="88" t="s">
        <v>312</v>
      </c>
      <c r="BE193" s="87">
        <f>AL192/COS(AN192/180*PI())-8</f>
        <v>300.07612028241778</v>
      </c>
      <c r="BF193" s="87">
        <f>AR192-9</f>
        <v>31</v>
      </c>
      <c r="BG193" s="104">
        <v>12</v>
      </c>
      <c r="BH193" s="88">
        <f t="shared" si="52"/>
        <v>362.07612028241778</v>
      </c>
      <c r="BI193" s="88">
        <f>INT((AQ192-AP192-3.5/COS(AN192*PI()/180))/20)+1</f>
        <v>10</v>
      </c>
      <c r="BJ193" s="87">
        <f t="shared" si="53"/>
        <v>32.145627903222142</v>
      </c>
      <c r="BK193" s="88">
        <v>4</v>
      </c>
      <c r="BL193" s="103" t="s">
        <v>310</v>
      </c>
      <c r="BM193" s="87">
        <f>AR192-8.2</f>
        <v>31.8</v>
      </c>
      <c r="BN193" s="104">
        <v>12</v>
      </c>
      <c r="BO193" s="105">
        <f t="shared" si="54"/>
        <v>1.39</v>
      </c>
      <c r="BP193" s="87">
        <f>20+BM193</f>
        <v>51.8</v>
      </c>
      <c r="BQ193" s="88">
        <f>IF(BS192="双肢",INT(BQ192/3)*INT((AX192+AY193/2)/3),INT(BQ192/3/2)*INT((AX192+AY193/2)/3))</f>
        <v>72</v>
      </c>
      <c r="BR193" s="87">
        <f t="shared" si="55"/>
        <v>33.111914073301314</v>
      </c>
      <c r="BS193" s="103" t="s">
        <v>310</v>
      </c>
      <c r="BT193" s="242"/>
      <c r="BU193" s="342"/>
      <c r="BV193" s="88">
        <v>6</v>
      </c>
      <c r="BW193" s="110">
        <f>(10+2.5*BY193)*1/TAN(BX192/180*PI())</f>
        <v>27.978459489299915</v>
      </c>
      <c r="BX193" s="242"/>
      <c r="BY193" s="88">
        <f>INT((120*SIN(BX192/180*PI()))/10)*2</f>
        <v>20</v>
      </c>
      <c r="BZ193" s="104">
        <v>12</v>
      </c>
      <c r="CA193" s="110">
        <f>BW193+2*6</f>
        <v>39.978459489299915</v>
      </c>
      <c r="CB193" s="88">
        <f t="shared" si="56"/>
        <v>21</v>
      </c>
      <c r="CC193" s="87">
        <f t="shared" si="57"/>
        <v>7.4536222713550471</v>
      </c>
      <c r="CD193" s="242"/>
      <c r="CE193" s="284"/>
    </row>
    <row r="194" spans="5:83" ht="19.899999999999999" customHeight="1" x14ac:dyDescent="0.25">
      <c r="E194" s="93"/>
      <c r="I194" s="72"/>
      <c r="P194" s="72"/>
      <c r="Q194" s="72"/>
      <c r="R194" s="72"/>
      <c r="S194" s="72"/>
      <c r="AJ194" s="278"/>
      <c r="AK194" s="242"/>
      <c r="AL194" s="238">
        <f>AJ182*100-2*2</f>
        <v>236</v>
      </c>
      <c r="AM194" s="242" t="s">
        <v>318</v>
      </c>
      <c r="AN194" s="238">
        <v>40</v>
      </c>
      <c r="AO194" s="250">
        <f>INT(AL194*TAN(RADIANS(AN194)))+20</f>
        <v>218</v>
      </c>
      <c r="AP194" s="242">
        <f>INT((AO194-13)/AS194)*AS194+13</f>
        <v>213</v>
      </c>
      <c r="AQ194" s="242">
        <f>AP194+INT(AL194*(TAN(AN194/180*PI())))</f>
        <v>411</v>
      </c>
      <c r="AR194" s="238">
        <f>F$12</f>
        <v>45</v>
      </c>
      <c r="AS194" s="239">
        <v>8</v>
      </c>
      <c r="AT194" s="88">
        <v>1</v>
      </c>
      <c r="AU194" s="104">
        <f>J$12</f>
        <v>22</v>
      </c>
      <c r="AV194" s="87">
        <f>AL194-8</f>
        <v>228</v>
      </c>
      <c r="AW194" s="88">
        <f>AR194-9</f>
        <v>36</v>
      </c>
      <c r="AX194" s="130">
        <f>INT((AP194-13)/AS194)+1</f>
        <v>26</v>
      </c>
      <c r="AY194" s="103" t="s">
        <v>310</v>
      </c>
      <c r="AZ194" s="105">
        <f t="shared" si="50"/>
        <v>2.5099999999999998</v>
      </c>
      <c r="BA194" s="88">
        <f t="shared" si="51"/>
        <v>300</v>
      </c>
      <c r="BB194" s="87">
        <f>BA194*AX194/100*((AU194/100)^2/4*PI()*7850/100)</f>
        <v>232.75525899695668</v>
      </c>
      <c r="BC194" s="87">
        <f>Q$12</f>
        <v>0</v>
      </c>
      <c r="BD194" s="88">
        <v>2</v>
      </c>
      <c r="BE194" s="87">
        <f>AL194-8</f>
        <v>228</v>
      </c>
      <c r="BF194" s="87">
        <f>AR194-9</f>
        <v>36</v>
      </c>
      <c r="BG194" s="104">
        <v>12</v>
      </c>
      <c r="BH194" s="88">
        <f t="shared" si="52"/>
        <v>300</v>
      </c>
      <c r="BI194" s="88">
        <f>INT((AP194-13)/20)+1</f>
        <v>11</v>
      </c>
      <c r="BJ194" s="87">
        <f t="shared" si="53"/>
        <v>29.297864768847692</v>
      </c>
      <c r="BK194" s="88" t="s">
        <v>319</v>
      </c>
      <c r="BL194" s="87">
        <f>IF(BS194="双肢",(AP194+AQ194)/2-8.5,((INT((AX194-1)/2)+1)*AS194+AZ194+BO194+(AQ194-6.5*2)/2+INT(AQ194/8/10)*10+AZ194+BO194)/2)</f>
        <v>180.17000000000002</v>
      </c>
      <c r="BM194" s="87">
        <f>AR194-8.2</f>
        <v>36.799999999999997</v>
      </c>
      <c r="BN194" s="104">
        <f>Z$6</f>
        <v>10</v>
      </c>
      <c r="BO194" s="105">
        <f t="shared" si="54"/>
        <v>1.1599999999999999</v>
      </c>
      <c r="BP194" s="87">
        <f>(BL194+BM194+10)*2</f>
        <v>453.94000000000005</v>
      </c>
      <c r="BQ194" s="88">
        <f>IF(BS194="双肢",INT((AL194-8)/12.5)+1,(INT((AL194-8)/12.5)+1)*2)</f>
        <v>38</v>
      </c>
      <c r="BR194" s="87">
        <f t="shared" si="55"/>
        <v>106.35100249589384</v>
      </c>
      <c r="BS194" s="87" t="str">
        <f>AE$12</f>
        <v>四肢</v>
      </c>
      <c r="BT194" s="242">
        <f>BB194+BJ194+BR194+BB195+BJ195+BR195</f>
        <v>715.31828527712128</v>
      </c>
      <c r="BU194" s="342">
        <f>(AP194+AQ194)*AL194/2*AR194/1000000</f>
        <v>3.3134399999999999</v>
      </c>
      <c r="BV194" s="88">
        <v>5</v>
      </c>
      <c r="BW194" s="110">
        <f>(20+10*BY194)*TAN(BX194/180*PI())</f>
        <v>150.11548443566909</v>
      </c>
      <c r="BX194" s="242">
        <f>45+AN194/2</f>
        <v>65</v>
      </c>
      <c r="BY194" s="88">
        <f>INT((150*COS(BX194/180*PI())-10)/10)</f>
        <v>5</v>
      </c>
      <c r="BZ194" s="104">
        <v>12</v>
      </c>
      <c r="CA194" s="110">
        <f>BW194+12</f>
        <v>162.11548443566909</v>
      </c>
      <c r="CB194" s="88">
        <f t="shared" si="56"/>
        <v>6</v>
      </c>
      <c r="CC194" s="87">
        <f t="shared" si="57"/>
        <v>8.6357046180590284</v>
      </c>
      <c r="CD194" s="242">
        <f>BB194+BJ194+BR194+BB195+BJ195+BR195+CC194+CC195</f>
        <v>731.40761216653527</v>
      </c>
      <c r="CE194" s="284">
        <f>(AP194+AQ194)*AL194/2*AR194/1000000</f>
        <v>3.3134399999999999</v>
      </c>
    </row>
    <row r="195" spans="5:83" ht="19.899999999999999" customHeight="1" x14ac:dyDescent="0.25">
      <c r="E195" s="93"/>
      <c r="I195" s="72"/>
      <c r="P195" s="72"/>
      <c r="Q195" s="72"/>
      <c r="R195" s="72"/>
      <c r="S195" s="72"/>
      <c r="AJ195" s="278"/>
      <c r="AK195" s="242"/>
      <c r="AL195" s="345"/>
      <c r="AM195" s="242"/>
      <c r="AN195" s="238"/>
      <c r="AO195" s="250"/>
      <c r="AP195" s="242"/>
      <c r="AQ195" s="242"/>
      <c r="AR195" s="238"/>
      <c r="AS195" s="239"/>
      <c r="AT195" s="88" t="s">
        <v>311</v>
      </c>
      <c r="AU195" s="104">
        <f>AU194</f>
        <v>22</v>
      </c>
      <c r="AV195" s="87">
        <f>AL194/COS(AN194/180*PI())-8</f>
        <v>300.07612028241778</v>
      </c>
      <c r="AW195" s="88">
        <f>AR194-9</f>
        <v>36</v>
      </c>
      <c r="AX195" s="103" t="s">
        <v>310</v>
      </c>
      <c r="AY195" s="131">
        <f>INT((AQ194-AP194-3.5/COS(AN194*PI()/180))/AS194)+1</f>
        <v>25</v>
      </c>
      <c r="AZ195" s="105">
        <f t="shared" si="50"/>
        <v>2.5099999999999998</v>
      </c>
      <c r="BA195" s="88">
        <f t="shared" si="51"/>
        <v>372.07612028241778</v>
      </c>
      <c r="BB195" s="87">
        <f>BA195*AY195/100*((AU195/100)^2/4*PI()*7850/100)</f>
        <v>277.57267225293896</v>
      </c>
      <c r="BC195" s="87">
        <f>BC194</f>
        <v>0</v>
      </c>
      <c r="BD195" s="88" t="s">
        <v>312</v>
      </c>
      <c r="BE195" s="87">
        <f>AL194/COS(AN194/180*PI())-8</f>
        <v>300.07612028241778</v>
      </c>
      <c r="BF195" s="87">
        <f>AR194-9</f>
        <v>36</v>
      </c>
      <c r="BG195" s="104">
        <v>12</v>
      </c>
      <c r="BH195" s="88">
        <f t="shared" si="52"/>
        <v>372.07612028241778</v>
      </c>
      <c r="BI195" s="88">
        <f>INT((AQ194-AP194-3.5/COS(AN194*PI()/180))/20)+1</f>
        <v>10</v>
      </c>
      <c r="BJ195" s="87">
        <f t="shared" si="53"/>
        <v>33.033441987126615</v>
      </c>
      <c r="BK195" s="88">
        <v>4</v>
      </c>
      <c r="BL195" s="103" t="s">
        <v>310</v>
      </c>
      <c r="BM195" s="87">
        <f>AR194-8.2</f>
        <v>36.799999999999997</v>
      </c>
      <c r="BN195" s="104">
        <v>12</v>
      </c>
      <c r="BO195" s="105">
        <f t="shared" si="54"/>
        <v>1.39</v>
      </c>
      <c r="BP195" s="87">
        <f>20+BM195</f>
        <v>56.8</v>
      </c>
      <c r="BQ195" s="88">
        <f>IF(BS194="双肢",INT(BQ194/3)*INT((AX194+AY195/2)/3),INT(BQ194/3/2)*INT((AX194+AY195/2)/3))</f>
        <v>72</v>
      </c>
      <c r="BR195" s="87">
        <f t="shared" si="55"/>
        <v>36.30804477535743</v>
      </c>
      <c r="BS195" s="103" t="s">
        <v>310</v>
      </c>
      <c r="BT195" s="242"/>
      <c r="BU195" s="342"/>
      <c r="BV195" s="88">
        <v>6</v>
      </c>
      <c r="BW195" s="110">
        <f>(10+2.5*BY195)*1/TAN(BX194/180*PI())</f>
        <v>27.978459489299915</v>
      </c>
      <c r="BX195" s="242"/>
      <c r="BY195" s="88">
        <f>INT((120*SIN(BX194/180*PI()))/10)*2</f>
        <v>20</v>
      </c>
      <c r="BZ195" s="104">
        <v>12</v>
      </c>
      <c r="CA195" s="110">
        <f>BW195+2*6</f>
        <v>39.978459489299915</v>
      </c>
      <c r="CB195" s="88">
        <f t="shared" si="56"/>
        <v>21</v>
      </c>
      <c r="CC195" s="87">
        <f t="shared" si="57"/>
        <v>7.4536222713550471</v>
      </c>
      <c r="CD195" s="242"/>
      <c r="CE195" s="284"/>
    </row>
    <row r="196" spans="5:83" ht="19.899999999999999" customHeight="1" x14ac:dyDescent="0.25">
      <c r="E196" s="93"/>
      <c r="I196" s="72"/>
      <c r="P196" s="72"/>
      <c r="Q196" s="72"/>
      <c r="R196" s="72"/>
      <c r="S196" s="72"/>
      <c r="AJ196" s="278"/>
      <c r="AK196" s="242"/>
      <c r="AL196" s="238">
        <f>AJ182*100-2*2</f>
        <v>236</v>
      </c>
      <c r="AM196" s="242" t="s">
        <v>320</v>
      </c>
      <c r="AN196" s="238">
        <v>40</v>
      </c>
      <c r="AO196" s="250">
        <f>INT(AL196*TAN(RADIANS(AN196)))+20</f>
        <v>218</v>
      </c>
      <c r="AP196" s="242">
        <f>INT((AO196-13)/AS196)*AS196+13</f>
        <v>213</v>
      </c>
      <c r="AQ196" s="242">
        <f>AP196+INT(AL196*(TAN(AN196/180*PI())))</f>
        <v>411</v>
      </c>
      <c r="AR196" s="238">
        <f>F$13</f>
        <v>45</v>
      </c>
      <c r="AS196" s="239">
        <v>8</v>
      </c>
      <c r="AT196" s="88">
        <v>1</v>
      </c>
      <c r="AU196" s="104">
        <f>J$13</f>
        <v>22</v>
      </c>
      <c r="AV196" s="87">
        <f>AL196-8</f>
        <v>228</v>
      </c>
      <c r="AW196" s="88">
        <f>AR196-9</f>
        <v>36</v>
      </c>
      <c r="AX196" s="130">
        <f>INT((AP196-13)/AS196)+1</f>
        <v>26</v>
      </c>
      <c r="AY196" s="103" t="s">
        <v>310</v>
      </c>
      <c r="AZ196" s="105">
        <f t="shared" si="50"/>
        <v>2.5099999999999998</v>
      </c>
      <c r="BA196" s="88">
        <f t="shared" si="51"/>
        <v>300</v>
      </c>
      <c r="BB196" s="87">
        <f>BA196*AX196/100*((AU196/100)^2/4*PI()*7850/100)</f>
        <v>232.75525899695668</v>
      </c>
      <c r="BC196" s="87">
        <f>Q$13</f>
        <v>0</v>
      </c>
      <c r="BD196" s="88">
        <v>2</v>
      </c>
      <c r="BE196" s="87">
        <f>AL196-8</f>
        <v>228</v>
      </c>
      <c r="BF196" s="87">
        <f>AR196-9</f>
        <v>36</v>
      </c>
      <c r="BG196" s="104">
        <v>12</v>
      </c>
      <c r="BH196" s="88">
        <f t="shared" si="52"/>
        <v>300</v>
      </c>
      <c r="BI196" s="88">
        <f>INT((AP196-13)/20)+1</f>
        <v>11</v>
      </c>
      <c r="BJ196" s="87">
        <f t="shared" si="53"/>
        <v>29.297864768847692</v>
      </c>
      <c r="BK196" s="88" t="s">
        <v>319</v>
      </c>
      <c r="BL196" s="87">
        <f>IF(BS196="双肢",(AP196+AQ196)/2-8.5,((INT((AX196-1)/2)+1)*AS196+AZ196+BO196+(AQ196-6.5*2)/2+INT(AQ196/8/10)*10+AZ196+BO196)/2)</f>
        <v>180.17000000000002</v>
      </c>
      <c r="BM196" s="87">
        <f>AR196-8.2</f>
        <v>36.799999999999997</v>
      </c>
      <c r="BN196" s="104">
        <f>Z$6</f>
        <v>10</v>
      </c>
      <c r="BO196" s="105">
        <f t="shared" si="54"/>
        <v>1.1599999999999999</v>
      </c>
      <c r="BP196" s="87">
        <f>(BL196+BM196+10)*2</f>
        <v>453.94000000000005</v>
      </c>
      <c r="BQ196" s="88">
        <f>IF(BS196="双肢",INT((AL196-8)/12.5)+1,(INT((AL196-8)/12.5)+1)*2)</f>
        <v>38</v>
      </c>
      <c r="BR196" s="87">
        <f t="shared" si="55"/>
        <v>106.35100249589384</v>
      </c>
      <c r="BS196" s="87" t="str">
        <f>AE$13</f>
        <v>四肢</v>
      </c>
      <c r="BT196" s="242">
        <f>BB196+BJ196+BR196+BB197+BJ197+BR197</f>
        <v>715.31828527712128</v>
      </c>
      <c r="BU196" s="342">
        <f>(AP196+AQ196)*AL196/2*AR196/1000000</f>
        <v>3.3134399999999999</v>
      </c>
      <c r="BV196" s="88">
        <v>5</v>
      </c>
      <c r="BW196" s="110">
        <f>(20+10*BY196)*TAN(BX196/180*PI())</f>
        <v>150.11548443566909</v>
      </c>
      <c r="BX196" s="242">
        <f>45+AN196/2</f>
        <v>65</v>
      </c>
      <c r="BY196" s="88">
        <f>INT((150*COS(BX196/180*PI())-10)/10)</f>
        <v>5</v>
      </c>
      <c r="BZ196" s="104">
        <v>12</v>
      </c>
      <c r="CA196" s="110">
        <f>BW196+12</f>
        <v>162.11548443566909</v>
      </c>
      <c r="CB196" s="88">
        <f t="shared" si="56"/>
        <v>6</v>
      </c>
      <c r="CC196" s="87">
        <f t="shared" si="57"/>
        <v>8.6357046180590284</v>
      </c>
      <c r="CD196" s="242">
        <f>BB196+BJ196+BR196+BB197+BJ197+BR197+CC196+CC197</f>
        <v>731.40761216653527</v>
      </c>
      <c r="CE196" s="284">
        <f>(AP196+AQ196)*AL196/2*AR196/1000000</f>
        <v>3.3134399999999999</v>
      </c>
    </row>
    <row r="197" spans="5:83" ht="19.899999999999999" customHeight="1" x14ac:dyDescent="0.25">
      <c r="E197" s="93"/>
      <c r="I197" s="72"/>
      <c r="P197" s="72"/>
      <c r="Q197" s="72"/>
      <c r="R197" s="72"/>
      <c r="S197" s="72"/>
      <c r="AJ197" s="278"/>
      <c r="AK197" s="242"/>
      <c r="AL197" s="345"/>
      <c r="AM197" s="242"/>
      <c r="AN197" s="238"/>
      <c r="AO197" s="250"/>
      <c r="AP197" s="242"/>
      <c r="AQ197" s="242"/>
      <c r="AR197" s="238"/>
      <c r="AS197" s="239"/>
      <c r="AT197" s="88" t="s">
        <v>311</v>
      </c>
      <c r="AU197" s="104">
        <f>AU196</f>
        <v>22</v>
      </c>
      <c r="AV197" s="87">
        <f>AL196/COS(AN196/180*PI())-8</f>
        <v>300.07612028241778</v>
      </c>
      <c r="AW197" s="88">
        <f>AR196-9</f>
        <v>36</v>
      </c>
      <c r="AX197" s="103" t="s">
        <v>310</v>
      </c>
      <c r="AY197" s="131">
        <f>INT((AQ196-AP196-3.5/COS(AN196*PI()/180))/AS196)+1</f>
        <v>25</v>
      </c>
      <c r="AZ197" s="105">
        <f t="shared" si="50"/>
        <v>2.5099999999999998</v>
      </c>
      <c r="BA197" s="88">
        <f t="shared" si="51"/>
        <v>372.07612028241778</v>
      </c>
      <c r="BB197" s="87">
        <f>BA197*AY197/100*((AU197/100)^2/4*PI()*7850/100)</f>
        <v>277.57267225293896</v>
      </c>
      <c r="BC197" s="87">
        <f>BC196</f>
        <v>0</v>
      </c>
      <c r="BD197" s="88" t="s">
        <v>312</v>
      </c>
      <c r="BE197" s="87">
        <f>AL196/COS(AN196/180*PI())-8</f>
        <v>300.07612028241778</v>
      </c>
      <c r="BF197" s="87">
        <f>AR196-9</f>
        <v>36</v>
      </c>
      <c r="BG197" s="104">
        <v>12</v>
      </c>
      <c r="BH197" s="88">
        <f t="shared" si="52"/>
        <v>372.07612028241778</v>
      </c>
      <c r="BI197" s="88">
        <f>INT((AQ196-AP196-3.5/COS(AN196*PI()/180))/20)+1</f>
        <v>10</v>
      </c>
      <c r="BJ197" s="87">
        <f t="shared" si="53"/>
        <v>33.033441987126615</v>
      </c>
      <c r="BK197" s="88">
        <v>4</v>
      </c>
      <c r="BL197" s="103" t="s">
        <v>310</v>
      </c>
      <c r="BM197" s="87">
        <f>AR196-8.2</f>
        <v>36.799999999999997</v>
      </c>
      <c r="BN197" s="104">
        <v>12</v>
      </c>
      <c r="BO197" s="105">
        <f t="shared" si="54"/>
        <v>1.39</v>
      </c>
      <c r="BP197" s="87">
        <f>20+BM197</f>
        <v>56.8</v>
      </c>
      <c r="BQ197" s="88">
        <f>IF(BS196="双肢",INT(BQ196/3)*INT((AX196+AY197/2)/3),INT(BQ196/3/2)*INT((AX196+AY197/2)/3))</f>
        <v>72</v>
      </c>
      <c r="BR197" s="87">
        <f t="shared" si="55"/>
        <v>36.30804477535743</v>
      </c>
      <c r="BS197" s="103" t="s">
        <v>310</v>
      </c>
      <c r="BT197" s="242"/>
      <c r="BU197" s="342"/>
      <c r="BV197" s="88">
        <v>6</v>
      </c>
      <c r="BW197" s="110">
        <f>(10+2.5*BY197)*1/TAN(BX196/180*PI())</f>
        <v>27.978459489299915</v>
      </c>
      <c r="BX197" s="242"/>
      <c r="BY197" s="88">
        <f>INT((120*SIN(BX196/180*PI()))/10)*2</f>
        <v>20</v>
      </c>
      <c r="BZ197" s="104">
        <v>12</v>
      </c>
      <c r="CA197" s="110">
        <f>BW197+2*6</f>
        <v>39.978459489299915</v>
      </c>
      <c r="CB197" s="88">
        <f t="shared" si="56"/>
        <v>21</v>
      </c>
      <c r="CC197" s="87">
        <f t="shared" si="57"/>
        <v>7.4536222713550471</v>
      </c>
      <c r="CD197" s="242"/>
      <c r="CE197" s="284"/>
    </row>
    <row r="198" spans="5:83" ht="19.899999999999999" customHeight="1" x14ac:dyDescent="0.25">
      <c r="E198" s="93"/>
      <c r="I198" s="72"/>
      <c r="P198" s="72"/>
      <c r="Q198" s="72"/>
      <c r="R198" s="72"/>
      <c r="S198" s="72"/>
      <c r="AJ198" s="278"/>
      <c r="AK198" s="242"/>
      <c r="AL198" s="238">
        <f>AJ182*100-2*2</f>
        <v>236</v>
      </c>
      <c r="AM198" s="242" t="s">
        <v>321</v>
      </c>
      <c r="AN198" s="238">
        <v>40</v>
      </c>
      <c r="AO198" s="250">
        <f>INT(AL198*TAN(RADIANS(AN198)))+20</f>
        <v>218</v>
      </c>
      <c r="AP198" s="242">
        <f>INT((AO198-13)/AS198)*AS198+13</f>
        <v>213</v>
      </c>
      <c r="AQ198" s="242">
        <f>AP198+INT(AL198*(TAN(AN198/180*PI())))</f>
        <v>411</v>
      </c>
      <c r="AR198" s="238">
        <f>F$14</f>
        <v>50</v>
      </c>
      <c r="AS198" s="239">
        <v>8</v>
      </c>
      <c r="AT198" s="88">
        <v>1</v>
      </c>
      <c r="AU198" s="104">
        <f>J$14</f>
        <v>22</v>
      </c>
      <c r="AV198" s="87">
        <f>AL198-8</f>
        <v>228</v>
      </c>
      <c r="AW198" s="88">
        <f>AR198-9</f>
        <v>41</v>
      </c>
      <c r="AX198" s="130">
        <f>INT((AP198-13)/AS198)+1</f>
        <v>26</v>
      </c>
      <c r="AY198" s="103" t="s">
        <v>310</v>
      </c>
      <c r="AZ198" s="105">
        <f t="shared" si="50"/>
        <v>2.5099999999999998</v>
      </c>
      <c r="BA198" s="88">
        <f t="shared" si="51"/>
        <v>310</v>
      </c>
      <c r="BB198" s="87">
        <f>BA198*AX198/100*((AU198/100)^2/4*PI()*7850/100)</f>
        <v>240.51376763018854</v>
      </c>
      <c r="BC198" s="87">
        <f>Q$14</f>
        <v>0</v>
      </c>
      <c r="BD198" s="88">
        <v>2</v>
      </c>
      <c r="BE198" s="87">
        <f>AL198-8</f>
        <v>228</v>
      </c>
      <c r="BF198" s="87">
        <f>AR198-9</f>
        <v>41</v>
      </c>
      <c r="BG198" s="104">
        <v>12</v>
      </c>
      <c r="BH198" s="88">
        <f t="shared" si="52"/>
        <v>310</v>
      </c>
      <c r="BI198" s="88">
        <f>INT((AP198-13)/20)+1</f>
        <v>11</v>
      </c>
      <c r="BJ198" s="87">
        <f t="shared" si="53"/>
        <v>30.274460261142615</v>
      </c>
      <c r="BK198" s="88" t="s">
        <v>319</v>
      </c>
      <c r="BL198" s="87">
        <f>IF(BS198="双肢",(AP198+AQ198)/2-8.5,((INT((AX198-1)/2)+1)*AS198+AZ198+BO198+(AQ198-6.5*2)/2+INT(AQ198/8/10)*10+AZ198+BO198)/2)</f>
        <v>180.39999999999998</v>
      </c>
      <c r="BM198" s="87">
        <f>AR198-8.2</f>
        <v>41.8</v>
      </c>
      <c r="BN198" s="104">
        <v>12</v>
      </c>
      <c r="BO198" s="105">
        <f t="shared" si="54"/>
        <v>1.39</v>
      </c>
      <c r="BP198" s="87">
        <f>(BL198+BM198+10)*2</f>
        <v>464.4</v>
      </c>
      <c r="BQ198" s="88">
        <f>IF(BS198="双肢",INT((AL198-8)/12.5)+1,(INT((AL198-8)/12.5)+1)*2)</f>
        <v>38</v>
      </c>
      <c r="BR198" s="87">
        <f t="shared" si="55"/>
        <v>156.67432701479061</v>
      </c>
      <c r="BS198" s="87" t="str">
        <f>AE$14</f>
        <v>四肢</v>
      </c>
      <c r="BT198" s="242">
        <f>BB198+BJ198+BR198+BB199+BJ199+BR199</f>
        <v>785.92076316253599</v>
      </c>
      <c r="BU198" s="342">
        <f>(AP198+AQ198)*AL198/2*AR198/1000000</f>
        <v>3.6816</v>
      </c>
      <c r="BV198" s="88">
        <v>5</v>
      </c>
      <c r="BW198" s="110">
        <f>(20+10*BY198)*TAN(BX198/180*PI())</f>
        <v>150.11548443566909</v>
      </c>
      <c r="BX198" s="242">
        <f>45+AN198/2</f>
        <v>65</v>
      </c>
      <c r="BY198" s="88">
        <f>INT((150*COS(BX198/180*PI())-10)/10)</f>
        <v>5</v>
      </c>
      <c r="BZ198" s="104">
        <v>12</v>
      </c>
      <c r="CA198" s="110">
        <f>BW198+12</f>
        <v>162.11548443566909</v>
      </c>
      <c r="CB198" s="88">
        <f t="shared" si="56"/>
        <v>6</v>
      </c>
      <c r="CC198" s="87">
        <f t="shared" si="57"/>
        <v>8.6357046180590284</v>
      </c>
      <c r="CD198" s="242">
        <f>BB198+BJ198+BR198+BB199+BJ199+BR199+CC198+CC199</f>
        <v>802.01009005194999</v>
      </c>
      <c r="CE198" s="284">
        <f>(AP198+AQ198)*AL198/2*AR198/1000000</f>
        <v>3.6816</v>
      </c>
    </row>
    <row r="199" spans="5:83" ht="19.899999999999999" customHeight="1" x14ac:dyDescent="0.25">
      <c r="E199" s="93"/>
      <c r="I199" s="72"/>
      <c r="P199" s="72"/>
      <c r="Q199" s="72"/>
      <c r="R199" s="72"/>
      <c r="S199" s="72"/>
      <c r="AJ199" s="278"/>
      <c r="AK199" s="242"/>
      <c r="AL199" s="345"/>
      <c r="AM199" s="242"/>
      <c r="AN199" s="238"/>
      <c r="AO199" s="250"/>
      <c r="AP199" s="242"/>
      <c r="AQ199" s="242"/>
      <c r="AR199" s="238"/>
      <c r="AS199" s="239"/>
      <c r="AT199" s="88" t="s">
        <v>311</v>
      </c>
      <c r="AU199" s="104">
        <f>AU198</f>
        <v>22</v>
      </c>
      <c r="AV199" s="87">
        <f>AL198/COS(AN198/180*PI())-8</f>
        <v>300.07612028241778</v>
      </c>
      <c r="AW199" s="88">
        <f>AR198-9</f>
        <v>41</v>
      </c>
      <c r="AX199" s="103" t="s">
        <v>310</v>
      </c>
      <c r="AY199" s="131">
        <f>INT((AQ198-AP198-3.5/COS(AN198*PI()/180))/AS198)+1</f>
        <v>25</v>
      </c>
      <c r="AZ199" s="105">
        <f t="shared" si="50"/>
        <v>2.5099999999999998</v>
      </c>
      <c r="BA199" s="88">
        <f t="shared" si="51"/>
        <v>382.07612028241778</v>
      </c>
      <c r="BB199" s="87">
        <f>BA199*AY199/100*((AU199/100)^2/4*PI()*7850/100)</f>
        <v>285.03277670796962</v>
      </c>
      <c r="BC199" s="87">
        <f>BC198</f>
        <v>0</v>
      </c>
      <c r="BD199" s="88" t="s">
        <v>312</v>
      </c>
      <c r="BE199" s="87">
        <f>AL198/COS(AN198/180*PI())-8</f>
        <v>300.07612028241778</v>
      </c>
      <c r="BF199" s="87">
        <f>AR198-9</f>
        <v>41</v>
      </c>
      <c r="BG199" s="104">
        <v>12</v>
      </c>
      <c r="BH199" s="88">
        <f t="shared" si="52"/>
        <v>382.07612028241778</v>
      </c>
      <c r="BI199" s="88">
        <f>INT((AQ198-AP198-3.5/COS(AN198*PI()/180))/20)+1</f>
        <v>10</v>
      </c>
      <c r="BJ199" s="87">
        <f t="shared" si="53"/>
        <v>33.921256071031088</v>
      </c>
      <c r="BK199" s="88">
        <v>4</v>
      </c>
      <c r="BL199" s="103" t="s">
        <v>310</v>
      </c>
      <c r="BM199" s="87">
        <f>AR198-8.2</f>
        <v>41.8</v>
      </c>
      <c r="BN199" s="104">
        <v>12</v>
      </c>
      <c r="BO199" s="105">
        <f t="shared" si="54"/>
        <v>1.39</v>
      </c>
      <c r="BP199" s="87">
        <f>20+BM199</f>
        <v>61.8</v>
      </c>
      <c r="BQ199" s="88">
        <f>IF(BS198="双肢",INT(BQ198/3)*INT((AX198+AY199/2)/3),INT(BQ198/3/2)*INT((AX198+AY199/2)/3))</f>
        <v>72</v>
      </c>
      <c r="BR199" s="87">
        <f t="shared" si="55"/>
        <v>39.504175477413533</v>
      </c>
      <c r="BS199" s="103" t="s">
        <v>310</v>
      </c>
      <c r="BT199" s="242"/>
      <c r="BU199" s="342"/>
      <c r="BV199" s="88">
        <v>6</v>
      </c>
      <c r="BW199" s="110">
        <f>(10+2.5*BY199)*1/TAN(BX198/180*PI())</f>
        <v>27.978459489299915</v>
      </c>
      <c r="BX199" s="242"/>
      <c r="BY199" s="88">
        <f>INT((120*SIN(BX198/180*PI()))/10)*2</f>
        <v>20</v>
      </c>
      <c r="BZ199" s="104">
        <v>12</v>
      </c>
      <c r="CA199" s="110">
        <f>BW199+2*6</f>
        <v>39.978459489299915</v>
      </c>
      <c r="CB199" s="88">
        <f t="shared" si="56"/>
        <v>21</v>
      </c>
      <c r="CC199" s="87">
        <f t="shared" si="57"/>
        <v>7.4536222713550471</v>
      </c>
      <c r="CD199" s="242"/>
      <c r="CE199" s="284"/>
    </row>
    <row r="200" spans="5:83" ht="19.899999999999999" customHeight="1" x14ac:dyDescent="0.25">
      <c r="E200" s="93"/>
      <c r="I200" s="72"/>
      <c r="P200" s="72"/>
      <c r="Q200" s="72"/>
      <c r="R200" s="72"/>
      <c r="S200" s="72"/>
      <c r="AJ200" s="278"/>
      <c r="AK200" s="242"/>
      <c r="AL200" s="238">
        <f>AJ182*100-2*2</f>
        <v>236</v>
      </c>
      <c r="AM200" s="242" t="s">
        <v>322</v>
      </c>
      <c r="AN200" s="238">
        <v>40</v>
      </c>
      <c r="AO200" s="250">
        <f>INT(AL200*TAN(RADIANS(AN200)))+20</f>
        <v>218</v>
      </c>
      <c r="AP200" s="242">
        <f>INT((AO200-13)/AS200)*AS200+13</f>
        <v>213</v>
      </c>
      <c r="AQ200" s="242">
        <f>AP200+INT(AL200*(TAN(AN200/180*PI())))</f>
        <v>411</v>
      </c>
      <c r="AR200" s="238">
        <f>F$15</f>
        <v>50</v>
      </c>
      <c r="AS200" s="239">
        <v>8</v>
      </c>
      <c r="AT200" s="88">
        <v>1</v>
      </c>
      <c r="AU200" s="104">
        <f>J$15</f>
        <v>22</v>
      </c>
      <c r="AV200" s="87">
        <f>AL200-8</f>
        <v>228</v>
      </c>
      <c r="AW200" s="88">
        <f>AR200-9</f>
        <v>41</v>
      </c>
      <c r="AX200" s="130">
        <f>INT((AP200-13)/AS200)+1</f>
        <v>26</v>
      </c>
      <c r="AY200" s="103" t="s">
        <v>310</v>
      </c>
      <c r="AZ200" s="105">
        <f t="shared" si="50"/>
        <v>2.5099999999999998</v>
      </c>
      <c r="BA200" s="88">
        <f t="shared" si="51"/>
        <v>310</v>
      </c>
      <c r="BB200" s="87">
        <f>BA200*AX200/100*((AU200/100)^2/4*PI()*7850/100)</f>
        <v>240.51376763018854</v>
      </c>
      <c r="BC200" s="87">
        <f>Q$15</f>
        <v>0</v>
      </c>
      <c r="BD200" s="88">
        <v>2</v>
      </c>
      <c r="BE200" s="87">
        <f>AL200-8</f>
        <v>228</v>
      </c>
      <c r="BF200" s="87">
        <f>AR200-9</f>
        <v>41</v>
      </c>
      <c r="BG200" s="104">
        <v>12</v>
      </c>
      <c r="BH200" s="88">
        <f t="shared" si="52"/>
        <v>310</v>
      </c>
      <c r="BI200" s="88">
        <f>INT((AP200-13)/20)+1</f>
        <v>11</v>
      </c>
      <c r="BJ200" s="87">
        <f t="shared" si="53"/>
        <v>30.274460261142615</v>
      </c>
      <c r="BK200" s="88" t="s">
        <v>319</v>
      </c>
      <c r="BL200" s="87">
        <f>IF(BS200="双肢",(AP200+AQ200)/2-8.5,((INT((AX200-1)/2)+1)*AS200+AZ200+BO200+(AQ200-6.5*2)/2+INT(AQ200/8/10)*10+AZ200+BO200)/2)</f>
        <v>180.39999999999998</v>
      </c>
      <c r="BM200" s="87">
        <f>AR200-8.2</f>
        <v>41.8</v>
      </c>
      <c r="BN200" s="104">
        <v>12</v>
      </c>
      <c r="BO200" s="105">
        <f t="shared" si="54"/>
        <v>1.39</v>
      </c>
      <c r="BP200" s="87">
        <f>(BL200+BM200+10)*2</f>
        <v>464.4</v>
      </c>
      <c r="BQ200" s="88">
        <f>IF(BS200="双肢",INT((AL200-8)/12.5)+1,(INT((AL200-8)/12.5)+1)*2)</f>
        <v>38</v>
      </c>
      <c r="BR200" s="87">
        <f t="shared" si="55"/>
        <v>156.67432701479061</v>
      </c>
      <c r="BS200" s="87" t="str">
        <f>AE$15</f>
        <v>四肢</v>
      </c>
      <c r="BT200" s="242">
        <f>BB200+BJ200+BR200+BB201+BJ201+BR201</f>
        <v>785.92076316253599</v>
      </c>
      <c r="BU200" s="342">
        <f>(AP200+AQ200)*AL200/2*AR200/1000000</f>
        <v>3.6816</v>
      </c>
      <c r="BV200" s="88">
        <v>5</v>
      </c>
      <c r="BW200" s="110">
        <f>(20+10*BY200)*TAN(BX200/180*PI())</f>
        <v>150.11548443566909</v>
      </c>
      <c r="BX200" s="242">
        <f>45+AN200/2</f>
        <v>65</v>
      </c>
      <c r="BY200" s="88">
        <f>INT((150*COS(BX200/180*PI())-10)/10)</f>
        <v>5</v>
      </c>
      <c r="BZ200" s="104">
        <v>12</v>
      </c>
      <c r="CA200" s="110">
        <f>BW200+12</f>
        <v>162.11548443566909</v>
      </c>
      <c r="CB200" s="88">
        <f t="shared" si="56"/>
        <v>6</v>
      </c>
      <c r="CC200" s="87">
        <f t="shared" si="57"/>
        <v>8.6357046180590284</v>
      </c>
      <c r="CD200" s="242">
        <f>BB200+BJ200+BR200+BB201+BJ201+BR201+CC200+CC201</f>
        <v>802.01009005194999</v>
      </c>
      <c r="CE200" s="284">
        <f>(AP200+AQ200)*AL200/2*AR200/1000000</f>
        <v>3.6816</v>
      </c>
    </row>
    <row r="201" spans="5:83" ht="19.899999999999999" customHeight="1" thickBot="1" x14ac:dyDescent="0.3">
      <c r="E201" s="93"/>
      <c r="I201" s="72"/>
      <c r="P201" s="72"/>
      <c r="Q201" s="72"/>
      <c r="R201" s="72"/>
      <c r="S201" s="72"/>
      <c r="AJ201" s="279"/>
      <c r="AK201" s="252"/>
      <c r="AL201" s="344"/>
      <c r="AM201" s="252"/>
      <c r="AN201" s="236"/>
      <c r="AO201" s="251"/>
      <c r="AP201" s="252"/>
      <c r="AQ201" s="252"/>
      <c r="AR201" s="236"/>
      <c r="AS201" s="240"/>
      <c r="AT201" s="95" t="s">
        <v>311</v>
      </c>
      <c r="AU201" s="108">
        <f>AU200</f>
        <v>22</v>
      </c>
      <c r="AV201" s="94">
        <f>AL200/COS(AN200/180*PI())-8</f>
        <v>300.07612028241778</v>
      </c>
      <c r="AW201" s="95">
        <f>AR200-9</f>
        <v>41</v>
      </c>
      <c r="AX201" s="107" t="s">
        <v>310</v>
      </c>
      <c r="AY201" s="139">
        <f>INT((AQ200-AP200-3.5/COS(AN200*PI()/180))/AS200)+1</f>
        <v>25</v>
      </c>
      <c r="AZ201" s="109">
        <f t="shared" si="50"/>
        <v>2.5099999999999998</v>
      </c>
      <c r="BA201" s="95">
        <f t="shared" si="51"/>
        <v>382.07612028241778</v>
      </c>
      <c r="BB201" s="94">
        <f>BA201*AY201/100*((AU201/100)^2/4*PI()*7850/100)</f>
        <v>285.03277670796962</v>
      </c>
      <c r="BC201" s="94">
        <f>BC200</f>
        <v>0</v>
      </c>
      <c r="BD201" s="95" t="s">
        <v>312</v>
      </c>
      <c r="BE201" s="94">
        <f>AL200/COS(AN200/180*PI())-8</f>
        <v>300.07612028241778</v>
      </c>
      <c r="BF201" s="94">
        <f>AR200-9</f>
        <v>41</v>
      </c>
      <c r="BG201" s="108">
        <v>12</v>
      </c>
      <c r="BH201" s="95">
        <f t="shared" si="52"/>
        <v>382.07612028241778</v>
      </c>
      <c r="BI201" s="95">
        <f>INT((AQ200-AP200-3.5/COS(AN200*PI()/180))/20)+1</f>
        <v>10</v>
      </c>
      <c r="BJ201" s="94">
        <f t="shared" si="53"/>
        <v>33.921256071031088</v>
      </c>
      <c r="BK201" s="95">
        <v>4</v>
      </c>
      <c r="BL201" s="107" t="s">
        <v>310</v>
      </c>
      <c r="BM201" s="94">
        <f>AR200-8.2</f>
        <v>41.8</v>
      </c>
      <c r="BN201" s="108">
        <v>12</v>
      </c>
      <c r="BO201" s="109">
        <f t="shared" si="54"/>
        <v>1.39</v>
      </c>
      <c r="BP201" s="94">
        <f>20+BM201</f>
        <v>61.8</v>
      </c>
      <c r="BQ201" s="95">
        <f>IF(BS200="双肢",INT(BQ200/3)*INT((AX200+AY201/2)/3),INT(BQ200/3/2)*INT((AX200+AY201/2)/3))</f>
        <v>72</v>
      </c>
      <c r="BR201" s="94">
        <f t="shared" si="55"/>
        <v>39.504175477413533</v>
      </c>
      <c r="BS201" s="107" t="s">
        <v>310</v>
      </c>
      <c r="BT201" s="252"/>
      <c r="BU201" s="343"/>
      <c r="BV201" s="95">
        <v>6</v>
      </c>
      <c r="BW201" s="113">
        <f>(10+2.5*BY201)*1/TAN(BX200/180*PI())</f>
        <v>27.978459489299915</v>
      </c>
      <c r="BX201" s="252"/>
      <c r="BY201" s="95">
        <f>INT((120*SIN(BX200/180*PI()))/10)*2</f>
        <v>20</v>
      </c>
      <c r="BZ201" s="108">
        <v>12</v>
      </c>
      <c r="CA201" s="113">
        <f>BW201+2*6</f>
        <v>39.978459489299915</v>
      </c>
      <c r="CB201" s="95">
        <f t="shared" si="56"/>
        <v>21</v>
      </c>
      <c r="CC201" s="94">
        <f t="shared" si="57"/>
        <v>7.4536222713550471</v>
      </c>
      <c r="CD201" s="252"/>
      <c r="CE201" s="285"/>
    </row>
    <row r="202" spans="5:83" ht="19.899999999999999" customHeight="1" x14ac:dyDescent="0.25">
      <c r="E202" s="93"/>
      <c r="I202" s="72"/>
      <c r="P202" s="72"/>
      <c r="Q202" s="72"/>
      <c r="R202" s="72"/>
      <c r="S202" s="72"/>
      <c r="AM202" s="93"/>
      <c r="AN202" s="93"/>
      <c r="AO202" s="129"/>
      <c r="AP202" s="93"/>
      <c r="AQ202" s="93"/>
      <c r="BB202" s="72"/>
      <c r="BC202" s="72"/>
      <c r="BD202" s="72"/>
      <c r="BE202" s="72"/>
      <c r="BF202" s="72"/>
    </row>
    <row r="203" spans="5:83" ht="37.5" customHeight="1" x14ac:dyDescent="0.25">
      <c r="E203" s="93"/>
      <c r="I203" s="72"/>
      <c r="P203" s="72"/>
      <c r="Q203" s="72"/>
      <c r="R203" s="72"/>
      <c r="S203" s="72"/>
      <c r="AJ203" s="271" t="s">
        <v>333</v>
      </c>
      <c r="AK203" s="271"/>
      <c r="AL203" s="271"/>
      <c r="AM203" s="271"/>
      <c r="AN203" s="271"/>
      <c r="AO203" s="271"/>
      <c r="AP203" s="271"/>
      <c r="AQ203" s="271"/>
      <c r="AR203" s="271"/>
      <c r="AS203" s="271"/>
      <c r="AT203" s="271"/>
      <c r="AU203" s="271"/>
      <c r="AV203" s="271"/>
      <c r="AW203" s="271"/>
      <c r="AX203" s="271"/>
      <c r="AY203" s="271"/>
      <c r="AZ203" s="271"/>
      <c r="BA203" s="271"/>
      <c r="BB203" s="271"/>
      <c r="BC203" s="271"/>
      <c r="BD203" s="271"/>
      <c r="BE203" s="271"/>
      <c r="BF203" s="271"/>
      <c r="BG203" s="271"/>
      <c r="BH203" s="271"/>
      <c r="BI203" s="271"/>
      <c r="BJ203" s="271"/>
      <c r="BK203" s="271"/>
      <c r="BL203" s="271"/>
      <c r="BM203" s="271"/>
      <c r="BN203" s="271"/>
      <c r="BO203" s="271"/>
      <c r="BP203" s="271"/>
      <c r="BQ203" s="271"/>
      <c r="BR203" s="271"/>
      <c r="BS203" s="271"/>
      <c r="BT203" s="271"/>
      <c r="BU203" s="271"/>
      <c r="BV203" s="271"/>
      <c r="BW203" s="271"/>
      <c r="BX203" s="271"/>
      <c r="BY203" s="271"/>
      <c r="BZ203" s="271"/>
      <c r="CA203" s="271"/>
      <c r="CB203" s="271"/>
      <c r="CC203" s="271"/>
      <c r="CD203" s="271"/>
      <c r="CE203" s="271"/>
    </row>
    <row r="204" spans="5:83" ht="19.899999999999999" customHeight="1" thickBot="1" x14ac:dyDescent="0.3">
      <c r="E204" s="93"/>
      <c r="I204" s="72"/>
      <c r="P204" s="72"/>
      <c r="Q204" s="72"/>
      <c r="R204" s="72"/>
      <c r="S204" s="72"/>
      <c r="AJ204" s="43"/>
      <c r="AK204" s="43"/>
      <c r="AL204" s="43"/>
      <c r="AM204" s="43"/>
      <c r="AN204" s="43"/>
      <c r="AO204" s="128"/>
      <c r="AP204" s="43"/>
      <c r="AQ204" s="43"/>
      <c r="AR204" s="43"/>
      <c r="AS204" s="13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</row>
    <row r="205" spans="5:83" ht="19.899999999999999" customHeight="1" x14ac:dyDescent="0.25">
      <c r="E205" s="93"/>
      <c r="I205" s="72"/>
      <c r="P205" s="72"/>
      <c r="Q205" s="72"/>
      <c r="R205" s="72"/>
      <c r="S205" s="72"/>
      <c r="AJ205" s="348" t="s">
        <v>271</v>
      </c>
      <c r="AK205" s="274" t="s">
        <v>272</v>
      </c>
      <c r="AL205" s="274" t="s">
        <v>273</v>
      </c>
      <c r="AM205" s="274" t="s">
        <v>274</v>
      </c>
      <c r="AN205" s="125" t="s">
        <v>275</v>
      </c>
      <c r="AO205" s="76" t="s">
        <v>276</v>
      </c>
      <c r="AP205" s="125" t="s">
        <v>276</v>
      </c>
      <c r="AQ205" s="125" t="s">
        <v>277</v>
      </c>
      <c r="AR205" s="124" t="s">
        <v>265</v>
      </c>
      <c r="AS205" s="264" t="s">
        <v>278</v>
      </c>
      <c r="AT205" s="257" t="s">
        <v>279</v>
      </c>
      <c r="AU205" s="257"/>
      <c r="AV205" s="257"/>
      <c r="AW205" s="257"/>
      <c r="AX205" s="257"/>
      <c r="AY205" s="257"/>
      <c r="AZ205" s="257"/>
      <c r="BA205" s="257"/>
      <c r="BB205" s="257"/>
      <c r="BC205" s="257"/>
      <c r="BD205" s="257" t="s">
        <v>280</v>
      </c>
      <c r="BE205" s="257"/>
      <c r="BF205" s="257"/>
      <c r="BG205" s="257"/>
      <c r="BH205" s="257"/>
      <c r="BI205" s="257"/>
      <c r="BJ205" s="257"/>
      <c r="BK205" s="257" t="s">
        <v>281</v>
      </c>
      <c r="BL205" s="257"/>
      <c r="BM205" s="257"/>
      <c r="BN205" s="257"/>
      <c r="BO205" s="257"/>
      <c r="BP205" s="257"/>
      <c r="BQ205" s="257"/>
      <c r="BR205" s="257"/>
      <c r="BS205" s="257"/>
      <c r="BT205" s="258" t="s">
        <v>282</v>
      </c>
      <c r="BU205" s="258" t="s">
        <v>283</v>
      </c>
      <c r="BV205" s="257" t="s">
        <v>326</v>
      </c>
      <c r="BW205" s="257"/>
      <c r="BX205" s="257"/>
      <c r="BY205" s="257"/>
      <c r="BZ205" s="257"/>
      <c r="CA205" s="257"/>
      <c r="CB205" s="257"/>
      <c r="CC205" s="257"/>
      <c r="CD205" s="258" t="s">
        <v>282</v>
      </c>
      <c r="CE205" s="346" t="s">
        <v>283</v>
      </c>
    </row>
    <row r="206" spans="5:83" ht="75" customHeight="1" x14ac:dyDescent="0.25">
      <c r="E206" s="93"/>
      <c r="I206" s="72"/>
      <c r="P206" s="72"/>
      <c r="Q206" s="72"/>
      <c r="R206" s="72"/>
      <c r="S206" s="72"/>
      <c r="AJ206" s="273"/>
      <c r="AK206" s="259"/>
      <c r="AL206" s="259"/>
      <c r="AM206" s="259"/>
      <c r="AN206" s="126" t="s">
        <v>297</v>
      </c>
      <c r="AO206" s="82" t="s">
        <v>298</v>
      </c>
      <c r="AP206" s="126" t="s">
        <v>299</v>
      </c>
      <c r="AQ206" s="126" t="s">
        <v>300</v>
      </c>
      <c r="AR206" s="126" t="s">
        <v>301</v>
      </c>
      <c r="AS206" s="265"/>
      <c r="AT206" s="25" t="s">
        <v>302</v>
      </c>
      <c r="AU206" s="25" t="s">
        <v>303</v>
      </c>
      <c r="AV206" s="81" t="s">
        <v>285</v>
      </c>
      <c r="AW206" s="81" t="s">
        <v>286</v>
      </c>
      <c r="AX206" s="25" t="s">
        <v>304</v>
      </c>
      <c r="AY206" s="25" t="s">
        <v>305</v>
      </c>
      <c r="AZ206" s="25" t="s">
        <v>289</v>
      </c>
      <c r="BA206" s="25" t="s">
        <v>306</v>
      </c>
      <c r="BB206" s="25" t="s">
        <v>307</v>
      </c>
      <c r="BC206" s="25" t="s">
        <v>295</v>
      </c>
      <c r="BD206" s="25" t="s">
        <v>302</v>
      </c>
      <c r="BE206" s="81" t="s">
        <v>285</v>
      </c>
      <c r="BF206" s="81" t="s">
        <v>286</v>
      </c>
      <c r="BG206" s="25" t="s">
        <v>303</v>
      </c>
      <c r="BH206" s="25" t="s">
        <v>306</v>
      </c>
      <c r="BI206" s="25" t="s">
        <v>308</v>
      </c>
      <c r="BJ206" s="25" t="s">
        <v>307</v>
      </c>
      <c r="BK206" s="25" t="s">
        <v>302</v>
      </c>
      <c r="BL206" s="81" t="s">
        <v>285</v>
      </c>
      <c r="BM206" s="81" t="s">
        <v>286</v>
      </c>
      <c r="BN206" s="25" t="s">
        <v>303</v>
      </c>
      <c r="BO206" s="25" t="s">
        <v>289</v>
      </c>
      <c r="BP206" s="25" t="s">
        <v>306</v>
      </c>
      <c r="BQ206" s="25" t="s">
        <v>296</v>
      </c>
      <c r="BR206" s="25" t="s">
        <v>307</v>
      </c>
      <c r="BS206" s="25" t="s">
        <v>295</v>
      </c>
      <c r="BT206" s="259"/>
      <c r="BU206" s="259"/>
      <c r="BV206" s="25" t="s">
        <v>302</v>
      </c>
      <c r="BW206" s="81" t="s">
        <v>285</v>
      </c>
      <c r="BX206" s="81" t="s">
        <v>327</v>
      </c>
      <c r="BY206" s="81" t="s">
        <v>328</v>
      </c>
      <c r="BZ206" s="25" t="s">
        <v>303</v>
      </c>
      <c r="CA206" s="25" t="s">
        <v>306</v>
      </c>
      <c r="CB206" s="25" t="s">
        <v>296</v>
      </c>
      <c r="CC206" s="25" t="s">
        <v>307</v>
      </c>
      <c r="CD206" s="259"/>
      <c r="CE206" s="347"/>
    </row>
    <row r="207" spans="5:83" ht="19.899999999999999" customHeight="1" x14ac:dyDescent="0.25">
      <c r="E207" s="93"/>
      <c r="I207" s="72"/>
      <c r="P207" s="72"/>
      <c r="Q207" s="72"/>
      <c r="R207" s="72"/>
      <c r="S207" s="72"/>
      <c r="AJ207" s="278">
        <v>2.4</v>
      </c>
      <c r="AK207" s="242">
        <v>2</v>
      </c>
      <c r="AL207" s="238">
        <f>AJ207*100-2*2</f>
        <v>236</v>
      </c>
      <c r="AM207" s="242" t="s">
        <v>309</v>
      </c>
      <c r="AN207" s="238">
        <v>45</v>
      </c>
      <c r="AO207" s="250">
        <f>INT(AL207*TAN(RADIANS(AN207)))+20</f>
        <v>256</v>
      </c>
      <c r="AP207" s="242">
        <f>INT((AO207-13)/AS207)*AS207+13</f>
        <v>253</v>
      </c>
      <c r="AQ207" s="242">
        <f>AP207+INT(AL207*(TAN(AN207/180*PI())))</f>
        <v>489</v>
      </c>
      <c r="AR207" s="238">
        <f>F$6</f>
        <v>25</v>
      </c>
      <c r="AS207" s="239">
        <v>8</v>
      </c>
      <c r="AT207" s="88">
        <v>1</v>
      </c>
      <c r="AU207" s="104">
        <f>J$6</f>
        <v>20</v>
      </c>
      <c r="AV207" s="87">
        <f>AL207-8</f>
        <v>228</v>
      </c>
      <c r="AW207" s="88">
        <f>AR207-9</f>
        <v>16</v>
      </c>
      <c r="AX207" s="130">
        <f>INT((AP207-13)/AS207)+1</f>
        <v>31</v>
      </c>
      <c r="AY207" s="103" t="s">
        <v>310</v>
      </c>
      <c r="AZ207" s="105">
        <f t="shared" ref="AZ207:AZ226" si="58">IF(AU207=16,1.84,IF(AU207=20,2.27,IF(AU207=22,2.51,IF(AU207=25,2.84,IF(AU207=28,3.16)))))</f>
        <v>2.27</v>
      </c>
      <c r="BA207" s="88">
        <f t="shared" ref="BA207:BA226" si="59">AV207+2*AW207</f>
        <v>260</v>
      </c>
      <c r="BB207" s="87">
        <f>BA207*AX207/100*((AU207/100)^2/4*PI()*7850/100)</f>
        <v>198.7717087852798</v>
      </c>
      <c r="BC207" s="87">
        <f>Q$6</f>
        <v>0</v>
      </c>
      <c r="BD207" s="88">
        <v>2</v>
      </c>
      <c r="BE207" s="87">
        <f>AL207-8</f>
        <v>228</v>
      </c>
      <c r="BF207" s="87">
        <f>AR207-9</f>
        <v>16</v>
      </c>
      <c r="BG207" s="104">
        <v>12</v>
      </c>
      <c r="BH207" s="88">
        <f t="shared" ref="BH207:BH226" si="60">BE207+2*BF207</f>
        <v>260</v>
      </c>
      <c r="BI207" s="88">
        <f>INT((AP207-13)/20)+1</f>
        <v>13</v>
      </c>
      <c r="BJ207" s="87">
        <f t="shared" ref="BJ207:BJ226" si="61">BH207*BI207/100*((BG207/100)^2/4*PI()*7850/100)</f>
        <v>30.00811603597127</v>
      </c>
      <c r="BK207" s="88">
        <v>3</v>
      </c>
      <c r="BL207" s="87">
        <f>IF(BS207="双肢",(AP207+AQ207)/2-8.5,((INT((AX207-1)/2)+1)*AS207+AZ207+BO207+(AQ207-6.5*2)/2+INT(AQ207/8/10)*10+AZ207+BO207)/2)</f>
        <v>362.5</v>
      </c>
      <c r="BM207" s="87">
        <f>AR207-8.2</f>
        <v>16.8</v>
      </c>
      <c r="BN207" s="104">
        <f>Z$6</f>
        <v>10</v>
      </c>
      <c r="BO207" s="105">
        <f t="shared" ref="BO207:BO226" si="62">IF(BN207=10,1.16,IF(BN207=12,1.39,IF(BN207=25,2.7,IF(BN207=28,3.1))))</f>
        <v>1.1599999999999999</v>
      </c>
      <c r="BP207" s="87">
        <f>(BL207+BM207+10)*2</f>
        <v>778.6</v>
      </c>
      <c r="BQ207" s="88">
        <f>IF(BS207="双肢",INT((AL207-8)/12.5)+1,(INT((AL207-8)/12.5)+1)*2)</f>
        <v>19</v>
      </c>
      <c r="BR207" s="87">
        <f t="shared" ref="BR207:BR226" si="63">BP207*BQ207/100*((BN207/100)^2/4*PI()*7850/100)</f>
        <v>91.206867144669928</v>
      </c>
      <c r="BS207" s="87" t="str">
        <f>AE$6</f>
        <v>双肢</v>
      </c>
      <c r="BT207" s="242">
        <f>BB207+BJ207+BR207+BB208+BJ208+BR208</f>
        <v>643.36549051729185</v>
      </c>
      <c r="BU207" s="342">
        <f>(AP207+AQ207)*AL207/2*AR207/1000000</f>
        <v>2.1888999999999998</v>
      </c>
      <c r="BV207" s="88">
        <v>5</v>
      </c>
      <c r="BW207" s="110">
        <f>(20+10*BY207)*TAN(BX207/180*PI())</f>
        <v>144.85281374238571</v>
      </c>
      <c r="BX207" s="242">
        <f>45+AN207/2</f>
        <v>67.5</v>
      </c>
      <c r="BY207" s="88">
        <f>INT((150*COS(BX207/180*PI())-10)/10)</f>
        <v>4</v>
      </c>
      <c r="BZ207" s="104">
        <v>12</v>
      </c>
      <c r="CA207" s="110">
        <f>BW207+12</f>
        <v>156.85281374238571</v>
      </c>
      <c r="CB207" s="88">
        <f t="shared" ref="CB207:CB226" si="64">BY207+1</f>
        <v>5</v>
      </c>
      <c r="CC207" s="87">
        <f t="shared" ref="CC207:CC226" si="65">CA207*CB207/100*((BZ207/100)^2/4*PI()*7850/100)</f>
        <v>6.9628068570267745</v>
      </c>
      <c r="CD207" s="242">
        <f>BB207+BJ207+BR207+BB208+BJ208+BR208+CC207+CC208</f>
        <v>658.27644653046013</v>
      </c>
      <c r="CE207" s="284">
        <f>(AP207+AQ207)*AL207/2*AR207/1000000</f>
        <v>2.1888999999999998</v>
      </c>
    </row>
    <row r="208" spans="5:83" ht="19.899999999999999" customHeight="1" x14ac:dyDescent="0.25">
      <c r="E208" s="93"/>
      <c r="I208" s="72"/>
      <c r="P208" s="72"/>
      <c r="Q208" s="72"/>
      <c r="R208" s="72"/>
      <c r="S208" s="72"/>
      <c r="AJ208" s="278"/>
      <c r="AK208" s="242"/>
      <c r="AL208" s="238"/>
      <c r="AM208" s="242"/>
      <c r="AN208" s="238"/>
      <c r="AO208" s="250"/>
      <c r="AP208" s="242"/>
      <c r="AQ208" s="242"/>
      <c r="AR208" s="238"/>
      <c r="AS208" s="239"/>
      <c r="AT208" s="88" t="s">
        <v>311</v>
      </c>
      <c r="AU208" s="104">
        <f>AU207</f>
        <v>20</v>
      </c>
      <c r="AV208" s="87">
        <f>AL207/COS(AN207/180*PI())-8</f>
        <v>325.7544007200504</v>
      </c>
      <c r="AW208" s="88">
        <f>AR207-9</f>
        <v>16</v>
      </c>
      <c r="AX208" s="103" t="s">
        <v>310</v>
      </c>
      <c r="AY208" s="131">
        <f>INT((AQ207-AP207-3.5/COS(AN207*PI()/180))/AS207)+1</f>
        <v>29</v>
      </c>
      <c r="AZ208" s="105">
        <f t="shared" si="58"/>
        <v>2.27</v>
      </c>
      <c r="BA208" s="88">
        <f t="shared" si="59"/>
        <v>357.7544007200504</v>
      </c>
      <c r="BB208" s="87">
        <f>BA208*AY208/100*((AU208/100)^2/4*PI()*7850/100)</f>
        <v>255.86006862788668</v>
      </c>
      <c r="BC208" s="87">
        <f>BC207</f>
        <v>0</v>
      </c>
      <c r="BD208" s="88" t="s">
        <v>312</v>
      </c>
      <c r="BE208" s="87">
        <f>AL207/COS(AN207/180*PI())-8</f>
        <v>325.7544007200504</v>
      </c>
      <c r="BF208" s="87">
        <f>AR207-9</f>
        <v>16</v>
      </c>
      <c r="BG208" s="104">
        <v>12</v>
      </c>
      <c r="BH208" s="88">
        <f t="shared" si="60"/>
        <v>357.7544007200504</v>
      </c>
      <c r="BI208" s="88">
        <f>INT((AQ207-AP207-3.5/COS(AN207*PI()/180))/20)+1</f>
        <v>12</v>
      </c>
      <c r="BJ208" s="87">
        <f t="shared" si="61"/>
        <v>38.114327464567943</v>
      </c>
      <c r="BK208" s="88">
        <v>4</v>
      </c>
      <c r="BL208" s="103" t="s">
        <v>310</v>
      </c>
      <c r="BM208" s="87">
        <f>AR207-8.2</f>
        <v>16.8</v>
      </c>
      <c r="BN208" s="104">
        <v>12</v>
      </c>
      <c r="BO208" s="105">
        <f t="shared" si="62"/>
        <v>1.39</v>
      </c>
      <c r="BP208" s="87">
        <f>20+BM208</f>
        <v>36.799999999999997</v>
      </c>
      <c r="BQ208" s="88">
        <f>IF(BS207="双肢",INT(BQ207/3)*INT((AX207+AY208/2)/3),INT(BQ207/3/2)*INT((AX207+AY208/2)/3))</f>
        <v>90</v>
      </c>
      <c r="BR208" s="87">
        <f t="shared" si="63"/>
        <v>29.404402458916227</v>
      </c>
      <c r="BS208" s="103" t="s">
        <v>310</v>
      </c>
      <c r="BT208" s="242"/>
      <c r="BU208" s="342"/>
      <c r="BV208" s="88">
        <v>6</v>
      </c>
      <c r="BW208" s="110">
        <f>(10+2.5*BY208)*1/TAN(BX207/180*PI())</f>
        <v>26.923881554251178</v>
      </c>
      <c r="BX208" s="242"/>
      <c r="BY208" s="88">
        <f>INT((120*SIN(BX207/180*PI()))/10)*2</f>
        <v>22</v>
      </c>
      <c r="BZ208" s="104">
        <v>12</v>
      </c>
      <c r="CA208" s="110">
        <f>BW208+2*6</f>
        <v>38.923881554251182</v>
      </c>
      <c r="CB208" s="88">
        <f t="shared" si="64"/>
        <v>23</v>
      </c>
      <c r="CC208" s="87">
        <f t="shared" si="65"/>
        <v>7.9481491561415787</v>
      </c>
      <c r="CD208" s="242"/>
      <c r="CE208" s="284"/>
    </row>
    <row r="209" spans="5:83" ht="19.899999999999999" customHeight="1" x14ac:dyDescent="0.25">
      <c r="E209" s="93"/>
      <c r="I209" s="72"/>
      <c r="P209" s="72"/>
      <c r="Q209" s="72"/>
      <c r="R209" s="72"/>
      <c r="S209" s="72"/>
      <c r="AJ209" s="278"/>
      <c r="AK209" s="242"/>
      <c r="AL209" s="238">
        <f>AJ207*100-2*2</f>
        <v>236</v>
      </c>
      <c r="AM209" s="242" t="s">
        <v>313</v>
      </c>
      <c r="AN209" s="238">
        <v>45</v>
      </c>
      <c r="AO209" s="250">
        <f>INT(AL209*TAN(RADIANS(AN209)))+20</f>
        <v>256</v>
      </c>
      <c r="AP209" s="242">
        <f>INT((AO209-13)/AS209)*AS209+13</f>
        <v>253</v>
      </c>
      <c r="AQ209" s="242">
        <f>AP209+INT(AL209*(TAN(AN209/180*PI())))</f>
        <v>489</v>
      </c>
      <c r="AR209" s="238">
        <f>F$7</f>
        <v>25</v>
      </c>
      <c r="AS209" s="239">
        <v>8</v>
      </c>
      <c r="AT209" s="88">
        <v>1</v>
      </c>
      <c r="AU209" s="104">
        <f>J$7</f>
        <v>20</v>
      </c>
      <c r="AV209" s="87">
        <f>AL209-8</f>
        <v>228</v>
      </c>
      <c r="AW209" s="88">
        <f>AR209-9</f>
        <v>16</v>
      </c>
      <c r="AX209" s="130">
        <f>INT((AP209-13)/AS209)+1</f>
        <v>31</v>
      </c>
      <c r="AY209" s="103" t="s">
        <v>310</v>
      </c>
      <c r="AZ209" s="105">
        <f t="shared" si="58"/>
        <v>2.27</v>
      </c>
      <c r="BA209" s="88">
        <f t="shared" si="59"/>
        <v>260</v>
      </c>
      <c r="BB209" s="87">
        <f>BA209*AX209/100*((AU209/100)^2/4*PI()*7850/100)</f>
        <v>198.7717087852798</v>
      </c>
      <c r="BC209" s="87">
        <f>Q$7</f>
        <v>0</v>
      </c>
      <c r="BD209" s="88">
        <v>2</v>
      </c>
      <c r="BE209" s="87">
        <f>AL209-8</f>
        <v>228</v>
      </c>
      <c r="BF209" s="87">
        <f>AR209-9</f>
        <v>16</v>
      </c>
      <c r="BG209" s="104">
        <v>12</v>
      </c>
      <c r="BH209" s="88">
        <f t="shared" si="60"/>
        <v>260</v>
      </c>
      <c r="BI209" s="88">
        <f>INT((AP209-13)/20)+1</f>
        <v>13</v>
      </c>
      <c r="BJ209" s="87">
        <f t="shared" si="61"/>
        <v>30.00811603597127</v>
      </c>
      <c r="BK209" s="88">
        <v>3</v>
      </c>
      <c r="BL209" s="87">
        <f>IF(BS209="双肢",(AP209+AQ209)/2-8.5,((INT((AX209-1)/2)+1)*AS209+AZ209+BO209+(AQ209-6.5*2)/2+INT(AQ209/8/10)*10+AZ209+BO209)/2)</f>
        <v>362.5</v>
      </c>
      <c r="BM209" s="87">
        <f>AR209-8.2</f>
        <v>16.8</v>
      </c>
      <c r="BN209" s="104">
        <f>Z$6</f>
        <v>10</v>
      </c>
      <c r="BO209" s="105">
        <f t="shared" si="62"/>
        <v>1.1599999999999999</v>
      </c>
      <c r="BP209" s="87">
        <f>(BL209+BM209+12)*2</f>
        <v>782.6</v>
      </c>
      <c r="BQ209" s="88">
        <f>IF(BS209="双肢",INT((AL209-8)/12.5)+1,(INT((AL209-8)/12.5)+1)*2)</f>
        <v>19</v>
      </c>
      <c r="BR209" s="87">
        <f t="shared" si="63"/>
        <v>91.675435688952845</v>
      </c>
      <c r="BS209" s="87" t="str">
        <f>AE$6</f>
        <v>双肢</v>
      </c>
      <c r="BT209" s="242">
        <f>BB209+BJ209+BR209+BB210+BJ210+BR210</f>
        <v>643.83405906157486</v>
      </c>
      <c r="BU209" s="342">
        <f>(AP209+AQ209)*AL209/2*AR209/1000000</f>
        <v>2.1888999999999998</v>
      </c>
      <c r="BV209" s="88">
        <v>5</v>
      </c>
      <c r="BW209" s="110">
        <f>(20+10*BY209)*TAN(BX209/180*PI())</f>
        <v>96.568542494923804</v>
      </c>
      <c r="BX209" s="242">
        <f>45+AN209/2</f>
        <v>67.5</v>
      </c>
      <c r="BY209" s="88">
        <f>INT((99*COS(BX209/180*PI())-10)/10)</f>
        <v>2</v>
      </c>
      <c r="BZ209" s="104">
        <v>12</v>
      </c>
      <c r="CA209" s="110">
        <f>BW209+12</f>
        <v>108.5685424949238</v>
      </c>
      <c r="CB209" s="88">
        <f t="shared" si="64"/>
        <v>3</v>
      </c>
      <c r="CC209" s="87">
        <f t="shared" si="65"/>
        <v>2.891660432879247</v>
      </c>
      <c r="CD209" s="242">
        <f>BB209+BJ209+BR209+BB210+BJ210+BR210+CC209+CC210</f>
        <v>669.88135843711962</v>
      </c>
      <c r="CE209" s="284">
        <f>(AP209+AQ209)*AL209/2*AR209/1000000</f>
        <v>2.1888999999999998</v>
      </c>
    </row>
    <row r="210" spans="5:83" ht="19.899999999999999" customHeight="1" x14ac:dyDescent="0.25">
      <c r="E210" s="93"/>
      <c r="I210" s="72"/>
      <c r="P210" s="72"/>
      <c r="Q210" s="72"/>
      <c r="R210" s="72"/>
      <c r="S210" s="72"/>
      <c r="AJ210" s="278"/>
      <c r="AK210" s="242"/>
      <c r="AL210" s="238"/>
      <c r="AM210" s="242"/>
      <c r="AN210" s="238"/>
      <c r="AO210" s="250"/>
      <c r="AP210" s="242"/>
      <c r="AQ210" s="242"/>
      <c r="AR210" s="238"/>
      <c r="AS210" s="239"/>
      <c r="AT210" s="88" t="s">
        <v>311</v>
      </c>
      <c r="AU210" s="104">
        <f>AU209</f>
        <v>20</v>
      </c>
      <c r="AV210" s="87">
        <f>AL209/COS(AN209/180*PI())-8</f>
        <v>325.7544007200504</v>
      </c>
      <c r="AW210" s="88">
        <f>AR209-9</f>
        <v>16</v>
      </c>
      <c r="AX210" s="103" t="s">
        <v>310</v>
      </c>
      <c r="AY210" s="131">
        <f>INT((AQ209-AP209-3.5/COS(AN209*PI()/180))/AS209)+1</f>
        <v>29</v>
      </c>
      <c r="AZ210" s="105">
        <f t="shared" si="58"/>
        <v>2.27</v>
      </c>
      <c r="BA210" s="88">
        <f t="shared" si="59"/>
        <v>357.7544007200504</v>
      </c>
      <c r="BB210" s="87">
        <f>BA210*AY210/100*((AU210/100)^2/4*PI()*7850/100)</f>
        <v>255.86006862788668</v>
      </c>
      <c r="BC210" s="87">
        <f>BC209</f>
        <v>0</v>
      </c>
      <c r="BD210" s="88" t="s">
        <v>312</v>
      </c>
      <c r="BE210" s="87">
        <f>AL209/COS(AN209/180*PI())-8</f>
        <v>325.7544007200504</v>
      </c>
      <c r="BF210" s="87">
        <f>AR209-9</f>
        <v>16</v>
      </c>
      <c r="BG210" s="104">
        <v>12</v>
      </c>
      <c r="BH210" s="88">
        <f t="shared" si="60"/>
        <v>357.7544007200504</v>
      </c>
      <c r="BI210" s="88">
        <f>INT((AQ209-AP209-3.5/COS(AN209*PI()/180))/20)+1</f>
        <v>12</v>
      </c>
      <c r="BJ210" s="87">
        <f t="shared" si="61"/>
        <v>38.114327464567943</v>
      </c>
      <c r="BK210" s="88">
        <v>4</v>
      </c>
      <c r="BL210" s="103" t="s">
        <v>310</v>
      </c>
      <c r="BM210" s="87">
        <f>AR209-8.2</f>
        <v>16.8</v>
      </c>
      <c r="BN210" s="104">
        <v>12</v>
      </c>
      <c r="BO210" s="105">
        <f t="shared" si="62"/>
        <v>1.39</v>
      </c>
      <c r="BP210" s="87">
        <f>20+BM210</f>
        <v>36.799999999999997</v>
      </c>
      <c r="BQ210" s="88">
        <f>IF(BS209="双肢",INT(BQ209/3)*INT((AX209+AY210/2)/3),INT(BQ209/3/2)*INT((AX209+AY210/2)/3))</f>
        <v>90</v>
      </c>
      <c r="BR210" s="87">
        <f t="shared" si="63"/>
        <v>29.404402458916227</v>
      </c>
      <c r="BS210" s="103" t="s">
        <v>310</v>
      </c>
      <c r="BT210" s="242"/>
      <c r="BU210" s="342"/>
      <c r="BV210" s="88">
        <v>6</v>
      </c>
      <c r="BW210" s="110">
        <f>(10+2.5*BY210)*(TAN(BX209/180*PI())+1/TAN(BX209/180*PI()))</f>
        <v>141.42135623730948</v>
      </c>
      <c r="BX210" s="242"/>
      <c r="BY210" s="88">
        <f>INT((99*SIN(BX209/180*PI())-10)/10)*2</f>
        <v>16</v>
      </c>
      <c r="BZ210" s="104">
        <v>12</v>
      </c>
      <c r="CA210" s="110">
        <f>BW210+2*6</f>
        <v>153.42135623730948</v>
      </c>
      <c r="CB210" s="88">
        <f t="shared" si="64"/>
        <v>17</v>
      </c>
      <c r="CC210" s="87">
        <f t="shared" si="65"/>
        <v>23.155638942665547</v>
      </c>
      <c r="CD210" s="242"/>
      <c r="CE210" s="284"/>
    </row>
    <row r="211" spans="5:83" ht="19.899999999999999" customHeight="1" x14ac:dyDescent="0.25">
      <c r="E211" s="93"/>
      <c r="I211" s="72"/>
      <c r="P211" s="72"/>
      <c r="Q211" s="72"/>
      <c r="R211" s="72"/>
      <c r="S211" s="72"/>
      <c r="AJ211" s="278"/>
      <c r="AK211" s="242"/>
      <c r="AL211" s="238">
        <f>AJ207*100-2*2</f>
        <v>236</v>
      </c>
      <c r="AM211" s="242" t="s">
        <v>314</v>
      </c>
      <c r="AN211" s="238">
        <v>45</v>
      </c>
      <c r="AO211" s="250">
        <f>INT(AL211*TAN(RADIANS(AN211)))+20</f>
        <v>256</v>
      </c>
      <c r="AP211" s="242">
        <f>INT((AO211-13)/AS211)*AS211+13</f>
        <v>253</v>
      </c>
      <c r="AQ211" s="242">
        <f>AP211+INT(AL211*(TAN(AN211/180*PI())))</f>
        <v>489</v>
      </c>
      <c r="AR211" s="238">
        <f>F$8</f>
        <v>35</v>
      </c>
      <c r="AS211" s="239">
        <v>8</v>
      </c>
      <c r="AT211" s="88">
        <v>1</v>
      </c>
      <c r="AU211" s="104">
        <f>J$8</f>
        <v>20</v>
      </c>
      <c r="AV211" s="87">
        <f>AL211-8</f>
        <v>228</v>
      </c>
      <c r="AW211" s="88">
        <f>AR211-9</f>
        <v>26</v>
      </c>
      <c r="AX211" s="130">
        <f>INT((AP211-13)/AS211)+1</f>
        <v>31</v>
      </c>
      <c r="AY211" s="103" t="s">
        <v>310</v>
      </c>
      <c r="AZ211" s="105">
        <f t="shared" si="58"/>
        <v>2.27</v>
      </c>
      <c r="BA211" s="88">
        <f t="shared" si="59"/>
        <v>280</v>
      </c>
      <c r="BB211" s="87">
        <f>BA211*AX211/100*((AU211/100)^2/4*PI()*7850/100)</f>
        <v>214.06184023030133</v>
      </c>
      <c r="BC211" s="87">
        <f>Q$8</f>
        <v>0</v>
      </c>
      <c r="BD211" s="88">
        <v>2</v>
      </c>
      <c r="BE211" s="87">
        <f>AL211-8</f>
        <v>228</v>
      </c>
      <c r="BF211" s="87">
        <f>AR211-9</f>
        <v>26</v>
      </c>
      <c r="BG211" s="104">
        <v>12</v>
      </c>
      <c r="BH211" s="88">
        <f t="shared" si="60"/>
        <v>280</v>
      </c>
      <c r="BI211" s="88">
        <f>INT((AP211-13)/20)+1</f>
        <v>13</v>
      </c>
      <c r="BJ211" s="87">
        <f t="shared" si="61"/>
        <v>32.316432654122906</v>
      </c>
      <c r="BK211" s="88">
        <v>3</v>
      </c>
      <c r="BL211" s="87">
        <f>IF(BS211="双肢",(AP211+AQ211)/2-8.5,((INT((AX211-1)/2)+1)*AS211+AZ211+BO211+(AQ211-6.5*2)/2+INT(AQ211/8/10)*10+AZ211+BO211)/2)</f>
        <v>362.5</v>
      </c>
      <c r="BM211" s="87">
        <f>AR211-8.2</f>
        <v>26.8</v>
      </c>
      <c r="BN211" s="104">
        <f>Z$6</f>
        <v>10</v>
      </c>
      <c r="BO211" s="105">
        <f t="shared" si="62"/>
        <v>1.1599999999999999</v>
      </c>
      <c r="BP211" s="87">
        <f>(BL211+BM211+10)*2</f>
        <v>798.6</v>
      </c>
      <c r="BQ211" s="88">
        <f>IF(BS211="双肢",INT((AL211-8)/12.5)+1,(INT((AL211-8)/12.5)+1)*2)</f>
        <v>19</v>
      </c>
      <c r="BR211" s="87">
        <f t="shared" si="63"/>
        <v>93.549709866084527</v>
      </c>
      <c r="BS211" s="87" t="str">
        <f>AE$6</f>
        <v>双肢</v>
      </c>
      <c r="BT211" s="242">
        <f>BB211+BJ211+BR211+BB212+BJ212+BR212</f>
        <v>687.73153321018492</v>
      </c>
      <c r="BU211" s="342">
        <f>(AP211+AQ211)*AL211/2*AR211/1000000</f>
        <v>3.06446</v>
      </c>
      <c r="BV211" s="88">
        <v>5</v>
      </c>
      <c r="BW211" s="110">
        <f>(20+10*BY211)*TAN(BX211/180*PI())</f>
        <v>144.85281374238571</v>
      </c>
      <c r="BX211" s="242">
        <f>45+AN211/2</f>
        <v>67.5</v>
      </c>
      <c r="BY211" s="88">
        <f>INT((150*COS(BX211/180*PI())-10)/10)</f>
        <v>4</v>
      </c>
      <c r="BZ211" s="104">
        <v>12</v>
      </c>
      <c r="CA211" s="110">
        <f>BW211+12</f>
        <v>156.85281374238571</v>
      </c>
      <c r="CB211" s="88">
        <f t="shared" si="64"/>
        <v>5</v>
      </c>
      <c r="CC211" s="87">
        <f t="shared" si="65"/>
        <v>6.9628068570267745</v>
      </c>
      <c r="CD211" s="242">
        <f>BB211+BJ211+BR211+BB212+BJ212+BR212+CC211+CC212</f>
        <v>702.64248922335321</v>
      </c>
      <c r="CE211" s="284">
        <f>(AP211+AQ211)*AL211/2*AR211/1000000</f>
        <v>3.06446</v>
      </c>
    </row>
    <row r="212" spans="5:83" ht="19.899999999999999" customHeight="1" x14ac:dyDescent="0.25">
      <c r="E212" s="93"/>
      <c r="I212" s="72"/>
      <c r="P212" s="72"/>
      <c r="Q212" s="72"/>
      <c r="R212" s="72"/>
      <c r="S212" s="72"/>
      <c r="AJ212" s="278"/>
      <c r="AK212" s="242"/>
      <c r="AL212" s="238"/>
      <c r="AM212" s="242"/>
      <c r="AN212" s="238"/>
      <c r="AO212" s="250"/>
      <c r="AP212" s="242"/>
      <c r="AQ212" s="242"/>
      <c r="AR212" s="238"/>
      <c r="AS212" s="239"/>
      <c r="AT212" s="88" t="s">
        <v>311</v>
      </c>
      <c r="AU212" s="104">
        <f>AU211</f>
        <v>20</v>
      </c>
      <c r="AV212" s="87">
        <f>AL211/COS(AN211/180*PI())-8</f>
        <v>325.7544007200504</v>
      </c>
      <c r="AW212" s="88">
        <f>AR211-9</f>
        <v>26</v>
      </c>
      <c r="AX212" s="103" t="s">
        <v>310</v>
      </c>
      <c r="AY212" s="131">
        <f>INT((AQ211-AP211-3.5/COS(AN211*PI()/180))/AS211)+1</f>
        <v>29</v>
      </c>
      <c r="AZ212" s="105">
        <f t="shared" si="58"/>
        <v>2.27</v>
      </c>
      <c r="BA212" s="88">
        <f t="shared" si="59"/>
        <v>377.7544007200504</v>
      </c>
      <c r="BB212" s="87">
        <f>BA212*AY212/100*((AU212/100)^2/4*PI()*7850/100)</f>
        <v>270.163739979681</v>
      </c>
      <c r="BC212" s="87">
        <f>BC211</f>
        <v>0</v>
      </c>
      <c r="BD212" s="88" t="s">
        <v>312</v>
      </c>
      <c r="BE212" s="87">
        <f>AL211/COS(AN211/180*PI())-8</f>
        <v>325.7544007200504</v>
      </c>
      <c r="BF212" s="87">
        <f>AR211-9</f>
        <v>26</v>
      </c>
      <c r="BG212" s="104">
        <v>12</v>
      </c>
      <c r="BH212" s="88">
        <f t="shared" si="60"/>
        <v>377.7544007200504</v>
      </c>
      <c r="BI212" s="88">
        <f>INT((AQ211-AP211-3.5/COS(AN211*PI()/180))/20)+1</f>
        <v>12</v>
      </c>
      <c r="BJ212" s="87">
        <f t="shared" si="61"/>
        <v>40.24508126593868</v>
      </c>
      <c r="BK212" s="88">
        <v>4</v>
      </c>
      <c r="BL212" s="103" t="s">
        <v>310</v>
      </c>
      <c r="BM212" s="87">
        <f>AR211-8.2</f>
        <v>26.8</v>
      </c>
      <c r="BN212" s="104">
        <v>12</v>
      </c>
      <c r="BO212" s="105">
        <f t="shared" si="62"/>
        <v>1.39</v>
      </c>
      <c r="BP212" s="87">
        <f>20+BM212</f>
        <v>46.8</v>
      </c>
      <c r="BQ212" s="88">
        <f>IF(BS211="双肢",INT(BQ211/3)*INT((AX211+AY212/2)/3),INT(BQ211/3/2)*INT((AX211+AY212/2)/3))</f>
        <v>90</v>
      </c>
      <c r="BR212" s="87">
        <f t="shared" si="63"/>
        <v>37.394729214056504</v>
      </c>
      <c r="BS212" s="103" t="s">
        <v>310</v>
      </c>
      <c r="BT212" s="242"/>
      <c r="BU212" s="342"/>
      <c r="BV212" s="88">
        <v>6</v>
      </c>
      <c r="BW212" s="110">
        <f>(10+2.5*BY212)*1/TAN(BX211/180*PI())</f>
        <v>26.923881554251178</v>
      </c>
      <c r="BX212" s="242"/>
      <c r="BY212" s="88">
        <f>INT((120*SIN(BX211/180*PI()))/10)*2</f>
        <v>22</v>
      </c>
      <c r="BZ212" s="104">
        <v>12</v>
      </c>
      <c r="CA212" s="110">
        <f>BW212+2*6</f>
        <v>38.923881554251182</v>
      </c>
      <c r="CB212" s="88">
        <f t="shared" si="64"/>
        <v>23</v>
      </c>
      <c r="CC212" s="87">
        <f t="shared" si="65"/>
        <v>7.9481491561415787</v>
      </c>
      <c r="CD212" s="242"/>
      <c r="CE212" s="284"/>
    </row>
    <row r="213" spans="5:83" ht="19.899999999999999" customHeight="1" x14ac:dyDescent="0.25">
      <c r="E213" s="93"/>
      <c r="I213" s="72"/>
      <c r="P213" s="72"/>
      <c r="Q213" s="72"/>
      <c r="R213" s="72"/>
      <c r="S213" s="72"/>
      <c r="AJ213" s="278"/>
      <c r="AK213" s="242"/>
      <c r="AL213" s="238">
        <f>AJ207*100-2*2</f>
        <v>236</v>
      </c>
      <c r="AM213" s="242" t="s">
        <v>315</v>
      </c>
      <c r="AN213" s="238">
        <v>45</v>
      </c>
      <c r="AO213" s="250">
        <f>INT(AL213*TAN(RADIANS(AN213)))+20</f>
        <v>256</v>
      </c>
      <c r="AP213" s="242">
        <f>INT((AO213-13)/AS213)*AS213+13</f>
        <v>253</v>
      </c>
      <c r="AQ213" s="242">
        <f>AP213+INT(AL213*(TAN(AN213/180*PI())))</f>
        <v>489</v>
      </c>
      <c r="AR213" s="238">
        <f>F$9</f>
        <v>35</v>
      </c>
      <c r="AS213" s="239">
        <v>8</v>
      </c>
      <c r="AT213" s="88">
        <v>1</v>
      </c>
      <c r="AU213" s="104">
        <f>J$9</f>
        <v>20</v>
      </c>
      <c r="AV213" s="87">
        <f>AL213-8</f>
        <v>228</v>
      </c>
      <c r="AW213" s="88">
        <f>AR213-9</f>
        <v>26</v>
      </c>
      <c r="AX213" s="130">
        <f>INT((AP213-13)/AS213)+1</f>
        <v>31</v>
      </c>
      <c r="AY213" s="103" t="s">
        <v>310</v>
      </c>
      <c r="AZ213" s="105">
        <f t="shared" si="58"/>
        <v>2.27</v>
      </c>
      <c r="BA213" s="88">
        <f t="shared" si="59"/>
        <v>280</v>
      </c>
      <c r="BB213" s="87">
        <f>BA213*AX213/100*((AU213/100)^2/4*PI()*7850/100)</f>
        <v>214.06184023030133</v>
      </c>
      <c r="BC213" s="87">
        <f>Q$9</f>
        <v>0</v>
      </c>
      <c r="BD213" s="88">
        <v>2</v>
      </c>
      <c r="BE213" s="87">
        <f>AL213-8</f>
        <v>228</v>
      </c>
      <c r="BF213" s="87">
        <f>AR213-9</f>
        <v>26</v>
      </c>
      <c r="BG213" s="104">
        <v>12</v>
      </c>
      <c r="BH213" s="88">
        <f t="shared" si="60"/>
        <v>280</v>
      </c>
      <c r="BI213" s="88">
        <f>INT((AP213-13)/20)+1</f>
        <v>13</v>
      </c>
      <c r="BJ213" s="87">
        <f t="shared" si="61"/>
        <v>32.316432654122906</v>
      </c>
      <c r="BK213" s="88">
        <v>3</v>
      </c>
      <c r="BL213" s="87">
        <f>IF(BS213="双肢",(AP213+AQ213)/2-8.5,((INT((AX213-1)/2)+1)*AS213+AZ213+BO213+(AQ213-6.5*2)/2+INT(AQ213/8/10)*10+AZ213+BO213)/2)</f>
        <v>362.5</v>
      </c>
      <c r="BM213" s="87">
        <f>AR213-8.2</f>
        <v>26.8</v>
      </c>
      <c r="BN213" s="104">
        <v>12</v>
      </c>
      <c r="BO213" s="105">
        <f t="shared" si="62"/>
        <v>1.39</v>
      </c>
      <c r="BP213" s="87">
        <f>(BL213+BM213+10)*2</f>
        <v>798.6</v>
      </c>
      <c r="BQ213" s="88">
        <f>IF(BS213="双肢",INT((AL213-8)/12.5)+1,(INT((AL213-8)/12.5)+1)*2)</f>
        <v>19</v>
      </c>
      <c r="BR213" s="87">
        <f t="shared" si="63"/>
        <v>134.71158220716168</v>
      </c>
      <c r="BS213" s="87" t="str">
        <f>AE$6</f>
        <v>双肢</v>
      </c>
      <c r="BT213" s="242">
        <f>BB213+BJ213+BR213+BB214+BJ214+BR214</f>
        <v>728.89340555126216</v>
      </c>
      <c r="BU213" s="342">
        <f>(AP213+AQ213)*AL213/2*AR213/1000000</f>
        <v>3.06446</v>
      </c>
      <c r="BV213" s="88">
        <v>5</v>
      </c>
      <c r="BW213" s="110">
        <f>(20+10*BY213)*TAN(BX213/180*PI())</f>
        <v>144.85281374238571</v>
      </c>
      <c r="BX213" s="242">
        <f>45+AN213/2</f>
        <v>67.5</v>
      </c>
      <c r="BY213" s="88">
        <f>INT((150*COS(BX213/180*PI())-10)/10)</f>
        <v>4</v>
      </c>
      <c r="BZ213" s="104">
        <v>12</v>
      </c>
      <c r="CA213" s="110">
        <f>BW213+12</f>
        <v>156.85281374238571</v>
      </c>
      <c r="CB213" s="88">
        <f t="shared" si="64"/>
        <v>5</v>
      </c>
      <c r="CC213" s="87">
        <f t="shared" si="65"/>
        <v>6.9628068570267745</v>
      </c>
      <c r="CD213" s="242">
        <f>BB213+BJ213+BR213+BB214+BJ214+BR214+CC213+CC214</f>
        <v>743.80436156443045</v>
      </c>
      <c r="CE213" s="284">
        <f>(AP213+AQ213)*AL213/2*AR213/1000000</f>
        <v>3.06446</v>
      </c>
    </row>
    <row r="214" spans="5:83" ht="19.899999999999999" customHeight="1" x14ac:dyDescent="0.25">
      <c r="E214" s="93"/>
      <c r="I214" s="72"/>
      <c r="P214" s="72"/>
      <c r="Q214" s="72"/>
      <c r="R214" s="72"/>
      <c r="S214" s="72"/>
      <c r="AJ214" s="278"/>
      <c r="AK214" s="242"/>
      <c r="AL214" s="345"/>
      <c r="AM214" s="242"/>
      <c r="AN214" s="238">
        <v>45.3333333333333</v>
      </c>
      <c r="AO214" s="250"/>
      <c r="AP214" s="242"/>
      <c r="AQ214" s="242"/>
      <c r="AR214" s="238"/>
      <c r="AS214" s="239"/>
      <c r="AT214" s="88" t="s">
        <v>311</v>
      </c>
      <c r="AU214" s="104">
        <f>AU213</f>
        <v>20</v>
      </c>
      <c r="AV214" s="87">
        <f>AL213/COS(AN213/180*PI())-8</f>
        <v>325.7544007200504</v>
      </c>
      <c r="AW214" s="88">
        <f>AR213-9</f>
        <v>26</v>
      </c>
      <c r="AX214" s="103" t="s">
        <v>310</v>
      </c>
      <c r="AY214" s="131">
        <f>INT((AQ213-AP213-3.5/COS(AN213*PI()/180))/AS213)+1</f>
        <v>29</v>
      </c>
      <c r="AZ214" s="105">
        <f t="shared" si="58"/>
        <v>2.27</v>
      </c>
      <c r="BA214" s="88">
        <f t="shared" si="59"/>
        <v>377.7544007200504</v>
      </c>
      <c r="BB214" s="87">
        <f>BA214*AY214/100*((AU214/100)^2/4*PI()*7850/100)</f>
        <v>270.163739979681</v>
      </c>
      <c r="BC214" s="87">
        <f>BC213</f>
        <v>0</v>
      </c>
      <c r="BD214" s="88" t="s">
        <v>312</v>
      </c>
      <c r="BE214" s="87">
        <f>AL213/COS(AN213/180*PI())-8</f>
        <v>325.7544007200504</v>
      </c>
      <c r="BF214" s="87">
        <f>AR213-9</f>
        <v>26</v>
      </c>
      <c r="BG214" s="104">
        <v>12</v>
      </c>
      <c r="BH214" s="88">
        <f t="shared" si="60"/>
        <v>377.7544007200504</v>
      </c>
      <c r="BI214" s="88">
        <f>INT((AQ213-AP213-3.5/COS(AN213*PI()/180))/20)+1</f>
        <v>12</v>
      </c>
      <c r="BJ214" s="87">
        <f t="shared" si="61"/>
        <v>40.24508126593868</v>
      </c>
      <c r="BK214" s="88">
        <v>4</v>
      </c>
      <c r="BL214" s="103" t="s">
        <v>310</v>
      </c>
      <c r="BM214" s="87">
        <f>AR213-8.2</f>
        <v>26.8</v>
      </c>
      <c r="BN214" s="104">
        <v>12</v>
      </c>
      <c r="BO214" s="105">
        <f t="shared" si="62"/>
        <v>1.39</v>
      </c>
      <c r="BP214" s="87">
        <f>20+BM214</f>
        <v>46.8</v>
      </c>
      <c r="BQ214" s="88">
        <f>IF(BS213="双肢",INT(BQ213/3)*INT((AX213+AY214/2)/3),INT(BQ213/3/2)*INT((AX213+AY214/2)/3))</f>
        <v>90</v>
      </c>
      <c r="BR214" s="87">
        <f t="shared" si="63"/>
        <v>37.394729214056504</v>
      </c>
      <c r="BS214" s="103" t="s">
        <v>310</v>
      </c>
      <c r="BT214" s="242"/>
      <c r="BU214" s="342"/>
      <c r="BV214" s="88">
        <v>6</v>
      </c>
      <c r="BW214" s="110">
        <f>(10+2.5*BY214)*1/TAN(BX213/180*PI())</f>
        <v>26.923881554251178</v>
      </c>
      <c r="BX214" s="242"/>
      <c r="BY214" s="88">
        <f>INT((120*SIN(BX213/180*PI()))/10)*2</f>
        <v>22</v>
      </c>
      <c r="BZ214" s="104">
        <v>12</v>
      </c>
      <c r="CA214" s="110">
        <f>BW214+2*6</f>
        <v>38.923881554251182</v>
      </c>
      <c r="CB214" s="88">
        <f t="shared" si="64"/>
        <v>23</v>
      </c>
      <c r="CC214" s="87">
        <f t="shared" si="65"/>
        <v>7.9481491561415787</v>
      </c>
      <c r="CD214" s="242"/>
      <c r="CE214" s="284"/>
    </row>
    <row r="215" spans="5:83" ht="19.899999999999999" customHeight="1" x14ac:dyDescent="0.25">
      <c r="E215" s="93"/>
      <c r="I215" s="72"/>
      <c r="P215" s="72"/>
      <c r="Q215" s="72"/>
      <c r="R215" s="72"/>
      <c r="S215" s="72"/>
      <c r="AJ215" s="278"/>
      <c r="AK215" s="242"/>
      <c r="AL215" s="238">
        <f>AJ207*100-2*2</f>
        <v>236</v>
      </c>
      <c r="AM215" s="242" t="s">
        <v>316</v>
      </c>
      <c r="AN215" s="238">
        <v>45</v>
      </c>
      <c r="AO215" s="250">
        <f>INT(AL215*TAN(RADIANS(AN215)))+20</f>
        <v>256</v>
      </c>
      <c r="AP215" s="242">
        <f>INT((AO215-13)/AS215)*AS215+13</f>
        <v>253</v>
      </c>
      <c r="AQ215" s="242">
        <f>AP215+INT(AL215*(TAN(AN215/180*PI())))</f>
        <v>489</v>
      </c>
      <c r="AR215" s="238">
        <f>F$10</f>
        <v>40</v>
      </c>
      <c r="AS215" s="239">
        <v>8</v>
      </c>
      <c r="AT215" s="88">
        <v>1</v>
      </c>
      <c r="AU215" s="104">
        <f>J$10</f>
        <v>20</v>
      </c>
      <c r="AV215" s="87">
        <f>AL215-8</f>
        <v>228</v>
      </c>
      <c r="AW215" s="88">
        <f>AR215-9</f>
        <v>31</v>
      </c>
      <c r="AX215" s="130">
        <f>INT((AP215-13)/AS215)+1</f>
        <v>31</v>
      </c>
      <c r="AY215" s="103" t="s">
        <v>310</v>
      </c>
      <c r="AZ215" s="105">
        <f t="shared" si="58"/>
        <v>2.27</v>
      </c>
      <c r="BA215" s="88">
        <f t="shared" si="59"/>
        <v>290</v>
      </c>
      <c r="BB215" s="87">
        <f>BA215*AX215/100*((AU215/100)^2/4*PI()*7850/100)</f>
        <v>221.70690595281212</v>
      </c>
      <c r="BC215" s="87">
        <f>Q$10</f>
        <v>0</v>
      </c>
      <c r="BD215" s="88">
        <v>2</v>
      </c>
      <c r="BE215" s="87">
        <f>AL215-8</f>
        <v>228</v>
      </c>
      <c r="BF215" s="87">
        <f>AR215-9</f>
        <v>31</v>
      </c>
      <c r="BG215" s="104">
        <v>12</v>
      </c>
      <c r="BH215" s="88">
        <f t="shared" si="60"/>
        <v>290</v>
      </c>
      <c r="BI215" s="88">
        <f>INT((AP215-13)/20)+1</f>
        <v>13</v>
      </c>
      <c r="BJ215" s="87">
        <f t="shared" si="61"/>
        <v>33.470590963198731</v>
      </c>
      <c r="BK215" s="88">
        <v>3</v>
      </c>
      <c r="BL215" s="87">
        <f>IF(BS215="双肢",(AP215+AQ215)/2-8.5,((INT((AX215-1)/2)+1)*AS215+AZ215+BO215+(AQ215-6.5*2)/2+INT(AQ215/8/10)*10+AZ215+BO215)/2)</f>
        <v>362.5</v>
      </c>
      <c r="BM215" s="87">
        <f>AR215-8.2</f>
        <v>31.8</v>
      </c>
      <c r="BN215" s="104">
        <v>12</v>
      </c>
      <c r="BO215" s="105">
        <f t="shared" si="62"/>
        <v>1.39</v>
      </c>
      <c r="BP215" s="87">
        <f>(BL215+BM215+10)*2</f>
        <v>808.6</v>
      </c>
      <c r="BQ215" s="88">
        <f>IF(BS215="双肢",INT((AL215-8)/12.5)+1,(INT((AL215-8)/12.5)+1)*2)</f>
        <v>19</v>
      </c>
      <c r="BR215" s="87">
        <f t="shared" si="63"/>
        <v>136.39842896658018</v>
      </c>
      <c r="BS215" s="87" t="str">
        <f>AE$6</f>
        <v>双肢</v>
      </c>
      <c r="BT215" s="242">
        <f>BB215+BJ215+BR215+BB216+BJ216+BR216</f>
        <v>751.59185229641992</v>
      </c>
      <c r="BU215" s="342">
        <f>(AP215+AQ215)*AL215/2*AR215/1000000</f>
        <v>3.50224</v>
      </c>
      <c r="BV215" s="88">
        <v>5</v>
      </c>
      <c r="BW215" s="110">
        <f>(20+10*BY215)*TAN(BX215/180*PI())</f>
        <v>144.85281374238571</v>
      </c>
      <c r="BX215" s="242">
        <f>45+AN215/2</f>
        <v>67.5</v>
      </c>
      <c r="BY215" s="88">
        <f>INT((150*COS(BX215/180*PI())-10)/10)</f>
        <v>4</v>
      </c>
      <c r="BZ215" s="104">
        <v>12</v>
      </c>
      <c r="CA215" s="110">
        <f>BW215+12</f>
        <v>156.85281374238571</v>
      </c>
      <c r="CB215" s="88">
        <f t="shared" si="64"/>
        <v>5</v>
      </c>
      <c r="CC215" s="87">
        <f t="shared" si="65"/>
        <v>6.9628068570267745</v>
      </c>
      <c r="CD215" s="242">
        <f>BB215+BJ215+BR215+BB216+BJ216+BR216+CC215+CC216</f>
        <v>766.5028083095882</v>
      </c>
      <c r="CE215" s="284">
        <f>(AP215+AQ215)*AL215/2*AR215/1000000</f>
        <v>3.50224</v>
      </c>
    </row>
    <row r="216" spans="5:83" ht="19.899999999999999" customHeight="1" x14ac:dyDescent="0.25">
      <c r="E216" s="93"/>
      <c r="I216" s="72"/>
      <c r="P216" s="72"/>
      <c r="Q216" s="72"/>
      <c r="R216" s="72"/>
      <c r="S216" s="72"/>
      <c r="AJ216" s="278"/>
      <c r="AK216" s="242"/>
      <c r="AL216" s="345"/>
      <c r="AM216" s="242"/>
      <c r="AN216" s="238">
        <v>45.3333333333333</v>
      </c>
      <c r="AO216" s="250"/>
      <c r="AP216" s="242"/>
      <c r="AQ216" s="242"/>
      <c r="AR216" s="238"/>
      <c r="AS216" s="239"/>
      <c r="AT216" s="88" t="s">
        <v>311</v>
      </c>
      <c r="AU216" s="104">
        <f>AU215</f>
        <v>20</v>
      </c>
      <c r="AV216" s="87">
        <f>AL215/COS(AN215/180*PI())-8</f>
        <v>325.7544007200504</v>
      </c>
      <c r="AW216" s="88">
        <f>AR215-9</f>
        <v>31</v>
      </c>
      <c r="AX216" s="103" t="s">
        <v>310</v>
      </c>
      <c r="AY216" s="131">
        <f>INT((AQ215-AP215-3.5/COS(AN215*PI()/180))/AS215)+1</f>
        <v>29</v>
      </c>
      <c r="AZ216" s="105">
        <f t="shared" si="58"/>
        <v>2.27</v>
      </c>
      <c r="BA216" s="88">
        <f t="shared" si="59"/>
        <v>387.7544007200504</v>
      </c>
      <c r="BB216" s="87">
        <f>BA216*AY216/100*((AU216/100)^2/4*PI()*7850/100)</f>
        <v>277.31557565557819</v>
      </c>
      <c r="BC216" s="87">
        <f>BC215</f>
        <v>0</v>
      </c>
      <c r="BD216" s="88" t="s">
        <v>312</v>
      </c>
      <c r="BE216" s="87">
        <f>AL215/COS(AN215/180*PI())-8</f>
        <v>325.7544007200504</v>
      </c>
      <c r="BF216" s="87">
        <f>AR215-9</f>
        <v>31</v>
      </c>
      <c r="BG216" s="104">
        <v>12</v>
      </c>
      <c r="BH216" s="88">
        <f t="shared" si="60"/>
        <v>387.7544007200504</v>
      </c>
      <c r="BI216" s="88">
        <f>INT((AQ215-AP215-3.5/COS(AN215*PI()/180))/20)+1</f>
        <v>12</v>
      </c>
      <c r="BJ216" s="87">
        <f t="shared" si="61"/>
        <v>41.310458166624052</v>
      </c>
      <c r="BK216" s="88">
        <v>4</v>
      </c>
      <c r="BL216" s="103" t="s">
        <v>310</v>
      </c>
      <c r="BM216" s="87">
        <f>AR215-8.2</f>
        <v>31.8</v>
      </c>
      <c r="BN216" s="104">
        <v>12</v>
      </c>
      <c r="BO216" s="105">
        <f t="shared" si="62"/>
        <v>1.39</v>
      </c>
      <c r="BP216" s="87">
        <f>20+BM216</f>
        <v>51.8</v>
      </c>
      <c r="BQ216" s="88">
        <f>IF(BS215="双肢",INT(BQ215/3)*INT((AX215+AY216/2)/3),INT(BQ215/3/2)*INT((AX215+AY216/2)/3))</f>
        <v>90</v>
      </c>
      <c r="BR216" s="87">
        <f t="shared" si="63"/>
        <v>41.389892591626641</v>
      </c>
      <c r="BS216" s="103" t="s">
        <v>310</v>
      </c>
      <c r="BT216" s="242"/>
      <c r="BU216" s="342"/>
      <c r="BV216" s="88">
        <v>6</v>
      </c>
      <c r="BW216" s="110">
        <f>(10+2.5*BY216)*1/TAN(BX215/180*PI())</f>
        <v>26.923881554251178</v>
      </c>
      <c r="BX216" s="242"/>
      <c r="BY216" s="88">
        <f>INT((120*SIN(BX215/180*PI()))/10)*2</f>
        <v>22</v>
      </c>
      <c r="BZ216" s="104">
        <v>12</v>
      </c>
      <c r="CA216" s="110">
        <f>BW216+2*6</f>
        <v>38.923881554251182</v>
      </c>
      <c r="CB216" s="88">
        <f t="shared" si="64"/>
        <v>23</v>
      </c>
      <c r="CC216" s="87">
        <f t="shared" si="65"/>
        <v>7.9481491561415787</v>
      </c>
      <c r="CD216" s="242"/>
      <c r="CE216" s="284"/>
    </row>
    <row r="217" spans="5:83" ht="19.899999999999999" customHeight="1" x14ac:dyDescent="0.25">
      <c r="E217" s="93"/>
      <c r="I217" s="72"/>
      <c r="P217" s="72"/>
      <c r="Q217" s="72"/>
      <c r="R217" s="72"/>
      <c r="S217" s="72"/>
      <c r="AJ217" s="278"/>
      <c r="AK217" s="242"/>
      <c r="AL217" s="238">
        <f>AJ207*100-2*2</f>
        <v>236</v>
      </c>
      <c r="AM217" s="242" t="s">
        <v>317</v>
      </c>
      <c r="AN217" s="238">
        <v>45</v>
      </c>
      <c r="AO217" s="250">
        <f>INT(AL217*TAN(RADIANS(AN217)))+20</f>
        <v>256</v>
      </c>
      <c r="AP217" s="242">
        <f>INT((AO217-13)/AS217)*AS217+13</f>
        <v>253</v>
      </c>
      <c r="AQ217" s="242">
        <f>AP217+INT(AL217*(TAN(AN217/180*PI())))</f>
        <v>489</v>
      </c>
      <c r="AR217" s="238">
        <f>F$11</f>
        <v>40</v>
      </c>
      <c r="AS217" s="239">
        <v>8</v>
      </c>
      <c r="AT217" s="88">
        <v>1</v>
      </c>
      <c r="AU217" s="104">
        <f>J$11</f>
        <v>20</v>
      </c>
      <c r="AV217" s="87">
        <f>AL217-8</f>
        <v>228</v>
      </c>
      <c r="AW217" s="88">
        <f>AR217-9</f>
        <v>31</v>
      </c>
      <c r="AX217" s="130">
        <f>INT((AP217-13)/AS217)+1</f>
        <v>31</v>
      </c>
      <c r="AY217" s="103" t="s">
        <v>310</v>
      </c>
      <c r="AZ217" s="105">
        <f t="shared" si="58"/>
        <v>2.27</v>
      </c>
      <c r="BA217" s="88">
        <f t="shared" si="59"/>
        <v>290</v>
      </c>
      <c r="BB217" s="87">
        <f>BA217*AX217/100*((AU217/100)^2/4*PI()*7850/100)</f>
        <v>221.70690595281212</v>
      </c>
      <c r="BC217" s="87">
        <f>Q$11</f>
        <v>0</v>
      </c>
      <c r="BD217" s="88">
        <v>2</v>
      </c>
      <c r="BE217" s="87">
        <f>AL217-8</f>
        <v>228</v>
      </c>
      <c r="BF217" s="87">
        <f>AR217-9</f>
        <v>31</v>
      </c>
      <c r="BG217" s="104">
        <v>12</v>
      </c>
      <c r="BH217" s="88">
        <f t="shared" si="60"/>
        <v>290</v>
      </c>
      <c r="BI217" s="88">
        <f>INT((AP217-13)/20)+1</f>
        <v>13</v>
      </c>
      <c r="BJ217" s="87">
        <f t="shared" si="61"/>
        <v>33.470590963198731</v>
      </c>
      <c r="BK217" s="88">
        <v>3</v>
      </c>
      <c r="BL217" s="87">
        <f>IF(BS217="双肢",(AP217+AQ217)/2-8.5,((INT((AX217-1)/2)+1)*AS217+AZ217+BO217+(AQ217-6.5*2)/2+INT(AQ217/8/10)*10+AZ217+BO217)/2)</f>
        <v>362.5</v>
      </c>
      <c r="BM217" s="87">
        <f>AR217-8.2</f>
        <v>31.8</v>
      </c>
      <c r="BN217" s="104">
        <v>12</v>
      </c>
      <c r="BO217" s="105">
        <f t="shared" si="62"/>
        <v>1.39</v>
      </c>
      <c r="BP217" s="87">
        <f>(BL217+BM217+10)*2</f>
        <v>808.6</v>
      </c>
      <c r="BQ217" s="88">
        <f>IF(BS217="双肢",INT((AL217-8)/12.5)+1,(INT((AL217-8)/12.5)+1)*2)</f>
        <v>19</v>
      </c>
      <c r="BR217" s="87">
        <f t="shared" si="63"/>
        <v>136.39842896658018</v>
      </c>
      <c r="BS217" s="87" t="str">
        <f>AE$11</f>
        <v>双肢</v>
      </c>
      <c r="BT217" s="242">
        <f>BB217+BJ217+BR217+BB218+BJ218+BR218</f>
        <v>751.59185229641992</v>
      </c>
      <c r="BU217" s="342">
        <f>(AP217+AQ217)*AL217/2*AR217/1000000</f>
        <v>3.50224</v>
      </c>
      <c r="BV217" s="88">
        <v>5</v>
      </c>
      <c r="BW217" s="110">
        <f>(20+10*BY217)*TAN(BX217/180*PI())</f>
        <v>144.85281374238571</v>
      </c>
      <c r="BX217" s="242">
        <f>45+AN217/2</f>
        <v>67.5</v>
      </c>
      <c r="BY217" s="88">
        <f>INT((150*COS(BX217/180*PI())-10)/10)</f>
        <v>4</v>
      </c>
      <c r="BZ217" s="104">
        <v>12</v>
      </c>
      <c r="CA217" s="110">
        <f>BW217+12</f>
        <v>156.85281374238571</v>
      </c>
      <c r="CB217" s="88">
        <f t="shared" si="64"/>
        <v>5</v>
      </c>
      <c r="CC217" s="87">
        <f t="shared" si="65"/>
        <v>6.9628068570267745</v>
      </c>
      <c r="CD217" s="242">
        <f>BB217+BJ217+BR217+BB218+BJ218+BR218+CC217+CC218</f>
        <v>766.5028083095882</v>
      </c>
      <c r="CE217" s="284">
        <f>(AP217+AQ217)*AL217/2*AR217/1000000</f>
        <v>3.50224</v>
      </c>
    </row>
    <row r="218" spans="5:83" ht="19.899999999999999" customHeight="1" x14ac:dyDescent="0.25">
      <c r="E218" s="93"/>
      <c r="I218" s="72"/>
      <c r="P218" s="72"/>
      <c r="Q218" s="72"/>
      <c r="R218" s="72"/>
      <c r="S218" s="72"/>
      <c r="AJ218" s="278"/>
      <c r="AK218" s="242"/>
      <c r="AL218" s="345"/>
      <c r="AM218" s="242"/>
      <c r="AN218" s="238"/>
      <c r="AO218" s="250"/>
      <c r="AP218" s="242"/>
      <c r="AQ218" s="242"/>
      <c r="AR218" s="238"/>
      <c r="AS218" s="239"/>
      <c r="AT218" s="88" t="s">
        <v>311</v>
      </c>
      <c r="AU218" s="104">
        <f>AU217</f>
        <v>20</v>
      </c>
      <c r="AV218" s="87">
        <f>AL217/COS(AN217/180*PI())-8</f>
        <v>325.7544007200504</v>
      </c>
      <c r="AW218" s="88">
        <f>AR217-9</f>
        <v>31</v>
      </c>
      <c r="AX218" s="103" t="s">
        <v>310</v>
      </c>
      <c r="AY218" s="131">
        <f>INT((AQ217-AP217-3.5/COS(AN217*PI()/180))/AS217)+1</f>
        <v>29</v>
      </c>
      <c r="AZ218" s="105">
        <f t="shared" si="58"/>
        <v>2.27</v>
      </c>
      <c r="BA218" s="88">
        <f t="shared" si="59"/>
        <v>387.7544007200504</v>
      </c>
      <c r="BB218" s="87">
        <f>BA218*AY218/100*((AU218/100)^2/4*PI()*7850/100)</f>
        <v>277.31557565557819</v>
      </c>
      <c r="BC218" s="87">
        <f>BC217</f>
        <v>0</v>
      </c>
      <c r="BD218" s="88" t="s">
        <v>312</v>
      </c>
      <c r="BE218" s="87">
        <f>AL217/COS(AN217/180*PI())-8</f>
        <v>325.7544007200504</v>
      </c>
      <c r="BF218" s="87">
        <f>AR217-9</f>
        <v>31</v>
      </c>
      <c r="BG218" s="104">
        <v>12</v>
      </c>
      <c r="BH218" s="88">
        <f t="shared" si="60"/>
        <v>387.7544007200504</v>
      </c>
      <c r="BI218" s="88">
        <f>INT((AQ217-AP217-3.5/COS(AN217*PI()/180))/20)+1</f>
        <v>12</v>
      </c>
      <c r="BJ218" s="87">
        <f t="shared" si="61"/>
        <v>41.310458166624052</v>
      </c>
      <c r="BK218" s="88">
        <v>4</v>
      </c>
      <c r="BL218" s="103" t="s">
        <v>310</v>
      </c>
      <c r="BM218" s="87">
        <f>AR217-8.2</f>
        <v>31.8</v>
      </c>
      <c r="BN218" s="104">
        <v>12</v>
      </c>
      <c r="BO218" s="105">
        <f t="shared" si="62"/>
        <v>1.39</v>
      </c>
      <c r="BP218" s="87">
        <f>20+BM218</f>
        <v>51.8</v>
      </c>
      <c r="BQ218" s="88">
        <f>IF(BS217="双肢",INT(BQ217/3)*INT((AX217+AY218/2)/3),INT(BQ217/3/2)*INT((AX217+AY218/2)/3))</f>
        <v>90</v>
      </c>
      <c r="BR218" s="87">
        <f t="shared" si="63"/>
        <v>41.389892591626641</v>
      </c>
      <c r="BS218" s="103" t="s">
        <v>310</v>
      </c>
      <c r="BT218" s="242"/>
      <c r="BU218" s="342"/>
      <c r="BV218" s="88">
        <v>6</v>
      </c>
      <c r="BW218" s="110">
        <f>(10+2.5*BY218)*1/TAN(BX217/180*PI())</f>
        <v>26.923881554251178</v>
      </c>
      <c r="BX218" s="242"/>
      <c r="BY218" s="88">
        <f>INT((120*SIN(BX217/180*PI()))/10)*2</f>
        <v>22</v>
      </c>
      <c r="BZ218" s="104">
        <v>12</v>
      </c>
      <c r="CA218" s="110">
        <f>BW218+2*6</f>
        <v>38.923881554251182</v>
      </c>
      <c r="CB218" s="88">
        <f t="shared" si="64"/>
        <v>23</v>
      </c>
      <c r="CC218" s="87">
        <f t="shared" si="65"/>
        <v>7.9481491561415787</v>
      </c>
      <c r="CD218" s="242"/>
      <c r="CE218" s="284"/>
    </row>
    <row r="219" spans="5:83" ht="19.899999999999999" customHeight="1" x14ac:dyDescent="0.25">
      <c r="E219" s="93"/>
      <c r="I219" s="72"/>
      <c r="P219" s="72"/>
      <c r="Q219" s="72"/>
      <c r="R219" s="72"/>
      <c r="S219" s="72"/>
      <c r="AJ219" s="278"/>
      <c r="AK219" s="242"/>
      <c r="AL219" s="238">
        <f>AJ207*100-2*2</f>
        <v>236</v>
      </c>
      <c r="AM219" s="242" t="s">
        <v>318</v>
      </c>
      <c r="AN219" s="238">
        <v>45</v>
      </c>
      <c r="AO219" s="250">
        <f>INT(AL219*TAN(RADIANS(AN219)))+20</f>
        <v>256</v>
      </c>
      <c r="AP219" s="242">
        <f>INT((AO219-13)/AS219)*AS219+13</f>
        <v>253</v>
      </c>
      <c r="AQ219" s="242">
        <f>AP219+INT(AL219*(TAN(AN219/180*PI())))</f>
        <v>489</v>
      </c>
      <c r="AR219" s="238">
        <f>F$12</f>
        <v>45</v>
      </c>
      <c r="AS219" s="239">
        <v>8</v>
      </c>
      <c r="AT219" s="88">
        <v>1</v>
      </c>
      <c r="AU219" s="104">
        <f>J$12</f>
        <v>22</v>
      </c>
      <c r="AV219" s="87">
        <f>AL219-8</f>
        <v>228</v>
      </c>
      <c r="AW219" s="88">
        <f>AR219-9</f>
        <v>36</v>
      </c>
      <c r="AX219" s="130">
        <f>INT((AP219-13)/AS219)+1</f>
        <v>31</v>
      </c>
      <c r="AY219" s="103" t="s">
        <v>310</v>
      </c>
      <c r="AZ219" s="105">
        <f t="shared" si="58"/>
        <v>2.5099999999999998</v>
      </c>
      <c r="BA219" s="88">
        <f t="shared" si="59"/>
        <v>300</v>
      </c>
      <c r="BB219" s="87">
        <f>BA219*AX219/100*((AU219/100)^2/4*PI()*7850/100)</f>
        <v>277.51588572714064</v>
      </c>
      <c r="BC219" s="87">
        <f>Q$12</f>
        <v>0</v>
      </c>
      <c r="BD219" s="88">
        <v>2</v>
      </c>
      <c r="BE219" s="87">
        <f>AL219-8</f>
        <v>228</v>
      </c>
      <c r="BF219" s="87">
        <f>AR219-9</f>
        <v>36</v>
      </c>
      <c r="BG219" s="104">
        <v>12</v>
      </c>
      <c r="BH219" s="88">
        <f t="shared" si="60"/>
        <v>300</v>
      </c>
      <c r="BI219" s="88">
        <f>INT((AP219-13)/20)+1</f>
        <v>13</v>
      </c>
      <c r="BJ219" s="87">
        <f t="shared" si="61"/>
        <v>34.624749272274542</v>
      </c>
      <c r="BK219" s="88" t="s">
        <v>319</v>
      </c>
      <c r="BL219" s="87">
        <f>IF(BS219="双肢",(AP219+AQ219)/2-8.5,((INT((AX219-1)/2)+1)*AS219+AZ219+BO219+(AQ219-6.5*2)/2+INT(AQ219/8/10)*10+AZ219+BO219)/2)</f>
        <v>216.67</v>
      </c>
      <c r="BM219" s="87">
        <f>AR219-8.2</f>
        <v>36.799999999999997</v>
      </c>
      <c r="BN219" s="104">
        <f>Z$6</f>
        <v>10</v>
      </c>
      <c r="BO219" s="105">
        <f t="shared" si="62"/>
        <v>1.1599999999999999</v>
      </c>
      <c r="BP219" s="87">
        <f>(BL219+BM219+10)*2</f>
        <v>526.93999999999994</v>
      </c>
      <c r="BQ219" s="88">
        <f>IF(BS219="双肢",INT((AL219-8)/12.5)+1,(INT((AL219-8)/12.5)+1)*2)</f>
        <v>38</v>
      </c>
      <c r="BR219" s="87">
        <f t="shared" si="63"/>
        <v>123.45375436222031</v>
      </c>
      <c r="BS219" s="87" t="str">
        <f>AE$12</f>
        <v>四肢</v>
      </c>
      <c r="BT219" s="242">
        <f>BB219+BJ219+BR219+BB220+BJ220+BR220</f>
        <v>867.56084810922687</v>
      </c>
      <c r="BU219" s="342">
        <f>(AP219+AQ219)*AL219/2*AR219/1000000</f>
        <v>3.9400200000000001</v>
      </c>
      <c r="BV219" s="88">
        <v>5</v>
      </c>
      <c r="BW219" s="110">
        <f>(20+10*BY219)*TAN(BX219/180*PI())</f>
        <v>144.85281374238571</v>
      </c>
      <c r="BX219" s="242">
        <f>45+AN219/2</f>
        <v>67.5</v>
      </c>
      <c r="BY219" s="88">
        <f>INT((150*COS(BX219/180*PI())-10)/10)</f>
        <v>4</v>
      </c>
      <c r="BZ219" s="104">
        <v>12</v>
      </c>
      <c r="CA219" s="110">
        <f>BW219+12</f>
        <v>156.85281374238571</v>
      </c>
      <c r="CB219" s="88">
        <f t="shared" si="64"/>
        <v>5</v>
      </c>
      <c r="CC219" s="87">
        <f t="shared" si="65"/>
        <v>6.9628068570267745</v>
      </c>
      <c r="CD219" s="242">
        <f>BB219+BJ219+BR219+BB220+BJ220+BR220+CC219+CC220</f>
        <v>882.47180412239516</v>
      </c>
      <c r="CE219" s="284">
        <f>(AP219+AQ219)*AL219/2*AR219/1000000</f>
        <v>3.9400200000000001</v>
      </c>
    </row>
    <row r="220" spans="5:83" ht="19.899999999999999" customHeight="1" x14ac:dyDescent="0.25">
      <c r="E220" s="93"/>
      <c r="I220" s="72"/>
      <c r="P220" s="72"/>
      <c r="Q220" s="72"/>
      <c r="R220" s="72"/>
      <c r="S220" s="72"/>
      <c r="AJ220" s="278"/>
      <c r="AK220" s="242"/>
      <c r="AL220" s="345"/>
      <c r="AM220" s="242"/>
      <c r="AN220" s="238">
        <v>45.3333333333333</v>
      </c>
      <c r="AO220" s="250"/>
      <c r="AP220" s="242"/>
      <c r="AQ220" s="242"/>
      <c r="AR220" s="238"/>
      <c r="AS220" s="239"/>
      <c r="AT220" s="88" t="s">
        <v>311</v>
      </c>
      <c r="AU220" s="104">
        <f>AU219</f>
        <v>22</v>
      </c>
      <c r="AV220" s="87">
        <f>AL219/COS(AN219/180*PI())-8</f>
        <v>325.7544007200504</v>
      </c>
      <c r="AW220" s="88">
        <f>AR219-9</f>
        <v>36</v>
      </c>
      <c r="AX220" s="103" t="s">
        <v>310</v>
      </c>
      <c r="AY220" s="131">
        <f>INT((AQ219-AP219-3.5/COS(AN219*PI()/180))/AS219)+1</f>
        <v>29</v>
      </c>
      <c r="AZ220" s="105">
        <f t="shared" si="58"/>
        <v>2.5099999999999998</v>
      </c>
      <c r="BA220" s="88">
        <f t="shared" si="59"/>
        <v>397.7544007200504</v>
      </c>
      <c r="BB220" s="87">
        <f>BA220*AY220/100*((AU220/100)^2/4*PI()*7850/100)</f>
        <v>344.20556771108511</v>
      </c>
      <c r="BC220" s="87">
        <f>BC219</f>
        <v>0</v>
      </c>
      <c r="BD220" s="88" t="s">
        <v>312</v>
      </c>
      <c r="BE220" s="87">
        <f>AL219/COS(AN219/180*PI())-8</f>
        <v>325.7544007200504</v>
      </c>
      <c r="BF220" s="87">
        <f>AR219-9</f>
        <v>36</v>
      </c>
      <c r="BG220" s="104">
        <v>12</v>
      </c>
      <c r="BH220" s="88">
        <f t="shared" si="60"/>
        <v>397.7544007200504</v>
      </c>
      <c r="BI220" s="88">
        <f>INT((AQ219-AP219-3.5/COS(AN219*PI()/180))/20)+1</f>
        <v>12</v>
      </c>
      <c r="BJ220" s="87">
        <f t="shared" si="61"/>
        <v>42.375835067309424</v>
      </c>
      <c r="BK220" s="88">
        <v>4</v>
      </c>
      <c r="BL220" s="103" t="s">
        <v>310</v>
      </c>
      <c r="BM220" s="87">
        <f>AR219-8.2</f>
        <v>36.799999999999997</v>
      </c>
      <c r="BN220" s="104">
        <v>12</v>
      </c>
      <c r="BO220" s="105">
        <f t="shared" si="62"/>
        <v>1.39</v>
      </c>
      <c r="BP220" s="87">
        <f>20+BM220</f>
        <v>56.8</v>
      </c>
      <c r="BQ220" s="88">
        <f>IF(BS219="双肢",INT(BQ219/3)*INT((AX219+AY220/2)/3),INT(BQ219/3/2)*INT((AX219+AY220/2)/3))</f>
        <v>90</v>
      </c>
      <c r="BR220" s="87">
        <f t="shared" si="63"/>
        <v>45.385055969196785</v>
      </c>
      <c r="BS220" s="103" t="s">
        <v>310</v>
      </c>
      <c r="BT220" s="242"/>
      <c r="BU220" s="342"/>
      <c r="BV220" s="88">
        <v>6</v>
      </c>
      <c r="BW220" s="110">
        <f>(10+2.5*BY220)*1/TAN(BX219/180*PI())</f>
        <v>26.923881554251178</v>
      </c>
      <c r="BX220" s="242"/>
      <c r="BY220" s="88">
        <f>INT((120*SIN(BX219/180*PI()))/10)*2</f>
        <v>22</v>
      </c>
      <c r="BZ220" s="104">
        <v>12</v>
      </c>
      <c r="CA220" s="110">
        <f>BW220+2*6</f>
        <v>38.923881554251182</v>
      </c>
      <c r="CB220" s="88">
        <f t="shared" si="64"/>
        <v>23</v>
      </c>
      <c r="CC220" s="87">
        <f t="shared" si="65"/>
        <v>7.9481491561415787</v>
      </c>
      <c r="CD220" s="242"/>
      <c r="CE220" s="284"/>
    </row>
    <row r="221" spans="5:83" ht="19.899999999999999" customHeight="1" x14ac:dyDescent="0.25">
      <c r="E221" s="93"/>
      <c r="I221" s="72"/>
      <c r="P221" s="72"/>
      <c r="Q221" s="72"/>
      <c r="R221" s="72"/>
      <c r="S221" s="72"/>
      <c r="AJ221" s="278"/>
      <c r="AK221" s="242"/>
      <c r="AL221" s="238">
        <f>AJ207*100-2*2</f>
        <v>236</v>
      </c>
      <c r="AM221" s="242" t="s">
        <v>320</v>
      </c>
      <c r="AN221" s="238">
        <v>45</v>
      </c>
      <c r="AO221" s="250">
        <f>INT(AL221*TAN(RADIANS(AN221)))+20</f>
        <v>256</v>
      </c>
      <c r="AP221" s="242">
        <f>INT((AO221-13)/AS221)*AS221+13</f>
        <v>253</v>
      </c>
      <c r="AQ221" s="242">
        <f>AP221+INT(AL221*(TAN(AN221/180*PI())))</f>
        <v>489</v>
      </c>
      <c r="AR221" s="238">
        <f>F$13</f>
        <v>45</v>
      </c>
      <c r="AS221" s="239">
        <v>8</v>
      </c>
      <c r="AT221" s="88">
        <v>1</v>
      </c>
      <c r="AU221" s="104">
        <f>J$13</f>
        <v>22</v>
      </c>
      <c r="AV221" s="87">
        <f>AL221-8</f>
        <v>228</v>
      </c>
      <c r="AW221" s="88">
        <f>AR221-9</f>
        <v>36</v>
      </c>
      <c r="AX221" s="130">
        <f>INT((AP221-13)/AS221)+1</f>
        <v>31</v>
      </c>
      <c r="AY221" s="103" t="s">
        <v>310</v>
      </c>
      <c r="AZ221" s="105">
        <f t="shared" si="58"/>
        <v>2.5099999999999998</v>
      </c>
      <c r="BA221" s="88">
        <f t="shared" si="59"/>
        <v>300</v>
      </c>
      <c r="BB221" s="87">
        <f>BA221*AX221/100*((AU221/100)^2/4*PI()*7850/100)</f>
        <v>277.51588572714064</v>
      </c>
      <c r="BC221" s="87">
        <f>Q$13</f>
        <v>0</v>
      </c>
      <c r="BD221" s="88">
        <v>2</v>
      </c>
      <c r="BE221" s="87">
        <f>AL221-8</f>
        <v>228</v>
      </c>
      <c r="BF221" s="87">
        <f>AR221-9</f>
        <v>36</v>
      </c>
      <c r="BG221" s="104">
        <v>12</v>
      </c>
      <c r="BH221" s="88">
        <f t="shared" si="60"/>
        <v>300</v>
      </c>
      <c r="BI221" s="88">
        <f>INT((AP221-13)/20)+1</f>
        <v>13</v>
      </c>
      <c r="BJ221" s="87">
        <f t="shared" si="61"/>
        <v>34.624749272274542</v>
      </c>
      <c r="BK221" s="88" t="s">
        <v>319</v>
      </c>
      <c r="BL221" s="87">
        <f>IF(BS221="双肢",(AP221+AQ221)/2-8.5,((INT((AX221-1)/2)+1)*AS221+AZ221+BO221+(AQ221-6.5*2)/2+INT(AQ221/8/10)*10+AZ221+BO221)/2)</f>
        <v>216.67</v>
      </c>
      <c r="BM221" s="87">
        <f>AR221-8.2</f>
        <v>36.799999999999997</v>
      </c>
      <c r="BN221" s="104">
        <f>Z$6</f>
        <v>10</v>
      </c>
      <c r="BO221" s="105">
        <f t="shared" si="62"/>
        <v>1.1599999999999999</v>
      </c>
      <c r="BP221" s="87">
        <f>(BL221+BM221+10)*2</f>
        <v>526.93999999999994</v>
      </c>
      <c r="BQ221" s="88">
        <f>IF(BS221="双肢",INT((AL221-8)/12.5)+1,(INT((AL221-8)/12.5)+1)*2)</f>
        <v>38</v>
      </c>
      <c r="BR221" s="87">
        <f t="shared" si="63"/>
        <v>123.45375436222031</v>
      </c>
      <c r="BS221" s="87" t="str">
        <f>AE$13</f>
        <v>四肢</v>
      </c>
      <c r="BT221" s="242">
        <f>BB221+BJ221+BR221+BB222+BJ222+BR222</f>
        <v>867.56084810922687</v>
      </c>
      <c r="BU221" s="342">
        <f>(AP221+AQ221)*AL221/2*AR221/1000000</f>
        <v>3.9400200000000001</v>
      </c>
      <c r="BV221" s="88">
        <v>5</v>
      </c>
      <c r="BW221" s="110">
        <f>(20+10*BY221)*TAN(BX221/180*PI())</f>
        <v>144.85281374238571</v>
      </c>
      <c r="BX221" s="242">
        <f>45+AN221/2</f>
        <v>67.5</v>
      </c>
      <c r="BY221" s="88">
        <f>INT((150*COS(BX221/180*PI())-10)/10)</f>
        <v>4</v>
      </c>
      <c r="BZ221" s="104">
        <v>12</v>
      </c>
      <c r="CA221" s="110">
        <f>BW221+12</f>
        <v>156.85281374238571</v>
      </c>
      <c r="CB221" s="88">
        <f t="shared" si="64"/>
        <v>5</v>
      </c>
      <c r="CC221" s="87">
        <f t="shared" si="65"/>
        <v>6.9628068570267745</v>
      </c>
      <c r="CD221" s="242">
        <f>BB221+BJ221+BR221+BB222+BJ222+BR222+CC221+CC222</f>
        <v>882.47180412239516</v>
      </c>
      <c r="CE221" s="284">
        <f>(AP221+AQ221)*AL221/2*AR221/1000000</f>
        <v>3.9400200000000001</v>
      </c>
    </row>
    <row r="222" spans="5:83" ht="19.899999999999999" customHeight="1" x14ac:dyDescent="0.25">
      <c r="E222" s="93"/>
      <c r="I222" s="72"/>
      <c r="P222" s="72"/>
      <c r="Q222" s="72"/>
      <c r="R222" s="72"/>
      <c r="S222" s="72"/>
      <c r="AJ222" s="278"/>
      <c r="AK222" s="242"/>
      <c r="AL222" s="345"/>
      <c r="AM222" s="242"/>
      <c r="AN222" s="238">
        <v>45.3333333333333</v>
      </c>
      <c r="AO222" s="250"/>
      <c r="AP222" s="242"/>
      <c r="AQ222" s="242"/>
      <c r="AR222" s="238"/>
      <c r="AS222" s="239"/>
      <c r="AT222" s="88" t="s">
        <v>311</v>
      </c>
      <c r="AU222" s="104">
        <f>AU221</f>
        <v>22</v>
      </c>
      <c r="AV222" s="87">
        <f>AL221/COS(AN221/180*PI())-8</f>
        <v>325.7544007200504</v>
      </c>
      <c r="AW222" s="88">
        <f>AR221-9</f>
        <v>36</v>
      </c>
      <c r="AX222" s="103" t="s">
        <v>310</v>
      </c>
      <c r="AY222" s="131">
        <f>INT((AQ221-AP221-3.5/COS(AN221*PI()/180))/AS221)+1</f>
        <v>29</v>
      </c>
      <c r="AZ222" s="105">
        <f t="shared" si="58"/>
        <v>2.5099999999999998</v>
      </c>
      <c r="BA222" s="88">
        <f t="shared" si="59"/>
        <v>397.7544007200504</v>
      </c>
      <c r="BB222" s="87">
        <f>BA222*AY222/100*((AU222/100)^2/4*PI()*7850/100)</f>
        <v>344.20556771108511</v>
      </c>
      <c r="BC222" s="87">
        <f>BC221</f>
        <v>0</v>
      </c>
      <c r="BD222" s="88" t="s">
        <v>312</v>
      </c>
      <c r="BE222" s="87">
        <f>AL221/COS(AN221/180*PI())-8</f>
        <v>325.7544007200504</v>
      </c>
      <c r="BF222" s="87">
        <f>AR221-9</f>
        <v>36</v>
      </c>
      <c r="BG222" s="104">
        <v>12</v>
      </c>
      <c r="BH222" s="88">
        <f t="shared" si="60"/>
        <v>397.7544007200504</v>
      </c>
      <c r="BI222" s="88">
        <f>INT((AQ221-AP221-3.5/COS(AN221*PI()/180))/20)+1</f>
        <v>12</v>
      </c>
      <c r="BJ222" s="87">
        <f t="shared" si="61"/>
        <v>42.375835067309424</v>
      </c>
      <c r="BK222" s="88">
        <v>4</v>
      </c>
      <c r="BL222" s="103" t="s">
        <v>310</v>
      </c>
      <c r="BM222" s="87">
        <f>AR221-8.2</f>
        <v>36.799999999999997</v>
      </c>
      <c r="BN222" s="104">
        <v>12</v>
      </c>
      <c r="BO222" s="105">
        <f t="shared" si="62"/>
        <v>1.39</v>
      </c>
      <c r="BP222" s="87">
        <f>20+BM222</f>
        <v>56.8</v>
      </c>
      <c r="BQ222" s="88">
        <f>IF(BS221="双肢",INT(BQ221/3)*INT((AX221+AY222/2)/3),INT(BQ221/3/2)*INT((AX221+AY222/2)/3))</f>
        <v>90</v>
      </c>
      <c r="BR222" s="87">
        <f t="shared" si="63"/>
        <v>45.385055969196785</v>
      </c>
      <c r="BS222" s="103" t="s">
        <v>310</v>
      </c>
      <c r="BT222" s="242"/>
      <c r="BU222" s="342"/>
      <c r="BV222" s="88">
        <v>6</v>
      </c>
      <c r="BW222" s="110">
        <f>(10+2.5*BY222)*1/TAN(BX221/180*PI())</f>
        <v>26.923881554251178</v>
      </c>
      <c r="BX222" s="242"/>
      <c r="BY222" s="88">
        <f>INT((120*SIN(BX221/180*PI()))/10)*2</f>
        <v>22</v>
      </c>
      <c r="BZ222" s="104">
        <v>12</v>
      </c>
      <c r="CA222" s="110">
        <f>BW222+2*6</f>
        <v>38.923881554251182</v>
      </c>
      <c r="CB222" s="88">
        <f t="shared" si="64"/>
        <v>23</v>
      </c>
      <c r="CC222" s="87">
        <f t="shared" si="65"/>
        <v>7.9481491561415787</v>
      </c>
      <c r="CD222" s="242"/>
      <c r="CE222" s="284"/>
    </row>
    <row r="223" spans="5:83" ht="19.899999999999999" customHeight="1" x14ac:dyDescent="0.25">
      <c r="E223" s="93"/>
      <c r="I223" s="72"/>
      <c r="P223" s="72"/>
      <c r="Q223" s="72"/>
      <c r="R223" s="72"/>
      <c r="S223" s="72"/>
      <c r="AJ223" s="278"/>
      <c r="AK223" s="242"/>
      <c r="AL223" s="238">
        <f>AJ207*100-2*2</f>
        <v>236</v>
      </c>
      <c r="AM223" s="242" t="s">
        <v>321</v>
      </c>
      <c r="AN223" s="238">
        <v>45</v>
      </c>
      <c r="AO223" s="250">
        <f>INT(AL223*TAN(RADIANS(AN223)))+20</f>
        <v>256</v>
      </c>
      <c r="AP223" s="242">
        <f>INT((AO223-13)/AS223)*AS223+13</f>
        <v>253</v>
      </c>
      <c r="AQ223" s="242">
        <f>AP223+INT(AL223*(TAN(AN223/180*PI())))</f>
        <v>489</v>
      </c>
      <c r="AR223" s="238">
        <f>F$14</f>
        <v>50</v>
      </c>
      <c r="AS223" s="239">
        <v>8</v>
      </c>
      <c r="AT223" s="88">
        <v>1</v>
      </c>
      <c r="AU223" s="104">
        <f>J$14</f>
        <v>22</v>
      </c>
      <c r="AV223" s="87">
        <f>AL223-8</f>
        <v>228</v>
      </c>
      <c r="AW223" s="88">
        <f>AR223-9</f>
        <v>41</v>
      </c>
      <c r="AX223" s="130">
        <f>INT((AP223-13)/AS223)+1</f>
        <v>31</v>
      </c>
      <c r="AY223" s="103" t="s">
        <v>310</v>
      </c>
      <c r="AZ223" s="105">
        <f t="shared" si="58"/>
        <v>2.5099999999999998</v>
      </c>
      <c r="BA223" s="88">
        <f t="shared" si="59"/>
        <v>310</v>
      </c>
      <c r="BB223" s="87">
        <f>BA223*AX223/100*((AU223/100)^2/4*PI()*7850/100)</f>
        <v>286.76641525137865</v>
      </c>
      <c r="BC223" s="87">
        <f>Q$14</f>
        <v>0</v>
      </c>
      <c r="BD223" s="88">
        <v>2</v>
      </c>
      <c r="BE223" s="87">
        <f>AL223-8</f>
        <v>228</v>
      </c>
      <c r="BF223" s="87">
        <f>AR223-9</f>
        <v>41</v>
      </c>
      <c r="BG223" s="104">
        <v>12</v>
      </c>
      <c r="BH223" s="88">
        <f t="shared" si="60"/>
        <v>310</v>
      </c>
      <c r="BI223" s="88">
        <f>INT((AP223-13)/20)+1</f>
        <v>13</v>
      </c>
      <c r="BJ223" s="87">
        <f t="shared" si="61"/>
        <v>35.77890758135036</v>
      </c>
      <c r="BK223" s="88" t="s">
        <v>319</v>
      </c>
      <c r="BL223" s="87">
        <f>IF(BS223="双肢",(AP223+AQ223)/2-8.5,((INT((AX223-1)/2)+1)*AS223+AZ223+BO223+(AQ223-6.5*2)/2+INT(AQ223/8/10)*10+AZ223+BO223)/2)</f>
        <v>216.89999999999998</v>
      </c>
      <c r="BM223" s="87">
        <f>AR223-8.2</f>
        <v>41.8</v>
      </c>
      <c r="BN223" s="104">
        <v>12</v>
      </c>
      <c r="BO223" s="105">
        <f t="shared" si="62"/>
        <v>1.39</v>
      </c>
      <c r="BP223" s="87">
        <f>(BL223+BM223+10)*2</f>
        <v>537.4</v>
      </c>
      <c r="BQ223" s="88">
        <f>IF(BS223="双肢",INT((AL223-8)/12.5)+1,(INT((AL223-8)/12.5)+1)*2)</f>
        <v>38</v>
      </c>
      <c r="BR223" s="87">
        <f t="shared" si="63"/>
        <v>181.30228970230075</v>
      </c>
      <c r="BS223" s="87" t="str">
        <f>AE$14</f>
        <v>四肢</v>
      </c>
      <c r="BT223" s="242">
        <f>BB223+BJ223+BR223+BB224+BJ224+BR224</f>
        <v>949.52833272871226</v>
      </c>
      <c r="BU223" s="342">
        <f>(AP223+AQ223)*AL223/2*AR223/1000000</f>
        <v>4.3777999999999997</v>
      </c>
      <c r="BV223" s="88">
        <v>5</v>
      </c>
      <c r="BW223" s="110">
        <f>(20+10*BY223)*TAN(BX223/180*PI())</f>
        <v>144.85281374238571</v>
      </c>
      <c r="BX223" s="242">
        <f>45+AN223/2</f>
        <v>67.5</v>
      </c>
      <c r="BY223" s="88">
        <f>INT((150*COS(BX223/180*PI())-10)/10)</f>
        <v>4</v>
      </c>
      <c r="BZ223" s="104">
        <v>12</v>
      </c>
      <c r="CA223" s="110">
        <f>BW223+12</f>
        <v>156.85281374238571</v>
      </c>
      <c r="CB223" s="88">
        <f t="shared" si="64"/>
        <v>5</v>
      </c>
      <c r="CC223" s="87">
        <f t="shared" si="65"/>
        <v>6.9628068570267745</v>
      </c>
      <c r="CD223" s="242">
        <f>BB223+BJ223+BR223+BB224+BJ224+BR224+CC223+CC224</f>
        <v>964.43928874188055</v>
      </c>
      <c r="CE223" s="284">
        <f>(AP223+AQ223)*AL223/2*AR223/1000000</f>
        <v>4.3777999999999997</v>
      </c>
    </row>
    <row r="224" spans="5:83" ht="19.899999999999999" customHeight="1" x14ac:dyDescent="0.25">
      <c r="E224" s="93"/>
      <c r="I224" s="72"/>
      <c r="P224" s="72"/>
      <c r="Q224" s="72"/>
      <c r="R224" s="72"/>
      <c r="S224" s="72"/>
      <c r="AJ224" s="278"/>
      <c r="AK224" s="242"/>
      <c r="AL224" s="345"/>
      <c r="AM224" s="242"/>
      <c r="AN224" s="238"/>
      <c r="AO224" s="250"/>
      <c r="AP224" s="242"/>
      <c r="AQ224" s="242"/>
      <c r="AR224" s="238"/>
      <c r="AS224" s="239"/>
      <c r="AT224" s="88" t="s">
        <v>311</v>
      </c>
      <c r="AU224" s="104">
        <f>AU223</f>
        <v>22</v>
      </c>
      <c r="AV224" s="87">
        <f>AL223/COS(AN223/180*PI())-8</f>
        <v>325.7544007200504</v>
      </c>
      <c r="AW224" s="88">
        <f>AR223-9</f>
        <v>41</v>
      </c>
      <c r="AX224" s="103" t="s">
        <v>310</v>
      </c>
      <c r="AY224" s="131">
        <f>INT((AQ223-AP223-3.5/COS(AN223*PI()/180))/AS223)+1</f>
        <v>29</v>
      </c>
      <c r="AZ224" s="105">
        <f t="shared" si="58"/>
        <v>2.5099999999999998</v>
      </c>
      <c r="BA224" s="88">
        <f t="shared" si="59"/>
        <v>407.7544007200504</v>
      </c>
      <c r="BB224" s="87">
        <f>BA224*AY224/100*((AU224/100)^2/4*PI()*7850/100)</f>
        <v>352.85928887892072</v>
      </c>
      <c r="BC224" s="87">
        <f>BC223</f>
        <v>0</v>
      </c>
      <c r="BD224" s="88" t="s">
        <v>312</v>
      </c>
      <c r="BE224" s="87">
        <f>AL223/COS(AN223/180*PI())-8</f>
        <v>325.7544007200504</v>
      </c>
      <c r="BF224" s="87">
        <f>AR223-9</f>
        <v>41</v>
      </c>
      <c r="BG224" s="104">
        <v>12</v>
      </c>
      <c r="BH224" s="88">
        <f t="shared" si="60"/>
        <v>407.7544007200504</v>
      </c>
      <c r="BI224" s="88">
        <f>INT((AQ223-AP223-3.5/COS(AN223*PI()/180))/20)+1</f>
        <v>12</v>
      </c>
      <c r="BJ224" s="87">
        <f t="shared" si="61"/>
        <v>43.441211967994796</v>
      </c>
      <c r="BK224" s="88">
        <v>4</v>
      </c>
      <c r="BL224" s="103" t="s">
        <v>310</v>
      </c>
      <c r="BM224" s="87">
        <f>AR223-8.2</f>
        <v>41.8</v>
      </c>
      <c r="BN224" s="104">
        <v>12</v>
      </c>
      <c r="BO224" s="105">
        <f t="shared" si="62"/>
        <v>1.39</v>
      </c>
      <c r="BP224" s="87">
        <f>20+BM224</f>
        <v>61.8</v>
      </c>
      <c r="BQ224" s="88">
        <f>IF(BS223="双肢",INT(BQ223/3)*INT((AX223+AY224/2)/3),INT(BQ223/3/2)*INT((AX223+AY224/2)/3))</f>
        <v>90</v>
      </c>
      <c r="BR224" s="87">
        <f t="shared" si="63"/>
        <v>49.380219346766921</v>
      </c>
      <c r="BS224" s="103" t="s">
        <v>310</v>
      </c>
      <c r="BT224" s="242"/>
      <c r="BU224" s="342"/>
      <c r="BV224" s="88">
        <v>6</v>
      </c>
      <c r="BW224" s="110">
        <f>(10+2.5*BY224)*1/TAN(BX223/180*PI())</f>
        <v>26.923881554251178</v>
      </c>
      <c r="BX224" s="242"/>
      <c r="BY224" s="88">
        <f>INT((120*SIN(BX223/180*PI()))/10)*2</f>
        <v>22</v>
      </c>
      <c r="BZ224" s="104">
        <v>12</v>
      </c>
      <c r="CA224" s="110">
        <f>BW224+2*6</f>
        <v>38.923881554251182</v>
      </c>
      <c r="CB224" s="88">
        <f t="shared" si="64"/>
        <v>23</v>
      </c>
      <c r="CC224" s="87">
        <f t="shared" si="65"/>
        <v>7.9481491561415787</v>
      </c>
      <c r="CD224" s="242"/>
      <c r="CE224" s="284"/>
    </row>
    <row r="225" spans="5:83" ht="19.899999999999999" customHeight="1" x14ac:dyDescent="0.25">
      <c r="E225" s="93"/>
      <c r="I225" s="72"/>
      <c r="P225" s="72"/>
      <c r="Q225" s="72"/>
      <c r="R225" s="72"/>
      <c r="S225" s="72"/>
      <c r="AJ225" s="278"/>
      <c r="AK225" s="242"/>
      <c r="AL225" s="238">
        <f>AJ207*100-2*2</f>
        <v>236</v>
      </c>
      <c r="AM225" s="242" t="s">
        <v>322</v>
      </c>
      <c r="AN225" s="238">
        <v>45</v>
      </c>
      <c r="AO225" s="250">
        <f>INT(AL225*TAN(RADIANS(AN225)))+20</f>
        <v>256</v>
      </c>
      <c r="AP225" s="242">
        <f>INT((AO225-13)/AS225)*AS225+13</f>
        <v>253</v>
      </c>
      <c r="AQ225" s="242">
        <f>AP225+INT(AL225*(TAN(AN225/180*PI())))</f>
        <v>489</v>
      </c>
      <c r="AR225" s="238">
        <f>F$15</f>
        <v>50</v>
      </c>
      <c r="AS225" s="239">
        <v>8</v>
      </c>
      <c r="AT225" s="88">
        <v>1</v>
      </c>
      <c r="AU225" s="104">
        <f>J$15</f>
        <v>22</v>
      </c>
      <c r="AV225" s="87">
        <f>AL225-8</f>
        <v>228</v>
      </c>
      <c r="AW225" s="88">
        <f>AR225-9</f>
        <v>41</v>
      </c>
      <c r="AX225" s="130">
        <f>INT((AP225-13)/AS225)+1</f>
        <v>31</v>
      </c>
      <c r="AY225" s="103" t="s">
        <v>310</v>
      </c>
      <c r="AZ225" s="105">
        <f t="shared" si="58"/>
        <v>2.5099999999999998</v>
      </c>
      <c r="BA225" s="88">
        <f t="shared" si="59"/>
        <v>310</v>
      </c>
      <c r="BB225" s="87">
        <f>BA225*AX225/100*((AU225/100)^2/4*PI()*7850/100)</f>
        <v>286.76641525137865</v>
      </c>
      <c r="BC225" s="87">
        <f>Q$15</f>
        <v>0</v>
      </c>
      <c r="BD225" s="88">
        <v>2</v>
      </c>
      <c r="BE225" s="87">
        <f>AL225-8</f>
        <v>228</v>
      </c>
      <c r="BF225" s="87">
        <f>AR225-9</f>
        <v>41</v>
      </c>
      <c r="BG225" s="104">
        <v>12</v>
      </c>
      <c r="BH225" s="88">
        <f t="shared" si="60"/>
        <v>310</v>
      </c>
      <c r="BI225" s="88">
        <f>INT((AP225-13)/20)+1</f>
        <v>13</v>
      </c>
      <c r="BJ225" s="87">
        <f t="shared" si="61"/>
        <v>35.77890758135036</v>
      </c>
      <c r="BK225" s="88" t="s">
        <v>319</v>
      </c>
      <c r="BL225" s="87">
        <f>IF(BS225="双肢",(AP225+AQ225)/2-8.5,((INT((AX225-1)/2)+1)*AS225+AZ225+BO225+(AQ225-6.5*2)/2+INT(AQ225/8/10)*10+AZ225+BO225)/2)</f>
        <v>216.89999999999998</v>
      </c>
      <c r="BM225" s="87">
        <f>AR225-8.2</f>
        <v>41.8</v>
      </c>
      <c r="BN225" s="104">
        <v>12</v>
      </c>
      <c r="BO225" s="105">
        <f t="shared" si="62"/>
        <v>1.39</v>
      </c>
      <c r="BP225" s="87">
        <f>(BL225+BM225+10)*2</f>
        <v>537.4</v>
      </c>
      <c r="BQ225" s="88">
        <f>IF(BS225="双肢",INT((AL225-8)/12.5)+1,(INT((AL225-8)/12.5)+1)*2)</f>
        <v>38</v>
      </c>
      <c r="BR225" s="87">
        <f t="shared" si="63"/>
        <v>181.30228970230075</v>
      </c>
      <c r="BS225" s="87" t="str">
        <f>AE$15</f>
        <v>四肢</v>
      </c>
      <c r="BT225" s="242">
        <f>BB225+BJ225+BR225+BB226+BJ226+BR226</f>
        <v>949.52833272871226</v>
      </c>
      <c r="BU225" s="342">
        <f>(AP225+AQ225)*AL225/2*AR225/1000000</f>
        <v>4.3777999999999997</v>
      </c>
      <c r="BV225" s="88">
        <v>5</v>
      </c>
      <c r="BW225" s="110">
        <f>(20+10*BY225)*TAN(BX225/180*PI())</f>
        <v>144.85281374238571</v>
      </c>
      <c r="BX225" s="242">
        <f>45+AN225/2</f>
        <v>67.5</v>
      </c>
      <c r="BY225" s="88">
        <f>INT((150*COS(BX225/180*PI())-10)/10)</f>
        <v>4</v>
      </c>
      <c r="BZ225" s="104">
        <v>12</v>
      </c>
      <c r="CA225" s="110">
        <f>BW225+12</f>
        <v>156.85281374238571</v>
      </c>
      <c r="CB225" s="88">
        <f t="shared" si="64"/>
        <v>5</v>
      </c>
      <c r="CC225" s="87">
        <f t="shared" si="65"/>
        <v>6.9628068570267745</v>
      </c>
      <c r="CD225" s="242">
        <f>BB225+BJ225+BR225+BB226+BJ226+BR226+CC225+CC226</f>
        <v>964.43928874188055</v>
      </c>
      <c r="CE225" s="284">
        <f>(AP225+AQ225)*AL225/2*AR225/1000000</f>
        <v>4.3777999999999997</v>
      </c>
    </row>
    <row r="226" spans="5:83" ht="19.899999999999999" customHeight="1" thickBot="1" x14ac:dyDescent="0.3">
      <c r="E226" s="93"/>
      <c r="I226" s="72"/>
      <c r="P226" s="72"/>
      <c r="Q226" s="72"/>
      <c r="R226" s="72"/>
      <c r="S226" s="72"/>
      <c r="AJ226" s="279"/>
      <c r="AK226" s="252"/>
      <c r="AL226" s="344"/>
      <c r="AM226" s="252"/>
      <c r="AN226" s="236"/>
      <c r="AO226" s="251"/>
      <c r="AP226" s="252"/>
      <c r="AQ226" s="252"/>
      <c r="AR226" s="236"/>
      <c r="AS226" s="240"/>
      <c r="AT226" s="95" t="s">
        <v>311</v>
      </c>
      <c r="AU226" s="108">
        <f>AU225</f>
        <v>22</v>
      </c>
      <c r="AV226" s="94">
        <f>AL225/COS(AN225/180*PI())-8</f>
        <v>325.7544007200504</v>
      </c>
      <c r="AW226" s="95">
        <f>AR225-9</f>
        <v>41</v>
      </c>
      <c r="AX226" s="107" t="s">
        <v>310</v>
      </c>
      <c r="AY226" s="139">
        <f>INT((AQ225-AP225-3.5/COS(AN225*PI()/180))/AS225)+1</f>
        <v>29</v>
      </c>
      <c r="AZ226" s="109">
        <f t="shared" si="58"/>
        <v>2.5099999999999998</v>
      </c>
      <c r="BA226" s="95">
        <f t="shared" si="59"/>
        <v>407.7544007200504</v>
      </c>
      <c r="BB226" s="94">
        <f>BA226*AY226/100*((AU226/100)^2/4*PI()*7850/100)</f>
        <v>352.85928887892072</v>
      </c>
      <c r="BC226" s="94">
        <f>BC225</f>
        <v>0</v>
      </c>
      <c r="BD226" s="95" t="s">
        <v>312</v>
      </c>
      <c r="BE226" s="94">
        <f>AL225/COS(AN225/180*PI())-8</f>
        <v>325.7544007200504</v>
      </c>
      <c r="BF226" s="94">
        <f>AR225-9</f>
        <v>41</v>
      </c>
      <c r="BG226" s="108">
        <v>12</v>
      </c>
      <c r="BH226" s="95">
        <f t="shared" si="60"/>
        <v>407.7544007200504</v>
      </c>
      <c r="BI226" s="95">
        <f>INT((AQ225-AP225-3.5/COS(AN225*PI()/180))/20)+1</f>
        <v>12</v>
      </c>
      <c r="BJ226" s="94">
        <f t="shared" si="61"/>
        <v>43.441211967994796</v>
      </c>
      <c r="BK226" s="95">
        <v>4</v>
      </c>
      <c r="BL226" s="107" t="s">
        <v>310</v>
      </c>
      <c r="BM226" s="94">
        <f>AR225-8.2</f>
        <v>41.8</v>
      </c>
      <c r="BN226" s="108">
        <v>12</v>
      </c>
      <c r="BO226" s="109">
        <f t="shared" si="62"/>
        <v>1.39</v>
      </c>
      <c r="BP226" s="94">
        <f>20+BM226</f>
        <v>61.8</v>
      </c>
      <c r="BQ226" s="95">
        <f>IF(BS225="双肢",INT(BQ225/3)*INT((AX225+AY226/2)/3),INT(BQ225/3/2)*INT((AX225+AY226/2)/3))</f>
        <v>90</v>
      </c>
      <c r="BR226" s="94">
        <f t="shared" si="63"/>
        <v>49.380219346766921</v>
      </c>
      <c r="BS226" s="107" t="s">
        <v>310</v>
      </c>
      <c r="BT226" s="252"/>
      <c r="BU226" s="343"/>
      <c r="BV226" s="95">
        <v>6</v>
      </c>
      <c r="BW226" s="113">
        <f>(10+2.5*BY226)*1/TAN(BX225/180*PI())</f>
        <v>26.923881554251178</v>
      </c>
      <c r="BX226" s="252"/>
      <c r="BY226" s="95">
        <f>INT((120*SIN(BX225/180*PI()))/10)*2</f>
        <v>22</v>
      </c>
      <c r="BZ226" s="108">
        <v>12</v>
      </c>
      <c r="CA226" s="113">
        <f>BW226+2*6</f>
        <v>38.923881554251182</v>
      </c>
      <c r="CB226" s="95">
        <f t="shared" si="64"/>
        <v>23</v>
      </c>
      <c r="CC226" s="94">
        <f t="shared" si="65"/>
        <v>7.9481491561415787</v>
      </c>
      <c r="CD226" s="252"/>
      <c r="CE226" s="285"/>
    </row>
    <row r="227" spans="5:83" ht="19.899999999999999" customHeight="1" x14ac:dyDescent="0.25">
      <c r="E227" s="93"/>
      <c r="I227" s="72"/>
      <c r="P227" s="72"/>
      <c r="Q227" s="72"/>
      <c r="R227" s="72"/>
      <c r="S227" s="72"/>
      <c r="AM227" s="93"/>
      <c r="AN227" s="93"/>
      <c r="AO227" s="129"/>
      <c r="AP227" s="93"/>
      <c r="AQ227" s="93"/>
      <c r="BB227" s="72"/>
      <c r="BC227" s="72"/>
      <c r="BD227" s="72"/>
      <c r="BE227" s="72"/>
      <c r="BF227" s="72"/>
    </row>
    <row r="228" spans="5:83" ht="19.899999999999999" customHeight="1" x14ac:dyDescent="0.25">
      <c r="E228" s="93"/>
      <c r="I228" s="72"/>
      <c r="P228" s="72"/>
      <c r="Q228" s="72"/>
      <c r="R228" s="72"/>
      <c r="S228" s="72"/>
      <c r="AM228" s="93"/>
      <c r="AN228" s="93"/>
      <c r="AO228" s="129"/>
      <c r="AP228" s="93"/>
      <c r="AQ228" s="93"/>
      <c r="BB228" s="72"/>
      <c r="BC228" s="72"/>
      <c r="BD228" s="72"/>
      <c r="BE228" s="72"/>
      <c r="BF228" s="72"/>
    </row>
    <row r="229" spans="5:83" ht="19.899999999999999" customHeight="1" x14ac:dyDescent="0.25">
      <c r="E229" s="93"/>
      <c r="I229" s="72"/>
      <c r="P229" s="72"/>
      <c r="Q229" s="72"/>
      <c r="R229" s="72"/>
      <c r="S229" s="72"/>
      <c r="AM229" s="93"/>
      <c r="AN229" s="93"/>
      <c r="AO229" s="129"/>
      <c r="AP229" s="93"/>
      <c r="AQ229" s="93"/>
      <c r="BB229" s="72"/>
      <c r="BC229" s="72"/>
      <c r="BD229" s="72"/>
      <c r="BE229" s="72"/>
      <c r="BF229" s="72"/>
    </row>
    <row r="230" spans="5:83" ht="19.899999999999999" customHeight="1" x14ac:dyDescent="0.25">
      <c r="E230" s="93"/>
      <c r="I230" s="72"/>
      <c r="P230" s="72"/>
      <c r="Q230" s="72"/>
      <c r="R230" s="72"/>
      <c r="S230" s="72"/>
      <c r="AM230" s="93"/>
      <c r="AN230" s="93"/>
      <c r="AO230" s="129"/>
      <c r="AP230" s="93"/>
      <c r="AQ230" s="93"/>
      <c r="BB230" s="72"/>
      <c r="BC230" s="72"/>
      <c r="BD230" s="72"/>
      <c r="BE230" s="72"/>
      <c r="BF230" s="72"/>
    </row>
    <row r="231" spans="5:83" ht="19.899999999999999" customHeight="1" x14ac:dyDescent="0.25">
      <c r="E231" s="93"/>
      <c r="I231" s="72"/>
      <c r="P231" s="72"/>
      <c r="Q231" s="72"/>
      <c r="R231" s="72"/>
      <c r="S231" s="72"/>
      <c r="AM231" s="93"/>
      <c r="AN231" s="93"/>
      <c r="AO231" s="129"/>
      <c r="AP231" s="93"/>
      <c r="AQ231" s="93"/>
      <c r="BB231" s="72"/>
      <c r="BC231" s="72"/>
      <c r="BD231" s="72"/>
      <c r="BE231" s="72"/>
      <c r="BF231" s="72"/>
    </row>
    <row r="232" spans="5:83" ht="19.899999999999999" customHeight="1" x14ac:dyDescent="0.25">
      <c r="E232" s="93"/>
      <c r="I232" s="72"/>
      <c r="P232" s="72"/>
      <c r="Q232" s="72"/>
      <c r="R232" s="72"/>
      <c r="S232" s="72"/>
      <c r="AM232" s="93"/>
      <c r="AN232" s="93"/>
      <c r="AO232" s="129"/>
      <c r="AP232" s="93"/>
      <c r="AQ232" s="93"/>
      <c r="BB232" s="72"/>
      <c r="BC232" s="72"/>
      <c r="BD232" s="72"/>
      <c r="BE232" s="72"/>
      <c r="BF232" s="72"/>
    </row>
    <row r="233" spans="5:83" ht="19.899999999999999" customHeight="1" x14ac:dyDescent="0.25">
      <c r="E233" s="93"/>
      <c r="I233" s="72"/>
      <c r="P233" s="72"/>
      <c r="Q233" s="72"/>
      <c r="R233" s="72"/>
      <c r="S233" s="72"/>
      <c r="AM233" s="93"/>
      <c r="AN233" s="93"/>
      <c r="AO233" s="129"/>
      <c r="AP233" s="93"/>
      <c r="AQ233" s="93"/>
      <c r="BB233" s="72"/>
      <c r="BC233" s="72"/>
      <c r="BD233" s="72"/>
      <c r="BE233" s="72"/>
      <c r="BF233" s="72"/>
    </row>
    <row r="234" spans="5:83" ht="19.899999999999999" customHeight="1" x14ac:dyDescent="0.25">
      <c r="E234" s="93"/>
      <c r="I234" s="72"/>
      <c r="P234" s="72"/>
      <c r="Q234" s="72"/>
      <c r="R234" s="72"/>
      <c r="S234" s="72"/>
      <c r="AM234" s="93"/>
      <c r="AN234" s="93"/>
      <c r="AO234" s="129"/>
      <c r="AP234" s="93"/>
      <c r="AQ234" s="93"/>
      <c r="BB234" s="72"/>
      <c r="BC234" s="72"/>
      <c r="BD234" s="72"/>
      <c r="BE234" s="72"/>
      <c r="BF234" s="72"/>
    </row>
    <row r="235" spans="5:83" ht="19.899999999999999" customHeight="1" x14ac:dyDescent="0.25">
      <c r="E235" s="93"/>
      <c r="I235" s="72"/>
      <c r="P235" s="72"/>
      <c r="Q235" s="72"/>
      <c r="R235" s="72"/>
      <c r="S235" s="72"/>
      <c r="AM235" s="93"/>
      <c r="AN235" s="93"/>
      <c r="AO235" s="129"/>
      <c r="AP235" s="93"/>
      <c r="AQ235" s="93"/>
      <c r="BB235" s="72"/>
      <c r="BC235" s="72"/>
      <c r="BD235" s="72"/>
      <c r="BE235" s="72"/>
      <c r="BF235" s="72"/>
    </row>
    <row r="236" spans="5:83" ht="19.899999999999999" customHeight="1" x14ac:dyDescent="0.25">
      <c r="E236" s="93"/>
      <c r="I236" s="72"/>
      <c r="P236" s="72"/>
      <c r="Q236" s="72"/>
      <c r="R236" s="72"/>
      <c r="S236" s="72"/>
      <c r="AM236" s="93"/>
      <c r="AN236" s="93"/>
      <c r="AO236" s="129"/>
      <c r="AP236" s="93"/>
      <c r="AQ236" s="93"/>
      <c r="BB236" s="72"/>
      <c r="BC236" s="72"/>
      <c r="BD236" s="72"/>
      <c r="BE236" s="72"/>
      <c r="BF236" s="72"/>
    </row>
    <row r="237" spans="5:83" ht="19.899999999999999" customHeight="1" x14ac:dyDescent="0.25">
      <c r="E237" s="93"/>
      <c r="I237" s="72"/>
      <c r="P237" s="72"/>
      <c r="Q237" s="72"/>
      <c r="R237" s="72"/>
      <c r="S237" s="72"/>
      <c r="AM237" s="93"/>
      <c r="AN237" s="93"/>
      <c r="AO237" s="129"/>
      <c r="AP237" s="93"/>
      <c r="AQ237" s="93"/>
      <c r="BB237" s="72"/>
      <c r="BC237" s="72"/>
      <c r="BD237" s="72"/>
      <c r="BE237" s="72"/>
      <c r="BF237" s="72"/>
    </row>
    <row r="238" spans="5:83" ht="19.899999999999999" customHeight="1" x14ac:dyDescent="0.25">
      <c r="E238" s="93"/>
      <c r="I238" s="72"/>
      <c r="P238" s="72"/>
      <c r="Q238" s="72"/>
      <c r="R238" s="72"/>
      <c r="S238" s="72"/>
      <c r="AM238" s="93"/>
      <c r="AN238" s="93"/>
      <c r="AO238" s="129"/>
      <c r="AP238" s="93"/>
      <c r="AQ238" s="93"/>
      <c r="BB238" s="72"/>
      <c r="BC238" s="72"/>
      <c r="BD238" s="72"/>
      <c r="BE238" s="72"/>
      <c r="BF238" s="72"/>
    </row>
    <row r="239" spans="5:83" ht="19.899999999999999" customHeight="1" x14ac:dyDescent="0.25">
      <c r="E239" s="93"/>
      <c r="I239" s="72"/>
      <c r="P239" s="72"/>
      <c r="Q239" s="72"/>
      <c r="R239" s="72"/>
      <c r="S239" s="72"/>
      <c r="AM239" s="93"/>
      <c r="AN239" s="93"/>
      <c r="AO239" s="129"/>
      <c r="AP239" s="93"/>
      <c r="AQ239" s="93"/>
      <c r="BB239" s="72"/>
      <c r="BC239" s="72"/>
      <c r="BD239" s="72"/>
      <c r="BE239" s="72"/>
      <c r="BF239" s="72"/>
    </row>
    <row r="240" spans="5:83" ht="19.899999999999999" customHeight="1" x14ac:dyDescent="0.25">
      <c r="E240" s="93"/>
      <c r="I240" s="72"/>
      <c r="P240" s="72"/>
      <c r="Q240" s="72"/>
      <c r="R240" s="72"/>
      <c r="S240" s="72"/>
      <c r="AM240" s="93"/>
      <c r="AN240" s="93"/>
      <c r="AO240" s="129"/>
      <c r="AP240" s="93"/>
      <c r="AQ240" s="93"/>
      <c r="BB240" s="72"/>
      <c r="BC240" s="72"/>
      <c r="BD240" s="72"/>
      <c r="BE240" s="72"/>
      <c r="BF240" s="72"/>
    </row>
    <row r="241" spans="5:58" ht="19.899999999999999" customHeight="1" x14ac:dyDescent="0.25">
      <c r="E241" s="93"/>
      <c r="I241" s="72"/>
      <c r="P241" s="72"/>
      <c r="Q241" s="72"/>
      <c r="R241" s="72"/>
      <c r="S241" s="72"/>
      <c r="AM241" s="93"/>
      <c r="AN241" s="93"/>
      <c r="AO241" s="129"/>
      <c r="AP241" s="93"/>
      <c r="AQ241" s="93"/>
      <c r="BB241" s="72"/>
      <c r="BC241" s="72"/>
      <c r="BD241" s="72"/>
      <c r="BE241" s="72"/>
      <c r="BF241" s="72"/>
    </row>
    <row r="242" spans="5:58" ht="19.899999999999999" customHeight="1" x14ac:dyDescent="0.25">
      <c r="E242" s="93"/>
      <c r="I242" s="72"/>
      <c r="P242" s="72"/>
      <c r="Q242" s="72"/>
      <c r="R242" s="72"/>
      <c r="S242" s="72"/>
      <c r="AM242" s="93"/>
      <c r="AN242" s="93"/>
      <c r="AO242" s="129"/>
      <c r="AP242" s="93"/>
      <c r="AQ242" s="93"/>
      <c r="BB242" s="72"/>
      <c r="BC242" s="72"/>
      <c r="BD242" s="72"/>
      <c r="BE242" s="72"/>
      <c r="BF242" s="72"/>
    </row>
    <row r="243" spans="5:58" ht="19.899999999999999" customHeight="1" x14ac:dyDescent="0.25">
      <c r="E243" s="93"/>
      <c r="I243" s="72"/>
      <c r="P243" s="72"/>
      <c r="Q243" s="72"/>
      <c r="R243" s="72"/>
      <c r="S243" s="72"/>
      <c r="AM243" s="93"/>
      <c r="AN243" s="93"/>
      <c r="AO243" s="129"/>
      <c r="AP243" s="93"/>
      <c r="AQ243" s="93"/>
      <c r="BB243" s="72"/>
      <c r="BC243" s="72"/>
      <c r="BD243" s="72"/>
      <c r="BE243" s="72"/>
      <c r="BF243" s="72"/>
    </row>
    <row r="244" spans="5:58" ht="19.899999999999999" customHeight="1" x14ac:dyDescent="0.25">
      <c r="E244" s="93"/>
      <c r="I244" s="72"/>
      <c r="P244" s="72"/>
      <c r="Q244" s="72"/>
      <c r="R244" s="72"/>
      <c r="S244" s="72"/>
      <c r="AM244" s="93"/>
      <c r="AN244" s="93"/>
      <c r="AO244" s="129"/>
      <c r="AP244" s="93"/>
      <c r="AQ244" s="93"/>
      <c r="BB244" s="72"/>
      <c r="BC244" s="72"/>
      <c r="BD244" s="72"/>
      <c r="BE244" s="72"/>
      <c r="BF244" s="72"/>
    </row>
    <row r="245" spans="5:58" ht="19.899999999999999" customHeight="1" x14ac:dyDescent="0.25">
      <c r="E245" s="93"/>
      <c r="I245" s="72"/>
      <c r="P245" s="72"/>
      <c r="Q245" s="72"/>
      <c r="R245" s="72"/>
      <c r="S245" s="72"/>
      <c r="AM245" s="93"/>
      <c r="AN245" s="93"/>
      <c r="AO245" s="129"/>
      <c r="AP245" s="93"/>
      <c r="AQ245" s="93"/>
      <c r="BB245" s="72"/>
      <c r="BC245" s="72"/>
      <c r="BD245" s="72"/>
      <c r="BE245" s="72"/>
      <c r="BF245" s="72"/>
    </row>
    <row r="246" spans="5:58" ht="19.899999999999999" customHeight="1" x14ac:dyDescent="0.25">
      <c r="E246" s="93"/>
      <c r="I246" s="72"/>
      <c r="P246" s="72"/>
      <c r="Q246" s="72"/>
      <c r="R246" s="72"/>
      <c r="S246" s="72"/>
      <c r="AM246" s="93"/>
      <c r="AN246" s="93"/>
      <c r="AO246" s="129"/>
      <c r="AP246" s="93"/>
      <c r="AQ246" s="93"/>
      <c r="BB246" s="72"/>
      <c r="BC246" s="72"/>
      <c r="BD246" s="72"/>
      <c r="BE246" s="72"/>
      <c r="BF246" s="72"/>
    </row>
    <row r="247" spans="5:58" ht="19.899999999999999" customHeight="1" x14ac:dyDescent="0.25">
      <c r="E247" s="93"/>
      <c r="I247" s="72"/>
      <c r="P247" s="72"/>
      <c r="Q247" s="72"/>
      <c r="R247" s="72"/>
      <c r="S247" s="72"/>
      <c r="AM247" s="93"/>
      <c r="AN247" s="93"/>
      <c r="AO247" s="129"/>
      <c r="AP247" s="93"/>
      <c r="AQ247" s="93"/>
      <c r="BB247" s="72"/>
      <c r="BC247" s="72"/>
      <c r="BD247" s="72"/>
      <c r="BE247" s="72"/>
      <c r="BF247" s="72"/>
    </row>
    <row r="248" spans="5:58" ht="19.899999999999999" customHeight="1" x14ac:dyDescent="0.25">
      <c r="E248" s="93"/>
      <c r="I248" s="72"/>
      <c r="P248" s="72"/>
      <c r="Q248" s="72"/>
      <c r="R248" s="72"/>
      <c r="S248" s="72"/>
      <c r="AM248" s="93"/>
      <c r="AN248" s="93"/>
      <c r="AO248" s="129"/>
      <c r="AP248" s="93"/>
      <c r="AQ248" s="93"/>
      <c r="BB248" s="72"/>
      <c r="BC248" s="72"/>
      <c r="BD248" s="72"/>
      <c r="BE248" s="72"/>
      <c r="BF248" s="72"/>
    </row>
    <row r="249" spans="5:58" ht="19.899999999999999" customHeight="1" x14ac:dyDescent="0.25">
      <c r="E249" s="93"/>
      <c r="I249" s="72"/>
      <c r="P249" s="72"/>
      <c r="Q249" s="72"/>
      <c r="R249" s="72"/>
      <c r="S249" s="72"/>
      <c r="AM249" s="93"/>
      <c r="AN249" s="93"/>
      <c r="AO249" s="129"/>
      <c r="AP249" s="93"/>
      <c r="AQ249" s="93"/>
      <c r="BB249" s="72"/>
      <c r="BC249" s="72"/>
      <c r="BD249" s="72"/>
      <c r="BE249" s="72"/>
      <c r="BF249" s="72"/>
    </row>
    <row r="250" spans="5:58" ht="19.899999999999999" customHeight="1" x14ac:dyDescent="0.25">
      <c r="E250" s="93"/>
      <c r="I250" s="72"/>
      <c r="P250" s="72"/>
      <c r="Q250" s="72"/>
      <c r="R250" s="72"/>
      <c r="S250" s="72"/>
      <c r="AM250" s="93"/>
      <c r="AN250" s="93"/>
      <c r="AO250" s="129"/>
      <c r="AP250" s="93"/>
      <c r="AQ250" s="93"/>
      <c r="BB250" s="72"/>
      <c r="BC250" s="72"/>
      <c r="BD250" s="72"/>
      <c r="BE250" s="72"/>
      <c r="BF250" s="72"/>
    </row>
    <row r="251" spans="5:58" ht="19.899999999999999" customHeight="1" x14ac:dyDescent="0.25">
      <c r="E251" s="93"/>
      <c r="I251" s="72"/>
      <c r="P251" s="72"/>
      <c r="Q251" s="72"/>
      <c r="R251" s="72"/>
      <c r="S251" s="72"/>
      <c r="AM251" s="93"/>
      <c r="AN251" s="93"/>
      <c r="AO251" s="129"/>
      <c r="AP251" s="93"/>
      <c r="AQ251" s="93"/>
      <c r="BB251" s="72"/>
      <c r="BC251" s="72"/>
      <c r="BD251" s="72"/>
      <c r="BE251" s="72"/>
      <c r="BF251" s="72"/>
    </row>
    <row r="252" spans="5:58" ht="19.899999999999999" customHeight="1" x14ac:dyDescent="0.25">
      <c r="E252" s="93"/>
      <c r="I252" s="72"/>
      <c r="P252" s="72"/>
      <c r="Q252" s="72"/>
      <c r="R252" s="72"/>
      <c r="S252" s="72"/>
      <c r="AM252" s="93"/>
      <c r="AN252" s="93"/>
      <c r="AO252" s="129"/>
      <c r="AP252" s="93"/>
      <c r="AQ252" s="93"/>
      <c r="BB252" s="72"/>
      <c r="BC252" s="72"/>
      <c r="BD252" s="72"/>
      <c r="BE252" s="72"/>
      <c r="BF252" s="72"/>
    </row>
    <row r="253" spans="5:58" ht="19.899999999999999" customHeight="1" x14ac:dyDescent="0.25">
      <c r="E253" s="93"/>
      <c r="I253" s="72"/>
      <c r="P253" s="72"/>
      <c r="Q253" s="72"/>
      <c r="R253" s="72"/>
      <c r="S253" s="72"/>
      <c r="AM253" s="93"/>
      <c r="AN253" s="93"/>
      <c r="AO253" s="129"/>
      <c r="AP253" s="93"/>
      <c r="AQ253" s="93"/>
      <c r="BB253" s="72"/>
      <c r="BC253" s="72"/>
      <c r="BD253" s="72"/>
      <c r="BE253" s="72"/>
      <c r="BF253" s="72"/>
    </row>
    <row r="254" spans="5:58" ht="19.899999999999999" customHeight="1" x14ac:dyDescent="0.25">
      <c r="E254" s="93"/>
      <c r="I254" s="72"/>
      <c r="P254" s="72"/>
      <c r="Q254" s="72"/>
      <c r="R254" s="72"/>
      <c r="S254" s="72"/>
      <c r="AM254" s="93"/>
      <c r="AN254" s="93"/>
      <c r="AO254" s="129"/>
      <c r="AP254" s="93"/>
      <c r="AQ254" s="93"/>
      <c r="BB254" s="72"/>
      <c r="BC254" s="72"/>
      <c r="BD254" s="72"/>
      <c r="BE254" s="72"/>
      <c r="BF254" s="72"/>
    </row>
    <row r="255" spans="5:58" ht="19.899999999999999" customHeight="1" x14ac:dyDescent="0.25">
      <c r="E255" s="93"/>
      <c r="I255" s="72"/>
      <c r="P255" s="72"/>
      <c r="Q255" s="72"/>
      <c r="R255" s="72"/>
      <c r="S255" s="72"/>
      <c r="AM255" s="93"/>
      <c r="AN255" s="93"/>
      <c r="AO255" s="129"/>
      <c r="AP255" s="93"/>
      <c r="AQ255" s="93"/>
      <c r="BB255" s="72"/>
      <c r="BC255" s="72"/>
      <c r="BD255" s="72"/>
      <c r="BE255" s="72"/>
      <c r="BF255" s="72"/>
    </row>
    <row r="256" spans="5:58" ht="19.899999999999999" customHeight="1" x14ac:dyDescent="0.25">
      <c r="E256" s="93"/>
      <c r="I256" s="72"/>
      <c r="P256" s="72"/>
      <c r="Q256" s="72"/>
      <c r="R256" s="72"/>
      <c r="S256" s="72"/>
      <c r="AM256" s="93"/>
      <c r="AN256" s="93"/>
      <c r="AO256" s="129"/>
      <c r="AP256" s="93"/>
      <c r="AQ256" s="93"/>
      <c r="BB256" s="72"/>
      <c r="BC256" s="72"/>
      <c r="BD256" s="72"/>
      <c r="BE256" s="72"/>
      <c r="BF256" s="72"/>
    </row>
    <row r="257" spans="5:58" ht="19.899999999999999" customHeight="1" x14ac:dyDescent="0.25">
      <c r="E257" s="93"/>
      <c r="I257" s="72"/>
      <c r="P257" s="72"/>
      <c r="Q257" s="72"/>
      <c r="R257" s="72"/>
      <c r="S257" s="72"/>
      <c r="AM257" s="93"/>
      <c r="AN257" s="93"/>
      <c r="AO257" s="129"/>
      <c r="AP257" s="93"/>
      <c r="AQ257" s="93"/>
      <c r="BB257" s="72"/>
      <c r="BC257" s="72"/>
      <c r="BD257" s="72"/>
      <c r="BE257" s="72"/>
      <c r="BF257" s="72"/>
    </row>
    <row r="258" spans="5:58" ht="19.899999999999999" customHeight="1" x14ac:dyDescent="0.25">
      <c r="E258" s="93"/>
      <c r="I258" s="72"/>
      <c r="P258" s="72"/>
      <c r="Q258" s="72"/>
      <c r="R258" s="72"/>
      <c r="S258" s="72"/>
      <c r="AM258" s="93"/>
      <c r="AN258" s="93"/>
      <c r="AO258" s="129"/>
      <c r="AP258" s="93"/>
      <c r="AQ258" s="93"/>
      <c r="BB258" s="72"/>
      <c r="BC258" s="72"/>
      <c r="BD258" s="72"/>
      <c r="BE258" s="72"/>
      <c r="BF258" s="72"/>
    </row>
    <row r="259" spans="5:58" ht="19.899999999999999" customHeight="1" x14ac:dyDescent="0.25">
      <c r="E259" s="93"/>
      <c r="I259" s="72"/>
      <c r="P259" s="72"/>
      <c r="Q259" s="72"/>
      <c r="R259" s="72"/>
      <c r="S259" s="72"/>
      <c r="AM259" s="93"/>
      <c r="AN259" s="93"/>
      <c r="AO259" s="129"/>
      <c r="AP259" s="93"/>
      <c r="AQ259" s="93"/>
      <c r="BB259" s="72"/>
      <c r="BC259" s="72"/>
      <c r="BD259" s="72"/>
      <c r="BE259" s="72"/>
      <c r="BF259" s="72"/>
    </row>
    <row r="260" spans="5:58" ht="19.899999999999999" customHeight="1" x14ac:dyDescent="0.25">
      <c r="E260" s="93"/>
      <c r="I260" s="72"/>
      <c r="P260" s="72"/>
      <c r="Q260" s="72"/>
      <c r="R260" s="72"/>
      <c r="S260" s="72"/>
      <c r="AM260" s="93"/>
      <c r="AN260" s="93"/>
      <c r="AO260" s="129"/>
      <c r="AP260" s="93"/>
      <c r="AQ260" s="93"/>
      <c r="BB260" s="72"/>
      <c r="BC260" s="72"/>
      <c r="BD260" s="72"/>
      <c r="BE260" s="72"/>
      <c r="BF260" s="72"/>
    </row>
    <row r="261" spans="5:58" ht="19.899999999999999" customHeight="1" x14ac:dyDescent="0.25">
      <c r="E261" s="93"/>
      <c r="I261" s="72"/>
      <c r="P261" s="72"/>
      <c r="Q261" s="72"/>
      <c r="R261" s="72"/>
      <c r="S261" s="72"/>
      <c r="AM261" s="93"/>
      <c r="AN261" s="93"/>
      <c r="AO261" s="129"/>
      <c r="AP261" s="93"/>
      <c r="AQ261" s="93"/>
      <c r="BB261" s="72"/>
      <c r="BC261" s="72"/>
      <c r="BD261" s="72"/>
      <c r="BE261" s="72"/>
      <c r="BF261" s="72"/>
    </row>
    <row r="262" spans="5:58" ht="19.899999999999999" customHeight="1" x14ac:dyDescent="0.25">
      <c r="E262" s="93"/>
      <c r="I262" s="72"/>
      <c r="P262" s="72"/>
      <c r="Q262" s="72"/>
      <c r="R262" s="72"/>
      <c r="S262" s="72"/>
      <c r="AM262" s="93"/>
      <c r="AN262" s="93"/>
      <c r="AO262" s="129"/>
      <c r="AP262" s="93"/>
      <c r="AQ262" s="93"/>
      <c r="BB262" s="72"/>
      <c r="BC262" s="72"/>
      <c r="BD262" s="72"/>
      <c r="BE262" s="72"/>
      <c r="BF262" s="72"/>
    </row>
    <row r="263" spans="5:58" ht="19.899999999999999" customHeight="1" x14ac:dyDescent="0.25">
      <c r="E263" s="93"/>
      <c r="I263" s="72"/>
      <c r="P263" s="72"/>
      <c r="Q263" s="72"/>
      <c r="R263" s="72"/>
      <c r="S263" s="72"/>
      <c r="AM263" s="93"/>
      <c r="AN263" s="93"/>
      <c r="AO263" s="129"/>
      <c r="AP263" s="93"/>
      <c r="AQ263" s="93"/>
      <c r="BB263" s="72"/>
      <c r="BC263" s="72"/>
      <c r="BD263" s="72"/>
      <c r="BE263" s="72"/>
      <c r="BF263" s="72"/>
    </row>
    <row r="264" spans="5:58" ht="19.899999999999999" customHeight="1" x14ac:dyDescent="0.25">
      <c r="E264" s="93"/>
      <c r="I264" s="72"/>
      <c r="P264" s="72"/>
      <c r="Q264" s="72"/>
      <c r="R264" s="72"/>
      <c r="S264" s="72"/>
      <c r="AM264" s="93"/>
      <c r="AN264" s="93"/>
      <c r="AO264" s="129"/>
      <c r="AP264" s="93"/>
      <c r="AQ264" s="93"/>
      <c r="BB264" s="72"/>
      <c r="BC264" s="72"/>
      <c r="BD264" s="72"/>
      <c r="BE264" s="72"/>
      <c r="BF264" s="72"/>
    </row>
    <row r="265" spans="5:58" ht="19.899999999999999" customHeight="1" x14ac:dyDescent="0.25">
      <c r="E265" s="93"/>
      <c r="I265" s="72"/>
      <c r="P265" s="72"/>
      <c r="Q265" s="72"/>
      <c r="R265" s="72"/>
      <c r="S265" s="72"/>
      <c r="AM265" s="93"/>
      <c r="AN265" s="93"/>
      <c r="AO265" s="129"/>
      <c r="AP265" s="93"/>
      <c r="AQ265" s="93"/>
      <c r="BB265" s="72"/>
      <c r="BC265" s="72"/>
      <c r="BD265" s="72"/>
      <c r="BE265" s="72"/>
      <c r="BF265" s="72"/>
    </row>
    <row r="266" spans="5:58" ht="19.899999999999999" customHeight="1" x14ac:dyDescent="0.25">
      <c r="E266" s="93"/>
      <c r="I266" s="72"/>
      <c r="P266" s="72"/>
      <c r="Q266" s="72"/>
      <c r="R266" s="72"/>
      <c r="S266" s="72"/>
      <c r="AM266" s="93"/>
      <c r="AN266" s="93"/>
      <c r="AO266" s="129"/>
      <c r="AP266" s="93"/>
      <c r="AQ266" s="93"/>
      <c r="BB266" s="72"/>
      <c r="BC266" s="72"/>
      <c r="BD266" s="72"/>
      <c r="BE266" s="72"/>
      <c r="BF266" s="72"/>
    </row>
    <row r="267" spans="5:58" ht="19.899999999999999" customHeight="1" x14ac:dyDescent="0.25">
      <c r="E267" s="93"/>
      <c r="I267" s="72"/>
      <c r="P267" s="72"/>
      <c r="Q267" s="72"/>
      <c r="R267" s="72"/>
      <c r="S267" s="72"/>
      <c r="AM267" s="93"/>
      <c r="AN267" s="93"/>
      <c r="AO267" s="129"/>
      <c r="AP267" s="93"/>
      <c r="AQ267" s="93"/>
      <c r="BB267" s="72"/>
      <c r="BC267" s="72"/>
      <c r="BD267" s="72"/>
      <c r="BE267" s="72"/>
      <c r="BF267" s="72"/>
    </row>
    <row r="268" spans="5:58" ht="19.899999999999999" customHeight="1" x14ac:dyDescent="0.25">
      <c r="E268" s="93"/>
      <c r="I268" s="72"/>
      <c r="P268" s="72"/>
      <c r="Q268" s="72"/>
      <c r="R268" s="72"/>
      <c r="S268" s="72"/>
      <c r="AM268" s="93"/>
      <c r="AN268" s="93"/>
      <c r="AO268" s="129"/>
      <c r="AP268" s="93"/>
      <c r="AQ268" s="93"/>
      <c r="BB268" s="72"/>
      <c r="BC268" s="72"/>
      <c r="BD268" s="72"/>
      <c r="BE268" s="72"/>
      <c r="BF268" s="72"/>
    </row>
    <row r="269" spans="5:58" ht="19.899999999999999" customHeight="1" x14ac:dyDescent="0.25">
      <c r="E269" s="93"/>
      <c r="I269" s="72"/>
      <c r="P269" s="72"/>
      <c r="Q269" s="72"/>
      <c r="R269" s="72"/>
      <c r="S269" s="72"/>
      <c r="AM269" s="93"/>
      <c r="AN269" s="93"/>
      <c r="AO269" s="129"/>
      <c r="AP269" s="93"/>
      <c r="AQ269" s="93"/>
      <c r="BB269" s="72"/>
      <c r="BC269" s="72"/>
      <c r="BD269" s="72"/>
      <c r="BE269" s="72"/>
      <c r="BF269" s="72"/>
    </row>
    <row r="270" spans="5:58" ht="19.899999999999999" customHeight="1" x14ac:dyDescent="0.25">
      <c r="E270" s="93"/>
      <c r="I270" s="72"/>
      <c r="P270" s="72"/>
      <c r="Q270" s="72"/>
      <c r="R270" s="72"/>
      <c r="S270" s="72"/>
      <c r="AM270" s="93"/>
      <c r="AN270" s="93"/>
      <c r="AO270" s="129"/>
      <c r="AP270" s="93"/>
      <c r="AQ270" s="93"/>
      <c r="BB270" s="72"/>
      <c r="BC270" s="72"/>
      <c r="BD270" s="72"/>
      <c r="BE270" s="72"/>
      <c r="BF270" s="72"/>
    </row>
    <row r="271" spans="5:58" ht="19.899999999999999" customHeight="1" x14ac:dyDescent="0.25">
      <c r="E271" s="93"/>
      <c r="I271" s="72"/>
      <c r="P271" s="72"/>
      <c r="Q271" s="72"/>
      <c r="R271" s="72"/>
      <c r="S271" s="72"/>
      <c r="AM271" s="93"/>
      <c r="AN271" s="93"/>
      <c r="AO271" s="129"/>
      <c r="AP271" s="93"/>
      <c r="AQ271" s="93"/>
      <c r="BB271" s="72"/>
      <c r="BC271" s="72"/>
      <c r="BD271" s="72"/>
      <c r="BE271" s="72"/>
      <c r="BF271" s="72"/>
    </row>
    <row r="272" spans="5:58" ht="19.899999999999999" customHeight="1" x14ac:dyDescent="0.25">
      <c r="E272" s="93"/>
      <c r="I272" s="72"/>
      <c r="P272" s="72"/>
      <c r="Q272" s="72"/>
      <c r="R272" s="72"/>
      <c r="S272" s="72"/>
      <c r="AM272" s="93"/>
      <c r="AN272" s="93"/>
      <c r="AO272" s="129"/>
      <c r="AP272" s="93"/>
      <c r="AQ272" s="93"/>
      <c r="BB272" s="72"/>
      <c r="BC272" s="72"/>
      <c r="BD272" s="72"/>
      <c r="BE272" s="72"/>
      <c r="BF272" s="72"/>
    </row>
    <row r="273" spans="5:58" ht="19.899999999999999" customHeight="1" x14ac:dyDescent="0.25">
      <c r="E273" s="93"/>
      <c r="I273" s="72"/>
      <c r="P273" s="72"/>
      <c r="Q273" s="72"/>
      <c r="R273" s="72"/>
      <c r="S273" s="72"/>
      <c r="AM273" s="93"/>
      <c r="AN273" s="93"/>
      <c r="AO273" s="129"/>
      <c r="AP273" s="93"/>
      <c r="AQ273" s="93"/>
      <c r="BB273" s="72"/>
      <c r="BC273" s="72"/>
      <c r="BD273" s="72"/>
      <c r="BE273" s="72"/>
      <c r="BF273" s="72"/>
    </row>
    <row r="274" spans="5:58" ht="19.899999999999999" customHeight="1" x14ac:dyDescent="0.25">
      <c r="E274" s="93"/>
      <c r="I274" s="72"/>
      <c r="P274" s="72"/>
      <c r="Q274" s="72"/>
      <c r="R274" s="72"/>
      <c r="S274" s="72"/>
      <c r="AM274" s="93"/>
      <c r="AN274" s="93"/>
      <c r="AO274" s="129"/>
      <c r="AP274" s="93"/>
      <c r="AQ274" s="93"/>
      <c r="BB274" s="72"/>
      <c r="BC274" s="72"/>
      <c r="BD274" s="72"/>
      <c r="BE274" s="72"/>
      <c r="BF274" s="72"/>
    </row>
    <row r="275" spans="5:58" ht="19.899999999999999" customHeight="1" x14ac:dyDescent="0.25">
      <c r="E275" s="93"/>
      <c r="I275" s="72"/>
      <c r="P275" s="72"/>
      <c r="Q275" s="72"/>
      <c r="R275" s="72"/>
      <c r="S275" s="72"/>
      <c r="AM275" s="93"/>
      <c r="AN275" s="93"/>
      <c r="AO275" s="129"/>
      <c r="AP275" s="93"/>
      <c r="AQ275" s="93"/>
      <c r="BB275" s="72"/>
      <c r="BC275" s="72"/>
      <c r="BD275" s="72"/>
      <c r="BE275" s="72"/>
      <c r="BF275" s="72"/>
    </row>
    <row r="276" spans="5:58" ht="19.899999999999999" customHeight="1" x14ac:dyDescent="0.25">
      <c r="E276" s="93"/>
      <c r="I276" s="72"/>
      <c r="P276" s="72"/>
      <c r="Q276" s="72"/>
      <c r="R276" s="72"/>
      <c r="S276" s="72"/>
      <c r="AM276" s="93"/>
      <c r="AN276" s="93"/>
      <c r="AO276" s="129"/>
      <c r="AP276" s="93"/>
      <c r="AQ276" s="93"/>
      <c r="BB276" s="72"/>
      <c r="BC276" s="72"/>
      <c r="BD276" s="72"/>
      <c r="BE276" s="72"/>
      <c r="BF276" s="72"/>
    </row>
    <row r="277" spans="5:58" ht="19.899999999999999" customHeight="1" x14ac:dyDescent="0.25">
      <c r="E277" s="93"/>
      <c r="I277" s="72"/>
      <c r="P277" s="72"/>
      <c r="Q277" s="72"/>
      <c r="R277" s="72"/>
      <c r="S277" s="72"/>
      <c r="AM277" s="93"/>
      <c r="AN277" s="93"/>
      <c r="AO277" s="129"/>
      <c r="AP277" s="93"/>
      <c r="AQ277" s="93"/>
      <c r="BB277" s="72"/>
      <c r="BC277" s="72"/>
      <c r="BD277" s="72"/>
      <c r="BE277" s="72"/>
      <c r="BF277" s="72"/>
    </row>
    <row r="278" spans="5:58" ht="19.899999999999999" customHeight="1" x14ac:dyDescent="0.25">
      <c r="E278" s="93"/>
      <c r="I278" s="72"/>
      <c r="P278" s="72"/>
      <c r="Q278" s="72"/>
      <c r="R278" s="72"/>
      <c r="S278" s="72"/>
      <c r="AM278" s="93"/>
      <c r="AN278" s="93"/>
      <c r="AO278" s="129"/>
      <c r="AP278" s="93"/>
      <c r="AQ278" s="93"/>
      <c r="BB278" s="72"/>
      <c r="BC278" s="72"/>
      <c r="BD278" s="72"/>
      <c r="BE278" s="72"/>
      <c r="BF278" s="72"/>
    </row>
    <row r="279" spans="5:58" ht="19.899999999999999" customHeight="1" x14ac:dyDescent="0.25">
      <c r="E279" s="93"/>
      <c r="I279" s="72"/>
      <c r="P279" s="72"/>
      <c r="Q279" s="72"/>
      <c r="R279" s="72"/>
      <c r="S279" s="72"/>
      <c r="AM279" s="93"/>
      <c r="AN279" s="93"/>
      <c r="AO279" s="129"/>
      <c r="AP279" s="93"/>
      <c r="AQ279" s="93"/>
      <c r="BB279" s="72"/>
      <c r="BC279" s="72"/>
      <c r="BD279" s="72"/>
      <c r="BE279" s="72"/>
      <c r="BF279" s="72"/>
    </row>
    <row r="280" spans="5:58" ht="19.899999999999999" customHeight="1" x14ac:dyDescent="0.25">
      <c r="E280" s="93"/>
      <c r="I280" s="72"/>
      <c r="P280" s="72"/>
      <c r="Q280" s="72"/>
      <c r="R280" s="72"/>
      <c r="S280" s="72"/>
      <c r="AM280" s="93"/>
      <c r="AN280" s="93"/>
      <c r="AO280" s="129"/>
      <c r="AP280" s="93"/>
      <c r="AQ280" s="93"/>
      <c r="BB280" s="72"/>
      <c r="BC280" s="72"/>
      <c r="BD280" s="72"/>
      <c r="BE280" s="72"/>
      <c r="BF280" s="72"/>
    </row>
    <row r="281" spans="5:58" ht="19.899999999999999" customHeight="1" x14ac:dyDescent="0.25">
      <c r="E281" s="93"/>
      <c r="I281" s="72"/>
      <c r="P281" s="72"/>
      <c r="Q281" s="72"/>
      <c r="R281" s="72"/>
      <c r="S281" s="72"/>
      <c r="AM281" s="93"/>
      <c r="AN281" s="93"/>
      <c r="AO281" s="129"/>
      <c r="AP281" s="93"/>
      <c r="AQ281" s="93"/>
      <c r="BB281" s="72"/>
      <c r="BC281" s="72"/>
      <c r="BD281" s="72"/>
      <c r="BE281" s="72"/>
      <c r="BF281" s="72"/>
    </row>
    <row r="282" spans="5:58" ht="19.899999999999999" customHeight="1" x14ac:dyDescent="0.25">
      <c r="E282" s="93"/>
      <c r="I282" s="72"/>
      <c r="P282" s="72"/>
      <c r="Q282" s="72"/>
      <c r="R282" s="72"/>
      <c r="S282" s="72"/>
      <c r="AM282" s="93"/>
      <c r="AN282" s="93"/>
      <c r="AO282" s="129"/>
      <c r="AP282" s="93"/>
      <c r="AQ282" s="93"/>
      <c r="BB282" s="72"/>
      <c r="BC282" s="72"/>
      <c r="BD282" s="72"/>
      <c r="BE282" s="72"/>
      <c r="BF282" s="72"/>
    </row>
    <row r="283" spans="5:58" ht="19.899999999999999" customHeight="1" x14ac:dyDescent="0.25">
      <c r="E283" s="93"/>
      <c r="I283" s="72"/>
      <c r="P283" s="72"/>
      <c r="Q283" s="72"/>
      <c r="R283" s="72"/>
      <c r="S283" s="72"/>
      <c r="AM283" s="93"/>
      <c r="AN283" s="93"/>
      <c r="AO283" s="129"/>
      <c r="AP283" s="93"/>
      <c r="AQ283" s="93"/>
      <c r="BB283" s="72"/>
      <c r="BC283" s="72"/>
      <c r="BD283" s="72"/>
      <c r="BE283" s="72"/>
      <c r="BF283" s="72"/>
    </row>
    <row r="284" spans="5:58" ht="19.899999999999999" customHeight="1" x14ac:dyDescent="0.25">
      <c r="E284" s="93"/>
      <c r="I284" s="72"/>
      <c r="P284" s="72"/>
      <c r="Q284" s="72"/>
      <c r="R284" s="72"/>
      <c r="S284" s="72"/>
      <c r="AM284" s="93"/>
      <c r="AN284" s="93"/>
      <c r="AO284" s="129"/>
      <c r="AP284" s="93"/>
      <c r="AQ284" s="93"/>
      <c r="BB284" s="72"/>
      <c r="BC284" s="72"/>
      <c r="BD284" s="72"/>
      <c r="BE284" s="72"/>
      <c r="BF284" s="72"/>
    </row>
    <row r="285" spans="5:58" ht="19.899999999999999" customHeight="1" x14ac:dyDescent="0.25">
      <c r="E285" s="93"/>
      <c r="I285" s="72"/>
      <c r="P285" s="72"/>
      <c r="Q285" s="72"/>
      <c r="R285" s="72"/>
      <c r="S285" s="72"/>
      <c r="AM285" s="93"/>
      <c r="AN285" s="93"/>
      <c r="AO285" s="129"/>
      <c r="AP285" s="93"/>
      <c r="AQ285" s="93"/>
      <c r="BB285" s="72"/>
      <c r="BC285" s="72"/>
      <c r="BD285" s="72"/>
      <c r="BE285" s="72"/>
      <c r="BF285" s="72"/>
    </row>
    <row r="286" spans="5:58" ht="19.899999999999999" customHeight="1" x14ac:dyDescent="0.25">
      <c r="E286" s="93"/>
      <c r="I286" s="72"/>
      <c r="P286" s="72"/>
      <c r="Q286" s="72"/>
      <c r="R286" s="72"/>
      <c r="S286" s="72"/>
      <c r="AM286" s="93"/>
      <c r="AN286" s="93"/>
      <c r="AO286" s="129"/>
      <c r="AP286" s="93"/>
      <c r="AQ286" s="93"/>
      <c r="BB286" s="72"/>
      <c r="BC286" s="72"/>
      <c r="BD286" s="72"/>
      <c r="BE286" s="72"/>
      <c r="BF286" s="72"/>
    </row>
    <row r="287" spans="5:58" ht="19.899999999999999" customHeight="1" x14ac:dyDescent="0.25">
      <c r="E287" s="93"/>
      <c r="I287" s="72"/>
      <c r="P287" s="72"/>
      <c r="Q287" s="72"/>
      <c r="R287" s="72"/>
      <c r="S287" s="72"/>
      <c r="AM287" s="93"/>
      <c r="AN287" s="93"/>
      <c r="AO287" s="129"/>
      <c r="AP287" s="93"/>
      <c r="AQ287" s="93"/>
      <c r="BB287" s="72"/>
      <c r="BC287" s="72"/>
      <c r="BD287" s="72"/>
      <c r="BE287" s="72"/>
      <c r="BF287" s="72"/>
    </row>
    <row r="288" spans="5:58" ht="19.899999999999999" customHeight="1" x14ac:dyDescent="0.25">
      <c r="E288" s="93"/>
      <c r="I288" s="72"/>
      <c r="P288" s="72"/>
      <c r="Q288" s="72"/>
      <c r="R288" s="72"/>
      <c r="S288" s="72"/>
      <c r="AM288" s="93"/>
      <c r="AN288" s="93"/>
      <c r="AO288" s="129"/>
      <c r="AP288" s="93"/>
      <c r="AQ288" s="93"/>
      <c r="BB288" s="72"/>
      <c r="BC288" s="72"/>
      <c r="BD288" s="72"/>
      <c r="BE288" s="72"/>
      <c r="BF288" s="72"/>
    </row>
    <row r="289" spans="5:58" ht="19.899999999999999" customHeight="1" x14ac:dyDescent="0.25">
      <c r="E289" s="93"/>
      <c r="I289" s="72"/>
      <c r="P289" s="72"/>
      <c r="Q289" s="72"/>
      <c r="R289" s="72"/>
      <c r="S289" s="72"/>
      <c r="AM289" s="93"/>
      <c r="AN289" s="93"/>
      <c r="AO289" s="129"/>
      <c r="AP289" s="93"/>
      <c r="AQ289" s="93"/>
      <c r="BB289" s="72"/>
      <c r="BC289" s="72"/>
      <c r="BD289" s="72"/>
      <c r="BE289" s="72"/>
      <c r="BF289" s="72"/>
    </row>
    <row r="290" spans="5:58" ht="19.899999999999999" customHeight="1" x14ac:dyDescent="0.25">
      <c r="E290" s="93"/>
      <c r="I290" s="72"/>
      <c r="P290" s="72"/>
      <c r="Q290" s="72"/>
      <c r="R290" s="72"/>
      <c r="S290" s="72"/>
      <c r="AM290" s="93"/>
      <c r="AN290" s="93"/>
      <c r="AO290" s="129"/>
      <c r="AP290" s="93"/>
      <c r="AQ290" s="93"/>
      <c r="BB290" s="72"/>
      <c r="BC290" s="72"/>
      <c r="BD290" s="72"/>
      <c r="BE290" s="72"/>
      <c r="BF290" s="72"/>
    </row>
    <row r="291" spans="5:58" ht="19.899999999999999" customHeight="1" x14ac:dyDescent="0.25">
      <c r="E291" s="93"/>
      <c r="I291" s="72"/>
      <c r="P291" s="72"/>
      <c r="Q291" s="72"/>
      <c r="R291" s="72"/>
      <c r="S291" s="72"/>
      <c r="AM291" s="93"/>
      <c r="AN291" s="93"/>
      <c r="AO291" s="129"/>
      <c r="AP291" s="93"/>
      <c r="AQ291" s="93"/>
      <c r="BB291" s="72"/>
      <c r="BC291" s="72"/>
      <c r="BD291" s="72"/>
      <c r="BE291" s="72"/>
      <c r="BF291" s="72"/>
    </row>
    <row r="292" spans="5:58" ht="19.899999999999999" customHeight="1" x14ac:dyDescent="0.25">
      <c r="E292" s="93"/>
      <c r="I292" s="72"/>
      <c r="P292" s="72"/>
      <c r="Q292" s="72"/>
      <c r="R292" s="72"/>
      <c r="S292" s="72"/>
      <c r="AM292" s="93"/>
      <c r="AN292" s="93"/>
      <c r="AO292" s="129"/>
      <c r="AP292" s="93"/>
      <c r="AQ292" s="93"/>
      <c r="BB292" s="72"/>
      <c r="BC292" s="72"/>
      <c r="BD292" s="72"/>
      <c r="BE292" s="72"/>
      <c r="BF292" s="72"/>
    </row>
    <row r="293" spans="5:58" ht="19.899999999999999" customHeight="1" x14ac:dyDescent="0.25">
      <c r="E293" s="93"/>
      <c r="I293" s="72"/>
      <c r="P293" s="72"/>
      <c r="Q293" s="72"/>
      <c r="R293" s="72"/>
      <c r="S293" s="72"/>
      <c r="AM293" s="93"/>
      <c r="AN293" s="93"/>
      <c r="AO293" s="129"/>
      <c r="AP293" s="93"/>
      <c r="AQ293" s="93"/>
      <c r="BB293" s="72"/>
      <c r="BC293" s="72"/>
      <c r="BD293" s="72"/>
      <c r="BE293" s="72"/>
      <c r="BF293" s="72"/>
    </row>
    <row r="294" spans="5:58" ht="19.899999999999999" customHeight="1" x14ac:dyDescent="0.25">
      <c r="E294" s="93"/>
      <c r="I294" s="72"/>
      <c r="P294" s="72"/>
      <c r="Q294" s="72"/>
      <c r="R294" s="72"/>
      <c r="S294" s="72"/>
      <c r="AM294" s="93"/>
      <c r="AN294" s="93"/>
      <c r="AO294" s="129"/>
      <c r="AP294" s="93"/>
      <c r="AQ294" s="93"/>
      <c r="BB294" s="72"/>
      <c r="BC294" s="72"/>
      <c r="BD294" s="72"/>
      <c r="BE294" s="72"/>
      <c r="BF294" s="72"/>
    </row>
    <row r="295" spans="5:58" ht="19.899999999999999" customHeight="1" x14ac:dyDescent="0.25">
      <c r="E295" s="93"/>
      <c r="I295" s="72"/>
      <c r="P295" s="72"/>
      <c r="Q295" s="72"/>
      <c r="R295" s="72"/>
      <c r="S295" s="72"/>
      <c r="AM295" s="93"/>
      <c r="AN295" s="93"/>
      <c r="AO295" s="129"/>
      <c r="AP295" s="93"/>
      <c r="AQ295" s="93"/>
      <c r="BB295" s="72"/>
      <c r="BC295" s="72"/>
      <c r="BD295" s="72"/>
      <c r="BE295" s="72"/>
      <c r="BF295" s="72"/>
    </row>
    <row r="296" spans="5:58" ht="19.899999999999999" customHeight="1" x14ac:dyDescent="0.25">
      <c r="E296" s="93"/>
      <c r="I296" s="72"/>
      <c r="P296" s="72"/>
      <c r="Q296" s="72"/>
      <c r="R296" s="72"/>
      <c r="S296" s="72"/>
      <c r="AM296" s="93"/>
      <c r="AN296" s="93"/>
      <c r="AO296" s="129"/>
      <c r="AP296" s="93"/>
      <c r="AQ296" s="93"/>
      <c r="BB296" s="72"/>
      <c r="BC296" s="72"/>
      <c r="BD296" s="72"/>
      <c r="BE296" s="72"/>
      <c r="BF296" s="72"/>
    </row>
    <row r="297" spans="5:58" ht="19.899999999999999" customHeight="1" x14ac:dyDescent="0.25">
      <c r="E297" s="93"/>
      <c r="I297" s="72"/>
      <c r="P297" s="72"/>
      <c r="Q297" s="72"/>
      <c r="R297" s="72"/>
      <c r="S297" s="72"/>
      <c r="AM297" s="93"/>
      <c r="AN297" s="93"/>
      <c r="AO297" s="129"/>
      <c r="AP297" s="93"/>
      <c r="AQ297" s="93"/>
      <c r="BB297" s="72"/>
      <c r="BC297" s="72"/>
      <c r="BD297" s="72"/>
      <c r="BE297" s="72"/>
      <c r="BF297" s="72"/>
    </row>
    <row r="298" spans="5:58" ht="19.899999999999999" customHeight="1" x14ac:dyDescent="0.25">
      <c r="E298" s="93"/>
      <c r="I298" s="72"/>
      <c r="P298" s="72"/>
      <c r="Q298" s="72"/>
      <c r="R298" s="72"/>
      <c r="S298" s="72"/>
      <c r="AM298" s="93"/>
      <c r="AN298" s="93"/>
      <c r="AO298" s="129"/>
      <c r="AP298" s="93"/>
      <c r="AQ298" s="93"/>
      <c r="BB298" s="72"/>
      <c r="BC298" s="72"/>
      <c r="BD298" s="72"/>
      <c r="BE298" s="72"/>
      <c r="BF298" s="72"/>
    </row>
    <row r="299" spans="5:58" ht="19.899999999999999" customHeight="1" x14ac:dyDescent="0.25">
      <c r="E299" s="93"/>
      <c r="I299" s="72"/>
      <c r="P299" s="72"/>
      <c r="Q299" s="72"/>
      <c r="R299" s="72"/>
      <c r="S299" s="72"/>
      <c r="AM299" s="93"/>
      <c r="AN299" s="93"/>
      <c r="AO299" s="129"/>
      <c r="AP299" s="93"/>
      <c r="AQ299" s="93"/>
      <c r="BB299" s="72"/>
      <c r="BC299" s="72"/>
      <c r="BD299" s="72"/>
      <c r="BE299" s="72"/>
      <c r="BF299" s="72"/>
    </row>
    <row r="300" spans="5:58" ht="19.899999999999999" customHeight="1" x14ac:dyDescent="0.25">
      <c r="E300" s="93"/>
      <c r="I300" s="72"/>
      <c r="P300" s="72"/>
      <c r="Q300" s="72"/>
      <c r="R300" s="72"/>
      <c r="S300" s="72"/>
      <c r="AM300" s="93"/>
      <c r="AN300" s="93"/>
      <c r="AO300" s="129"/>
      <c r="AP300" s="93"/>
      <c r="AQ300" s="93"/>
      <c r="BB300" s="72"/>
      <c r="BC300" s="72"/>
      <c r="BD300" s="72"/>
      <c r="BE300" s="72"/>
      <c r="BF300" s="72"/>
    </row>
    <row r="301" spans="5:58" ht="19.899999999999999" customHeight="1" x14ac:dyDescent="0.25">
      <c r="E301" s="93"/>
      <c r="I301" s="72"/>
      <c r="P301" s="72"/>
      <c r="Q301" s="72"/>
      <c r="R301" s="72"/>
      <c r="S301" s="72"/>
      <c r="AM301" s="93"/>
      <c r="AN301" s="93"/>
      <c r="AO301" s="129"/>
      <c r="AP301" s="93"/>
      <c r="AQ301" s="93"/>
      <c r="BB301" s="72"/>
      <c r="BC301" s="72"/>
      <c r="BD301" s="72"/>
      <c r="BE301" s="72"/>
      <c r="BF301" s="72"/>
    </row>
    <row r="302" spans="5:58" ht="19.899999999999999" customHeight="1" x14ac:dyDescent="0.25">
      <c r="E302" s="93"/>
      <c r="I302" s="72"/>
      <c r="P302" s="72"/>
      <c r="Q302" s="72"/>
      <c r="R302" s="72"/>
      <c r="S302" s="72"/>
      <c r="AM302" s="93"/>
      <c r="AN302" s="93"/>
      <c r="AO302" s="129"/>
      <c r="AP302" s="93"/>
      <c r="AQ302" s="93"/>
      <c r="BB302" s="72"/>
      <c r="BC302" s="72"/>
      <c r="BD302" s="72"/>
      <c r="BE302" s="72"/>
      <c r="BF302" s="72"/>
    </row>
    <row r="303" spans="5:58" ht="19.899999999999999" customHeight="1" x14ac:dyDescent="0.25">
      <c r="E303" s="93"/>
      <c r="I303" s="72"/>
      <c r="P303" s="72"/>
      <c r="Q303" s="72"/>
      <c r="R303" s="72"/>
      <c r="S303" s="72"/>
      <c r="AM303" s="93"/>
      <c r="AN303" s="93"/>
      <c r="AO303" s="129"/>
      <c r="AP303" s="93"/>
      <c r="AQ303" s="93"/>
      <c r="BB303" s="72"/>
      <c r="BC303" s="72"/>
      <c r="BD303" s="72"/>
      <c r="BE303" s="72"/>
      <c r="BF303" s="72"/>
    </row>
    <row r="304" spans="5:58" ht="19.899999999999999" customHeight="1" x14ac:dyDescent="0.25">
      <c r="E304" s="93"/>
      <c r="I304" s="72"/>
      <c r="P304" s="72"/>
      <c r="Q304" s="72"/>
      <c r="R304" s="72"/>
      <c r="S304" s="72"/>
      <c r="AM304" s="93"/>
      <c r="AN304" s="93"/>
      <c r="AO304" s="129"/>
      <c r="AP304" s="93"/>
      <c r="AQ304" s="93"/>
      <c r="BB304" s="72"/>
      <c r="BC304" s="72"/>
      <c r="BD304" s="72"/>
      <c r="BE304" s="72"/>
      <c r="BF304" s="72"/>
    </row>
    <row r="305" spans="5:58" ht="19.899999999999999" customHeight="1" x14ac:dyDescent="0.25">
      <c r="E305" s="93"/>
      <c r="I305" s="72"/>
      <c r="P305" s="72"/>
      <c r="Q305" s="72"/>
      <c r="R305" s="72"/>
      <c r="S305" s="72"/>
      <c r="AM305" s="93"/>
      <c r="AN305" s="93"/>
      <c r="AO305" s="129"/>
      <c r="AP305" s="93"/>
      <c r="AQ305" s="93"/>
      <c r="BB305" s="72"/>
      <c r="BC305" s="72"/>
      <c r="BD305" s="72"/>
      <c r="BE305" s="72"/>
      <c r="BF305" s="72"/>
    </row>
    <row r="306" spans="5:58" ht="19.899999999999999" customHeight="1" x14ac:dyDescent="0.25">
      <c r="E306" s="93"/>
      <c r="I306" s="72"/>
      <c r="P306" s="72"/>
      <c r="Q306" s="72"/>
      <c r="R306" s="72"/>
      <c r="S306" s="72"/>
      <c r="AM306" s="93"/>
      <c r="AN306" s="93"/>
      <c r="AO306" s="129"/>
      <c r="AP306" s="93"/>
      <c r="AQ306" s="93"/>
      <c r="BB306" s="72"/>
      <c r="BC306" s="72"/>
      <c r="BD306" s="72"/>
      <c r="BE306" s="72"/>
      <c r="BF306" s="72"/>
    </row>
    <row r="307" spans="5:58" ht="19.899999999999999" customHeight="1" x14ac:dyDescent="0.25">
      <c r="E307" s="93"/>
      <c r="I307" s="72"/>
      <c r="P307" s="72"/>
      <c r="Q307" s="72"/>
      <c r="R307" s="72"/>
      <c r="S307" s="72"/>
      <c r="AM307" s="93"/>
      <c r="AN307" s="93"/>
      <c r="AO307" s="129"/>
      <c r="AP307" s="93"/>
      <c r="AQ307" s="93"/>
      <c r="BB307" s="72"/>
      <c r="BC307" s="72"/>
      <c r="BD307" s="72"/>
      <c r="BE307" s="72"/>
      <c r="BF307" s="72"/>
    </row>
    <row r="308" spans="5:58" ht="19.899999999999999" customHeight="1" x14ac:dyDescent="0.25">
      <c r="E308" s="93"/>
      <c r="I308" s="72"/>
      <c r="P308" s="72"/>
      <c r="Q308" s="72"/>
      <c r="R308" s="72"/>
      <c r="S308" s="72"/>
      <c r="AM308" s="93"/>
      <c r="AN308" s="93"/>
      <c r="AO308" s="129"/>
      <c r="AP308" s="93"/>
      <c r="AQ308" s="93"/>
      <c r="BB308" s="72"/>
      <c r="BC308" s="72"/>
      <c r="BD308" s="72"/>
      <c r="BE308" s="72"/>
      <c r="BF308" s="72"/>
    </row>
    <row r="309" spans="5:58" ht="19.899999999999999" customHeight="1" x14ac:dyDescent="0.25">
      <c r="E309" s="93"/>
      <c r="I309" s="72"/>
      <c r="P309" s="72"/>
      <c r="Q309" s="72"/>
      <c r="R309" s="72"/>
      <c r="S309" s="72"/>
      <c r="AM309" s="93"/>
      <c r="AN309" s="93"/>
      <c r="AO309" s="129"/>
      <c r="AP309" s="93"/>
      <c r="AQ309" s="93"/>
      <c r="BB309" s="72"/>
      <c r="BC309" s="72"/>
      <c r="BD309" s="72"/>
      <c r="BE309" s="72"/>
      <c r="BF309" s="72"/>
    </row>
    <row r="310" spans="5:58" ht="19.899999999999999" customHeight="1" x14ac:dyDescent="0.25">
      <c r="E310" s="93"/>
      <c r="I310" s="72"/>
      <c r="P310" s="72"/>
      <c r="Q310" s="72"/>
      <c r="R310" s="72"/>
      <c r="S310" s="72"/>
      <c r="AM310" s="93"/>
      <c r="AN310" s="93"/>
      <c r="AO310" s="129"/>
      <c r="AP310" s="93"/>
      <c r="AQ310" s="93"/>
      <c r="BB310" s="72"/>
      <c r="BC310" s="72"/>
      <c r="BD310" s="72"/>
      <c r="BE310" s="72"/>
      <c r="BF310" s="72"/>
    </row>
    <row r="311" spans="5:58" ht="19.899999999999999" customHeight="1" x14ac:dyDescent="0.25">
      <c r="E311" s="93"/>
      <c r="I311" s="72"/>
      <c r="P311" s="72"/>
      <c r="Q311" s="72"/>
      <c r="R311" s="72"/>
      <c r="S311" s="72"/>
      <c r="AM311" s="93"/>
      <c r="AN311" s="93"/>
      <c r="AO311" s="129"/>
      <c r="AP311" s="93"/>
      <c r="AQ311" s="93"/>
      <c r="BB311" s="72"/>
      <c r="BC311" s="72"/>
      <c r="BD311" s="72"/>
      <c r="BE311" s="72"/>
      <c r="BF311" s="72"/>
    </row>
    <row r="312" spans="5:58" ht="19.899999999999999" customHeight="1" x14ac:dyDescent="0.25">
      <c r="E312" s="93"/>
      <c r="I312" s="72"/>
      <c r="P312" s="72"/>
      <c r="Q312" s="72"/>
      <c r="R312" s="72"/>
      <c r="S312" s="72"/>
      <c r="AM312" s="93"/>
      <c r="AN312" s="93"/>
      <c r="AO312" s="129"/>
      <c r="AP312" s="93"/>
      <c r="AQ312" s="93"/>
      <c r="BB312" s="72"/>
      <c r="BC312" s="72"/>
      <c r="BD312" s="72"/>
      <c r="BE312" s="72"/>
      <c r="BF312" s="72"/>
    </row>
    <row r="313" spans="5:58" ht="19.899999999999999" customHeight="1" x14ac:dyDescent="0.25">
      <c r="E313" s="93"/>
      <c r="I313" s="72"/>
      <c r="P313" s="72"/>
      <c r="Q313" s="72"/>
      <c r="R313" s="72"/>
      <c r="S313" s="72"/>
      <c r="AM313" s="93"/>
      <c r="AN313" s="93"/>
      <c r="AO313" s="129"/>
      <c r="AP313" s="93"/>
      <c r="AQ313" s="93"/>
      <c r="BB313" s="72"/>
      <c r="BC313" s="72"/>
      <c r="BD313" s="72"/>
      <c r="BE313" s="72"/>
      <c r="BF313" s="72"/>
    </row>
    <row r="314" spans="5:58" ht="19.899999999999999" customHeight="1" x14ac:dyDescent="0.25">
      <c r="E314" s="93"/>
      <c r="I314" s="72"/>
      <c r="P314" s="72"/>
      <c r="Q314" s="72"/>
      <c r="R314" s="72"/>
      <c r="S314" s="72"/>
      <c r="AM314" s="93"/>
      <c r="AN314" s="93"/>
      <c r="AO314" s="129"/>
      <c r="AP314" s="93"/>
      <c r="AQ314" s="93"/>
      <c r="BB314" s="72"/>
      <c r="BC314" s="72"/>
      <c r="BD314" s="72"/>
      <c r="BE314" s="72"/>
      <c r="BF314" s="72"/>
    </row>
    <row r="315" spans="5:58" ht="19.899999999999999" customHeight="1" x14ac:dyDescent="0.25">
      <c r="E315" s="93"/>
      <c r="I315" s="72"/>
      <c r="P315" s="72"/>
      <c r="Q315" s="72"/>
      <c r="R315" s="72"/>
      <c r="S315" s="72"/>
      <c r="AM315" s="93"/>
      <c r="AN315" s="93"/>
      <c r="AO315" s="129"/>
      <c r="AP315" s="93"/>
      <c r="AQ315" s="93"/>
      <c r="BB315" s="72"/>
      <c r="BC315" s="72"/>
      <c r="BD315" s="72"/>
      <c r="BE315" s="72"/>
      <c r="BF315" s="72"/>
    </row>
    <row r="316" spans="5:58" ht="19.899999999999999" customHeight="1" x14ac:dyDescent="0.25">
      <c r="E316" s="93"/>
      <c r="I316" s="72"/>
      <c r="P316" s="72"/>
      <c r="Q316" s="72"/>
      <c r="R316" s="72"/>
      <c r="S316" s="72"/>
      <c r="AM316" s="93"/>
      <c r="AN316" s="93"/>
      <c r="AO316" s="129"/>
      <c r="AP316" s="93"/>
      <c r="AQ316" s="93"/>
      <c r="BB316" s="72"/>
      <c r="BC316" s="72"/>
      <c r="BD316" s="72"/>
      <c r="BE316" s="72"/>
      <c r="BF316" s="72"/>
    </row>
    <row r="317" spans="5:58" ht="19.899999999999999" customHeight="1" x14ac:dyDescent="0.25">
      <c r="E317" s="93"/>
      <c r="I317" s="72"/>
      <c r="P317" s="72"/>
      <c r="Q317" s="72"/>
      <c r="R317" s="72"/>
      <c r="S317" s="72"/>
      <c r="AM317" s="93"/>
      <c r="AN317" s="93"/>
      <c r="AO317" s="129"/>
      <c r="AP317" s="93"/>
      <c r="AQ317" s="93"/>
      <c r="BB317" s="72"/>
      <c r="BC317" s="72"/>
      <c r="BD317" s="72"/>
      <c r="BE317" s="72"/>
      <c r="BF317" s="72"/>
    </row>
    <row r="318" spans="5:58" x14ac:dyDescent="0.25">
      <c r="E318" s="93"/>
      <c r="I318" s="72"/>
      <c r="P318" s="72"/>
      <c r="Q318" s="72"/>
      <c r="R318" s="72"/>
      <c r="S318" s="72"/>
      <c r="AM318" s="93"/>
      <c r="AN318" s="93"/>
      <c r="AO318" s="129"/>
      <c r="AP318" s="93"/>
      <c r="AQ318" s="93"/>
      <c r="BB318" s="72"/>
      <c r="BC318" s="72"/>
      <c r="BD318" s="72"/>
      <c r="BE318" s="72"/>
      <c r="BF318" s="72"/>
    </row>
    <row r="319" spans="5:58" x14ac:dyDescent="0.25">
      <c r="E319" s="93"/>
      <c r="I319" s="72"/>
      <c r="P319" s="72"/>
      <c r="Q319" s="72"/>
      <c r="R319" s="72"/>
      <c r="S319" s="72"/>
      <c r="AM319" s="93"/>
      <c r="AN319" s="93"/>
      <c r="AO319" s="129"/>
      <c r="AP319" s="93"/>
      <c r="AQ319" s="93"/>
      <c r="BB319" s="72"/>
      <c r="BC319" s="72"/>
      <c r="BD319" s="72"/>
      <c r="BE319" s="72"/>
      <c r="BF319" s="72"/>
    </row>
    <row r="320" spans="5:58" x14ac:dyDescent="0.25">
      <c r="E320" s="93"/>
      <c r="I320" s="72"/>
      <c r="P320" s="72"/>
      <c r="Q320" s="72"/>
      <c r="R320" s="72"/>
      <c r="S320" s="72"/>
      <c r="AM320" s="93"/>
      <c r="AN320" s="93"/>
      <c r="AO320" s="129"/>
      <c r="AP320" s="93"/>
      <c r="AQ320" s="93"/>
      <c r="BB320" s="72"/>
      <c r="BC320" s="72"/>
      <c r="BD320" s="72"/>
      <c r="BE320" s="72"/>
      <c r="BF320" s="72"/>
    </row>
    <row r="321" spans="5:58" x14ac:dyDescent="0.25">
      <c r="E321" s="93"/>
      <c r="I321" s="72"/>
      <c r="P321" s="72"/>
      <c r="Q321" s="72"/>
      <c r="R321" s="72"/>
      <c r="S321" s="72"/>
      <c r="AM321" s="93"/>
      <c r="AN321" s="93"/>
      <c r="AO321" s="129"/>
      <c r="AP321" s="93"/>
      <c r="AQ321" s="93"/>
      <c r="BB321" s="72"/>
      <c r="BC321" s="72"/>
      <c r="BD321" s="72"/>
      <c r="BE321" s="72"/>
      <c r="BF321" s="72"/>
    </row>
    <row r="322" spans="5:58" x14ac:dyDescent="0.25">
      <c r="E322" s="93"/>
      <c r="I322" s="72"/>
      <c r="P322" s="72"/>
      <c r="Q322" s="72"/>
      <c r="R322" s="72"/>
      <c r="S322" s="72"/>
      <c r="AM322" s="93"/>
      <c r="AN322" s="93"/>
      <c r="AO322" s="129"/>
      <c r="AP322" s="93"/>
      <c r="AQ322" s="93"/>
      <c r="BB322" s="72"/>
      <c r="BC322" s="72"/>
      <c r="BD322" s="72"/>
      <c r="BE322" s="72"/>
      <c r="BF322" s="72"/>
    </row>
    <row r="323" spans="5:58" x14ac:dyDescent="0.25">
      <c r="E323" s="93"/>
      <c r="I323" s="72"/>
      <c r="P323" s="72"/>
      <c r="Q323" s="72"/>
      <c r="R323" s="72"/>
      <c r="S323" s="72"/>
      <c r="AM323" s="93"/>
      <c r="AN323" s="93"/>
      <c r="AO323" s="129"/>
      <c r="AP323" s="93"/>
      <c r="AQ323" s="93"/>
      <c r="BB323" s="72"/>
      <c r="BC323" s="72"/>
      <c r="BD323" s="72"/>
      <c r="BE323" s="72"/>
      <c r="BF323" s="72"/>
    </row>
    <row r="324" spans="5:58" x14ac:dyDescent="0.25">
      <c r="E324" s="93"/>
      <c r="I324" s="72"/>
      <c r="P324" s="72"/>
      <c r="Q324" s="72"/>
      <c r="R324" s="72"/>
      <c r="S324" s="72"/>
      <c r="AM324" s="93"/>
      <c r="AN324" s="93"/>
      <c r="AO324" s="129"/>
      <c r="AP324" s="93"/>
      <c r="AQ324" s="93"/>
      <c r="BB324" s="72"/>
      <c r="BC324" s="72"/>
      <c r="BD324" s="72"/>
      <c r="BE324" s="72"/>
      <c r="BF324" s="72"/>
    </row>
    <row r="325" spans="5:58" x14ac:dyDescent="0.25">
      <c r="E325" s="93"/>
      <c r="I325" s="72"/>
      <c r="P325" s="72"/>
      <c r="Q325" s="72"/>
      <c r="R325" s="72"/>
      <c r="S325" s="72"/>
      <c r="AM325" s="93"/>
      <c r="AN325" s="93"/>
      <c r="AO325" s="129"/>
      <c r="AP325" s="93"/>
      <c r="AQ325" s="93"/>
      <c r="BB325" s="72"/>
      <c r="BC325" s="72"/>
      <c r="BD325" s="72"/>
      <c r="BE325" s="72"/>
      <c r="BF325" s="72"/>
    </row>
    <row r="326" spans="5:58" x14ac:dyDescent="0.25">
      <c r="E326" s="93"/>
      <c r="I326" s="72"/>
      <c r="P326" s="72"/>
      <c r="Q326" s="72"/>
      <c r="R326" s="72"/>
      <c r="S326" s="72"/>
      <c r="AM326" s="93"/>
      <c r="AN326" s="93"/>
      <c r="AO326" s="129"/>
      <c r="AP326" s="93"/>
      <c r="AQ326" s="93"/>
      <c r="BB326" s="72"/>
      <c r="BC326" s="72"/>
      <c r="BD326" s="72"/>
      <c r="BE326" s="72"/>
      <c r="BF326" s="72"/>
    </row>
    <row r="327" spans="5:58" x14ac:dyDescent="0.25">
      <c r="E327" s="93"/>
      <c r="I327" s="72"/>
      <c r="P327" s="72"/>
      <c r="Q327" s="72"/>
      <c r="R327" s="72"/>
      <c r="S327" s="72"/>
      <c r="AM327" s="93"/>
      <c r="AN327" s="93"/>
      <c r="AO327" s="129"/>
      <c r="AP327" s="93"/>
      <c r="AQ327" s="93"/>
      <c r="BB327" s="72"/>
      <c r="BC327" s="72"/>
      <c r="BD327" s="72"/>
      <c r="BE327" s="72"/>
      <c r="BF327" s="72"/>
    </row>
    <row r="328" spans="5:58" x14ac:dyDescent="0.25">
      <c r="E328" s="93"/>
      <c r="I328" s="72"/>
      <c r="P328" s="72"/>
      <c r="Q328" s="72"/>
      <c r="R328" s="72"/>
      <c r="S328" s="72"/>
      <c r="AM328" s="93"/>
      <c r="AN328" s="93"/>
      <c r="AO328" s="129"/>
      <c r="AP328" s="93"/>
      <c r="AQ328" s="93"/>
      <c r="BB328" s="72"/>
      <c r="BC328" s="72"/>
      <c r="BD328" s="72"/>
      <c r="BE328" s="72"/>
      <c r="BF328" s="72"/>
    </row>
    <row r="329" spans="5:58" x14ac:dyDescent="0.25">
      <c r="E329" s="93"/>
      <c r="I329" s="72"/>
      <c r="P329" s="72"/>
      <c r="Q329" s="72"/>
      <c r="R329" s="72"/>
      <c r="S329" s="72"/>
      <c r="AM329" s="93"/>
      <c r="AN329" s="93"/>
      <c r="AO329" s="129"/>
      <c r="AP329" s="93"/>
      <c r="AQ329" s="93"/>
      <c r="BB329" s="72"/>
      <c r="BC329" s="72"/>
      <c r="BD329" s="72"/>
      <c r="BE329" s="72"/>
      <c r="BF329" s="72"/>
    </row>
    <row r="330" spans="5:58" x14ac:dyDescent="0.25">
      <c r="E330" s="93"/>
      <c r="I330" s="72"/>
      <c r="P330" s="72"/>
      <c r="Q330" s="72"/>
      <c r="R330" s="72"/>
      <c r="S330" s="72"/>
      <c r="AM330" s="93"/>
      <c r="AN330" s="93"/>
      <c r="AO330" s="129"/>
      <c r="AP330" s="93"/>
      <c r="AQ330" s="93"/>
      <c r="BB330" s="72"/>
      <c r="BC330" s="72"/>
      <c r="BD330" s="72"/>
      <c r="BE330" s="72"/>
      <c r="BF330" s="72"/>
    </row>
    <row r="331" spans="5:58" x14ac:dyDescent="0.25">
      <c r="E331" s="93"/>
      <c r="I331" s="72"/>
      <c r="P331" s="72"/>
      <c r="Q331" s="72"/>
      <c r="R331" s="72"/>
      <c r="S331" s="72"/>
      <c r="AM331" s="93"/>
      <c r="AN331" s="93"/>
      <c r="AO331" s="129"/>
      <c r="AP331" s="93"/>
      <c r="AQ331" s="93"/>
      <c r="BB331" s="72"/>
      <c r="BC331" s="72"/>
      <c r="BD331" s="72"/>
      <c r="BE331" s="72"/>
      <c r="BF331" s="72"/>
    </row>
    <row r="332" spans="5:58" x14ac:dyDescent="0.25">
      <c r="E332" s="93"/>
      <c r="I332" s="72"/>
      <c r="P332" s="72"/>
      <c r="Q332" s="72"/>
      <c r="R332" s="72"/>
      <c r="S332" s="72"/>
      <c r="AM332" s="93"/>
      <c r="AN332" s="93"/>
      <c r="AO332" s="129"/>
      <c r="AP332" s="93"/>
      <c r="AQ332" s="93"/>
      <c r="BB332" s="72"/>
      <c r="BC332" s="72"/>
      <c r="BD332" s="72"/>
      <c r="BE332" s="72"/>
      <c r="BF332" s="72"/>
    </row>
    <row r="333" spans="5:58" x14ac:dyDescent="0.25">
      <c r="E333" s="93"/>
      <c r="I333" s="72"/>
      <c r="P333" s="72"/>
      <c r="Q333" s="72"/>
      <c r="R333" s="72"/>
      <c r="S333" s="72"/>
      <c r="AM333" s="93"/>
      <c r="AN333" s="93"/>
      <c r="AO333" s="129"/>
      <c r="AP333" s="93"/>
      <c r="AQ333" s="93"/>
      <c r="BB333" s="72"/>
      <c r="BC333" s="72"/>
      <c r="BD333" s="72"/>
      <c r="BE333" s="72"/>
      <c r="BF333" s="72"/>
    </row>
    <row r="334" spans="5:58" x14ac:dyDescent="0.25">
      <c r="E334" s="93"/>
      <c r="I334" s="72"/>
      <c r="P334" s="72"/>
      <c r="Q334" s="72"/>
      <c r="R334" s="72"/>
      <c r="S334" s="72"/>
      <c r="AM334" s="93"/>
      <c r="AN334" s="93"/>
      <c r="AO334" s="129"/>
      <c r="AP334" s="93"/>
      <c r="AQ334" s="93"/>
      <c r="BB334" s="72"/>
      <c r="BC334" s="72"/>
      <c r="BD334" s="72"/>
      <c r="BE334" s="72"/>
      <c r="BF334" s="72"/>
    </row>
    <row r="335" spans="5:58" x14ac:dyDescent="0.25">
      <c r="E335" s="93"/>
      <c r="I335" s="72"/>
      <c r="P335" s="72"/>
      <c r="Q335" s="72"/>
      <c r="R335" s="72"/>
      <c r="S335" s="72"/>
      <c r="AM335" s="93"/>
      <c r="AN335" s="93"/>
      <c r="AO335" s="129"/>
      <c r="AP335" s="93"/>
      <c r="AQ335" s="93"/>
      <c r="BB335" s="72"/>
      <c r="BC335" s="72"/>
      <c r="BD335" s="72"/>
      <c r="BE335" s="72"/>
      <c r="BF335" s="72"/>
    </row>
    <row r="336" spans="5:58" x14ac:dyDescent="0.25">
      <c r="E336" s="93"/>
      <c r="I336" s="72"/>
      <c r="P336" s="72"/>
      <c r="Q336" s="72"/>
      <c r="R336" s="72"/>
      <c r="S336" s="72"/>
      <c r="AM336" s="93"/>
      <c r="AN336" s="93"/>
      <c r="AO336" s="129"/>
      <c r="AP336" s="93"/>
      <c r="AQ336" s="93"/>
      <c r="BB336" s="72"/>
      <c r="BC336" s="72"/>
      <c r="BD336" s="72"/>
      <c r="BE336" s="72"/>
      <c r="BF336" s="72"/>
    </row>
    <row r="337" spans="5:58" x14ac:dyDescent="0.25">
      <c r="E337" s="93"/>
      <c r="I337" s="72"/>
      <c r="P337" s="72"/>
      <c r="Q337" s="72"/>
      <c r="R337" s="72"/>
      <c r="S337" s="72"/>
      <c r="AM337" s="93"/>
      <c r="AN337" s="93"/>
      <c r="AO337" s="129"/>
      <c r="AP337" s="93"/>
      <c r="AQ337" s="93"/>
      <c r="BB337" s="72"/>
      <c r="BC337" s="72"/>
      <c r="BD337" s="72"/>
      <c r="BE337" s="72"/>
      <c r="BF337" s="72"/>
    </row>
    <row r="338" spans="5:58" x14ac:dyDescent="0.25">
      <c r="E338" s="93"/>
      <c r="I338" s="72"/>
      <c r="P338" s="72"/>
      <c r="Q338" s="72"/>
      <c r="R338" s="72"/>
      <c r="S338" s="72"/>
      <c r="AM338" s="93"/>
      <c r="AN338" s="93"/>
      <c r="AO338" s="129"/>
      <c r="AP338" s="93"/>
      <c r="AQ338" s="93"/>
      <c r="BB338" s="72"/>
      <c r="BC338" s="72"/>
      <c r="BD338" s="72"/>
      <c r="BE338" s="72"/>
      <c r="BF338" s="72"/>
    </row>
    <row r="339" spans="5:58" x14ac:dyDescent="0.25">
      <c r="E339" s="93"/>
      <c r="I339" s="72"/>
      <c r="P339" s="72"/>
      <c r="Q339" s="72"/>
      <c r="R339" s="72"/>
      <c r="S339" s="72"/>
      <c r="AM339" s="93"/>
      <c r="AN339" s="93"/>
      <c r="AO339" s="129"/>
      <c r="AP339" s="93"/>
      <c r="AQ339" s="93"/>
      <c r="BB339" s="72"/>
      <c r="BC339" s="72"/>
      <c r="BD339" s="72"/>
      <c r="BE339" s="72"/>
      <c r="BF339" s="72"/>
    </row>
    <row r="340" spans="5:58" x14ac:dyDescent="0.25">
      <c r="E340" s="93"/>
      <c r="I340" s="72"/>
      <c r="P340" s="72"/>
      <c r="Q340" s="72"/>
      <c r="R340" s="72"/>
      <c r="S340" s="72"/>
      <c r="AM340" s="93"/>
      <c r="AN340" s="93"/>
      <c r="AO340" s="129"/>
      <c r="AP340" s="93"/>
      <c r="AQ340" s="93"/>
      <c r="BB340" s="72"/>
      <c r="BC340" s="72"/>
      <c r="BD340" s="72"/>
      <c r="BE340" s="72"/>
      <c r="BF340" s="72"/>
    </row>
    <row r="341" spans="5:58" x14ac:dyDescent="0.25">
      <c r="E341" s="93"/>
      <c r="I341" s="72"/>
      <c r="P341" s="72"/>
      <c r="Q341" s="72"/>
      <c r="R341" s="72"/>
      <c r="S341" s="72"/>
      <c r="AM341" s="93"/>
      <c r="AN341" s="93"/>
      <c r="AO341" s="129"/>
      <c r="AP341" s="93"/>
      <c r="AQ341" s="93"/>
      <c r="BB341" s="72"/>
      <c r="BC341" s="72"/>
      <c r="BD341" s="72"/>
      <c r="BE341" s="72"/>
      <c r="BF341" s="72"/>
    </row>
    <row r="342" spans="5:58" x14ac:dyDescent="0.25">
      <c r="E342" s="93"/>
      <c r="I342" s="72"/>
      <c r="P342" s="72"/>
      <c r="Q342" s="72"/>
      <c r="R342" s="72"/>
      <c r="S342" s="72"/>
      <c r="AM342" s="93"/>
      <c r="AN342" s="93"/>
      <c r="AO342" s="129"/>
      <c r="AP342" s="93"/>
      <c r="AQ342" s="93"/>
      <c r="BB342" s="72"/>
      <c r="BC342" s="72"/>
      <c r="BD342" s="72"/>
      <c r="BE342" s="72"/>
      <c r="BF342" s="72"/>
    </row>
    <row r="343" spans="5:58" x14ac:dyDescent="0.25">
      <c r="E343" s="93"/>
      <c r="I343" s="72"/>
      <c r="P343" s="72"/>
      <c r="Q343" s="72"/>
      <c r="R343" s="72"/>
      <c r="S343" s="72"/>
      <c r="AM343" s="93"/>
      <c r="AN343" s="93"/>
      <c r="AO343" s="129"/>
      <c r="AP343" s="93"/>
      <c r="AQ343" s="93"/>
      <c r="BB343" s="72"/>
      <c r="BC343" s="72"/>
      <c r="BD343" s="72"/>
      <c r="BE343" s="72"/>
      <c r="BF343" s="72"/>
    </row>
    <row r="344" spans="5:58" x14ac:dyDescent="0.25">
      <c r="E344" s="93"/>
      <c r="I344" s="72"/>
      <c r="P344" s="72"/>
      <c r="Q344" s="72"/>
      <c r="R344" s="72"/>
      <c r="S344" s="72"/>
      <c r="AM344" s="93"/>
      <c r="AN344" s="93"/>
      <c r="AO344" s="129"/>
      <c r="AP344" s="93"/>
      <c r="AQ344" s="93"/>
      <c r="BB344" s="72"/>
      <c r="BC344" s="72"/>
      <c r="BD344" s="72"/>
      <c r="BE344" s="72"/>
      <c r="BF344" s="72"/>
    </row>
    <row r="345" spans="5:58" x14ac:dyDescent="0.25">
      <c r="E345" s="93"/>
      <c r="I345" s="72"/>
      <c r="P345" s="72"/>
      <c r="Q345" s="72"/>
      <c r="R345" s="72"/>
      <c r="S345" s="72"/>
      <c r="AM345" s="93"/>
      <c r="AN345" s="93"/>
      <c r="AO345" s="129"/>
      <c r="AP345" s="93"/>
      <c r="AQ345" s="93"/>
      <c r="BB345" s="72"/>
      <c r="BC345" s="72"/>
      <c r="BD345" s="72"/>
      <c r="BE345" s="72"/>
      <c r="BF345" s="72"/>
    </row>
    <row r="346" spans="5:58" x14ac:dyDescent="0.25">
      <c r="E346" s="93"/>
      <c r="I346" s="72"/>
      <c r="P346" s="72"/>
      <c r="Q346" s="72"/>
      <c r="R346" s="72"/>
      <c r="S346" s="72"/>
      <c r="AM346" s="93"/>
      <c r="AN346" s="93"/>
      <c r="AO346" s="129"/>
      <c r="AP346" s="93"/>
      <c r="AQ346" s="93"/>
      <c r="BB346" s="72"/>
      <c r="BC346" s="72"/>
      <c r="BD346" s="72"/>
      <c r="BE346" s="72"/>
      <c r="BF346" s="72"/>
    </row>
    <row r="347" spans="5:58" x14ac:dyDescent="0.25">
      <c r="E347" s="93"/>
      <c r="I347" s="72"/>
      <c r="P347" s="72"/>
      <c r="Q347" s="72"/>
      <c r="R347" s="72"/>
      <c r="S347" s="72"/>
      <c r="AM347" s="93"/>
      <c r="AN347" s="93"/>
      <c r="AO347" s="129"/>
      <c r="AP347" s="93"/>
      <c r="AQ347" s="93"/>
      <c r="BB347" s="72"/>
      <c r="BC347" s="72"/>
      <c r="BD347" s="72"/>
      <c r="BE347" s="72"/>
      <c r="BF347" s="72"/>
    </row>
    <row r="348" spans="5:58" x14ac:dyDescent="0.25">
      <c r="E348" s="93"/>
      <c r="I348" s="72"/>
      <c r="P348" s="72"/>
      <c r="Q348" s="72"/>
      <c r="R348" s="72"/>
      <c r="S348" s="72"/>
      <c r="AM348" s="93"/>
      <c r="AN348" s="93"/>
      <c r="AO348" s="129"/>
      <c r="AP348" s="93"/>
      <c r="AQ348" s="93"/>
      <c r="BB348" s="72"/>
      <c r="BC348" s="72"/>
      <c r="BD348" s="72"/>
      <c r="BE348" s="72"/>
      <c r="BF348" s="72"/>
    </row>
    <row r="349" spans="5:58" x14ac:dyDescent="0.25">
      <c r="E349" s="93"/>
      <c r="I349" s="72"/>
      <c r="P349" s="72"/>
      <c r="Q349" s="72"/>
      <c r="R349" s="72"/>
      <c r="S349" s="72"/>
      <c r="AM349" s="93"/>
      <c r="AN349" s="93"/>
      <c r="AO349" s="129"/>
      <c r="AP349" s="93"/>
      <c r="AQ349" s="93"/>
      <c r="BB349" s="72"/>
      <c r="BC349" s="72"/>
      <c r="BD349" s="72"/>
      <c r="BE349" s="72"/>
      <c r="BF349" s="72"/>
    </row>
    <row r="350" spans="5:58" x14ac:dyDescent="0.25">
      <c r="E350" s="93"/>
      <c r="I350" s="72"/>
      <c r="P350" s="72"/>
      <c r="Q350" s="72"/>
      <c r="R350" s="72"/>
      <c r="S350" s="72"/>
      <c r="AM350" s="93"/>
      <c r="AN350" s="93"/>
      <c r="AO350" s="129"/>
      <c r="AP350" s="93"/>
      <c r="AQ350" s="93"/>
      <c r="BB350" s="72"/>
      <c r="BC350" s="72"/>
      <c r="BD350" s="72"/>
      <c r="BE350" s="72"/>
      <c r="BF350" s="72"/>
    </row>
    <row r="351" spans="5:58" x14ac:dyDescent="0.25">
      <c r="E351" s="93"/>
      <c r="I351" s="72"/>
      <c r="P351" s="72"/>
      <c r="Q351" s="72"/>
      <c r="R351" s="72"/>
      <c r="S351" s="72"/>
      <c r="AM351" s="93"/>
      <c r="AN351" s="93"/>
      <c r="AO351" s="129"/>
      <c r="AP351" s="93"/>
      <c r="AQ351" s="93"/>
      <c r="BB351" s="72"/>
      <c r="BC351" s="72"/>
      <c r="BD351" s="72"/>
      <c r="BE351" s="72"/>
      <c r="BF351" s="72"/>
    </row>
    <row r="352" spans="5:58" x14ac:dyDescent="0.25">
      <c r="E352" s="93"/>
      <c r="I352" s="72"/>
      <c r="P352" s="72"/>
      <c r="Q352" s="72"/>
      <c r="R352" s="72"/>
      <c r="S352" s="72"/>
      <c r="AM352" s="93"/>
      <c r="AN352" s="93"/>
      <c r="AO352" s="129"/>
      <c r="AP352" s="93"/>
      <c r="AQ352" s="93"/>
      <c r="BB352" s="72"/>
      <c r="BC352" s="72"/>
      <c r="BD352" s="72"/>
      <c r="BE352" s="72"/>
      <c r="BF352" s="72"/>
    </row>
    <row r="353" spans="5:58" x14ac:dyDescent="0.25">
      <c r="E353" s="93"/>
      <c r="I353" s="72"/>
      <c r="P353" s="72"/>
      <c r="Q353" s="72"/>
      <c r="R353" s="72"/>
      <c r="S353" s="72"/>
      <c r="AM353" s="93"/>
      <c r="AN353" s="93"/>
      <c r="AO353" s="129"/>
      <c r="AP353" s="93"/>
      <c r="AQ353" s="93"/>
      <c r="BB353" s="72"/>
      <c r="BC353" s="72"/>
      <c r="BD353" s="72"/>
      <c r="BE353" s="72"/>
      <c r="BF353" s="72"/>
    </row>
    <row r="354" spans="5:58" x14ac:dyDescent="0.25">
      <c r="E354" s="93"/>
      <c r="I354" s="72"/>
      <c r="P354" s="72"/>
      <c r="Q354" s="72"/>
      <c r="R354" s="72"/>
      <c r="S354" s="72"/>
      <c r="AM354" s="93"/>
      <c r="AN354" s="93"/>
      <c r="AO354" s="129"/>
      <c r="AP354" s="93"/>
      <c r="AQ354" s="93"/>
      <c r="BB354" s="72"/>
      <c r="BC354" s="72"/>
      <c r="BD354" s="72"/>
      <c r="BE354" s="72"/>
      <c r="BF354" s="72"/>
    </row>
    <row r="355" spans="5:58" x14ac:dyDescent="0.25">
      <c r="E355" s="93"/>
      <c r="I355" s="72"/>
      <c r="P355" s="72"/>
      <c r="Q355" s="72"/>
      <c r="R355" s="72"/>
      <c r="S355" s="72"/>
      <c r="AM355" s="93"/>
      <c r="AN355" s="93"/>
      <c r="AO355" s="129"/>
      <c r="AP355" s="93"/>
      <c r="AQ355" s="93"/>
      <c r="BB355" s="72"/>
      <c r="BC355" s="72"/>
      <c r="BD355" s="72"/>
      <c r="BE355" s="72"/>
      <c r="BF355" s="72"/>
    </row>
    <row r="356" spans="5:58" x14ac:dyDescent="0.25">
      <c r="E356" s="93"/>
      <c r="I356" s="72"/>
      <c r="P356" s="72"/>
      <c r="Q356" s="72"/>
      <c r="R356" s="72"/>
      <c r="S356" s="72"/>
      <c r="AM356" s="93"/>
      <c r="AN356" s="93"/>
      <c r="AO356" s="129"/>
      <c r="AP356" s="93"/>
      <c r="AQ356" s="93"/>
      <c r="BB356" s="72"/>
      <c r="BC356" s="72"/>
      <c r="BD356" s="72"/>
      <c r="BE356" s="72"/>
      <c r="BF356" s="72"/>
    </row>
    <row r="357" spans="5:58" x14ac:dyDescent="0.25">
      <c r="E357" s="93"/>
      <c r="I357" s="72"/>
      <c r="P357" s="72"/>
      <c r="Q357" s="72"/>
      <c r="R357" s="72"/>
      <c r="S357" s="72"/>
      <c r="AM357" s="93"/>
      <c r="AN357" s="93"/>
      <c r="AO357" s="129"/>
      <c r="AP357" s="93"/>
      <c r="AQ357" s="93"/>
      <c r="BB357" s="72"/>
      <c r="BC357" s="72"/>
      <c r="BD357" s="72"/>
      <c r="BE357" s="72"/>
      <c r="BF357" s="72"/>
    </row>
    <row r="358" spans="5:58" x14ac:dyDescent="0.25">
      <c r="E358" s="93"/>
      <c r="I358" s="72"/>
      <c r="P358" s="72"/>
      <c r="Q358" s="72"/>
      <c r="R358" s="72"/>
      <c r="S358" s="72"/>
      <c r="AM358" s="93"/>
      <c r="AN358" s="93"/>
      <c r="AO358" s="129"/>
      <c r="AP358" s="93"/>
      <c r="AQ358" s="93"/>
      <c r="BB358" s="72"/>
      <c r="BC358" s="72"/>
      <c r="BD358" s="72"/>
      <c r="BE358" s="72"/>
      <c r="BF358" s="72"/>
    </row>
    <row r="359" spans="5:58" x14ac:dyDescent="0.25">
      <c r="E359" s="93"/>
      <c r="I359" s="72"/>
      <c r="P359" s="72"/>
      <c r="Q359" s="72"/>
      <c r="R359" s="72"/>
      <c r="S359" s="72"/>
      <c r="AM359" s="93"/>
      <c r="AN359" s="93"/>
      <c r="AO359" s="129"/>
      <c r="AP359" s="93"/>
      <c r="AQ359" s="93"/>
      <c r="BB359" s="72"/>
      <c r="BC359" s="72"/>
      <c r="BD359" s="72"/>
      <c r="BE359" s="72"/>
      <c r="BF359" s="72"/>
    </row>
    <row r="360" spans="5:58" x14ac:dyDescent="0.25">
      <c r="E360" s="93"/>
      <c r="I360" s="72"/>
      <c r="P360" s="72"/>
      <c r="Q360" s="72"/>
      <c r="R360" s="72"/>
      <c r="S360" s="72"/>
      <c r="AM360" s="93"/>
      <c r="AN360" s="93"/>
      <c r="AO360" s="129"/>
      <c r="AP360" s="93"/>
      <c r="AQ360" s="93"/>
      <c r="BB360" s="72"/>
      <c r="BC360" s="72"/>
      <c r="BD360" s="72"/>
      <c r="BE360" s="72"/>
      <c r="BF360" s="72"/>
    </row>
    <row r="361" spans="5:58" x14ac:dyDescent="0.25">
      <c r="E361" s="93"/>
      <c r="I361" s="72"/>
      <c r="P361" s="72"/>
      <c r="Q361" s="72"/>
      <c r="R361" s="72"/>
      <c r="S361" s="72"/>
      <c r="AM361" s="93"/>
      <c r="AN361" s="93"/>
      <c r="AO361" s="129"/>
      <c r="AP361" s="93"/>
      <c r="AQ361" s="93"/>
      <c r="BB361" s="72"/>
      <c r="BC361" s="72"/>
      <c r="BD361" s="72"/>
      <c r="BE361" s="72"/>
      <c r="BF361" s="72"/>
    </row>
    <row r="362" spans="5:58" x14ac:dyDescent="0.25">
      <c r="E362" s="93"/>
      <c r="I362" s="72"/>
      <c r="P362" s="72"/>
      <c r="Q362" s="72"/>
      <c r="R362" s="72"/>
      <c r="S362" s="72"/>
      <c r="AM362" s="93"/>
      <c r="AN362" s="93"/>
      <c r="AO362" s="129"/>
      <c r="AP362" s="93"/>
      <c r="AQ362" s="93"/>
      <c r="BB362" s="72"/>
      <c r="BC362" s="72"/>
      <c r="BD362" s="72"/>
      <c r="BE362" s="72"/>
      <c r="BF362" s="72"/>
    </row>
    <row r="363" spans="5:58" x14ac:dyDescent="0.25">
      <c r="E363" s="93"/>
      <c r="I363" s="72"/>
      <c r="P363" s="72"/>
      <c r="Q363" s="72"/>
      <c r="R363" s="72"/>
      <c r="S363" s="72"/>
      <c r="AM363" s="93"/>
      <c r="AN363" s="93"/>
      <c r="AO363" s="129"/>
      <c r="AP363" s="93"/>
      <c r="AQ363" s="93"/>
      <c r="BB363" s="72"/>
      <c r="BC363" s="72"/>
      <c r="BD363" s="72"/>
      <c r="BE363" s="72"/>
      <c r="BF363" s="72"/>
    </row>
    <row r="364" spans="5:58" x14ac:dyDescent="0.25">
      <c r="E364" s="93"/>
      <c r="I364" s="72"/>
      <c r="P364" s="72"/>
      <c r="Q364" s="72"/>
      <c r="R364" s="72"/>
      <c r="S364" s="72"/>
      <c r="AM364" s="93"/>
      <c r="AN364" s="93"/>
      <c r="AO364" s="129"/>
      <c r="AP364" s="93"/>
      <c r="AQ364" s="93"/>
      <c r="BB364" s="72"/>
      <c r="BC364" s="72"/>
      <c r="BD364" s="72"/>
      <c r="BE364" s="72"/>
      <c r="BF364" s="72"/>
    </row>
    <row r="365" spans="5:58" x14ac:dyDescent="0.25">
      <c r="E365" s="93"/>
      <c r="I365" s="72"/>
      <c r="P365" s="72"/>
      <c r="Q365" s="72"/>
      <c r="R365" s="72"/>
      <c r="S365" s="72"/>
      <c r="AM365" s="93"/>
      <c r="AN365" s="93"/>
      <c r="AO365" s="129"/>
      <c r="AP365" s="93"/>
      <c r="AQ365" s="93"/>
      <c r="BB365" s="72"/>
      <c r="BC365" s="72"/>
      <c r="BD365" s="72"/>
      <c r="BE365" s="72"/>
      <c r="BF365" s="72"/>
    </row>
    <row r="366" spans="5:58" x14ac:dyDescent="0.25">
      <c r="E366" s="93"/>
      <c r="I366" s="72"/>
      <c r="P366" s="72"/>
      <c r="Q366" s="72"/>
      <c r="R366" s="72"/>
      <c r="S366" s="72"/>
      <c r="AM366" s="93"/>
      <c r="AN366" s="93"/>
      <c r="AO366" s="129"/>
      <c r="AP366" s="93"/>
      <c r="AQ366" s="93"/>
      <c r="BB366" s="72"/>
      <c r="BC366" s="72"/>
      <c r="BD366" s="72"/>
      <c r="BE366" s="72"/>
      <c r="BF366" s="72"/>
    </row>
    <row r="367" spans="5:58" x14ac:dyDescent="0.25">
      <c r="E367" s="93"/>
      <c r="I367" s="72"/>
      <c r="P367" s="72"/>
      <c r="Q367" s="72"/>
      <c r="R367" s="72"/>
      <c r="S367" s="72"/>
      <c r="AM367" s="93"/>
      <c r="AN367" s="93"/>
      <c r="AO367" s="129"/>
      <c r="AP367" s="93"/>
      <c r="AQ367" s="93"/>
      <c r="BB367" s="72"/>
      <c r="BC367" s="72"/>
      <c r="BD367" s="72"/>
      <c r="BE367" s="72"/>
      <c r="BF367" s="72"/>
    </row>
    <row r="368" spans="5:58" x14ac:dyDescent="0.25">
      <c r="E368" s="93"/>
      <c r="I368" s="72"/>
      <c r="P368" s="72"/>
      <c r="Q368" s="72"/>
      <c r="R368" s="72"/>
      <c r="S368" s="72"/>
      <c r="AM368" s="93"/>
      <c r="AN368" s="93"/>
      <c r="AO368" s="129"/>
      <c r="AP368" s="93"/>
      <c r="AQ368" s="93"/>
      <c r="BB368" s="72"/>
      <c r="BC368" s="72"/>
      <c r="BD368" s="72"/>
      <c r="BE368" s="72"/>
      <c r="BF368" s="72"/>
    </row>
    <row r="369" spans="5:58" x14ac:dyDescent="0.25">
      <c r="E369" s="93"/>
      <c r="I369" s="72"/>
      <c r="P369" s="72"/>
      <c r="Q369" s="72"/>
      <c r="R369" s="72"/>
      <c r="S369" s="72"/>
      <c r="AM369" s="93"/>
      <c r="AN369" s="93"/>
      <c r="AO369" s="129"/>
      <c r="AP369" s="93"/>
      <c r="AQ369" s="93"/>
      <c r="BB369" s="72"/>
      <c r="BC369" s="72"/>
      <c r="BD369" s="72"/>
      <c r="BE369" s="72"/>
      <c r="BF369" s="72"/>
    </row>
    <row r="370" spans="5:58" x14ac:dyDescent="0.25">
      <c r="E370" s="93"/>
      <c r="I370" s="72"/>
      <c r="P370" s="72"/>
      <c r="Q370" s="72"/>
      <c r="R370" s="72"/>
      <c r="S370" s="72"/>
      <c r="AM370" s="93"/>
      <c r="AN370" s="93"/>
      <c r="AO370" s="129"/>
      <c r="AP370" s="93"/>
      <c r="AQ370" s="93"/>
      <c r="BB370" s="72"/>
      <c r="BC370" s="72"/>
      <c r="BD370" s="72"/>
      <c r="BE370" s="72"/>
      <c r="BF370" s="72"/>
    </row>
    <row r="371" spans="5:58" x14ac:dyDescent="0.25">
      <c r="E371" s="93"/>
      <c r="I371" s="72"/>
      <c r="P371" s="72"/>
      <c r="Q371" s="72"/>
      <c r="R371" s="72"/>
      <c r="S371" s="72"/>
      <c r="AM371" s="93"/>
      <c r="AN371" s="93"/>
      <c r="AO371" s="129"/>
      <c r="AP371" s="93"/>
      <c r="AQ371" s="93"/>
      <c r="BB371" s="72"/>
      <c r="BC371" s="72"/>
      <c r="BD371" s="72"/>
      <c r="BE371" s="72"/>
      <c r="BF371" s="72"/>
    </row>
    <row r="372" spans="5:58" x14ac:dyDescent="0.25">
      <c r="E372" s="93"/>
      <c r="I372" s="72"/>
      <c r="P372" s="72"/>
      <c r="Q372" s="72"/>
      <c r="R372" s="72"/>
      <c r="S372" s="72"/>
      <c r="AM372" s="93"/>
      <c r="AN372" s="93"/>
      <c r="AO372" s="129"/>
      <c r="AP372" s="93"/>
      <c r="AQ372" s="93"/>
      <c r="BB372" s="72"/>
      <c r="BC372" s="72"/>
      <c r="BD372" s="72"/>
      <c r="BE372" s="72"/>
      <c r="BF372" s="72"/>
    </row>
    <row r="373" spans="5:58" x14ac:dyDescent="0.25">
      <c r="E373" s="93"/>
      <c r="I373" s="72"/>
      <c r="P373" s="72"/>
      <c r="Q373" s="72"/>
      <c r="R373" s="72"/>
      <c r="S373" s="72"/>
      <c r="AM373" s="93"/>
      <c r="AN373" s="93"/>
      <c r="AO373" s="129"/>
      <c r="AP373" s="93"/>
      <c r="AQ373" s="93"/>
      <c r="BB373" s="72"/>
      <c r="BC373" s="72"/>
      <c r="BD373" s="72"/>
      <c r="BE373" s="72"/>
      <c r="BF373" s="72"/>
    </row>
    <row r="374" spans="5:58" x14ac:dyDescent="0.25">
      <c r="E374" s="93"/>
      <c r="I374" s="72"/>
      <c r="P374" s="72"/>
      <c r="Q374" s="72"/>
      <c r="R374" s="72"/>
      <c r="S374" s="72"/>
      <c r="AM374" s="93"/>
      <c r="AN374" s="93"/>
      <c r="AO374" s="129"/>
      <c r="AP374" s="93"/>
      <c r="AQ374" s="93"/>
      <c r="BB374" s="72"/>
      <c r="BC374" s="72"/>
      <c r="BD374" s="72"/>
      <c r="BE374" s="72"/>
      <c r="BF374" s="72"/>
    </row>
    <row r="375" spans="5:58" x14ac:dyDescent="0.25">
      <c r="E375" s="93"/>
      <c r="I375" s="72"/>
      <c r="P375" s="72"/>
      <c r="Q375" s="72"/>
      <c r="R375" s="72"/>
      <c r="S375" s="72"/>
      <c r="AM375" s="93"/>
      <c r="AN375" s="93"/>
      <c r="AO375" s="129"/>
      <c r="AP375" s="93"/>
      <c r="AQ375" s="93"/>
      <c r="BB375" s="72"/>
      <c r="BC375" s="72"/>
      <c r="BD375" s="72"/>
      <c r="BE375" s="72"/>
      <c r="BF375" s="72"/>
    </row>
    <row r="376" spans="5:58" x14ac:dyDescent="0.25">
      <c r="E376" s="93"/>
      <c r="I376" s="72"/>
      <c r="P376" s="72"/>
      <c r="Q376" s="72"/>
      <c r="R376" s="72"/>
      <c r="S376" s="72"/>
      <c r="AM376" s="93"/>
      <c r="AN376" s="93"/>
      <c r="AO376" s="129"/>
      <c r="AP376" s="93"/>
      <c r="AQ376" s="93"/>
      <c r="BB376" s="72"/>
      <c r="BC376" s="72"/>
      <c r="BD376" s="72"/>
      <c r="BE376" s="72"/>
      <c r="BF376" s="72"/>
    </row>
    <row r="377" spans="5:58" x14ac:dyDescent="0.25">
      <c r="E377" s="93"/>
      <c r="I377" s="72"/>
      <c r="P377" s="72"/>
      <c r="Q377" s="72"/>
      <c r="R377" s="72"/>
      <c r="S377" s="72"/>
      <c r="AM377" s="93"/>
      <c r="AN377" s="93"/>
      <c r="AO377" s="129"/>
      <c r="AP377" s="93"/>
      <c r="AQ377" s="93"/>
      <c r="BB377" s="72"/>
      <c r="BC377" s="72"/>
      <c r="BD377" s="72"/>
      <c r="BE377" s="72"/>
      <c r="BF377" s="72"/>
    </row>
    <row r="378" spans="5:58" x14ac:dyDescent="0.25">
      <c r="E378" s="93"/>
      <c r="I378" s="72"/>
      <c r="P378" s="72"/>
      <c r="Q378" s="72"/>
      <c r="R378" s="72"/>
      <c r="S378" s="72"/>
      <c r="AM378" s="93"/>
      <c r="AN378" s="93"/>
      <c r="AO378" s="129"/>
      <c r="AP378" s="93"/>
      <c r="AQ378" s="93"/>
      <c r="BB378" s="72"/>
      <c r="BC378" s="72"/>
      <c r="BD378" s="72"/>
      <c r="BE378" s="72"/>
      <c r="BF378" s="72"/>
    </row>
    <row r="379" spans="5:58" x14ac:dyDescent="0.25">
      <c r="E379" s="93"/>
      <c r="I379" s="72"/>
      <c r="P379" s="72"/>
      <c r="Q379" s="72"/>
      <c r="R379" s="72"/>
      <c r="S379" s="72"/>
      <c r="AM379" s="93"/>
      <c r="AN379" s="93"/>
      <c r="AO379" s="129"/>
      <c r="AP379" s="93"/>
      <c r="AQ379" s="93"/>
      <c r="BB379" s="72"/>
      <c r="BC379" s="72"/>
      <c r="BD379" s="72"/>
      <c r="BE379" s="72"/>
      <c r="BF379" s="72"/>
    </row>
    <row r="380" spans="5:58" x14ac:dyDescent="0.25">
      <c r="E380" s="93"/>
      <c r="I380" s="72"/>
      <c r="P380" s="72"/>
      <c r="Q380" s="72"/>
      <c r="R380" s="72"/>
      <c r="S380" s="72"/>
      <c r="AM380" s="93"/>
      <c r="AN380" s="93"/>
      <c r="AO380" s="129"/>
      <c r="AP380" s="93"/>
      <c r="AQ380" s="93"/>
      <c r="BB380" s="72"/>
      <c r="BC380" s="72"/>
      <c r="BD380" s="72"/>
      <c r="BE380" s="72"/>
      <c r="BF380" s="72"/>
    </row>
    <row r="381" spans="5:58" x14ac:dyDescent="0.25">
      <c r="E381" s="93"/>
      <c r="I381" s="72"/>
      <c r="P381" s="72"/>
      <c r="Q381" s="72"/>
      <c r="R381" s="72"/>
      <c r="S381" s="72"/>
      <c r="AM381" s="93"/>
      <c r="AN381" s="93"/>
      <c r="AO381" s="129"/>
      <c r="AP381" s="93"/>
      <c r="AQ381" s="93"/>
      <c r="BB381" s="72"/>
      <c r="BC381" s="72"/>
      <c r="BD381" s="72"/>
      <c r="BE381" s="72"/>
      <c r="BF381" s="72"/>
    </row>
    <row r="382" spans="5:58" x14ac:dyDescent="0.25">
      <c r="E382" s="93"/>
      <c r="I382" s="72"/>
      <c r="P382" s="72"/>
      <c r="Q382" s="72"/>
      <c r="R382" s="72"/>
      <c r="S382" s="72"/>
      <c r="AM382" s="93"/>
      <c r="AN382" s="93"/>
      <c r="AO382" s="129"/>
      <c r="AP382" s="93"/>
      <c r="AQ382" s="93"/>
      <c r="BB382" s="72"/>
      <c r="BC382" s="72"/>
      <c r="BD382" s="72"/>
      <c r="BE382" s="72"/>
      <c r="BF382" s="72"/>
    </row>
    <row r="383" spans="5:58" x14ac:dyDescent="0.25">
      <c r="E383" s="93"/>
      <c r="I383" s="72"/>
      <c r="P383" s="72"/>
      <c r="Q383" s="72"/>
      <c r="R383" s="72"/>
      <c r="S383" s="72"/>
      <c r="AM383" s="93"/>
      <c r="AN383" s="93"/>
      <c r="AO383" s="129"/>
      <c r="AP383" s="93"/>
      <c r="AQ383" s="93"/>
      <c r="BB383" s="72"/>
      <c r="BC383" s="72"/>
      <c r="BD383" s="72"/>
      <c r="BE383" s="72"/>
      <c r="BF383" s="72"/>
    </row>
    <row r="384" spans="5:58" x14ac:dyDescent="0.25">
      <c r="E384" s="93"/>
      <c r="I384" s="72"/>
      <c r="P384" s="72"/>
      <c r="Q384" s="72"/>
      <c r="R384" s="72"/>
      <c r="S384" s="72"/>
      <c r="AM384" s="93"/>
      <c r="AN384" s="93"/>
      <c r="AO384" s="129"/>
      <c r="AP384" s="93"/>
      <c r="AQ384" s="93"/>
      <c r="BB384" s="72"/>
      <c r="BC384" s="72"/>
      <c r="BD384" s="72"/>
      <c r="BE384" s="72"/>
      <c r="BF384" s="72"/>
    </row>
    <row r="385" spans="5:58" x14ac:dyDescent="0.25">
      <c r="E385" s="93"/>
      <c r="I385" s="72"/>
      <c r="P385" s="72"/>
      <c r="Q385" s="72"/>
      <c r="R385" s="72"/>
      <c r="S385" s="72"/>
      <c r="AM385" s="93"/>
      <c r="AN385" s="93"/>
      <c r="AO385" s="129"/>
      <c r="AP385" s="93"/>
      <c r="AQ385" s="93"/>
      <c r="BB385" s="72"/>
      <c r="BC385" s="72"/>
      <c r="BD385" s="72"/>
      <c r="BE385" s="72"/>
      <c r="BF385" s="72"/>
    </row>
    <row r="386" spans="5:58" x14ac:dyDescent="0.25">
      <c r="E386" s="93"/>
      <c r="I386" s="72"/>
      <c r="P386" s="72"/>
      <c r="Q386" s="72"/>
      <c r="R386" s="72"/>
      <c r="S386" s="72"/>
      <c r="AM386" s="93"/>
      <c r="AN386" s="93"/>
      <c r="AO386" s="129"/>
      <c r="AP386" s="93"/>
      <c r="AQ386" s="93"/>
      <c r="BB386" s="72"/>
      <c r="BC386" s="72"/>
      <c r="BD386" s="72"/>
      <c r="BE386" s="72"/>
      <c r="BF386" s="72"/>
    </row>
    <row r="387" spans="5:58" x14ac:dyDescent="0.25">
      <c r="E387" s="93"/>
      <c r="I387" s="72"/>
      <c r="P387" s="72"/>
      <c r="Q387" s="72"/>
      <c r="R387" s="72"/>
      <c r="S387" s="72"/>
      <c r="AM387" s="93"/>
      <c r="AN387" s="93"/>
      <c r="AO387" s="129"/>
      <c r="AP387" s="93"/>
      <c r="AQ387" s="93"/>
      <c r="BB387" s="72"/>
      <c r="BC387" s="72"/>
      <c r="BD387" s="72"/>
      <c r="BE387" s="72"/>
      <c r="BF387" s="72"/>
    </row>
    <row r="388" spans="5:58" x14ac:dyDescent="0.25">
      <c r="E388" s="93"/>
      <c r="I388" s="72"/>
      <c r="P388" s="72"/>
      <c r="Q388" s="72"/>
      <c r="R388" s="72"/>
      <c r="S388" s="72"/>
      <c r="AM388" s="93"/>
      <c r="AN388" s="93"/>
      <c r="AO388" s="129"/>
      <c r="AP388" s="93"/>
      <c r="AQ388" s="93"/>
      <c r="BB388" s="72"/>
      <c r="BC388" s="72"/>
      <c r="BD388" s="72"/>
      <c r="BE388" s="72"/>
      <c r="BF388" s="72"/>
    </row>
    <row r="389" spans="5:58" x14ac:dyDescent="0.25">
      <c r="E389" s="93"/>
      <c r="I389" s="72"/>
      <c r="P389" s="72"/>
      <c r="Q389" s="72"/>
      <c r="R389" s="72"/>
      <c r="S389" s="72"/>
      <c r="AM389" s="93"/>
      <c r="AN389" s="93"/>
      <c r="AO389" s="129"/>
      <c r="AP389" s="93"/>
      <c r="AQ389" s="93"/>
      <c r="BB389" s="72"/>
      <c r="BC389" s="72"/>
      <c r="BD389" s="72"/>
      <c r="BE389" s="72"/>
      <c r="BF389" s="72"/>
    </row>
    <row r="390" spans="5:58" x14ac:dyDescent="0.25">
      <c r="E390" s="93"/>
      <c r="I390" s="72"/>
      <c r="P390" s="72"/>
      <c r="Q390" s="72"/>
      <c r="R390" s="72"/>
      <c r="S390" s="72"/>
      <c r="AM390" s="93"/>
      <c r="AN390" s="93"/>
      <c r="AO390" s="129"/>
      <c r="AP390" s="93"/>
      <c r="AQ390" s="93"/>
      <c r="BB390" s="72"/>
      <c r="BC390" s="72"/>
      <c r="BD390" s="72"/>
      <c r="BE390" s="72"/>
      <c r="BF390" s="72"/>
    </row>
    <row r="391" spans="5:58" x14ac:dyDescent="0.25">
      <c r="E391" s="93"/>
      <c r="I391" s="72"/>
      <c r="P391" s="72"/>
      <c r="Q391" s="72"/>
      <c r="R391" s="72"/>
      <c r="S391" s="72"/>
      <c r="AM391" s="93"/>
      <c r="AN391" s="93"/>
      <c r="AO391" s="129"/>
      <c r="AP391" s="93"/>
      <c r="AQ391" s="93"/>
      <c r="BB391" s="72"/>
      <c r="BC391" s="72"/>
      <c r="BD391" s="72"/>
      <c r="BE391" s="72"/>
      <c r="BF391" s="72"/>
    </row>
    <row r="392" spans="5:58" x14ac:dyDescent="0.25">
      <c r="E392" s="93"/>
      <c r="I392" s="72"/>
      <c r="P392" s="72"/>
      <c r="Q392" s="72"/>
      <c r="R392" s="72"/>
      <c r="S392" s="72"/>
      <c r="AM392" s="93"/>
      <c r="AN392" s="93"/>
      <c r="AO392" s="129"/>
      <c r="AP392" s="93"/>
      <c r="AQ392" s="93"/>
      <c r="BB392" s="72"/>
      <c r="BC392" s="72"/>
      <c r="BD392" s="72"/>
      <c r="BE392" s="72"/>
      <c r="BF392" s="72"/>
    </row>
    <row r="393" spans="5:58" x14ac:dyDescent="0.25">
      <c r="E393" s="93"/>
      <c r="I393" s="72"/>
      <c r="P393" s="72"/>
      <c r="Q393" s="72"/>
      <c r="R393" s="72"/>
      <c r="S393" s="72"/>
      <c r="AM393" s="93"/>
      <c r="AN393" s="93"/>
      <c r="AO393" s="129"/>
      <c r="AP393" s="93"/>
      <c r="AQ393" s="93"/>
      <c r="BB393" s="72"/>
      <c r="BC393" s="72"/>
      <c r="BD393" s="72"/>
      <c r="BE393" s="72"/>
      <c r="BF393" s="72"/>
    </row>
    <row r="394" spans="5:58" x14ac:dyDescent="0.25">
      <c r="E394" s="93"/>
      <c r="I394" s="72"/>
      <c r="P394" s="72"/>
      <c r="Q394" s="72"/>
      <c r="R394" s="72"/>
      <c r="S394" s="72"/>
      <c r="AM394" s="93"/>
      <c r="AN394" s="93"/>
      <c r="AO394" s="129"/>
      <c r="AP394" s="93"/>
      <c r="AQ394" s="93"/>
      <c r="BB394" s="72"/>
      <c r="BC394" s="72"/>
      <c r="BD394" s="72"/>
      <c r="BE394" s="72"/>
      <c r="BF394" s="72"/>
    </row>
    <row r="395" spans="5:58" x14ac:dyDescent="0.25">
      <c r="E395" s="93"/>
      <c r="I395" s="72"/>
      <c r="P395" s="72"/>
      <c r="Q395" s="72"/>
      <c r="R395" s="72"/>
      <c r="S395" s="72"/>
      <c r="AM395" s="93"/>
      <c r="AN395" s="93"/>
      <c r="AO395" s="129"/>
      <c r="AP395" s="93"/>
      <c r="AQ395" s="93"/>
      <c r="BB395" s="72"/>
      <c r="BC395" s="72"/>
      <c r="BD395" s="72"/>
      <c r="BE395" s="72"/>
      <c r="BF395" s="72"/>
    </row>
    <row r="396" spans="5:58" x14ac:dyDescent="0.25">
      <c r="E396" s="93"/>
      <c r="I396" s="72"/>
      <c r="P396" s="72"/>
      <c r="Q396" s="72"/>
      <c r="R396" s="72"/>
      <c r="S396" s="72"/>
      <c r="AM396" s="93"/>
      <c r="AN396" s="93"/>
      <c r="AO396" s="129"/>
      <c r="AP396" s="93"/>
      <c r="AQ396" s="93"/>
      <c r="BB396" s="72"/>
      <c r="BC396" s="72"/>
      <c r="BD396" s="72"/>
      <c r="BE396" s="72"/>
      <c r="BF396" s="72"/>
    </row>
    <row r="397" spans="5:58" x14ac:dyDescent="0.25">
      <c r="E397" s="93"/>
      <c r="I397" s="72"/>
      <c r="P397" s="72"/>
      <c r="Q397" s="72"/>
      <c r="R397" s="72"/>
      <c r="S397" s="72"/>
      <c r="AM397" s="93"/>
      <c r="AN397" s="93"/>
      <c r="AO397" s="129"/>
      <c r="AP397" s="93"/>
      <c r="AQ397" s="93"/>
      <c r="BB397" s="72"/>
      <c r="BC397" s="72"/>
      <c r="BD397" s="72"/>
      <c r="BE397" s="72"/>
      <c r="BF397" s="72"/>
    </row>
    <row r="398" spans="5:58" x14ac:dyDescent="0.25">
      <c r="E398" s="93"/>
      <c r="I398" s="72"/>
      <c r="P398" s="72"/>
      <c r="Q398" s="72"/>
      <c r="R398" s="72"/>
      <c r="S398" s="72"/>
      <c r="AM398" s="93"/>
      <c r="AN398" s="93"/>
      <c r="AO398" s="129"/>
      <c r="AP398" s="93"/>
      <c r="AQ398" s="93"/>
      <c r="BB398" s="72"/>
      <c r="BC398" s="72"/>
      <c r="BD398" s="72"/>
      <c r="BE398" s="72"/>
      <c r="BF398" s="72"/>
    </row>
    <row r="399" spans="5:58" x14ac:dyDescent="0.25">
      <c r="E399" s="93"/>
      <c r="I399" s="72"/>
      <c r="P399" s="72"/>
      <c r="Q399" s="72"/>
      <c r="R399" s="72"/>
      <c r="S399" s="72"/>
      <c r="AM399" s="93"/>
      <c r="AN399" s="93"/>
      <c r="AO399" s="129"/>
      <c r="AP399" s="93"/>
      <c r="AQ399" s="93"/>
      <c r="BB399" s="72"/>
      <c r="BC399" s="72"/>
      <c r="BD399" s="72"/>
      <c r="BE399" s="72"/>
      <c r="BF399" s="72"/>
    </row>
    <row r="400" spans="5:58" x14ac:dyDescent="0.25">
      <c r="E400" s="93"/>
      <c r="I400" s="72"/>
      <c r="P400" s="72"/>
      <c r="Q400" s="72"/>
      <c r="R400" s="72"/>
      <c r="S400" s="72"/>
      <c r="AM400" s="93"/>
      <c r="AN400" s="93"/>
      <c r="AO400" s="129"/>
      <c r="AP400" s="93"/>
      <c r="AQ400" s="93"/>
      <c r="BB400" s="72"/>
      <c r="BC400" s="72"/>
      <c r="BD400" s="72"/>
      <c r="BE400" s="72"/>
      <c r="BF400" s="72"/>
    </row>
    <row r="401" spans="5:58" x14ac:dyDescent="0.25">
      <c r="E401" s="93"/>
      <c r="I401" s="72"/>
      <c r="P401" s="72"/>
      <c r="Q401" s="72"/>
      <c r="R401" s="72"/>
      <c r="S401" s="72"/>
      <c r="AM401" s="93"/>
      <c r="AN401" s="93"/>
      <c r="AO401" s="129"/>
      <c r="AP401" s="93"/>
      <c r="AQ401" s="93"/>
      <c r="BB401" s="72"/>
      <c r="BC401" s="72"/>
      <c r="BD401" s="72"/>
      <c r="BE401" s="72"/>
      <c r="BF401" s="72"/>
    </row>
    <row r="402" spans="5:58" x14ac:dyDescent="0.25">
      <c r="E402" s="93"/>
      <c r="I402" s="72"/>
      <c r="P402" s="72"/>
      <c r="Q402" s="72"/>
      <c r="R402" s="72"/>
      <c r="S402" s="72"/>
      <c r="AM402" s="93"/>
      <c r="AN402" s="93"/>
      <c r="AO402" s="129"/>
      <c r="AP402" s="93"/>
      <c r="AQ402" s="93"/>
      <c r="BB402" s="72"/>
      <c r="BC402" s="72"/>
      <c r="BD402" s="72"/>
      <c r="BE402" s="72"/>
      <c r="BF402" s="72"/>
    </row>
    <row r="403" spans="5:58" x14ac:dyDescent="0.25">
      <c r="E403" s="93"/>
      <c r="I403" s="72"/>
      <c r="P403" s="72"/>
      <c r="Q403" s="72"/>
      <c r="R403" s="72"/>
      <c r="S403" s="72"/>
      <c r="AM403" s="93"/>
      <c r="AN403" s="93"/>
      <c r="AO403" s="129"/>
      <c r="AP403" s="93"/>
      <c r="AQ403" s="93"/>
      <c r="BB403" s="72"/>
      <c r="BC403" s="72"/>
      <c r="BD403" s="72"/>
      <c r="BE403" s="72"/>
      <c r="BF403" s="72"/>
    </row>
    <row r="404" spans="5:58" x14ac:dyDescent="0.25">
      <c r="E404" s="93"/>
      <c r="I404" s="72"/>
      <c r="P404" s="72"/>
      <c r="Q404" s="72"/>
      <c r="R404" s="72"/>
      <c r="S404" s="72"/>
      <c r="AM404" s="93"/>
      <c r="AN404" s="93"/>
      <c r="AO404" s="129"/>
      <c r="AP404" s="93"/>
      <c r="AQ404" s="93"/>
      <c r="BB404" s="72"/>
      <c r="BC404" s="72"/>
      <c r="BD404" s="72"/>
      <c r="BE404" s="72"/>
      <c r="BF404" s="72"/>
    </row>
    <row r="405" spans="5:58" x14ac:dyDescent="0.25">
      <c r="E405" s="93"/>
      <c r="I405" s="72"/>
      <c r="P405" s="72"/>
      <c r="Q405" s="72"/>
      <c r="R405" s="72"/>
      <c r="S405" s="72"/>
      <c r="AM405" s="93"/>
      <c r="AN405" s="93"/>
      <c r="AO405" s="129"/>
      <c r="AP405" s="93"/>
      <c r="AQ405" s="93"/>
      <c r="BB405" s="72"/>
      <c r="BC405" s="72"/>
      <c r="BD405" s="72"/>
      <c r="BE405" s="72"/>
      <c r="BF405" s="72"/>
    </row>
    <row r="406" spans="5:58" x14ac:dyDescent="0.25">
      <c r="E406" s="93"/>
      <c r="I406" s="72"/>
      <c r="P406" s="72"/>
      <c r="Q406" s="72"/>
      <c r="R406" s="72"/>
      <c r="S406" s="72"/>
      <c r="AM406" s="93"/>
      <c r="AN406" s="93"/>
      <c r="AO406" s="129"/>
      <c r="AP406" s="93"/>
      <c r="AQ406" s="93"/>
      <c r="BB406" s="72"/>
      <c r="BC406" s="72"/>
      <c r="BD406" s="72"/>
      <c r="BE406" s="72"/>
      <c r="BF406" s="72"/>
    </row>
    <row r="407" spans="5:58" x14ac:dyDescent="0.25">
      <c r="E407" s="93"/>
      <c r="I407" s="72"/>
      <c r="P407" s="72"/>
      <c r="Q407" s="72"/>
      <c r="R407" s="72"/>
      <c r="S407" s="72"/>
      <c r="AM407" s="93"/>
      <c r="AN407" s="93"/>
      <c r="AO407" s="129"/>
      <c r="AP407" s="93"/>
      <c r="AQ407" s="93"/>
      <c r="BB407" s="72"/>
      <c r="BC407" s="72"/>
      <c r="BD407" s="72"/>
      <c r="BE407" s="72"/>
      <c r="BF407" s="72"/>
    </row>
    <row r="408" spans="5:58" x14ac:dyDescent="0.25">
      <c r="E408" s="93"/>
      <c r="I408" s="72"/>
      <c r="P408" s="72"/>
      <c r="Q408" s="72"/>
      <c r="R408" s="72"/>
      <c r="S408" s="72"/>
      <c r="AM408" s="93"/>
      <c r="AN408" s="93"/>
      <c r="AO408" s="129"/>
      <c r="AP408" s="93"/>
      <c r="AQ408" s="93"/>
      <c r="BB408" s="72"/>
      <c r="BC408" s="72"/>
      <c r="BD408" s="72"/>
      <c r="BE408" s="72"/>
      <c r="BF408" s="72"/>
    </row>
    <row r="409" spans="5:58" x14ac:dyDescent="0.25">
      <c r="E409" s="93"/>
      <c r="I409" s="72"/>
      <c r="P409" s="72"/>
      <c r="Q409" s="72"/>
      <c r="R409" s="72"/>
      <c r="S409" s="72"/>
      <c r="AM409" s="93"/>
      <c r="AN409" s="93"/>
      <c r="AO409" s="129"/>
      <c r="AP409" s="93"/>
      <c r="AQ409" s="93"/>
      <c r="BB409" s="72"/>
      <c r="BC409" s="72"/>
      <c r="BD409" s="72"/>
      <c r="BE409" s="72"/>
      <c r="BF409" s="72"/>
    </row>
    <row r="410" spans="5:58" x14ac:dyDescent="0.25">
      <c r="E410" s="93"/>
      <c r="I410" s="72"/>
      <c r="P410" s="72"/>
      <c r="Q410" s="72"/>
      <c r="R410" s="72"/>
      <c r="S410" s="72"/>
      <c r="AM410" s="93"/>
      <c r="AN410" s="93"/>
      <c r="AO410" s="129"/>
      <c r="AP410" s="93"/>
      <c r="AQ410" s="93"/>
      <c r="BB410" s="72"/>
      <c r="BC410" s="72"/>
      <c r="BD410" s="72"/>
      <c r="BE410" s="72"/>
      <c r="BF410" s="72"/>
    </row>
    <row r="411" spans="5:58" x14ac:dyDescent="0.25">
      <c r="E411" s="93"/>
      <c r="I411" s="72"/>
      <c r="P411" s="72"/>
      <c r="Q411" s="72"/>
      <c r="R411" s="72"/>
      <c r="S411" s="72"/>
      <c r="AM411" s="93"/>
      <c r="AN411" s="93"/>
      <c r="AO411" s="129"/>
      <c r="AP411" s="93"/>
      <c r="AQ411" s="93"/>
      <c r="BB411" s="72"/>
      <c r="BC411" s="72"/>
      <c r="BD411" s="72"/>
      <c r="BE411" s="72"/>
      <c r="BF411" s="72"/>
    </row>
    <row r="412" spans="5:58" x14ac:dyDescent="0.25">
      <c r="E412" s="93"/>
      <c r="I412" s="72"/>
      <c r="P412" s="72"/>
      <c r="Q412" s="72"/>
      <c r="R412" s="72"/>
      <c r="S412" s="72"/>
      <c r="AM412" s="93"/>
      <c r="AN412" s="93"/>
      <c r="AO412" s="129"/>
      <c r="AP412" s="93"/>
      <c r="AQ412" s="93"/>
      <c r="BB412" s="72"/>
      <c r="BC412" s="72"/>
      <c r="BD412" s="72"/>
      <c r="BE412" s="72"/>
      <c r="BF412" s="72"/>
    </row>
    <row r="413" spans="5:58" x14ac:dyDescent="0.25">
      <c r="E413" s="93"/>
      <c r="I413" s="72"/>
      <c r="P413" s="72"/>
      <c r="Q413" s="72"/>
      <c r="R413" s="72"/>
      <c r="S413" s="72"/>
      <c r="AM413" s="93"/>
      <c r="AN413" s="93"/>
      <c r="AO413" s="129"/>
      <c r="AP413" s="93"/>
      <c r="AQ413" s="93"/>
      <c r="BB413" s="72"/>
      <c r="BC413" s="72"/>
      <c r="BD413" s="72"/>
      <c r="BE413" s="72"/>
      <c r="BF413" s="72"/>
    </row>
    <row r="414" spans="5:58" x14ac:dyDescent="0.25">
      <c r="E414" s="93"/>
      <c r="I414" s="72"/>
      <c r="P414" s="72"/>
      <c r="Q414" s="72"/>
      <c r="R414" s="72"/>
      <c r="S414" s="72"/>
      <c r="AM414" s="93"/>
      <c r="AN414" s="93"/>
      <c r="AO414" s="129"/>
      <c r="AP414" s="93"/>
      <c r="AQ414" s="93"/>
      <c r="BB414" s="72"/>
      <c r="BC414" s="72"/>
      <c r="BD414" s="72"/>
      <c r="BE414" s="72"/>
      <c r="BF414" s="72"/>
    </row>
    <row r="415" spans="5:58" x14ac:dyDescent="0.25">
      <c r="E415" s="93"/>
      <c r="I415" s="72"/>
      <c r="P415" s="72"/>
      <c r="Q415" s="72"/>
      <c r="R415" s="72"/>
      <c r="S415" s="72"/>
      <c r="AM415" s="93"/>
      <c r="AN415" s="93"/>
      <c r="AO415" s="129"/>
      <c r="AP415" s="93"/>
      <c r="AQ415" s="93"/>
      <c r="BB415" s="72"/>
      <c r="BC415" s="72"/>
      <c r="BD415" s="72"/>
      <c r="BE415" s="72"/>
      <c r="BF415" s="72"/>
    </row>
    <row r="416" spans="5:58" x14ac:dyDescent="0.25">
      <c r="E416" s="93"/>
      <c r="I416" s="72"/>
      <c r="P416" s="72"/>
      <c r="Q416" s="72"/>
      <c r="R416" s="72"/>
      <c r="S416" s="72"/>
      <c r="AM416" s="93"/>
      <c r="AN416" s="93"/>
      <c r="AO416" s="129"/>
      <c r="AP416" s="93"/>
      <c r="AQ416" s="93"/>
      <c r="BB416" s="72"/>
      <c r="BC416" s="72"/>
      <c r="BD416" s="72"/>
      <c r="BE416" s="72"/>
      <c r="BF416" s="72"/>
    </row>
    <row r="417" spans="5:58" x14ac:dyDescent="0.25">
      <c r="E417" s="93"/>
      <c r="I417" s="72"/>
      <c r="P417" s="72"/>
      <c r="Q417" s="72"/>
      <c r="R417" s="72"/>
      <c r="S417" s="72"/>
      <c r="AM417" s="93"/>
      <c r="AN417" s="93"/>
      <c r="AO417" s="129"/>
      <c r="AP417" s="93"/>
      <c r="AQ417" s="93"/>
      <c r="BB417" s="72"/>
      <c r="BC417" s="72"/>
      <c r="BD417" s="72"/>
      <c r="BE417" s="72"/>
      <c r="BF417" s="72"/>
    </row>
    <row r="418" spans="5:58" x14ac:dyDescent="0.25">
      <c r="E418" s="93"/>
      <c r="I418" s="72"/>
      <c r="P418" s="72"/>
      <c r="Q418" s="72"/>
      <c r="R418" s="72"/>
      <c r="S418" s="72"/>
      <c r="AM418" s="93"/>
      <c r="AN418" s="93"/>
      <c r="AO418" s="129"/>
      <c r="AP418" s="93"/>
      <c r="AQ418" s="93"/>
      <c r="BB418" s="72"/>
      <c r="BC418" s="72"/>
      <c r="BD418" s="72"/>
      <c r="BE418" s="72"/>
      <c r="BF418" s="72"/>
    </row>
    <row r="419" spans="5:58" x14ac:dyDescent="0.25">
      <c r="E419" s="93"/>
      <c r="I419" s="72"/>
      <c r="P419" s="72"/>
      <c r="Q419" s="72"/>
      <c r="R419" s="72"/>
      <c r="S419" s="72"/>
      <c r="AM419" s="93"/>
      <c r="AN419" s="93"/>
      <c r="AO419" s="129"/>
      <c r="AP419" s="93"/>
      <c r="AQ419" s="93"/>
      <c r="BB419" s="72"/>
      <c r="BC419" s="72"/>
      <c r="BD419" s="72"/>
      <c r="BE419" s="72"/>
      <c r="BF419" s="72"/>
    </row>
    <row r="420" spans="5:58" x14ac:dyDescent="0.25">
      <c r="E420" s="93"/>
      <c r="I420" s="72"/>
      <c r="P420" s="72"/>
      <c r="Q420" s="72"/>
      <c r="R420" s="72"/>
      <c r="S420" s="72"/>
      <c r="AM420" s="93"/>
      <c r="AN420" s="93"/>
      <c r="AO420" s="129"/>
      <c r="AP420" s="93"/>
      <c r="AQ420" s="93"/>
      <c r="BB420" s="72"/>
      <c r="BC420" s="72"/>
      <c r="BD420" s="72"/>
      <c r="BE420" s="72"/>
      <c r="BF420" s="72"/>
    </row>
    <row r="421" spans="5:58" x14ac:dyDescent="0.25">
      <c r="E421" s="93"/>
      <c r="I421" s="72"/>
      <c r="P421" s="72"/>
      <c r="Q421" s="72"/>
      <c r="R421" s="72"/>
      <c r="S421" s="72"/>
      <c r="AM421" s="93"/>
      <c r="AN421" s="93"/>
      <c r="AO421" s="129"/>
      <c r="AP421" s="93"/>
      <c r="AQ421" s="93"/>
      <c r="BB421" s="72"/>
      <c r="BC421" s="72"/>
      <c r="BD421" s="72"/>
      <c r="BE421" s="72"/>
      <c r="BF421" s="72"/>
    </row>
    <row r="422" spans="5:58" x14ac:dyDescent="0.25">
      <c r="E422" s="93"/>
      <c r="I422" s="72"/>
      <c r="P422" s="72"/>
      <c r="Q422" s="72"/>
      <c r="R422" s="72"/>
      <c r="S422" s="72"/>
      <c r="AM422" s="93"/>
      <c r="AN422" s="93"/>
      <c r="AO422" s="129"/>
      <c r="AP422" s="93"/>
      <c r="AQ422" s="93"/>
      <c r="BB422" s="72"/>
      <c r="BC422" s="72"/>
      <c r="BD422" s="72"/>
      <c r="BE422" s="72"/>
      <c r="BF422" s="72"/>
    </row>
    <row r="423" spans="5:58" x14ac:dyDescent="0.25">
      <c r="E423" s="93"/>
      <c r="I423" s="72"/>
      <c r="P423" s="72"/>
      <c r="Q423" s="72"/>
      <c r="R423" s="72"/>
      <c r="S423" s="72"/>
      <c r="AM423" s="93"/>
      <c r="AN423" s="93"/>
      <c r="AO423" s="129"/>
      <c r="AP423" s="93"/>
      <c r="AQ423" s="93"/>
      <c r="BB423" s="72"/>
      <c r="BC423" s="72"/>
      <c r="BD423" s="72"/>
      <c r="BE423" s="72"/>
      <c r="BF423" s="72"/>
    </row>
    <row r="424" spans="5:58" x14ac:dyDescent="0.25">
      <c r="E424" s="93"/>
      <c r="I424" s="72"/>
      <c r="P424" s="72"/>
      <c r="Q424" s="72"/>
      <c r="R424" s="72"/>
      <c r="S424" s="72"/>
      <c r="AM424" s="93"/>
      <c r="AN424" s="93"/>
      <c r="AO424" s="129"/>
      <c r="AP424" s="93"/>
      <c r="AQ424" s="93"/>
      <c r="BB424" s="72"/>
      <c r="BC424" s="72"/>
      <c r="BD424" s="72"/>
      <c r="BE424" s="72"/>
      <c r="BF424" s="72"/>
    </row>
    <row r="425" spans="5:58" x14ac:dyDescent="0.25">
      <c r="E425" s="93"/>
      <c r="I425" s="72"/>
      <c r="P425" s="72"/>
      <c r="Q425" s="72"/>
      <c r="R425" s="72"/>
      <c r="S425" s="72"/>
      <c r="AM425" s="93"/>
      <c r="AN425" s="93"/>
      <c r="AO425" s="129"/>
      <c r="AP425" s="93"/>
      <c r="AQ425" s="93"/>
      <c r="BB425" s="72"/>
      <c r="BC425" s="72"/>
      <c r="BD425" s="72"/>
      <c r="BE425" s="72"/>
      <c r="BF425" s="72"/>
    </row>
    <row r="426" spans="5:58" x14ac:dyDescent="0.25">
      <c r="E426" s="93"/>
      <c r="I426" s="72"/>
      <c r="P426" s="72"/>
      <c r="Q426" s="72"/>
      <c r="R426" s="72"/>
      <c r="S426" s="72"/>
      <c r="AM426" s="93"/>
      <c r="AN426" s="93"/>
      <c r="AO426" s="129"/>
      <c r="AP426" s="93"/>
      <c r="AQ426" s="93"/>
      <c r="BB426" s="72"/>
      <c r="BC426" s="72"/>
      <c r="BD426" s="72"/>
      <c r="BE426" s="72"/>
      <c r="BF426" s="72"/>
    </row>
    <row r="427" spans="5:58" x14ac:dyDescent="0.25">
      <c r="E427" s="93"/>
      <c r="I427" s="72"/>
      <c r="P427" s="72"/>
      <c r="Q427" s="72"/>
      <c r="R427" s="72"/>
      <c r="S427" s="72"/>
      <c r="AM427" s="93"/>
      <c r="AN427" s="93"/>
      <c r="AO427" s="129"/>
      <c r="AP427" s="93"/>
      <c r="AQ427" s="93"/>
      <c r="BB427" s="72"/>
      <c r="BC427" s="72"/>
      <c r="BD427" s="72"/>
      <c r="BE427" s="72"/>
      <c r="BF427" s="72"/>
    </row>
    <row r="428" spans="5:58" x14ac:dyDescent="0.25">
      <c r="E428" s="93"/>
      <c r="I428" s="72"/>
      <c r="P428" s="72"/>
      <c r="Q428" s="72"/>
      <c r="R428" s="72"/>
      <c r="S428" s="72"/>
      <c r="AM428" s="93"/>
      <c r="AN428" s="93"/>
      <c r="AO428" s="129"/>
      <c r="AP428" s="93"/>
      <c r="AQ428" s="93"/>
      <c r="BB428" s="72"/>
      <c r="BC428" s="72"/>
      <c r="BD428" s="72"/>
      <c r="BE428" s="72"/>
      <c r="BF428" s="72"/>
    </row>
    <row r="429" spans="5:58" x14ac:dyDescent="0.25">
      <c r="E429" s="93"/>
      <c r="I429" s="72"/>
      <c r="P429" s="72"/>
      <c r="Q429" s="72"/>
      <c r="R429" s="72"/>
      <c r="S429" s="72"/>
      <c r="AM429" s="93"/>
      <c r="AN429" s="93"/>
      <c r="AO429" s="129"/>
      <c r="AP429" s="93"/>
      <c r="AQ429" s="93"/>
      <c r="BB429" s="72"/>
      <c r="BC429" s="72"/>
      <c r="BD429" s="72"/>
      <c r="BE429" s="72"/>
      <c r="BF429" s="72"/>
    </row>
    <row r="430" spans="5:58" x14ac:dyDescent="0.25">
      <c r="E430" s="93"/>
      <c r="I430" s="72"/>
      <c r="P430" s="72"/>
      <c r="Q430" s="72"/>
      <c r="R430" s="72"/>
      <c r="S430" s="72"/>
      <c r="AM430" s="93"/>
      <c r="AN430" s="93"/>
      <c r="AO430" s="129"/>
      <c r="AP430" s="93"/>
      <c r="AQ430" s="93"/>
      <c r="BB430" s="72"/>
      <c r="BC430" s="72"/>
      <c r="BD430" s="72"/>
      <c r="BE430" s="72"/>
      <c r="BF430" s="72"/>
    </row>
    <row r="431" spans="5:58" x14ac:dyDescent="0.25">
      <c r="E431" s="93"/>
      <c r="I431" s="72"/>
      <c r="P431" s="72"/>
      <c r="Q431" s="72"/>
      <c r="R431" s="72"/>
      <c r="S431" s="72"/>
      <c r="AM431" s="93"/>
      <c r="AN431" s="93"/>
      <c r="AO431" s="129"/>
      <c r="AP431" s="93"/>
      <c r="AQ431" s="93"/>
      <c r="BB431" s="72"/>
      <c r="BC431" s="72"/>
      <c r="BD431" s="72"/>
      <c r="BE431" s="72"/>
      <c r="BF431" s="72"/>
    </row>
    <row r="432" spans="5:58" x14ac:dyDescent="0.25">
      <c r="E432" s="93"/>
      <c r="I432" s="72"/>
      <c r="P432" s="72"/>
      <c r="Q432" s="72"/>
      <c r="R432" s="72"/>
      <c r="S432" s="72"/>
      <c r="AM432" s="93"/>
      <c r="AN432" s="93"/>
      <c r="AO432" s="129"/>
      <c r="AP432" s="93"/>
      <c r="AQ432" s="93"/>
      <c r="BB432" s="72"/>
      <c r="BC432" s="72"/>
      <c r="BD432" s="72"/>
      <c r="BE432" s="72"/>
      <c r="BF432" s="72"/>
    </row>
    <row r="433" spans="5:58" x14ac:dyDescent="0.25">
      <c r="E433" s="93"/>
      <c r="I433" s="72"/>
      <c r="P433" s="72"/>
      <c r="Q433" s="72"/>
      <c r="R433" s="72"/>
      <c r="S433" s="72"/>
      <c r="AM433" s="93"/>
      <c r="AN433" s="93"/>
      <c r="AO433" s="129"/>
      <c r="AP433" s="93"/>
      <c r="AQ433" s="93"/>
      <c r="BB433" s="72"/>
      <c r="BC433" s="72"/>
      <c r="BD433" s="72"/>
      <c r="BE433" s="72"/>
      <c r="BF433" s="72"/>
    </row>
    <row r="434" spans="5:58" x14ac:dyDescent="0.25">
      <c r="E434" s="93"/>
      <c r="I434" s="72"/>
      <c r="P434" s="72"/>
      <c r="Q434" s="72"/>
      <c r="R434" s="72"/>
      <c r="S434" s="72"/>
      <c r="AM434" s="93"/>
      <c r="AN434" s="93"/>
      <c r="AO434" s="129"/>
      <c r="AP434" s="93"/>
      <c r="AQ434" s="93"/>
      <c r="BB434" s="72"/>
      <c r="BC434" s="72"/>
      <c r="BD434" s="72"/>
      <c r="BE434" s="72"/>
      <c r="BF434" s="72"/>
    </row>
    <row r="435" spans="5:58" x14ac:dyDescent="0.25">
      <c r="E435" s="93"/>
      <c r="I435" s="72"/>
      <c r="P435" s="72"/>
      <c r="Q435" s="72"/>
      <c r="R435" s="72"/>
      <c r="S435" s="72"/>
      <c r="AM435" s="93"/>
      <c r="AN435" s="93"/>
      <c r="AO435" s="129"/>
      <c r="AP435" s="93"/>
      <c r="AQ435" s="93"/>
      <c r="BB435" s="72"/>
      <c r="BC435" s="72"/>
      <c r="BD435" s="72"/>
      <c r="BE435" s="72"/>
      <c r="BF435" s="72"/>
    </row>
    <row r="436" spans="5:58" x14ac:dyDescent="0.25">
      <c r="E436" s="93"/>
      <c r="I436" s="72"/>
      <c r="P436" s="72"/>
      <c r="Q436" s="72"/>
      <c r="R436" s="72"/>
      <c r="S436" s="72"/>
      <c r="AM436" s="93"/>
      <c r="AN436" s="93"/>
      <c r="AO436" s="129"/>
      <c r="AP436" s="93"/>
      <c r="AQ436" s="93"/>
      <c r="BB436" s="72"/>
      <c r="BC436" s="72"/>
      <c r="BD436" s="72"/>
      <c r="BE436" s="72"/>
      <c r="BF436" s="72"/>
    </row>
    <row r="437" spans="5:58" x14ac:dyDescent="0.25">
      <c r="E437" s="93"/>
      <c r="I437" s="72"/>
      <c r="P437" s="72"/>
      <c r="Q437" s="72"/>
      <c r="R437" s="72"/>
      <c r="S437" s="72"/>
      <c r="AM437" s="93"/>
      <c r="AN437" s="93"/>
      <c r="AO437" s="129"/>
      <c r="AP437" s="93"/>
      <c r="AQ437" s="93"/>
      <c r="BB437" s="72"/>
      <c r="BC437" s="72"/>
      <c r="BD437" s="72"/>
      <c r="BE437" s="72"/>
      <c r="BF437" s="72"/>
    </row>
    <row r="438" spans="5:58" x14ac:dyDescent="0.25">
      <c r="E438" s="93"/>
      <c r="I438" s="72"/>
      <c r="P438" s="72"/>
      <c r="Q438" s="72"/>
      <c r="R438" s="72"/>
      <c r="S438" s="72"/>
      <c r="AM438" s="93"/>
      <c r="AN438" s="93"/>
      <c r="AO438" s="129"/>
      <c r="AP438" s="93"/>
      <c r="AQ438" s="93"/>
      <c r="BB438" s="72"/>
      <c r="BC438" s="72"/>
      <c r="BD438" s="72"/>
      <c r="BE438" s="72"/>
      <c r="BF438" s="72"/>
    </row>
    <row r="439" spans="5:58" x14ac:dyDescent="0.25">
      <c r="E439" s="93"/>
      <c r="I439" s="72"/>
      <c r="P439" s="72"/>
      <c r="Q439" s="72"/>
      <c r="R439" s="72"/>
      <c r="S439" s="72"/>
      <c r="AM439" s="93"/>
      <c r="AN439" s="93"/>
      <c r="AO439" s="129"/>
      <c r="AP439" s="93"/>
      <c r="AQ439" s="93"/>
      <c r="BB439" s="72"/>
      <c r="BC439" s="72"/>
      <c r="BD439" s="72"/>
      <c r="BE439" s="72"/>
      <c r="BF439" s="72"/>
    </row>
    <row r="440" spans="5:58" x14ac:dyDescent="0.25">
      <c r="E440" s="93"/>
      <c r="I440" s="72"/>
      <c r="P440" s="72"/>
      <c r="Q440" s="72"/>
      <c r="R440" s="72"/>
      <c r="S440" s="72"/>
      <c r="AM440" s="93"/>
      <c r="AN440" s="93"/>
      <c r="AO440" s="129"/>
      <c r="AP440" s="93"/>
      <c r="AQ440" s="93"/>
      <c r="BB440" s="72"/>
      <c r="BC440" s="72"/>
      <c r="BD440" s="72"/>
      <c r="BE440" s="72"/>
      <c r="BF440" s="72"/>
    </row>
    <row r="441" spans="5:58" x14ac:dyDescent="0.25">
      <c r="E441" s="93"/>
      <c r="I441" s="72"/>
      <c r="P441" s="72"/>
      <c r="Q441" s="72"/>
      <c r="R441" s="72"/>
      <c r="S441" s="72"/>
      <c r="AM441" s="93"/>
      <c r="AN441" s="93"/>
      <c r="AO441" s="129"/>
      <c r="AP441" s="93"/>
      <c r="AQ441" s="93"/>
      <c r="BB441" s="72"/>
      <c r="BC441" s="72"/>
      <c r="BD441" s="72"/>
      <c r="BE441" s="72"/>
      <c r="BF441" s="72"/>
    </row>
    <row r="442" spans="5:58" x14ac:dyDescent="0.25">
      <c r="E442" s="93"/>
      <c r="I442" s="72"/>
      <c r="P442" s="72"/>
      <c r="Q442" s="72"/>
      <c r="R442" s="72"/>
      <c r="S442" s="72"/>
      <c r="AM442" s="93"/>
      <c r="AN442" s="93"/>
      <c r="AO442" s="129"/>
      <c r="AP442" s="93"/>
      <c r="AQ442" s="93"/>
      <c r="BB442" s="72"/>
      <c r="BC442" s="72"/>
      <c r="BD442" s="72"/>
      <c r="BE442" s="72"/>
      <c r="BF442" s="72"/>
    </row>
    <row r="443" spans="5:58" x14ac:dyDescent="0.25">
      <c r="E443" s="93"/>
      <c r="I443" s="72"/>
      <c r="P443" s="72"/>
      <c r="Q443" s="72"/>
      <c r="R443" s="72"/>
      <c r="S443" s="72"/>
      <c r="AM443" s="93"/>
      <c r="AN443" s="93"/>
      <c r="AO443" s="129"/>
      <c r="AP443" s="93"/>
      <c r="AQ443" s="93"/>
      <c r="BB443" s="72"/>
      <c r="BC443" s="72"/>
      <c r="BD443" s="72"/>
      <c r="BE443" s="72"/>
      <c r="BF443" s="72"/>
    </row>
    <row r="444" spans="5:58" x14ac:dyDescent="0.25">
      <c r="E444" s="93"/>
      <c r="I444" s="72"/>
      <c r="P444" s="72"/>
      <c r="Q444" s="72"/>
      <c r="R444" s="72"/>
      <c r="S444" s="72"/>
      <c r="AM444" s="93"/>
      <c r="AN444" s="93"/>
      <c r="AO444" s="129"/>
      <c r="AP444" s="93"/>
      <c r="AQ444" s="93"/>
      <c r="BB444" s="72"/>
      <c r="BC444" s="72"/>
      <c r="BD444" s="72"/>
      <c r="BE444" s="72"/>
      <c r="BF444" s="72"/>
    </row>
    <row r="445" spans="5:58" x14ac:dyDescent="0.25">
      <c r="E445" s="93"/>
      <c r="I445" s="72"/>
      <c r="P445" s="72"/>
      <c r="Q445" s="72"/>
      <c r="R445" s="72"/>
      <c r="S445" s="72"/>
      <c r="AM445" s="93"/>
      <c r="AN445" s="93"/>
      <c r="AO445" s="129"/>
      <c r="AP445" s="93"/>
      <c r="AQ445" s="93"/>
      <c r="BB445" s="72"/>
      <c r="BC445" s="72"/>
      <c r="BD445" s="72"/>
      <c r="BE445" s="72"/>
      <c r="BF445" s="72"/>
    </row>
    <row r="446" spans="5:58" x14ac:dyDescent="0.25">
      <c r="E446" s="93"/>
      <c r="I446" s="72"/>
      <c r="P446" s="72"/>
      <c r="Q446" s="72"/>
      <c r="R446" s="72"/>
      <c r="S446" s="72"/>
      <c r="AM446" s="93"/>
      <c r="AN446" s="93"/>
      <c r="AO446" s="129"/>
      <c r="AP446" s="93"/>
      <c r="AQ446" s="93"/>
      <c r="BB446" s="72"/>
      <c r="BC446" s="72"/>
      <c r="BD446" s="72"/>
      <c r="BE446" s="72"/>
      <c r="BF446" s="72"/>
    </row>
    <row r="447" spans="5:58" x14ac:dyDescent="0.25">
      <c r="E447" s="93"/>
      <c r="I447" s="72"/>
      <c r="P447" s="72"/>
      <c r="Q447" s="72"/>
      <c r="R447" s="72"/>
      <c r="S447" s="72"/>
      <c r="AM447" s="93"/>
      <c r="AN447" s="93"/>
      <c r="AO447" s="129"/>
      <c r="AP447" s="93"/>
      <c r="AQ447" s="93"/>
      <c r="BB447" s="72"/>
      <c r="BC447" s="72"/>
      <c r="BD447" s="72"/>
      <c r="BE447" s="72"/>
      <c r="BF447" s="72"/>
    </row>
    <row r="448" spans="5:58" x14ac:dyDescent="0.25">
      <c r="E448" s="93"/>
      <c r="I448" s="72"/>
      <c r="P448" s="72"/>
      <c r="Q448" s="72"/>
      <c r="R448" s="72"/>
      <c r="S448" s="72"/>
      <c r="AM448" s="93"/>
      <c r="AN448" s="93"/>
      <c r="AO448" s="129"/>
      <c r="AP448" s="93"/>
      <c r="AQ448" s="93"/>
      <c r="BB448" s="72"/>
      <c r="BC448" s="72"/>
      <c r="BD448" s="72"/>
      <c r="BE448" s="72"/>
      <c r="BF448" s="72"/>
    </row>
    <row r="449" spans="5:58" x14ac:dyDescent="0.25">
      <c r="E449" s="93"/>
      <c r="I449" s="72"/>
      <c r="P449" s="72"/>
      <c r="Q449" s="72"/>
      <c r="R449" s="72"/>
      <c r="S449" s="72"/>
      <c r="AM449" s="93"/>
      <c r="AN449" s="93"/>
      <c r="AO449" s="129"/>
      <c r="AP449" s="93"/>
      <c r="AQ449" s="93"/>
      <c r="BB449" s="72"/>
      <c r="BC449" s="72"/>
      <c r="BD449" s="72"/>
      <c r="BE449" s="72"/>
      <c r="BF449" s="72"/>
    </row>
    <row r="450" spans="5:58" x14ac:dyDescent="0.25">
      <c r="E450" s="93"/>
      <c r="I450" s="72"/>
      <c r="P450" s="72"/>
      <c r="Q450" s="72"/>
      <c r="R450" s="72"/>
      <c r="S450" s="72"/>
      <c r="AM450" s="93"/>
      <c r="AN450" s="93"/>
      <c r="AO450" s="129"/>
      <c r="AP450" s="93"/>
      <c r="AQ450" s="93"/>
      <c r="BB450" s="72"/>
      <c r="BC450" s="72"/>
      <c r="BD450" s="72"/>
      <c r="BE450" s="72"/>
      <c r="BF450" s="72"/>
    </row>
    <row r="451" spans="5:58" x14ac:dyDescent="0.25">
      <c r="E451" s="93"/>
      <c r="I451" s="72"/>
      <c r="P451" s="72"/>
      <c r="Q451" s="72"/>
      <c r="R451" s="72"/>
      <c r="S451" s="72"/>
      <c r="AM451" s="93"/>
      <c r="AN451" s="93"/>
      <c r="AO451" s="129"/>
      <c r="AP451" s="93"/>
      <c r="AQ451" s="93"/>
      <c r="BB451" s="72"/>
      <c r="BC451" s="72"/>
      <c r="BD451" s="72"/>
      <c r="BE451" s="72"/>
      <c r="BF451" s="72"/>
    </row>
    <row r="452" spans="5:58" x14ac:dyDescent="0.25">
      <c r="E452" s="93"/>
      <c r="I452" s="72"/>
      <c r="P452" s="72"/>
      <c r="Q452" s="72"/>
      <c r="R452" s="72"/>
      <c r="S452" s="72"/>
      <c r="AM452" s="93"/>
      <c r="AN452" s="93"/>
      <c r="AO452" s="129"/>
      <c r="AP452" s="93"/>
      <c r="AQ452" s="93"/>
      <c r="BB452" s="72"/>
      <c r="BC452" s="72"/>
      <c r="BD452" s="72"/>
      <c r="BE452" s="72"/>
      <c r="BF452" s="72"/>
    </row>
    <row r="453" spans="5:58" x14ac:dyDescent="0.25">
      <c r="E453" s="93"/>
      <c r="I453" s="72"/>
      <c r="P453" s="72"/>
      <c r="Q453" s="72"/>
      <c r="R453" s="72"/>
      <c r="S453" s="72"/>
      <c r="AM453" s="93"/>
      <c r="AN453" s="93"/>
      <c r="AO453" s="129"/>
      <c r="AP453" s="93"/>
      <c r="AQ453" s="93"/>
      <c r="BB453" s="72"/>
      <c r="BC453" s="72"/>
      <c r="BD453" s="72"/>
      <c r="BE453" s="72"/>
      <c r="BF453" s="72"/>
    </row>
    <row r="454" spans="5:58" x14ac:dyDescent="0.25">
      <c r="E454" s="93"/>
      <c r="I454" s="72"/>
      <c r="P454" s="72"/>
      <c r="Q454" s="72"/>
      <c r="R454" s="72"/>
      <c r="S454" s="72"/>
      <c r="AM454" s="93"/>
      <c r="AN454" s="93"/>
      <c r="AO454" s="129"/>
      <c r="AP454" s="93"/>
      <c r="AQ454" s="93"/>
      <c r="BB454" s="72"/>
      <c r="BC454" s="72"/>
      <c r="BD454" s="72"/>
      <c r="BE454" s="72"/>
      <c r="BF454" s="72"/>
    </row>
    <row r="455" spans="5:58" x14ac:dyDescent="0.25">
      <c r="E455" s="93"/>
      <c r="I455" s="72"/>
      <c r="P455" s="72"/>
      <c r="Q455" s="72"/>
      <c r="R455" s="72"/>
      <c r="S455" s="72"/>
      <c r="AM455" s="93"/>
      <c r="AN455" s="93"/>
      <c r="AO455" s="129"/>
      <c r="AP455" s="93"/>
      <c r="AQ455" s="93"/>
      <c r="BB455" s="72"/>
      <c r="BC455" s="72"/>
      <c r="BD455" s="72"/>
      <c r="BE455" s="72"/>
      <c r="BF455" s="72"/>
    </row>
    <row r="456" spans="5:58" x14ac:dyDescent="0.25">
      <c r="E456" s="93"/>
      <c r="I456" s="72"/>
      <c r="P456" s="72"/>
      <c r="Q456" s="72"/>
      <c r="R456" s="72"/>
      <c r="S456" s="72"/>
      <c r="AM456" s="93"/>
      <c r="AN456" s="93"/>
      <c r="AO456" s="129"/>
      <c r="AP456" s="93"/>
      <c r="AQ456" s="93"/>
      <c r="BB456" s="72"/>
      <c r="BC456" s="72"/>
      <c r="BD456" s="72"/>
      <c r="BE456" s="72"/>
      <c r="BF456" s="72"/>
    </row>
    <row r="457" spans="5:58" x14ac:dyDescent="0.25">
      <c r="E457" s="93"/>
      <c r="I457" s="72"/>
      <c r="P457" s="72"/>
      <c r="Q457" s="72"/>
      <c r="R457" s="72"/>
      <c r="S457" s="72"/>
      <c r="AM457" s="93"/>
      <c r="AN457" s="93"/>
      <c r="AO457" s="129"/>
      <c r="AP457" s="93"/>
      <c r="AQ457" s="93"/>
      <c r="BB457" s="72"/>
      <c r="BC457" s="72"/>
      <c r="BD457" s="72"/>
      <c r="BE457" s="72"/>
      <c r="BF457" s="72"/>
    </row>
    <row r="458" spans="5:58" x14ac:dyDescent="0.25">
      <c r="E458" s="93"/>
      <c r="I458" s="72"/>
      <c r="P458" s="72"/>
      <c r="Q458" s="72"/>
      <c r="R458" s="72"/>
      <c r="S458" s="72"/>
      <c r="AM458" s="93"/>
      <c r="AN458" s="93"/>
      <c r="AO458" s="129"/>
      <c r="AP458" s="93"/>
      <c r="AQ458" s="93"/>
      <c r="BB458" s="72"/>
      <c r="BC458" s="72"/>
      <c r="BD458" s="72"/>
      <c r="BE458" s="72"/>
      <c r="BF458" s="72"/>
    </row>
    <row r="459" spans="5:58" x14ac:dyDescent="0.25">
      <c r="E459" s="93"/>
      <c r="I459" s="72"/>
      <c r="P459" s="72"/>
      <c r="Q459" s="72"/>
      <c r="R459" s="72"/>
      <c r="S459" s="72"/>
      <c r="AM459" s="93"/>
      <c r="AN459" s="93"/>
      <c r="AO459" s="129"/>
      <c r="AP459" s="93"/>
      <c r="AQ459" s="93"/>
      <c r="BB459" s="72"/>
      <c r="BC459" s="72"/>
      <c r="BD459" s="72"/>
      <c r="BE459" s="72"/>
      <c r="BF459" s="72"/>
    </row>
    <row r="460" spans="5:58" x14ac:dyDescent="0.25">
      <c r="E460" s="93"/>
      <c r="I460" s="72"/>
      <c r="P460" s="72"/>
      <c r="Q460" s="72"/>
      <c r="R460" s="72"/>
      <c r="S460" s="72"/>
      <c r="AM460" s="93"/>
      <c r="AN460" s="93"/>
      <c r="AO460" s="129"/>
      <c r="AP460" s="93"/>
      <c r="AQ460" s="93"/>
      <c r="BB460" s="72"/>
      <c r="BC460" s="72"/>
      <c r="BD460" s="72"/>
      <c r="BE460" s="72"/>
      <c r="BF460" s="72"/>
    </row>
    <row r="461" spans="5:58" x14ac:dyDescent="0.25">
      <c r="E461" s="93"/>
      <c r="I461" s="72"/>
      <c r="P461" s="72"/>
      <c r="Q461" s="72"/>
      <c r="R461" s="72"/>
      <c r="S461" s="72"/>
      <c r="AM461" s="93"/>
      <c r="AN461" s="93"/>
      <c r="AO461" s="129"/>
      <c r="AP461" s="93"/>
      <c r="AQ461" s="93"/>
      <c r="BB461" s="72"/>
      <c r="BC461" s="72"/>
      <c r="BD461" s="72"/>
      <c r="BE461" s="72"/>
      <c r="BF461" s="72"/>
    </row>
    <row r="462" spans="5:58" x14ac:dyDescent="0.25">
      <c r="E462" s="93"/>
      <c r="I462" s="72"/>
      <c r="P462" s="72"/>
      <c r="Q462" s="72"/>
      <c r="R462" s="72"/>
      <c r="S462" s="72"/>
      <c r="AM462" s="93"/>
      <c r="AN462" s="93"/>
      <c r="AO462" s="129"/>
      <c r="AP462" s="93"/>
      <c r="AQ462" s="93"/>
      <c r="BB462" s="72"/>
      <c r="BC462" s="72"/>
      <c r="BD462" s="72"/>
      <c r="BE462" s="72"/>
      <c r="BF462" s="72"/>
    </row>
    <row r="463" spans="5:58" x14ac:dyDescent="0.25">
      <c r="E463" s="93"/>
      <c r="I463" s="72"/>
      <c r="P463" s="72"/>
      <c r="Q463" s="72"/>
      <c r="R463" s="72"/>
      <c r="S463" s="72"/>
      <c r="AM463" s="93"/>
      <c r="AN463" s="93"/>
      <c r="AO463" s="129"/>
      <c r="AP463" s="93"/>
      <c r="AQ463" s="93"/>
      <c r="BB463" s="72"/>
      <c r="BC463" s="72"/>
      <c r="BD463" s="72"/>
      <c r="BE463" s="72"/>
      <c r="BF463" s="72"/>
    </row>
    <row r="464" spans="5:58" x14ac:dyDescent="0.25">
      <c r="E464" s="93"/>
      <c r="I464" s="72"/>
      <c r="P464" s="72"/>
      <c r="Q464" s="72"/>
      <c r="R464" s="72"/>
      <c r="S464" s="72"/>
      <c r="AM464" s="93"/>
      <c r="AN464" s="93"/>
      <c r="AO464" s="129"/>
      <c r="AP464" s="93"/>
      <c r="AQ464" s="93"/>
      <c r="BB464" s="72"/>
      <c r="BC464" s="72"/>
      <c r="BD464" s="72"/>
      <c r="BE464" s="72"/>
      <c r="BF464" s="72"/>
    </row>
    <row r="465" spans="5:58" x14ac:dyDescent="0.25">
      <c r="E465" s="93"/>
      <c r="I465" s="72"/>
      <c r="P465" s="72"/>
      <c r="Q465" s="72"/>
      <c r="R465" s="72"/>
      <c r="S465" s="72"/>
      <c r="AM465" s="93"/>
      <c r="AN465" s="93"/>
      <c r="AO465" s="129"/>
      <c r="AP465" s="93"/>
      <c r="AQ465" s="93"/>
      <c r="BB465" s="72"/>
      <c r="BC465" s="72"/>
      <c r="BD465" s="72"/>
      <c r="BE465" s="72"/>
      <c r="BF465" s="72"/>
    </row>
    <row r="466" spans="5:58" x14ac:dyDescent="0.25">
      <c r="E466" s="93"/>
      <c r="I466" s="72"/>
      <c r="P466" s="72"/>
      <c r="Q466" s="72"/>
      <c r="R466" s="72"/>
      <c r="S466" s="72"/>
      <c r="AM466" s="93"/>
      <c r="AN466" s="93"/>
      <c r="AO466" s="129"/>
      <c r="AP466" s="93"/>
      <c r="AQ466" s="93"/>
      <c r="BB466" s="72"/>
      <c r="BC466" s="72"/>
      <c r="BD466" s="72"/>
      <c r="BE466" s="72"/>
      <c r="BF466" s="72"/>
    </row>
    <row r="467" spans="5:58" x14ac:dyDescent="0.25">
      <c r="E467" s="93"/>
      <c r="I467" s="72"/>
      <c r="P467" s="72"/>
      <c r="Q467" s="72"/>
      <c r="R467" s="72"/>
      <c r="S467" s="72"/>
      <c r="AM467" s="93"/>
      <c r="AN467" s="93"/>
      <c r="AO467" s="129"/>
      <c r="AP467" s="93"/>
      <c r="AQ467" s="93"/>
      <c r="BB467" s="72"/>
      <c r="BC467" s="72"/>
      <c r="BD467" s="72"/>
      <c r="BE467" s="72"/>
      <c r="BF467" s="72"/>
    </row>
    <row r="468" spans="5:58" x14ac:dyDescent="0.25">
      <c r="E468" s="93"/>
      <c r="I468" s="72"/>
      <c r="P468" s="72"/>
      <c r="Q468" s="72"/>
      <c r="R468" s="72"/>
      <c r="S468" s="72"/>
      <c r="AM468" s="93"/>
      <c r="AN468" s="93"/>
      <c r="AO468" s="129"/>
      <c r="AP468" s="93"/>
      <c r="AQ468" s="93"/>
      <c r="BB468" s="72"/>
      <c r="BC468" s="72"/>
      <c r="BD468" s="72"/>
      <c r="BE468" s="72"/>
      <c r="BF468" s="72"/>
    </row>
    <row r="469" spans="5:58" x14ac:dyDescent="0.25">
      <c r="E469" s="93"/>
      <c r="I469" s="72"/>
      <c r="P469" s="72"/>
      <c r="Q469" s="72"/>
      <c r="R469" s="72"/>
      <c r="S469" s="72"/>
      <c r="AM469" s="93"/>
      <c r="AN469" s="93"/>
      <c r="AO469" s="129"/>
      <c r="AP469" s="93"/>
      <c r="AQ469" s="93"/>
      <c r="BB469" s="72"/>
      <c r="BC469" s="72"/>
      <c r="BD469" s="72"/>
      <c r="BE469" s="72"/>
      <c r="BF469" s="72"/>
    </row>
    <row r="470" spans="5:58" x14ac:dyDescent="0.25">
      <c r="E470" s="93"/>
      <c r="I470" s="72"/>
      <c r="P470" s="72"/>
      <c r="Q470" s="72"/>
      <c r="R470" s="72"/>
      <c r="S470" s="72"/>
      <c r="AM470" s="93"/>
      <c r="AN470" s="93"/>
      <c r="AO470" s="129"/>
      <c r="AP470" s="93"/>
      <c r="AQ470" s="93"/>
      <c r="BB470" s="72"/>
      <c r="BC470" s="72"/>
      <c r="BD470" s="72"/>
      <c r="BE470" s="72"/>
      <c r="BF470" s="72"/>
    </row>
    <row r="471" spans="5:58" x14ac:dyDescent="0.25">
      <c r="E471" s="93"/>
      <c r="I471" s="72"/>
      <c r="P471" s="72"/>
      <c r="Q471" s="72"/>
      <c r="R471" s="72"/>
      <c r="S471" s="72"/>
      <c r="AM471" s="93"/>
      <c r="AN471" s="93"/>
      <c r="AO471" s="129"/>
      <c r="AP471" s="93"/>
      <c r="AQ471" s="93"/>
      <c r="BB471" s="72"/>
      <c r="BC471" s="72"/>
      <c r="BD471" s="72"/>
      <c r="BE471" s="72"/>
      <c r="BF471" s="72"/>
    </row>
    <row r="472" spans="5:58" x14ac:dyDescent="0.25">
      <c r="E472" s="93"/>
      <c r="I472" s="72"/>
      <c r="P472" s="72"/>
      <c r="Q472" s="72"/>
      <c r="R472" s="72"/>
      <c r="S472" s="72"/>
      <c r="AM472" s="93"/>
      <c r="AN472" s="93"/>
      <c r="AO472" s="129"/>
      <c r="AP472" s="93"/>
      <c r="AQ472" s="93"/>
      <c r="BB472" s="72"/>
      <c r="BC472" s="72"/>
      <c r="BD472" s="72"/>
      <c r="BE472" s="72"/>
      <c r="BF472" s="72"/>
    </row>
    <row r="473" spans="5:58" x14ac:dyDescent="0.25">
      <c r="E473" s="93"/>
      <c r="I473" s="72"/>
      <c r="P473" s="72"/>
      <c r="Q473" s="72"/>
      <c r="R473" s="72"/>
      <c r="S473" s="72"/>
      <c r="AM473" s="93"/>
      <c r="AN473" s="93"/>
      <c r="AO473" s="129"/>
      <c r="AP473" s="93"/>
      <c r="AQ473" s="93"/>
      <c r="BB473" s="72"/>
      <c r="BC473" s="72"/>
      <c r="BD473" s="72"/>
      <c r="BE473" s="72"/>
      <c r="BF473" s="72"/>
    </row>
    <row r="474" spans="5:58" x14ac:dyDescent="0.25">
      <c r="E474" s="93"/>
      <c r="I474" s="72"/>
      <c r="P474" s="72"/>
      <c r="Q474" s="72"/>
      <c r="R474" s="72"/>
      <c r="S474" s="72"/>
      <c r="AM474" s="93"/>
      <c r="AN474" s="93"/>
      <c r="AO474" s="129"/>
      <c r="AP474" s="93"/>
      <c r="AQ474" s="93"/>
      <c r="BB474" s="72"/>
      <c r="BC474" s="72"/>
      <c r="BD474" s="72"/>
      <c r="BE474" s="72"/>
      <c r="BF474" s="72"/>
    </row>
    <row r="475" spans="5:58" x14ac:dyDescent="0.25">
      <c r="E475" s="93"/>
      <c r="I475" s="72"/>
      <c r="P475" s="72"/>
      <c r="Q475" s="72"/>
      <c r="R475" s="72"/>
      <c r="S475" s="72"/>
      <c r="AM475" s="93"/>
      <c r="AN475" s="93"/>
      <c r="AO475" s="129"/>
      <c r="AP475" s="93"/>
      <c r="AQ475" s="93"/>
      <c r="BB475" s="72"/>
      <c r="BC475" s="72"/>
      <c r="BD475" s="72"/>
      <c r="BE475" s="72"/>
      <c r="BF475" s="72"/>
    </row>
    <row r="476" spans="5:58" x14ac:dyDescent="0.25">
      <c r="E476" s="93"/>
      <c r="I476" s="72"/>
      <c r="P476" s="72"/>
      <c r="Q476" s="72"/>
      <c r="R476" s="72"/>
      <c r="S476" s="72"/>
      <c r="AM476" s="93"/>
      <c r="AN476" s="93"/>
      <c r="AO476" s="129"/>
      <c r="AP476" s="93"/>
      <c r="AQ476" s="93"/>
      <c r="BB476" s="72"/>
      <c r="BC476" s="72"/>
      <c r="BD476" s="72"/>
      <c r="BE476" s="72"/>
      <c r="BF476" s="72"/>
    </row>
    <row r="477" spans="5:58" x14ac:dyDescent="0.25">
      <c r="E477" s="93"/>
      <c r="I477" s="72"/>
      <c r="P477" s="72"/>
      <c r="Q477" s="72"/>
      <c r="R477" s="72"/>
      <c r="S477" s="72"/>
      <c r="AM477" s="93"/>
      <c r="AN477" s="93"/>
      <c r="AO477" s="129"/>
      <c r="AP477" s="93"/>
      <c r="AQ477" s="93"/>
      <c r="BB477" s="72"/>
      <c r="BC477" s="72"/>
      <c r="BD477" s="72"/>
      <c r="BE477" s="72"/>
      <c r="BF477" s="72"/>
    </row>
    <row r="478" spans="5:58" x14ac:dyDescent="0.25">
      <c r="E478" s="93"/>
      <c r="I478" s="72"/>
      <c r="P478" s="72"/>
      <c r="Q478" s="72"/>
      <c r="R478" s="72"/>
      <c r="S478" s="72"/>
      <c r="AM478" s="93"/>
      <c r="AN478" s="93"/>
      <c r="AO478" s="129"/>
      <c r="AP478" s="93"/>
      <c r="AQ478" s="93"/>
      <c r="BB478" s="72"/>
      <c r="BC478" s="72"/>
      <c r="BD478" s="72"/>
      <c r="BE478" s="72"/>
      <c r="BF478" s="72"/>
    </row>
    <row r="479" spans="5:58" x14ac:dyDescent="0.25">
      <c r="E479" s="93"/>
      <c r="I479" s="72"/>
      <c r="P479" s="72"/>
      <c r="Q479" s="72"/>
      <c r="R479" s="72"/>
      <c r="S479" s="72"/>
      <c r="AM479" s="93"/>
      <c r="AN479" s="93"/>
      <c r="AO479" s="129"/>
      <c r="AP479" s="93"/>
      <c r="AQ479" s="93"/>
      <c r="BB479" s="72"/>
      <c r="BC479" s="72"/>
      <c r="BD479" s="72"/>
      <c r="BE479" s="72"/>
      <c r="BF479" s="72"/>
    </row>
    <row r="480" spans="5:58" x14ac:dyDescent="0.25">
      <c r="E480" s="93"/>
      <c r="I480" s="72"/>
      <c r="P480" s="72"/>
      <c r="Q480" s="72"/>
      <c r="R480" s="72"/>
      <c r="S480" s="72"/>
      <c r="AM480" s="93"/>
      <c r="AN480" s="93"/>
      <c r="AO480" s="129"/>
      <c r="AP480" s="93"/>
      <c r="AQ480" s="93"/>
      <c r="BB480" s="72"/>
      <c r="BC480" s="72"/>
      <c r="BD480" s="72"/>
      <c r="BE480" s="72"/>
      <c r="BF480" s="72"/>
    </row>
    <row r="481" spans="5:58" x14ac:dyDescent="0.25">
      <c r="E481" s="93"/>
      <c r="I481" s="72"/>
      <c r="P481" s="72"/>
      <c r="Q481" s="72"/>
      <c r="R481" s="72"/>
      <c r="S481" s="72"/>
      <c r="AM481" s="93"/>
      <c r="AN481" s="93"/>
      <c r="AO481" s="129"/>
      <c r="AP481" s="93"/>
      <c r="AQ481" s="93"/>
      <c r="BB481" s="72"/>
      <c r="BC481" s="72"/>
      <c r="BD481" s="72"/>
      <c r="BE481" s="72"/>
      <c r="BF481" s="72"/>
    </row>
    <row r="482" spans="5:58" x14ac:dyDescent="0.25">
      <c r="E482" s="93"/>
      <c r="I482" s="72"/>
      <c r="P482" s="72"/>
      <c r="Q482" s="72"/>
      <c r="R482" s="72"/>
      <c r="S482" s="72"/>
      <c r="AM482" s="93"/>
      <c r="AN482" s="93"/>
      <c r="AO482" s="129"/>
      <c r="AP482" s="93"/>
      <c r="AQ482" s="93"/>
      <c r="BB482" s="72"/>
      <c r="BC482" s="72"/>
      <c r="BD482" s="72"/>
      <c r="BE482" s="72"/>
      <c r="BF482" s="72"/>
    </row>
    <row r="483" spans="5:58" x14ac:dyDescent="0.25">
      <c r="E483" s="93"/>
      <c r="I483" s="72"/>
      <c r="P483" s="72"/>
      <c r="Q483" s="72"/>
      <c r="R483" s="72"/>
      <c r="S483" s="72"/>
      <c r="AM483" s="93"/>
      <c r="AN483" s="93"/>
      <c r="AO483" s="129"/>
      <c r="AP483" s="93"/>
      <c r="AQ483" s="93"/>
      <c r="BB483" s="72"/>
      <c r="BC483" s="72"/>
      <c r="BD483" s="72"/>
      <c r="BE483" s="72"/>
      <c r="BF483" s="72"/>
    </row>
    <row r="484" spans="5:58" x14ac:dyDescent="0.25">
      <c r="E484" s="93"/>
      <c r="I484" s="72"/>
      <c r="P484" s="72"/>
      <c r="Q484" s="72"/>
      <c r="R484" s="72"/>
      <c r="S484" s="72"/>
      <c r="AM484" s="93"/>
      <c r="AN484" s="93"/>
      <c r="AO484" s="129"/>
      <c r="AP484" s="93"/>
      <c r="AQ484" s="93"/>
      <c r="BB484" s="72"/>
      <c r="BC484" s="72"/>
      <c r="BD484" s="72"/>
      <c r="BE484" s="72"/>
      <c r="BF484" s="72"/>
    </row>
    <row r="485" spans="5:58" x14ac:dyDescent="0.25">
      <c r="E485" s="93"/>
      <c r="I485" s="72"/>
      <c r="P485" s="72"/>
      <c r="Q485" s="72"/>
      <c r="R485" s="72"/>
      <c r="S485" s="72"/>
      <c r="AM485" s="93"/>
      <c r="AN485" s="93"/>
      <c r="AO485" s="129"/>
      <c r="AP485" s="93"/>
      <c r="AQ485" s="93"/>
      <c r="BB485" s="72"/>
      <c r="BC485" s="72"/>
      <c r="BD485" s="72"/>
      <c r="BE485" s="72"/>
      <c r="BF485" s="72"/>
    </row>
    <row r="486" spans="5:58" x14ac:dyDescent="0.25">
      <c r="E486" s="93"/>
      <c r="I486" s="72"/>
      <c r="P486" s="72"/>
      <c r="Q486" s="72"/>
      <c r="R486" s="72"/>
      <c r="S486" s="72"/>
      <c r="AM486" s="93"/>
      <c r="AN486" s="93"/>
      <c r="AO486" s="129"/>
      <c r="AP486" s="93"/>
      <c r="AQ486" s="93"/>
      <c r="BB486" s="72"/>
      <c r="BC486" s="72"/>
      <c r="BD486" s="72"/>
      <c r="BE486" s="72"/>
      <c r="BF486" s="72"/>
    </row>
    <row r="487" spans="5:58" x14ac:dyDescent="0.25">
      <c r="E487" s="93"/>
      <c r="I487" s="72"/>
      <c r="P487" s="72"/>
      <c r="Q487" s="72"/>
      <c r="R487" s="72"/>
      <c r="S487" s="72"/>
      <c r="AM487" s="93"/>
      <c r="AN487" s="93"/>
      <c r="AO487" s="129"/>
      <c r="AP487" s="93"/>
      <c r="AQ487" s="93"/>
      <c r="BB487" s="72"/>
      <c r="BC487" s="72"/>
      <c r="BD487" s="72"/>
      <c r="BE487" s="72"/>
      <c r="BF487" s="72"/>
    </row>
    <row r="488" spans="5:58" x14ac:dyDescent="0.25">
      <c r="E488" s="93"/>
      <c r="I488" s="72"/>
      <c r="P488" s="72"/>
      <c r="Q488" s="72"/>
      <c r="R488" s="72"/>
      <c r="S488" s="72"/>
      <c r="AM488" s="93"/>
      <c r="AN488" s="93"/>
      <c r="AO488" s="129"/>
      <c r="AP488" s="93"/>
      <c r="AQ488" s="93"/>
      <c r="BB488" s="72"/>
      <c r="BC488" s="72"/>
      <c r="BD488" s="72"/>
      <c r="BE488" s="72"/>
      <c r="BF488" s="72"/>
    </row>
    <row r="489" spans="5:58" x14ac:dyDescent="0.25">
      <c r="E489" s="93"/>
      <c r="I489" s="72"/>
      <c r="P489" s="72"/>
      <c r="Q489" s="72"/>
      <c r="R489" s="72"/>
      <c r="S489" s="72"/>
      <c r="AM489" s="93"/>
      <c r="AN489" s="93"/>
      <c r="AO489" s="129"/>
      <c r="AP489" s="93"/>
      <c r="AQ489" s="93"/>
      <c r="BB489" s="72"/>
      <c r="BC489" s="72"/>
      <c r="BD489" s="72"/>
      <c r="BE489" s="72"/>
      <c r="BF489" s="72"/>
    </row>
    <row r="490" spans="5:58" x14ac:dyDescent="0.25">
      <c r="E490" s="93"/>
      <c r="I490" s="72"/>
      <c r="P490" s="72"/>
      <c r="Q490" s="72"/>
      <c r="R490" s="72"/>
      <c r="S490" s="72"/>
      <c r="AM490" s="93"/>
      <c r="AN490" s="93"/>
      <c r="AO490" s="129"/>
      <c r="AP490" s="93"/>
      <c r="AQ490" s="93"/>
      <c r="BB490" s="72"/>
      <c r="BC490" s="72"/>
      <c r="BD490" s="72"/>
      <c r="BE490" s="72"/>
      <c r="BF490" s="72"/>
    </row>
    <row r="491" spans="5:58" x14ac:dyDescent="0.25">
      <c r="E491" s="93"/>
      <c r="I491" s="72"/>
      <c r="P491" s="72"/>
      <c r="Q491" s="72"/>
      <c r="R491" s="72"/>
      <c r="S491" s="72"/>
      <c r="AM491" s="93"/>
      <c r="AN491" s="93"/>
      <c r="AO491" s="129"/>
      <c r="AP491" s="93"/>
      <c r="AQ491" s="93"/>
      <c r="BB491" s="72"/>
      <c r="BC491" s="72"/>
      <c r="BD491" s="72"/>
      <c r="BE491" s="72"/>
      <c r="BF491" s="72"/>
    </row>
    <row r="492" spans="5:58" x14ac:dyDescent="0.25">
      <c r="E492" s="93"/>
      <c r="I492" s="72"/>
      <c r="P492" s="72"/>
      <c r="Q492" s="72"/>
      <c r="R492" s="72"/>
      <c r="S492" s="72"/>
      <c r="AM492" s="93"/>
      <c r="AN492" s="93"/>
      <c r="AO492" s="129"/>
      <c r="AP492" s="93"/>
      <c r="AQ492" s="93"/>
      <c r="BB492" s="72"/>
      <c r="BC492" s="72"/>
      <c r="BD492" s="72"/>
      <c r="BE492" s="72"/>
      <c r="BF492" s="72"/>
    </row>
    <row r="493" spans="5:58" x14ac:dyDescent="0.25">
      <c r="E493" s="93"/>
      <c r="I493" s="72"/>
      <c r="P493" s="72"/>
      <c r="Q493" s="72"/>
      <c r="R493" s="72"/>
      <c r="S493" s="72"/>
      <c r="AM493" s="93"/>
      <c r="AN493" s="93"/>
      <c r="AO493" s="129"/>
      <c r="AP493" s="93"/>
      <c r="AQ493" s="93"/>
      <c r="BB493" s="72"/>
      <c r="BC493" s="72"/>
      <c r="BD493" s="72"/>
      <c r="BE493" s="72"/>
      <c r="BF493" s="72"/>
    </row>
    <row r="494" spans="5:58" x14ac:dyDescent="0.25">
      <c r="E494" s="93"/>
      <c r="I494" s="72"/>
      <c r="P494" s="72"/>
      <c r="Q494" s="72"/>
      <c r="R494" s="72"/>
      <c r="S494" s="72"/>
      <c r="AM494" s="93"/>
      <c r="AN494" s="93"/>
      <c r="AO494" s="129"/>
      <c r="AP494" s="93"/>
      <c r="AQ494" s="93"/>
      <c r="BB494" s="72"/>
      <c r="BC494" s="72"/>
      <c r="BD494" s="72"/>
      <c r="BE494" s="72"/>
      <c r="BF494" s="72"/>
    </row>
    <row r="495" spans="5:58" x14ac:dyDescent="0.25">
      <c r="E495" s="93"/>
      <c r="I495" s="72"/>
      <c r="P495" s="72"/>
      <c r="Q495" s="72"/>
      <c r="R495" s="72"/>
      <c r="S495" s="72"/>
      <c r="AM495" s="93"/>
      <c r="AN495" s="93"/>
      <c r="AO495" s="129"/>
      <c r="AP495" s="93"/>
      <c r="AQ495" s="93"/>
      <c r="BB495" s="72"/>
      <c r="BC495" s="72"/>
      <c r="BD495" s="72"/>
      <c r="BE495" s="72"/>
      <c r="BF495" s="72"/>
    </row>
    <row r="496" spans="5:58" x14ac:dyDescent="0.25">
      <c r="E496" s="93"/>
      <c r="I496" s="72"/>
      <c r="P496" s="72"/>
      <c r="Q496" s="72"/>
      <c r="R496" s="72"/>
      <c r="S496" s="72"/>
      <c r="AM496" s="93"/>
      <c r="AN496" s="93"/>
      <c r="AO496" s="129"/>
      <c r="AP496" s="93"/>
      <c r="AQ496" s="93"/>
      <c r="BB496" s="72"/>
      <c r="BC496" s="72"/>
      <c r="BD496" s="72"/>
      <c r="BE496" s="72"/>
      <c r="BF496" s="72"/>
    </row>
    <row r="497" spans="5:58" x14ac:dyDescent="0.25">
      <c r="E497" s="93"/>
      <c r="I497" s="72"/>
      <c r="P497" s="72"/>
      <c r="Q497" s="72"/>
      <c r="R497" s="72"/>
      <c r="S497" s="72"/>
      <c r="AM497" s="93"/>
      <c r="AN497" s="93"/>
      <c r="AO497" s="129"/>
      <c r="AP497" s="93"/>
      <c r="AQ497" s="93"/>
      <c r="BB497" s="72"/>
      <c r="BC497" s="72"/>
      <c r="BD497" s="72"/>
      <c r="BE497" s="72"/>
      <c r="BF497" s="72"/>
    </row>
    <row r="498" spans="5:58" x14ac:dyDescent="0.25">
      <c r="E498" s="93"/>
      <c r="I498" s="72"/>
      <c r="P498" s="72"/>
      <c r="Q498" s="72"/>
      <c r="R498" s="72"/>
      <c r="S498" s="72"/>
      <c r="AM498" s="93"/>
      <c r="AN498" s="93"/>
      <c r="AO498" s="129"/>
      <c r="AP498" s="93"/>
      <c r="AQ498" s="93"/>
      <c r="BB498" s="72"/>
      <c r="BC498" s="72"/>
      <c r="BD498" s="72"/>
      <c r="BE498" s="72"/>
      <c r="BF498" s="72"/>
    </row>
    <row r="499" spans="5:58" x14ac:dyDescent="0.25">
      <c r="E499" s="93"/>
      <c r="I499" s="72"/>
      <c r="P499" s="72"/>
      <c r="Q499" s="72"/>
      <c r="R499" s="72"/>
      <c r="S499" s="72"/>
      <c r="AM499" s="93"/>
      <c r="AN499" s="93"/>
      <c r="AO499" s="129"/>
      <c r="AP499" s="93"/>
      <c r="AQ499" s="93"/>
      <c r="BB499" s="72"/>
      <c r="BC499" s="72"/>
      <c r="BD499" s="72"/>
      <c r="BE499" s="72"/>
      <c r="BF499" s="72"/>
    </row>
    <row r="500" spans="5:58" x14ac:dyDescent="0.25">
      <c r="E500" s="93"/>
      <c r="I500" s="72"/>
      <c r="P500" s="72"/>
      <c r="Q500" s="72"/>
      <c r="R500" s="72"/>
      <c r="S500" s="72"/>
      <c r="AM500" s="93"/>
      <c r="AN500" s="93"/>
      <c r="AO500" s="129"/>
      <c r="AP500" s="93"/>
      <c r="AQ500" s="93"/>
      <c r="BB500" s="72"/>
      <c r="BC500" s="72"/>
      <c r="BD500" s="72"/>
      <c r="BE500" s="72"/>
      <c r="BF500" s="72"/>
    </row>
    <row r="501" spans="5:58" x14ac:dyDescent="0.25">
      <c r="E501" s="93"/>
      <c r="I501" s="72"/>
      <c r="P501" s="72"/>
      <c r="Q501" s="72"/>
      <c r="R501" s="72"/>
      <c r="S501" s="72"/>
      <c r="AM501" s="93"/>
      <c r="AN501" s="93"/>
      <c r="AO501" s="129"/>
      <c r="AP501" s="93"/>
      <c r="AQ501" s="93"/>
      <c r="BB501" s="72"/>
      <c r="BC501" s="72"/>
      <c r="BD501" s="72"/>
      <c r="BE501" s="72"/>
      <c r="BF501" s="72"/>
    </row>
    <row r="502" spans="5:58" x14ac:dyDescent="0.25">
      <c r="E502" s="93"/>
      <c r="I502" s="72"/>
      <c r="P502" s="72"/>
      <c r="Q502" s="72"/>
      <c r="R502" s="72"/>
      <c r="S502" s="72"/>
      <c r="AM502" s="93"/>
      <c r="AN502" s="93"/>
      <c r="AO502" s="129"/>
      <c r="AP502" s="93"/>
      <c r="AQ502" s="93"/>
      <c r="BB502" s="72"/>
      <c r="BC502" s="72"/>
      <c r="BD502" s="72"/>
      <c r="BE502" s="72"/>
      <c r="BF502" s="72"/>
    </row>
    <row r="503" spans="5:58" x14ac:dyDescent="0.25">
      <c r="E503" s="93"/>
      <c r="I503" s="72"/>
      <c r="P503" s="72"/>
      <c r="Q503" s="72"/>
      <c r="R503" s="72"/>
      <c r="S503" s="72"/>
      <c r="AM503" s="93"/>
      <c r="AN503" s="93"/>
      <c r="AO503" s="129"/>
      <c r="AP503" s="93"/>
      <c r="AQ503" s="93"/>
      <c r="BB503" s="72"/>
      <c r="BC503" s="72"/>
      <c r="BD503" s="72"/>
      <c r="BE503" s="72"/>
      <c r="BF503" s="72"/>
    </row>
    <row r="504" spans="5:58" x14ac:dyDescent="0.25">
      <c r="E504" s="93"/>
      <c r="I504" s="72"/>
      <c r="P504" s="72"/>
      <c r="Q504" s="72"/>
      <c r="R504" s="72"/>
      <c r="S504" s="72"/>
      <c r="AM504" s="93"/>
      <c r="AN504" s="93"/>
      <c r="AO504" s="129"/>
      <c r="AP504" s="93"/>
      <c r="AQ504" s="93"/>
      <c r="BB504" s="72"/>
      <c r="BC504" s="72"/>
      <c r="BD504" s="72"/>
      <c r="BE504" s="72"/>
      <c r="BF504" s="72"/>
    </row>
    <row r="505" spans="5:58" x14ac:dyDescent="0.25">
      <c r="E505" s="93"/>
      <c r="I505" s="72"/>
      <c r="P505" s="72"/>
      <c r="Q505" s="72"/>
      <c r="R505" s="72"/>
      <c r="S505" s="72"/>
      <c r="AM505" s="93"/>
      <c r="AN505" s="93"/>
      <c r="AO505" s="129"/>
      <c r="AP505" s="93"/>
      <c r="AQ505" s="93"/>
      <c r="BB505" s="72"/>
      <c r="BC505" s="72"/>
      <c r="BD505" s="72"/>
      <c r="BE505" s="72"/>
      <c r="BF505" s="72"/>
    </row>
    <row r="506" spans="5:58" x14ac:dyDescent="0.25">
      <c r="E506" s="93"/>
      <c r="I506" s="72"/>
      <c r="P506" s="72"/>
      <c r="Q506" s="72"/>
      <c r="R506" s="72"/>
      <c r="S506" s="72"/>
      <c r="AM506" s="93"/>
      <c r="AN506" s="93"/>
      <c r="AO506" s="129"/>
      <c r="AP506" s="93"/>
      <c r="AQ506" s="93"/>
      <c r="BB506" s="72"/>
      <c r="BC506" s="72"/>
      <c r="BD506" s="72"/>
      <c r="BE506" s="72"/>
      <c r="BF506" s="72"/>
    </row>
    <row r="507" spans="5:58" x14ac:dyDescent="0.25">
      <c r="E507" s="93"/>
      <c r="I507" s="72"/>
      <c r="P507" s="72"/>
      <c r="Q507" s="72"/>
      <c r="R507" s="72"/>
      <c r="S507" s="72"/>
      <c r="AM507" s="93"/>
      <c r="AN507" s="93"/>
      <c r="AO507" s="129"/>
      <c r="AP507" s="93"/>
      <c r="AQ507" s="93"/>
      <c r="BB507" s="72"/>
      <c r="BC507" s="72"/>
      <c r="BD507" s="72"/>
      <c r="BE507" s="72"/>
      <c r="BF507" s="72"/>
    </row>
    <row r="508" spans="5:58" x14ac:dyDescent="0.25">
      <c r="E508" s="93"/>
      <c r="I508" s="72"/>
      <c r="P508" s="72"/>
      <c r="Q508" s="72"/>
      <c r="R508" s="72"/>
      <c r="S508" s="72"/>
      <c r="AM508" s="93"/>
      <c r="AN508" s="93"/>
      <c r="AO508" s="129"/>
      <c r="AP508" s="93"/>
      <c r="AQ508" s="93"/>
      <c r="BB508" s="72"/>
      <c r="BC508" s="72"/>
      <c r="BD508" s="72"/>
      <c r="BE508" s="72"/>
      <c r="BF508" s="72"/>
    </row>
    <row r="509" spans="5:58" x14ac:dyDescent="0.25">
      <c r="E509" s="93"/>
      <c r="I509" s="72"/>
      <c r="P509" s="72"/>
      <c r="Q509" s="72"/>
      <c r="R509" s="72"/>
      <c r="S509" s="72"/>
      <c r="AM509" s="93"/>
      <c r="AN509" s="93"/>
      <c r="AO509" s="129"/>
      <c r="AP509" s="93"/>
      <c r="AQ509" s="93"/>
      <c r="BB509" s="72"/>
      <c r="BC509" s="72"/>
      <c r="BD509" s="72"/>
      <c r="BE509" s="72"/>
      <c r="BF509" s="72"/>
    </row>
    <row r="510" spans="5:58" x14ac:dyDescent="0.25">
      <c r="E510" s="93"/>
      <c r="I510" s="72"/>
      <c r="P510" s="72"/>
      <c r="Q510" s="72"/>
      <c r="R510" s="72"/>
      <c r="S510" s="72"/>
      <c r="AM510" s="93"/>
      <c r="AN510" s="93"/>
      <c r="AO510" s="129"/>
      <c r="AP510" s="93"/>
      <c r="AQ510" s="93"/>
      <c r="BB510" s="72"/>
      <c r="BC510" s="72"/>
      <c r="BD510" s="72"/>
      <c r="BE510" s="72"/>
      <c r="BF510" s="72"/>
    </row>
    <row r="511" spans="5:58" x14ac:dyDescent="0.25">
      <c r="E511" s="93"/>
      <c r="I511" s="72"/>
      <c r="P511" s="72"/>
      <c r="Q511" s="72"/>
      <c r="R511" s="72"/>
      <c r="S511" s="72"/>
      <c r="AM511" s="93"/>
      <c r="AN511" s="93"/>
      <c r="AO511" s="129"/>
      <c r="AP511" s="93"/>
      <c r="AQ511" s="93"/>
      <c r="BB511" s="72"/>
      <c r="BC511" s="72"/>
      <c r="BD511" s="72"/>
      <c r="BE511" s="72"/>
      <c r="BF511" s="72"/>
    </row>
    <row r="512" spans="5:58" x14ac:dyDescent="0.25">
      <c r="E512" s="93"/>
      <c r="I512" s="72"/>
      <c r="P512" s="72"/>
      <c r="Q512" s="72"/>
      <c r="R512" s="72"/>
      <c r="S512" s="72"/>
      <c r="AM512" s="93"/>
      <c r="AN512" s="93"/>
      <c r="AO512" s="129"/>
      <c r="AP512" s="93"/>
      <c r="AQ512" s="93"/>
      <c r="BB512" s="72"/>
      <c r="BC512" s="72"/>
      <c r="BD512" s="72"/>
      <c r="BE512" s="72"/>
      <c r="BF512" s="72"/>
    </row>
    <row r="513" spans="5:58" x14ac:dyDescent="0.25">
      <c r="E513" s="93"/>
      <c r="I513" s="72"/>
      <c r="P513" s="72"/>
      <c r="Q513" s="72"/>
      <c r="R513" s="72"/>
      <c r="S513" s="72"/>
      <c r="AM513" s="93"/>
      <c r="AN513" s="93"/>
      <c r="AO513" s="129"/>
      <c r="AP513" s="93"/>
      <c r="AQ513" s="93"/>
      <c r="BB513" s="72"/>
      <c r="BC513" s="72"/>
      <c r="BD513" s="72"/>
      <c r="BE513" s="72"/>
      <c r="BF513" s="72"/>
    </row>
    <row r="514" spans="5:58" x14ac:dyDescent="0.25">
      <c r="E514" s="93"/>
      <c r="I514" s="72"/>
      <c r="P514" s="72"/>
      <c r="Q514" s="72"/>
      <c r="R514" s="72"/>
      <c r="S514" s="72"/>
      <c r="AM514" s="93"/>
      <c r="AN514" s="93"/>
      <c r="AO514" s="129"/>
      <c r="AP514" s="93"/>
      <c r="AQ514" s="93"/>
      <c r="BB514" s="72"/>
      <c r="BC514" s="72"/>
      <c r="BD514" s="72"/>
      <c r="BE514" s="72"/>
      <c r="BF514" s="72"/>
    </row>
    <row r="515" spans="5:58" x14ac:dyDescent="0.25">
      <c r="E515" s="93"/>
      <c r="I515" s="72"/>
      <c r="P515" s="72"/>
      <c r="Q515" s="72"/>
      <c r="R515" s="72"/>
      <c r="S515" s="72"/>
      <c r="AM515" s="93"/>
      <c r="AN515" s="93"/>
      <c r="AO515" s="129"/>
      <c r="AP515" s="93"/>
      <c r="AQ515" s="93"/>
      <c r="BB515" s="72"/>
      <c r="BC515" s="72"/>
      <c r="BD515" s="72"/>
      <c r="BE515" s="72"/>
      <c r="BF515" s="72"/>
    </row>
    <row r="516" spans="5:58" x14ac:dyDescent="0.25">
      <c r="E516" s="93"/>
      <c r="I516" s="72"/>
      <c r="P516" s="72"/>
      <c r="Q516" s="72"/>
      <c r="R516" s="72"/>
      <c r="S516" s="72"/>
      <c r="AM516" s="93"/>
      <c r="AN516" s="93"/>
      <c r="AO516" s="129"/>
      <c r="AP516" s="93"/>
      <c r="AQ516" s="93"/>
      <c r="BB516" s="72"/>
      <c r="BC516" s="72"/>
      <c r="BD516" s="72"/>
      <c r="BE516" s="72"/>
      <c r="BF516" s="72"/>
    </row>
    <row r="517" spans="5:58" x14ac:dyDescent="0.25">
      <c r="E517" s="93"/>
      <c r="I517" s="72"/>
      <c r="P517" s="72"/>
      <c r="Q517" s="72"/>
      <c r="R517" s="72"/>
      <c r="S517" s="72"/>
      <c r="AM517" s="93"/>
      <c r="AN517" s="93"/>
      <c r="AO517" s="129"/>
      <c r="AP517" s="93"/>
      <c r="AQ517" s="93"/>
      <c r="BB517" s="72"/>
      <c r="BC517" s="72"/>
      <c r="BD517" s="72"/>
      <c r="BE517" s="72"/>
      <c r="BF517" s="72"/>
    </row>
    <row r="518" spans="5:58" x14ac:dyDescent="0.25">
      <c r="E518" s="93"/>
      <c r="I518" s="72"/>
      <c r="P518" s="72"/>
      <c r="Q518" s="72"/>
      <c r="R518" s="72"/>
      <c r="S518" s="72"/>
      <c r="AM518" s="93"/>
      <c r="AN518" s="93"/>
      <c r="AO518" s="129"/>
      <c r="AP518" s="93"/>
      <c r="AQ518" s="93"/>
      <c r="BB518" s="72"/>
      <c r="BC518" s="72"/>
      <c r="BD518" s="72"/>
      <c r="BE518" s="72"/>
      <c r="BF518" s="72"/>
    </row>
    <row r="519" spans="5:58" x14ac:dyDescent="0.25">
      <c r="E519" s="93"/>
      <c r="I519" s="72"/>
      <c r="P519" s="72"/>
      <c r="Q519" s="72"/>
      <c r="R519" s="72"/>
      <c r="S519" s="72"/>
      <c r="AM519" s="93"/>
      <c r="AN519" s="93"/>
      <c r="AO519" s="129"/>
      <c r="AP519" s="93"/>
      <c r="AQ519" s="93"/>
      <c r="BB519" s="72"/>
      <c r="BC519" s="72"/>
      <c r="BD519" s="72"/>
      <c r="BE519" s="72"/>
      <c r="BF519" s="72"/>
    </row>
    <row r="520" spans="5:58" x14ac:dyDescent="0.25">
      <c r="E520" s="93"/>
      <c r="I520" s="72"/>
      <c r="P520" s="72"/>
      <c r="Q520" s="72"/>
      <c r="R520" s="72"/>
      <c r="S520" s="72"/>
      <c r="AM520" s="93"/>
      <c r="AN520" s="93"/>
      <c r="AO520" s="129"/>
      <c r="AP520" s="93"/>
      <c r="AQ520" s="93"/>
      <c r="BB520" s="72"/>
      <c r="BC520" s="72"/>
      <c r="BD520" s="72"/>
      <c r="BE520" s="72"/>
      <c r="BF520" s="72"/>
    </row>
    <row r="521" spans="5:58" x14ac:dyDescent="0.25">
      <c r="E521" s="93"/>
      <c r="I521" s="72"/>
      <c r="P521" s="72"/>
      <c r="Q521" s="72"/>
      <c r="R521" s="72"/>
      <c r="S521" s="72"/>
      <c r="AM521" s="93"/>
      <c r="AN521" s="93"/>
      <c r="AO521" s="129"/>
      <c r="AP521" s="93"/>
      <c r="AQ521" s="93"/>
      <c r="BB521" s="72"/>
      <c r="BC521" s="72"/>
      <c r="BD521" s="72"/>
      <c r="BE521" s="72"/>
      <c r="BF521" s="72"/>
    </row>
    <row r="522" spans="5:58" x14ac:dyDescent="0.25">
      <c r="E522" s="93"/>
      <c r="I522" s="72"/>
      <c r="P522" s="72"/>
      <c r="Q522" s="72"/>
      <c r="R522" s="72"/>
      <c r="S522" s="72"/>
      <c r="AM522" s="93"/>
      <c r="AN522" s="93"/>
      <c r="AO522" s="129"/>
      <c r="AP522" s="93"/>
      <c r="AQ522" s="93"/>
      <c r="BB522" s="72"/>
      <c r="BC522" s="72"/>
      <c r="BD522" s="72"/>
      <c r="BE522" s="72"/>
      <c r="BF522" s="72"/>
    </row>
    <row r="523" spans="5:58" x14ac:dyDescent="0.25">
      <c r="E523" s="93"/>
      <c r="I523" s="72"/>
      <c r="P523" s="72"/>
      <c r="Q523" s="72"/>
      <c r="R523" s="72"/>
      <c r="S523" s="72"/>
      <c r="AM523" s="93"/>
      <c r="AN523" s="93"/>
      <c r="AO523" s="129"/>
      <c r="AP523" s="93"/>
      <c r="AQ523" s="93"/>
      <c r="BB523" s="72"/>
      <c r="BC523" s="72"/>
      <c r="BD523" s="72"/>
      <c r="BE523" s="72"/>
      <c r="BF523" s="72"/>
    </row>
    <row r="524" spans="5:58" x14ac:dyDescent="0.25">
      <c r="E524" s="93"/>
      <c r="I524" s="72"/>
      <c r="P524" s="72"/>
      <c r="Q524" s="72"/>
      <c r="R524" s="72"/>
      <c r="S524" s="72"/>
      <c r="AM524" s="93"/>
      <c r="AN524" s="93"/>
      <c r="AO524" s="129"/>
      <c r="AP524" s="93"/>
      <c r="AQ524" s="93"/>
      <c r="BB524" s="72"/>
      <c r="BC524" s="72"/>
      <c r="BD524" s="72"/>
      <c r="BE524" s="72"/>
      <c r="BF524" s="72"/>
    </row>
    <row r="525" spans="5:58" x14ac:dyDescent="0.25">
      <c r="E525" s="93"/>
      <c r="I525" s="72"/>
      <c r="P525" s="72"/>
      <c r="Q525" s="72"/>
      <c r="R525" s="72"/>
      <c r="S525" s="72"/>
      <c r="AM525" s="93"/>
      <c r="AN525" s="93"/>
      <c r="AO525" s="129"/>
      <c r="AP525" s="93"/>
      <c r="AQ525" s="93"/>
      <c r="BB525" s="72"/>
      <c r="BC525" s="72"/>
      <c r="BD525" s="72"/>
      <c r="BE525" s="72"/>
      <c r="BF525" s="72"/>
    </row>
    <row r="526" spans="5:58" x14ac:dyDescent="0.25">
      <c r="E526" s="93"/>
      <c r="I526" s="72"/>
      <c r="P526" s="72"/>
      <c r="Q526" s="72"/>
      <c r="R526" s="72"/>
      <c r="S526" s="72"/>
      <c r="AM526" s="93"/>
      <c r="AN526" s="93"/>
      <c r="AO526" s="129"/>
      <c r="AP526" s="93"/>
      <c r="AQ526" s="93"/>
      <c r="BB526" s="72"/>
      <c r="BC526" s="72"/>
      <c r="BD526" s="72"/>
      <c r="BE526" s="72"/>
      <c r="BF526" s="72"/>
    </row>
    <row r="527" spans="5:58" x14ac:dyDescent="0.25">
      <c r="E527" s="93"/>
      <c r="I527" s="72"/>
      <c r="P527" s="72"/>
      <c r="Q527" s="72"/>
      <c r="R527" s="72"/>
      <c r="S527" s="72"/>
      <c r="AM527" s="93"/>
      <c r="AN527" s="93"/>
      <c r="AO527" s="129"/>
      <c r="AP527" s="93"/>
      <c r="AQ527" s="93"/>
      <c r="BB527" s="72"/>
      <c r="BC527" s="72"/>
      <c r="BD527" s="72"/>
      <c r="BE527" s="72"/>
      <c r="BF527" s="72"/>
    </row>
    <row r="528" spans="5:58" x14ac:dyDescent="0.25">
      <c r="E528" s="93"/>
      <c r="I528" s="72"/>
      <c r="P528" s="72"/>
      <c r="Q528" s="72"/>
      <c r="R528" s="72"/>
      <c r="S528" s="72"/>
      <c r="AM528" s="93"/>
      <c r="AN528" s="93"/>
      <c r="AO528" s="129"/>
      <c r="AP528" s="93"/>
      <c r="AQ528" s="93"/>
      <c r="BB528" s="72"/>
      <c r="BC528" s="72"/>
      <c r="BD528" s="72"/>
      <c r="BE528" s="72"/>
      <c r="BF528" s="72"/>
    </row>
    <row r="529" spans="5:58" x14ac:dyDescent="0.25">
      <c r="E529" s="93"/>
      <c r="I529" s="72"/>
      <c r="P529" s="72"/>
      <c r="Q529" s="72"/>
      <c r="R529" s="72"/>
      <c r="S529" s="72"/>
      <c r="AM529" s="93"/>
      <c r="AN529" s="93"/>
      <c r="AO529" s="129"/>
      <c r="AP529" s="93"/>
      <c r="AQ529" s="93"/>
      <c r="BB529" s="72"/>
      <c r="BC529" s="72"/>
      <c r="BD529" s="72"/>
      <c r="BE529" s="72"/>
      <c r="BF529" s="72"/>
    </row>
    <row r="530" spans="5:58" x14ac:dyDescent="0.25">
      <c r="E530" s="93"/>
      <c r="I530" s="72"/>
      <c r="P530" s="72"/>
      <c r="Q530" s="72"/>
      <c r="R530" s="72"/>
      <c r="S530" s="72"/>
      <c r="AM530" s="93"/>
      <c r="AN530" s="93"/>
      <c r="AO530" s="129"/>
      <c r="AP530" s="93"/>
      <c r="AQ530" s="93"/>
      <c r="BB530" s="72"/>
      <c r="BC530" s="72"/>
      <c r="BD530" s="72"/>
      <c r="BE530" s="72"/>
      <c r="BF530" s="72"/>
    </row>
    <row r="531" spans="5:58" x14ac:dyDescent="0.25">
      <c r="E531" s="93"/>
      <c r="I531" s="72"/>
      <c r="P531" s="72"/>
      <c r="Q531" s="72"/>
      <c r="R531" s="72"/>
      <c r="S531" s="72"/>
      <c r="AM531" s="93"/>
      <c r="AN531" s="93"/>
      <c r="AO531" s="129"/>
      <c r="AP531" s="93"/>
      <c r="AQ531" s="93"/>
      <c r="BB531" s="72"/>
      <c r="BC531" s="72"/>
      <c r="BD531" s="72"/>
      <c r="BE531" s="72"/>
      <c r="BF531" s="72"/>
    </row>
    <row r="532" spans="5:58" x14ac:dyDescent="0.25">
      <c r="E532" s="93"/>
      <c r="I532" s="72"/>
      <c r="P532" s="72"/>
      <c r="Q532" s="72"/>
      <c r="R532" s="72"/>
      <c r="S532" s="72"/>
      <c r="AM532" s="93"/>
      <c r="AN532" s="93"/>
      <c r="AO532" s="129"/>
      <c r="AP532" s="93"/>
      <c r="AQ532" s="93"/>
      <c r="BB532" s="72"/>
      <c r="BC532" s="72"/>
      <c r="BD532" s="72"/>
      <c r="BE532" s="72"/>
      <c r="BF532" s="72"/>
    </row>
    <row r="533" spans="5:58" x14ac:dyDescent="0.25">
      <c r="E533" s="93"/>
      <c r="I533" s="72"/>
      <c r="P533" s="72"/>
      <c r="Q533" s="72"/>
      <c r="R533" s="72"/>
      <c r="S533" s="72"/>
      <c r="AM533" s="93"/>
      <c r="AN533" s="93"/>
      <c r="AO533" s="129"/>
      <c r="AP533" s="93"/>
      <c r="AQ533" s="93"/>
      <c r="BB533" s="72"/>
      <c r="BC533" s="72"/>
      <c r="BD533" s="72"/>
      <c r="BE533" s="72"/>
      <c r="BF533" s="72"/>
    </row>
    <row r="534" spans="5:58" x14ac:dyDescent="0.25">
      <c r="E534" s="93"/>
      <c r="I534" s="72"/>
      <c r="P534" s="72"/>
      <c r="Q534" s="72"/>
      <c r="R534" s="72"/>
      <c r="S534" s="72"/>
      <c r="AM534" s="93"/>
      <c r="AN534" s="93"/>
      <c r="AO534" s="129"/>
      <c r="AP534" s="93"/>
      <c r="AQ534" s="93"/>
      <c r="BB534" s="72"/>
      <c r="BC534" s="72"/>
      <c r="BD534" s="72"/>
      <c r="BE534" s="72"/>
      <c r="BF534" s="72"/>
    </row>
    <row r="535" spans="5:58" x14ac:dyDescent="0.25">
      <c r="E535" s="93"/>
      <c r="I535" s="72"/>
      <c r="P535" s="72"/>
      <c r="Q535" s="72"/>
      <c r="R535" s="72"/>
      <c r="S535" s="72"/>
      <c r="AM535" s="93"/>
      <c r="AN535" s="93"/>
      <c r="AO535" s="129"/>
      <c r="AP535" s="93"/>
      <c r="AQ535" s="93"/>
      <c r="BB535" s="72"/>
      <c r="BC535" s="72"/>
      <c r="BD535" s="72"/>
      <c r="BE535" s="72"/>
      <c r="BF535" s="72"/>
    </row>
    <row r="536" spans="5:58" x14ac:dyDescent="0.25">
      <c r="E536" s="93"/>
      <c r="I536" s="72"/>
      <c r="P536" s="72"/>
      <c r="Q536" s="72"/>
      <c r="R536" s="72"/>
      <c r="S536" s="72"/>
      <c r="AM536" s="93"/>
      <c r="AN536" s="93"/>
      <c r="AO536" s="129"/>
      <c r="AP536" s="93"/>
      <c r="AQ536" s="93"/>
      <c r="BB536" s="72"/>
      <c r="BC536" s="72"/>
      <c r="BD536" s="72"/>
      <c r="BE536" s="72"/>
      <c r="BF536" s="72"/>
    </row>
    <row r="537" spans="5:58" x14ac:dyDescent="0.25">
      <c r="E537" s="93"/>
      <c r="I537" s="72"/>
      <c r="P537" s="72"/>
      <c r="Q537" s="72"/>
      <c r="R537" s="72"/>
      <c r="S537" s="72"/>
      <c r="AM537" s="93"/>
      <c r="AN537" s="93"/>
      <c r="AO537" s="129"/>
      <c r="AP537" s="93"/>
      <c r="AQ537" s="93"/>
      <c r="BB537" s="72"/>
      <c r="BC537" s="72"/>
      <c r="BD537" s="72"/>
      <c r="BE537" s="72"/>
      <c r="BF537" s="72"/>
    </row>
    <row r="538" spans="5:58" x14ac:dyDescent="0.25">
      <c r="E538" s="93"/>
      <c r="I538" s="72"/>
      <c r="P538" s="72"/>
      <c r="Q538" s="72"/>
      <c r="R538" s="72"/>
      <c r="S538" s="72"/>
      <c r="AM538" s="93"/>
      <c r="AN538" s="93"/>
      <c r="AO538" s="129"/>
      <c r="AP538" s="93"/>
      <c r="AQ538" s="93"/>
      <c r="BB538" s="72"/>
      <c r="BC538" s="72"/>
      <c r="BD538" s="72"/>
      <c r="BE538" s="72"/>
      <c r="BF538" s="72"/>
    </row>
    <row r="539" spans="5:58" x14ac:dyDescent="0.25">
      <c r="E539" s="93"/>
      <c r="I539" s="72"/>
      <c r="P539" s="72"/>
      <c r="Q539" s="72"/>
      <c r="R539" s="72"/>
      <c r="S539" s="72"/>
      <c r="AM539" s="93"/>
      <c r="AN539" s="93"/>
      <c r="AO539" s="129"/>
      <c r="AP539" s="93"/>
      <c r="AQ539" s="93"/>
      <c r="BB539" s="72"/>
      <c r="BC539" s="72"/>
      <c r="BD539" s="72"/>
      <c r="BE539" s="72"/>
      <c r="BF539" s="72"/>
    </row>
    <row r="540" spans="5:58" x14ac:dyDescent="0.25">
      <c r="E540" s="93"/>
      <c r="I540" s="72"/>
      <c r="P540" s="72"/>
      <c r="Q540" s="72"/>
      <c r="R540" s="72"/>
      <c r="S540" s="72"/>
      <c r="AM540" s="93"/>
      <c r="AN540" s="93"/>
      <c r="AO540" s="129"/>
      <c r="AP540" s="93"/>
      <c r="AQ540" s="93"/>
      <c r="BB540" s="72"/>
      <c r="BC540" s="72"/>
      <c r="BD540" s="72"/>
      <c r="BE540" s="72"/>
      <c r="BF540" s="72"/>
    </row>
    <row r="541" spans="5:58" x14ac:dyDescent="0.25">
      <c r="E541" s="93"/>
      <c r="I541" s="72"/>
      <c r="P541" s="72"/>
      <c r="Q541" s="72"/>
      <c r="R541" s="72"/>
      <c r="S541" s="72"/>
      <c r="AM541" s="93"/>
      <c r="AN541" s="93"/>
      <c r="AO541" s="129"/>
      <c r="AP541" s="93"/>
      <c r="AQ541" s="93"/>
      <c r="BB541" s="72"/>
      <c r="BC541" s="72"/>
      <c r="BD541" s="72"/>
      <c r="BE541" s="72"/>
      <c r="BF541" s="72"/>
    </row>
    <row r="542" spans="5:58" x14ac:dyDescent="0.25">
      <c r="E542" s="93"/>
      <c r="I542" s="72"/>
      <c r="P542" s="72"/>
      <c r="Q542" s="72"/>
      <c r="R542" s="72"/>
      <c r="S542" s="72"/>
      <c r="AM542" s="93"/>
      <c r="AN542" s="93"/>
      <c r="AO542" s="129"/>
      <c r="AP542" s="93"/>
      <c r="AQ542" s="93"/>
      <c r="BB542" s="72"/>
      <c r="BC542" s="72"/>
      <c r="BD542" s="72"/>
      <c r="BE542" s="72"/>
      <c r="BF542" s="72"/>
    </row>
    <row r="543" spans="5:58" x14ac:dyDescent="0.25">
      <c r="E543" s="93"/>
      <c r="I543" s="72"/>
      <c r="P543" s="72"/>
      <c r="Q543" s="72"/>
      <c r="R543" s="72"/>
      <c r="S543" s="72"/>
      <c r="AM543" s="93"/>
      <c r="AN543" s="93"/>
      <c r="AO543" s="129"/>
      <c r="AP543" s="93"/>
      <c r="AQ543" s="93"/>
      <c r="BB543" s="72"/>
      <c r="BC543" s="72"/>
      <c r="BD543" s="72"/>
      <c r="BE543" s="72"/>
      <c r="BF543" s="72"/>
    </row>
    <row r="544" spans="5:58" x14ac:dyDescent="0.25">
      <c r="E544" s="93"/>
      <c r="I544" s="72"/>
      <c r="P544" s="72"/>
      <c r="Q544" s="72"/>
      <c r="R544" s="72"/>
      <c r="S544" s="72"/>
      <c r="AM544" s="93"/>
      <c r="AN544" s="93"/>
      <c r="AO544" s="129"/>
      <c r="AP544" s="93"/>
      <c r="AQ544" s="93"/>
      <c r="BB544" s="72"/>
      <c r="BC544" s="72"/>
      <c r="BD544" s="72"/>
      <c r="BE544" s="72"/>
      <c r="BF544" s="72"/>
    </row>
    <row r="545" spans="5:58" x14ac:dyDescent="0.25">
      <c r="E545" s="93"/>
      <c r="I545" s="72"/>
      <c r="P545" s="72"/>
      <c r="Q545" s="72"/>
      <c r="R545" s="72"/>
      <c r="S545" s="72"/>
      <c r="AM545" s="93"/>
      <c r="AN545" s="93"/>
      <c r="AO545" s="129"/>
      <c r="AP545" s="93"/>
      <c r="AQ545" s="93"/>
      <c r="BB545" s="72"/>
      <c r="BC545" s="72"/>
      <c r="BD545" s="72"/>
      <c r="BE545" s="72"/>
      <c r="BF545" s="72"/>
    </row>
    <row r="546" spans="5:58" x14ac:dyDescent="0.25">
      <c r="E546" s="93"/>
      <c r="I546" s="72"/>
      <c r="P546" s="72"/>
      <c r="Q546" s="72"/>
      <c r="R546" s="72"/>
      <c r="S546" s="72"/>
      <c r="AM546" s="93"/>
      <c r="AN546" s="93"/>
      <c r="AO546" s="129"/>
      <c r="AP546" s="93"/>
      <c r="AQ546" s="93"/>
      <c r="BB546" s="72"/>
      <c r="BC546" s="72"/>
      <c r="BD546" s="72"/>
      <c r="BE546" s="72"/>
      <c r="BF546" s="72"/>
    </row>
    <row r="547" spans="5:58" x14ac:dyDescent="0.25">
      <c r="E547" s="93"/>
      <c r="I547" s="72"/>
      <c r="P547" s="72"/>
      <c r="Q547" s="72"/>
      <c r="R547" s="72"/>
      <c r="S547" s="72"/>
      <c r="AM547" s="93"/>
      <c r="AN547" s="93"/>
      <c r="AO547" s="129"/>
      <c r="AP547" s="93"/>
      <c r="AQ547" s="93"/>
      <c r="BB547" s="72"/>
      <c r="BC547" s="72"/>
      <c r="BD547" s="72"/>
      <c r="BE547" s="72"/>
      <c r="BF547" s="72"/>
    </row>
    <row r="548" spans="5:58" x14ac:dyDescent="0.25">
      <c r="E548" s="93"/>
      <c r="I548" s="72"/>
      <c r="P548" s="72"/>
      <c r="Q548" s="72"/>
      <c r="R548" s="72"/>
      <c r="S548" s="72"/>
      <c r="AM548" s="93"/>
      <c r="AN548" s="93"/>
      <c r="AO548" s="129"/>
      <c r="AP548" s="93"/>
      <c r="AQ548" s="93"/>
      <c r="BB548" s="72"/>
      <c r="BC548" s="72"/>
      <c r="BD548" s="72"/>
      <c r="BE548" s="72"/>
      <c r="BF548" s="72"/>
    </row>
    <row r="549" spans="5:58" x14ac:dyDescent="0.25">
      <c r="E549" s="93"/>
      <c r="I549" s="72"/>
      <c r="P549" s="72"/>
      <c r="Q549" s="72"/>
      <c r="R549" s="72"/>
      <c r="S549" s="72"/>
      <c r="AM549" s="93"/>
      <c r="AN549" s="93"/>
      <c r="AO549" s="129"/>
      <c r="AP549" s="93"/>
      <c r="AQ549" s="93"/>
      <c r="BB549" s="72"/>
      <c r="BC549" s="72"/>
      <c r="BD549" s="72"/>
      <c r="BE549" s="72"/>
      <c r="BF549" s="72"/>
    </row>
    <row r="550" spans="5:58" x14ac:dyDescent="0.25">
      <c r="E550" s="93"/>
      <c r="I550" s="72"/>
      <c r="P550" s="72"/>
      <c r="Q550" s="72"/>
      <c r="R550" s="72"/>
      <c r="S550" s="72"/>
      <c r="AM550" s="93"/>
      <c r="AN550" s="93"/>
      <c r="AO550" s="129"/>
      <c r="AP550" s="93"/>
      <c r="AQ550" s="93"/>
      <c r="BB550" s="72"/>
      <c r="BC550" s="72"/>
      <c r="BD550" s="72"/>
      <c r="BE550" s="72"/>
      <c r="BF550" s="72"/>
    </row>
    <row r="551" spans="5:58" x14ac:dyDescent="0.25">
      <c r="E551" s="93"/>
      <c r="I551" s="72"/>
      <c r="P551" s="72"/>
      <c r="Q551" s="72"/>
      <c r="R551" s="72"/>
      <c r="S551" s="72"/>
      <c r="AM551" s="93"/>
      <c r="AN551" s="93"/>
      <c r="AO551" s="129"/>
      <c r="AP551" s="93"/>
      <c r="AQ551" s="93"/>
      <c r="BB551" s="72"/>
      <c r="BC551" s="72"/>
      <c r="BD551" s="72"/>
      <c r="BE551" s="72"/>
      <c r="BF551" s="72"/>
    </row>
    <row r="552" spans="5:58" x14ac:dyDescent="0.25">
      <c r="E552" s="93"/>
      <c r="I552" s="72"/>
      <c r="P552" s="72"/>
      <c r="Q552" s="72"/>
      <c r="R552" s="72"/>
      <c r="S552" s="72"/>
      <c r="AM552" s="93"/>
      <c r="AN552" s="93"/>
      <c r="AO552" s="129"/>
      <c r="AP552" s="93"/>
      <c r="AQ552" s="93"/>
      <c r="BB552" s="72"/>
      <c r="BC552" s="72"/>
      <c r="BD552" s="72"/>
      <c r="BE552" s="72"/>
      <c r="BF552" s="72"/>
    </row>
    <row r="553" spans="5:58" x14ac:dyDescent="0.25">
      <c r="E553" s="93"/>
      <c r="I553" s="72"/>
      <c r="P553" s="72"/>
      <c r="Q553" s="72"/>
      <c r="R553" s="72"/>
      <c r="S553" s="72"/>
      <c r="AM553" s="93"/>
      <c r="AN553" s="93"/>
      <c r="AO553" s="129"/>
      <c r="AP553" s="93"/>
      <c r="AQ553" s="93"/>
      <c r="BB553" s="72"/>
      <c r="BC553" s="72"/>
      <c r="BD553" s="72"/>
      <c r="BE553" s="72"/>
      <c r="BF553" s="72"/>
    </row>
    <row r="554" spans="5:58" x14ac:dyDescent="0.25">
      <c r="E554" s="93"/>
      <c r="I554" s="72"/>
      <c r="P554" s="72"/>
      <c r="Q554" s="72"/>
      <c r="R554" s="72"/>
      <c r="S554" s="72"/>
      <c r="AM554" s="93"/>
      <c r="AN554" s="93"/>
      <c r="AO554" s="129"/>
      <c r="AP554" s="93"/>
      <c r="AQ554" s="93"/>
      <c r="BB554" s="72"/>
      <c r="BC554" s="72"/>
      <c r="BD554" s="72"/>
      <c r="BE554" s="72"/>
      <c r="BF554" s="72"/>
    </row>
    <row r="555" spans="5:58" x14ac:dyDescent="0.25">
      <c r="E555" s="93"/>
      <c r="I555" s="72"/>
      <c r="P555" s="72"/>
      <c r="Q555" s="72"/>
      <c r="R555" s="72"/>
      <c r="S555" s="72"/>
      <c r="AM555" s="93"/>
      <c r="AN555" s="93"/>
      <c r="AO555" s="129"/>
      <c r="AP555" s="93"/>
      <c r="AQ555" s="93"/>
      <c r="BB555" s="72"/>
      <c r="BC555" s="72"/>
      <c r="BD555" s="72"/>
      <c r="BE555" s="72"/>
      <c r="BF555" s="72"/>
    </row>
    <row r="556" spans="5:58" x14ac:dyDescent="0.25">
      <c r="E556" s="93"/>
      <c r="I556" s="72"/>
      <c r="P556" s="72"/>
      <c r="Q556" s="72"/>
      <c r="R556" s="72"/>
      <c r="S556" s="72"/>
      <c r="AM556" s="93"/>
      <c r="AN556" s="93"/>
      <c r="AO556" s="129"/>
      <c r="AP556" s="93"/>
      <c r="AQ556" s="93"/>
      <c r="BB556" s="72"/>
      <c r="BC556" s="72"/>
      <c r="BD556" s="72"/>
      <c r="BE556" s="72"/>
      <c r="BF556" s="72"/>
    </row>
    <row r="557" spans="5:58" x14ac:dyDescent="0.25">
      <c r="E557" s="93"/>
      <c r="I557" s="72"/>
      <c r="P557" s="72"/>
      <c r="Q557" s="72"/>
      <c r="R557" s="72"/>
      <c r="S557" s="72"/>
      <c r="AM557" s="93"/>
      <c r="AN557" s="93"/>
      <c r="AO557" s="129"/>
      <c r="AP557" s="93"/>
      <c r="AQ557" s="93"/>
      <c r="BB557" s="72"/>
      <c r="BC557" s="72"/>
      <c r="BD557" s="72"/>
      <c r="BE557" s="72"/>
      <c r="BF557" s="72"/>
    </row>
    <row r="558" spans="5:58" x14ac:dyDescent="0.25">
      <c r="E558" s="93"/>
      <c r="I558" s="72"/>
      <c r="P558" s="72"/>
      <c r="Q558" s="72"/>
      <c r="R558" s="72"/>
      <c r="S558" s="72"/>
      <c r="AM558" s="93"/>
      <c r="AN558" s="93"/>
      <c r="AO558" s="129"/>
      <c r="AP558" s="93"/>
      <c r="AQ558" s="93"/>
      <c r="BB558" s="72"/>
      <c r="BC558" s="72"/>
      <c r="BD558" s="72"/>
      <c r="BE558" s="72"/>
      <c r="BF558" s="72"/>
    </row>
    <row r="559" spans="5:58" x14ac:dyDescent="0.25">
      <c r="E559" s="93"/>
      <c r="I559" s="72"/>
      <c r="P559" s="72"/>
      <c r="Q559" s="72"/>
      <c r="R559" s="72"/>
      <c r="S559" s="72"/>
      <c r="AM559" s="93"/>
      <c r="AN559" s="93"/>
      <c r="AO559" s="129"/>
      <c r="AP559" s="93"/>
      <c r="AQ559" s="93"/>
      <c r="BB559" s="72"/>
      <c r="BC559" s="72"/>
      <c r="BD559" s="72"/>
      <c r="BE559" s="72"/>
      <c r="BF559" s="72"/>
    </row>
    <row r="560" spans="5:58" x14ac:dyDescent="0.25">
      <c r="E560" s="93"/>
      <c r="I560" s="72"/>
      <c r="P560" s="72"/>
      <c r="Q560" s="72"/>
      <c r="R560" s="72"/>
      <c r="S560" s="72"/>
      <c r="AM560" s="93"/>
      <c r="AN560" s="93"/>
      <c r="AO560" s="129"/>
      <c r="AP560" s="93"/>
      <c r="AQ560" s="93"/>
      <c r="BB560" s="72"/>
      <c r="BC560" s="72"/>
      <c r="BD560" s="72"/>
      <c r="BE560" s="72"/>
      <c r="BF560" s="72"/>
    </row>
    <row r="561" spans="5:58" x14ac:dyDescent="0.25">
      <c r="E561" s="93"/>
      <c r="I561" s="72"/>
      <c r="P561" s="72"/>
      <c r="Q561" s="72"/>
      <c r="R561" s="72"/>
      <c r="S561" s="72"/>
      <c r="AM561" s="93"/>
      <c r="AN561" s="93"/>
      <c r="AO561" s="129"/>
      <c r="AP561" s="93"/>
      <c r="AQ561" s="93"/>
      <c r="BB561" s="72"/>
      <c r="BC561" s="72"/>
      <c r="BD561" s="72"/>
      <c r="BE561" s="72"/>
      <c r="BF561" s="72"/>
    </row>
    <row r="562" spans="5:58" x14ac:dyDescent="0.25">
      <c r="E562" s="93"/>
      <c r="I562" s="72"/>
      <c r="P562" s="72"/>
      <c r="Q562" s="72"/>
      <c r="R562" s="72"/>
      <c r="S562" s="72"/>
      <c r="AM562" s="93"/>
      <c r="AN562" s="93"/>
      <c r="AO562" s="129"/>
      <c r="AP562" s="93"/>
      <c r="AQ562" s="93"/>
      <c r="BB562" s="72"/>
      <c r="BC562" s="72"/>
      <c r="BD562" s="72"/>
      <c r="BE562" s="72"/>
      <c r="BF562" s="72"/>
    </row>
    <row r="563" spans="5:58" x14ac:dyDescent="0.25">
      <c r="E563" s="93"/>
      <c r="I563" s="72"/>
      <c r="P563" s="72"/>
      <c r="Q563" s="72"/>
      <c r="R563" s="72"/>
      <c r="S563" s="72"/>
      <c r="AM563" s="93"/>
      <c r="AN563" s="93"/>
      <c r="AO563" s="129"/>
      <c r="AP563" s="93"/>
      <c r="AQ563" s="93"/>
      <c r="BB563" s="72"/>
      <c r="BC563" s="72"/>
      <c r="BD563" s="72"/>
      <c r="BE563" s="72"/>
      <c r="BF563" s="72"/>
    </row>
    <row r="564" spans="5:58" x14ac:dyDescent="0.25">
      <c r="E564" s="93"/>
      <c r="I564" s="72"/>
      <c r="P564" s="72"/>
      <c r="Q564" s="72"/>
      <c r="R564" s="72"/>
      <c r="S564" s="72"/>
      <c r="AM564" s="93"/>
      <c r="AN564" s="93"/>
      <c r="AO564" s="129"/>
      <c r="AP564" s="93"/>
      <c r="AQ564" s="93"/>
      <c r="BB564" s="72"/>
      <c r="BC564" s="72"/>
      <c r="BD564" s="72"/>
      <c r="BE564" s="72"/>
      <c r="BF564" s="72"/>
    </row>
    <row r="565" spans="5:58" x14ac:dyDescent="0.25">
      <c r="E565" s="93"/>
      <c r="I565" s="72"/>
      <c r="P565" s="72"/>
      <c r="Q565" s="72"/>
      <c r="R565" s="72"/>
      <c r="S565" s="72"/>
      <c r="AM565" s="93"/>
      <c r="AN565" s="93"/>
      <c r="AO565" s="129"/>
      <c r="AP565" s="93"/>
      <c r="AQ565" s="93"/>
      <c r="BB565" s="72"/>
      <c r="BC565" s="72"/>
      <c r="BD565" s="72"/>
      <c r="BE565" s="72"/>
      <c r="BF565" s="72"/>
    </row>
    <row r="566" spans="5:58" x14ac:dyDescent="0.25">
      <c r="E566" s="93"/>
      <c r="I566" s="72"/>
      <c r="P566" s="72"/>
      <c r="Q566" s="72"/>
      <c r="R566" s="72"/>
      <c r="S566" s="72"/>
      <c r="AM566" s="93"/>
      <c r="AN566" s="93"/>
      <c r="AO566" s="129"/>
      <c r="AP566" s="93"/>
      <c r="AQ566" s="93"/>
      <c r="BB566" s="72"/>
      <c r="BC566" s="72"/>
      <c r="BD566" s="72"/>
      <c r="BE566" s="72"/>
      <c r="BF566" s="72"/>
    </row>
    <row r="567" spans="5:58" x14ac:dyDescent="0.25">
      <c r="E567" s="93"/>
      <c r="I567" s="72"/>
      <c r="P567" s="72"/>
      <c r="Q567" s="72"/>
      <c r="R567" s="72"/>
      <c r="S567" s="72"/>
      <c r="AM567" s="93"/>
      <c r="AN567" s="93"/>
      <c r="AO567" s="129"/>
      <c r="AP567" s="93"/>
      <c r="AQ567" s="93"/>
      <c r="BB567" s="72"/>
      <c r="BC567" s="72"/>
      <c r="BD567" s="72"/>
      <c r="BE567" s="72"/>
      <c r="BF567" s="72"/>
    </row>
    <row r="568" spans="5:58" x14ac:dyDescent="0.25">
      <c r="E568" s="93"/>
      <c r="I568" s="72"/>
      <c r="P568" s="72"/>
      <c r="Q568" s="72"/>
      <c r="R568" s="72"/>
      <c r="S568" s="72"/>
      <c r="AM568" s="93"/>
      <c r="AN568" s="93"/>
      <c r="AO568" s="129"/>
      <c r="AP568" s="93"/>
      <c r="AQ568" s="93"/>
      <c r="BB568" s="72"/>
      <c r="BC568" s="72"/>
      <c r="BD568" s="72"/>
      <c r="BE568" s="72"/>
      <c r="BF568" s="72"/>
    </row>
    <row r="569" spans="5:58" x14ac:dyDescent="0.25">
      <c r="E569" s="93"/>
      <c r="I569" s="72"/>
      <c r="P569" s="72"/>
      <c r="Q569" s="72"/>
      <c r="R569" s="72"/>
      <c r="S569" s="72"/>
      <c r="AM569" s="93"/>
      <c r="AN569" s="93"/>
      <c r="AO569" s="129"/>
      <c r="AP569" s="93"/>
      <c r="AQ569" s="93"/>
      <c r="BB569" s="72"/>
      <c r="BC569" s="72"/>
      <c r="BD569" s="72"/>
      <c r="BE569" s="72"/>
      <c r="BF569" s="72"/>
    </row>
    <row r="570" spans="5:58" x14ac:dyDescent="0.25">
      <c r="E570" s="93"/>
      <c r="I570" s="72"/>
      <c r="P570" s="72"/>
      <c r="Q570" s="72"/>
      <c r="R570" s="72"/>
      <c r="S570" s="72"/>
      <c r="AM570" s="93"/>
      <c r="AN570" s="93"/>
      <c r="AO570" s="129"/>
      <c r="AP570" s="93"/>
      <c r="AQ570" s="93"/>
      <c r="BB570" s="72"/>
      <c r="BC570" s="72"/>
      <c r="BD570" s="72"/>
      <c r="BE570" s="72"/>
      <c r="BF570" s="72"/>
    </row>
    <row r="571" spans="5:58" x14ac:dyDescent="0.25">
      <c r="E571" s="93"/>
      <c r="I571" s="72"/>
      <c r="P571" s="72"/>
      <c r="Q571" s="72"/>
      <c r="R571" s="72"/>
      <c r="S571" s="72"/>
      <c r="AM571" s="93"/>
      <c r="AN571" s="93"/>
      <c r="AO571" s="129"/>
      <c r="AP571" s="93"/>
      <c r="AQ571" s="93"/>
      <c r="BB571" s="72"/>
      <c r="BC571" s="72"/>
      <c r="BD571" s="72"/>
      <c r="BE571" s="72"/>
      <c r="BF571" s="72"/>
    </row>
    <row r="572" spans="5:58" x14ac:dyDescent="0.25">
      <c r="E572" s="93"/>
      <c r="I572" s="72"/>
      <c r="P572" s="72"/>
      <c r="Q572" s="72"/>
      <c r="R572" s="72"/>
      <c r="S572" s="72"/>
      <c r="AM572" s="93"/>
      <c r="AN572" s="93"/>
      <c r="AO572" s="129"/>
      <c r="AP572" s="93"/>
      <c r="AQ572" s="93"/>
      <c r="BB572" s="72"/>
      <c r="BC572" s="72"/>
      <c r="BD572" s="72"/>
      <c r="BE572" s="72"/>
      <c r="BF572" s="72"/>
    </row>
    <row r="573" spans="5:58" x14ac:dyDescent="0.25">
      <c r="E573" s="93"/>
      <c r="I573" s="72"/>
      <c r="P573" s="72"/>
      <c r="Q573" s="72"/>
      <c r="R573" s="72"/>
      <c r="S573" s="72"/>
      <c r="AM573" s="93"/>
      <c r="AN573" s="93"/>
      <c r="AO573" s="129"/>
      <c r="AP573" s="93"/>
      <c r="AQ573" s="93"/>
      <c r="BB573" s="72"/>
      <c r="BC573" s="72"/>
      <c r="BD573" s="72"/>
      <c r="BE573" s="72"/>
      <c r="BF573" s="72"/>
    </row>
    <row r="574" spans="5:58" x14ac:dyDescent="0.25">
      <c r="E574" s="93"/>
      <c r="I574" s="72"/>
      <c r="P574" s="72"/>
      <c r="Q574" s="72"/>
      <c r="R574" s="72"/>
      <c r="S574" s="72"/>
      <c r="AM574" s="93"/>
      <c r="AN574" s="93"/>
      <c r="AO574" s="129"/>
      <c r="AP574" s="93"/>
      <c r="AQ574" s="93"/>
      <c r="BB574" s="72"/>
      <c r="BC574" s="72"/>
      <c r="BD574" s="72"/>
      <c r="BE574" s="72"/>
      <c r="BF574" s="72"/>
    </row>
    <row r="575" spans="5:58" x14ac:dyDescent="0.25">
      <c r="E575" s="93"/>
      <c r="I575" s="72"/>
      <c r="P575" s="72"/>
      <c r="Q575" s="72"/>
      <c r="R575" s="72"/>
      <c r="S575" s="72"/>
      <c r="AM575" s="93"/>
      <c r="AN575" s="93"/>
      <c r="AO575" s="129"/>
      <c r="AP575" s="93"/>
      <c r="AQ575" s="93"/>
      <c r="BB575" s="72"/>
      <c r="BC575" s="72"/>
      <c r="BD575" s="72"/>
      <c r="BE575" s="72"/>
      <c r="BF575" s="72"/>
    </row>
    <row r="576" spans="5:58" x14ac:dyDescent="0.25">
      <c r="E576" s="93"/>
      <c r="I576" s="72"/>
      <c r="P576" s="72"/>
      <c r="Q576" s="72"/>
      <c r="R576" s="72"/>
      <c r="S576" s="72"/>
      <c r="AM576" s="93"/>
      <c r="AN576" s="93"/>
      <c r="AO576" s="129"/>
      <c r="AP576" s="93"/>
      <c r="AQ576" s="93"/>
      <c r="BB576" s="72"/>
      <c r="BC576" s="72"/>
      <c r="BD576" s="72"/>
      <c r="BE576" s="72"/>
      <c r="BF576" s="72"/>
    </row>
    <row r="577" spans="5:58" x14ac:dyDescent="0.25">
      <c r="E577" s="93"/>
      <c r="I577" s="72"/>
      <c r="P577" s="72"/>
      <c r="Q577" s="72"/>
      <c r="R577" s="72"/>
      <c r="S577" s="72"/>
      <c r="AM577" s="93"/>
      <c r="AN577" s="93"/>
      <c r="AO577" s="129"/>
      <c r="AP577" s="93"/>
      <c r="AQ577" s="93"/>
      <c r="BB577" s="72"/>
      <c r="BC577" s="72"/>
      <c r="BD577" s="72"/>
      <c r="BE577" s="72"/>
      <c r="BF577" s="72"/>
    </row>
    <row r="578" spans="5:58" x14ac:dyDescent="0.25">
      <c r="E578" s="93"/>
      <c r="I578" s="72"/>
      <c r="P578" s="72"/>
      <c r="Q578" s="72"/>
      <c r="R578" s="72"/>
      <c r="S578" s="72"/>
      <c r="AM578" s="93"/>
      <c r="AN578" s="93"/>
      <c r="AO578" s="129"/>
      <c r="AP578" s="93"/>
      <c r="AQ578" s="93"/>
      <c r="BB578" s="72"/>
      <c r="BC578" s="72"/>
      <c r="BD578" s="72"/>
      <c r="BE578" s="72"/>
      <c r="BF578" s="72"/>
    </row>
    <row r="579" spans="5:58" x14ac:dyDescent="0.25">
      <c r="E579" s="93"/>
      <c r="I579" s="72"/>
      <c r="P579" s="72"/>
      <c r="Q579" s="72"/>
      <c r="R579" s="72"/>
      <c r="S579" s="72"/>
      <c r="AM579" s="93"/>
      <c r="AN579" s="93"/>
      <c r="AO579" s="129"/>
      <c r="AP579" s="93"/>
      <c r="AQ579" s="93"/>
      <c r="BB579" s="72"/>
      <c r="BC579" s="72"/>
      <c r="BD579" s="72"/>
      <c r="BE579" s="72"/>
      <c r="BF579" s="72"/>
    </row>
    <row r="580" spans="5:58" x14ac:dyDescent="0.25">
      <c r="E580" s="93"/>
      <c r="I580" s="72"/>
      <c r="P580" s="72"/>
      <c r="Q580" s="72"/>
      <c r="R580" s="72"/>
      <c r="S580" s="72"/>
      <c r="AM580" s="93"/>
      <c r="AN580" s="93"/>
      <c r="AO580" s="129"/>
      <c r="AP580" s="93"/>
      <c r="AQ580" s="93"/>
      <c r="BB580" s="72"/>
      <c r="BC580" s="72"/>
      <c r="BD580" s="72"/>
      <c r="BE580" s="72"/>
      <c r="BF580" s="72"/>
    </row>
    <row r="581" spans="5:58" x14ac:dyDescent="0.25">
      <c r="E581" s="93"/>
      <c r="I581" s="72"/>
      <c r="P581" s="72"/>
      <c r="Q581" s="72"/>
      <c r="R581" s="72"/>
      <c r="S581" s="72"/>
      <c r="AM581" s="93"/>
      <c r="AN581" s="93"/>
      <c r="AO581" s="129"/>
      <c r="AP581" s="93"/>
      <c r="AQ581" s="93"/>
      <c r="BB581" s="72"/>
      <c r="BC581" s="72"/>
      <c r="BD581" s="72"/>
      <c r="BE581" s="72"/>
      <c r="BF581" s="72"/>
    </row>
    <row r="582" spans="5:58" x14ac:dyDescent="0.25">
      <c r="E582" s="93"/>
      <c r="I582" s="72"/>
      <c r="P582" s="72"/>
      <c r="Q582" s="72"/>
      <c r="R582" s="72"/>
      <c r="S582" s="72"/>
      <c r="AM582" s="93"/>
      <c r="AN582" s="93"/>
      <c r="AO582" s="129"/>
      <c r="AP582" s="93"/>
      <c r="AQ582" s="93"/>
      <c r="BB582" s="72"/>
      <c r="BC582" s="72"/>
      <c r="BD582" s="72"/>
      <c r="BE582" s="72"/>
      <c r="BF582" s="72"/>
    </row>
    <row r="583" spans="5:58" x14ac:dyDescent="0.25">
      <c r="E583" s="93"/>
      <c r="I583" s="72"/>
      <c r="P583" s="72"/>
      <c r="Q583" s="72"/>
      <c r="R583" s="72"/>
      <c r="S583" s="72"/>
      <c r="AM583" s="93"/>
      <c r="AN583" s="93"/>
      <c r="AO583" s="129"/>
      <c r="AP583" s="93"/>
      <c r="AQ583" s="93"/>
      <c r="BB583" s="72"/>
      <c r="BC583" s="72"/>
      <c r="BD583" s="72"/>
      <c r="BE583" s="72"/>
      <c r="BF583" s="72"/>
    </row>
    <row r="584" spans="5:58" x14ac:dyDescent="0.25">
      <c r="E584" s="93"/>
      <c r="I584" s="72"/>
      <c r="P584" s="72"/>
      <c r="Q584" s="72"/>
      <c r="R584" s="72"/>
      <c r="S584" s="72"/>
      <c r="AM584" s="93"/>
      <c r="AN584" s="93"/>
      <c r="AO584" s="129"/>
      <c r="AP584" s="93"/>
      <c r="AQ584" s="93"/>
      <c r="BB584" s="72"/>
      <c r="BC584" s="72"/>
      <c r="BD584" s="72"/>
      <c r="BE584" s="72"/>
      <c r="BF584" s="72"/>
    </row>
    <row r="585" spans="5:58" x14ac:dyDescent="0.25">
      <c r="E585" s="93"/>
      <c r="I585" s="72"/>
      <c r="P585" s="72"/>
      <c r="Q585" s="72"/>
      <c r="R585" s="72"/>
      <c r="S585" s="72"/>
      <c r="AM585" s="93"/>
      <c r="AN585" s="93"/>
      <c r="AO585" s="129"/>
      <c r="AP585" s="93"/>
      <c r="AQ585" s="93"/>
      <c r="BB585" s="72"/>
      <c r="BC585" s="72"/>
      <c r="BD585" s="72"/>
      <c r="BE585" s="72"/>
      <c r="BF585" s="72"/>
    </row>
    <row r="586" spans="5:58" x14ac:dyDescent="0.25">
      <c r="E586" s="93"/>
      <c r="I586" s="72"/>
      <c r="P586" s="72"/>
      <c r="Q586" s="72"/>
      <c r="R586" s="72"/>
      <c r="S586" s="72"/>
      <c r="AM586" s="93"/>
      <c r="AN586" s="93"/>
      <c r="AO586" s="129"/>
      <c r="AP586" s="93"/>
      <c r="AQ586" s="93"/>
      <c r="BB586" s="72"/>
      <c r="BC586" s="72"/>
      <c r="BD586" s="72"/>
      <c r="BE586" s="72"/>
      <c r="BF586" s="72"/>
    </row>
    <row r="587" spans="5:58" x14ac:dyDescent="0.25">
      <c r="E587" s="93"/>
      <c r="I587" s="72"/>
      <c r="P587" s="72"/>
      <c r="Q587" s="72"/>
      <c r="R587" s="72"/>
      <c r="S587" s="72"/>
      <c r="AM587" s="93"/>
      <c r="AN587" s="93"/>
      <c r="AO587" s="129"/>
      <c r="AP587" s="93"/>
      <c r="AQ587" s="93"/>
      <c r="BB587" s="72"/>
      <c r="BC587" s="72"/>
      <c r="BD587" s="72"/>
      <c r="BE587" s="72"/>
      <c r="BF587" s="72"/>
    </row>
    <row r="588" spans="5:58" x14ac:dyDescent="0.25">
      <c r="E588" s="93"/>
      <c r="I588" s="72"/>
      <c r="P588" s="72"/>
      <c r="Q588" s="72"/>
      <c r="R588" s="72"/>
      <c r="S588" s="72"/>
      <c r="AM588" s="93"/>
      <c r="AN588" s="93"/>
      <c r="AO588" s="129"/>
      <c r="AP588" s="93"/>
      <c r="AQ588" s="93"/>
      <c r="BB588" s="72"/>
      <c r="BC588" s="72"/>
      <c r="BD588" s="72"/>
      <c r="BE588" s="72"/>
      <c r="BF588" s="72"/>
    </row>
    <row r="589" spans="5:58" x14ac:dyDescent="0.25">
      <c r="E589" s="93"/>
      <c r="I589" s="72"/>
      <c r="P589" s="72"/>
      <c r="Q589" s="72"/>
      <c r="R589" s="72"/>
      <c r="S589" s="72"/>
      <c r="AM589" s="93"/>
      <c r="AN589" s="93"/>
      <c r="AO589" s="129"/>
      <c r="AP589" s="93"/>
      <c r="AQ589" s="93"/>
      <c r="BB589" s="72"/>
      <c r="BC589" s="72"/>
      <c r="BD589" s="72"/>
      <c r="BE589" s="72"/>
      <c r="BF589" s="72"/>
    </row>
    <row r="590" spans="5:58" x14ac:dyDescent="0.25">
      <c r="E590" s="93"/>
      <c r="I590" s="72"/>
      <c r="P590" s="72"/>
      <c r="Q590" s="72"/>
      <c r="R590" s="72"/>
      <c r="S590" s="72"/>
      <c r="AM590" s="93"/>
      <c r="AN590" s="93"/>
      <c r="AO590" s="129"/>
      <c r="AP590" s="93"/>
      <c r="AQ590" s="93"/>
      <c r="BB590" s="72"/>
      <c r="BC590" s="72"/>
      <c r="BD590" s="72"/>
      <c r="BE590" s="72"/>
      <c r="BF590" s="72"/>
    </row>
    <row r="591" spans="5:58" x14ac:dyDescent="0.25">
      <c r="E591" s="93"/>
      <c r="I591" s="72"/>
      <c r="P591" s="72"/>
      <c r="Q591" s="72"/>
      <c r="R591" s="72"/>
      <c r="S591" s="72"/>
      <c r="AM591" s="93"/>
      <c r="AN591" s="93"/>
      <c r="AO591" s="129"/>
      <c r="AP591" s="93"/>
      <c r="AQ591" s="93"/>
      <c r="BB591" s="72"/>
      <c r="BC591" s="72"/>
      <c r="BD591" s="72"/>
      <c r="BE591" s="72"/>
      <c r="BF591" s="72"/>
    </row>
    <row r="592" spans="5:58" x14ac:dyDescent="0.25">
      <c r="E592" s="93"/>
      <c r="I592" s="72"/>
      <c r="P592" s="72"/>
      <c r="Q592" s="72"/>
      <c r="R592" s="72"/>
      <c r="S592" s="72"/>
      <c r="AM592" s="93"/>
      <c r="AN592" s="93"/>
      <c r="AO592" s="129"/>
      <c r="AP592" s="93"/>
      <c r="AQ592" s="93"/>
      <c r="BB592" s="72"/>
      <c r="BC592" s="72"/>
      <c r="BD592" s="72"/>
      <c r="BE592" s="72"/>
      <c r="BF592" s="72"/>
    </row>
    <row r="593" spans="5:58" x14ac:dyDescent="0.25">
      <c r="E593" s="93"/>
      <c r="I593" s="72"/>
      <c r="P593" s="72"/>
      <c r="Q593" s="72"/>
      <c r="R593" s="72"/>
      <c r="S593" s="72"/>
      <c r="AM593" s="93"/>
      <c r="AN593" s="93"/>
      <c r="AO593" s="129"/>
      <c r="AP593" s="93"/>
      <c r="AQ593" s="93"/>
      <c r="BB593" s="72"/>
      <c r="BC593" s="72"/>
      <c r="BD593" s="72"/>
      <c r="BE593" s="72"/>
      <c r="BF593" s="72"/>
    </row>
    <row r="594" spans="5:58" x14ac:dyDescent="0.25">
      <c r="E594" s="93"/>
      <c r="I594" s="72"/>
      <c r="P594" s="72"/>
      <c r="Q594" s="72"/>
      <c r="R594" s="72"/>
      <c r="S594" s="72"/>
      <c r="AM594" s="93"/>
      <c r="AN594" s="93"/>
      <c r="AO594" s="129"/>
      <c r="AP594" s="93"/>
      <c r="AQ594" s="93"/>
      <c r="BB594" s="72"/>
      <c r="BC594" s="72"/>
      <c r="BD594" s="72"/>
      <c r="BE594" s="72"/>
      <c r="BF594" s="72"/>
    </row>
    <row r="595" spans="5:58" x14ac:dyDescent="0.25">
      <c r="E595" s="93"/>
      <c r="I595" s="72"/>
      <c r="P595" s="72"/>
      <c r="Q595" s="72"/>
      <c r="R595" s="72"/>
      <c r="S595" s="72"/>
      <c r="AM595" s="93"/>
      <c r="AN595" s="93"/>
      <c r="AO595" s="129"/>
      <c r="AP595" s="93"/>
      <c r="AQ595" s="93"/>
      <c r="BB595" s="72"/>
      <c r="BC595" s="72"/>
      <c r="BD595" s="72"/>
      <c r="BE595" s="72"/>
      <c r="BF595" s="72"/>
    </row>
    <row r="596" spans="5:58" x14ac:dyDescent="0.25">
      <c r="E596" s="93"/>
      <c r="I596" s="72"/>
      <c r="P596" s="72"/>
      <c r="Q596" s="72"/>
      <c r="R596" s="72"/>
      <c r="S596" s="72"/>
      <c r="AM596" s="93"/>
      <c r="AN596" s="93"/>
      <c r="AO596" s="129"/>
      <c r="AP596" s="93"/>
      <c r="AQ596" s="93"/>
      <c r="BB596" s="72"/>
      <c r="BC596" s="72"/>
      <c r="BD596" s="72"/>
      <c r="BE596" s="72"/>
      <c r="BF596" s="72"/>
    </row>
    <row r="597" spans="5:58" x14ac:dyDescent="0.25">
      <c r="E597" s="93"/>
      <c r="I597" s="72"/>
      <c r="P597" s="72"/>
      <c r="Q597" s="72"/>
      <c r="R597" s="72"/>
      <c r="S597" s="72"/>
      <c r="AM597" s="93"/>
      <c r="AN597" s="93"/>
      <c r="AO597" s="129"/>
      <c r="AP597" s="93"/>
      <c r="AQ597" s="93"/>
      <c r="BB597" s="72"/>
      <c r="BC597" s="72"/>
      <c r="BD597" s="72"/>
      <c r="BE597" s="72"/>
      <c r="BF597" s="72"/>
    </row>
    <row r="598" spans="5:58" x14ac:dyDescent="0.25">
      <c r="E598" s="93"/>
      <c r="I598" s="72"/>
      <c r="P598" s="72"/>
      <c r="Q598" s="72"/>
      <c r="R598" s="72"/>
      <c r="S598" s="72"/>
      <c r="AM598" s="93"/>
      <c r="AN598" s="93"/>
      <c r="AO598" s="129"/>
      <c r="AP598" s="93"/>
      <c r="AQ598" s="93"/>
      <c r="BB598" s="72"/>
      <c r="BC598" s="72"/>
      <c r="BD598" s="72"/>
      <c r="BE598" s="72"/>
      <c r="BF598" s="72"/>
    </row>
    <row r="599" spans="5:58" x14ac:dyDescent="0.25">
      <c r="E599" s="93"/>
      <c r="I599" s="72"/>
      <c r="P599" s="72"/>
      <c r="Q599" s="72"/>
      <c r="R599" s="72"/>
      <c r="S599" s="72"/>
      <c r="AM599" s="93"/>
      <c r="AN599" s="93"/>
      <c r="AO599" s="129"/>
      <c r="AP599" s="93"/>
      <c r="AQ599" s="93"/>
      <c r="BB599" s="72"/>
      <c r="BC599" s="72"/>
      <c r="BD599" s="72"/>
      <c r="BE599" s="72"/>
      <c r="BF599" s="72"/>
    </row>
    <row r="600" spans="5:58" x14ac:dyDescent="0.25">
      <c r="E600" s="93"/>
      <c r="I600" s="72"/>
      <c r="P600" s="72"/>
      <c r="Q600" s="72"/>
      <c r="R600" s="72"/>
      <c r="S600" s="72"/>
      <c r="AM600" s="93"/>
      <c r="AN600" s="93"/>
      <c r="AO600" s="129"/>
      <c r="AP600" s="93"/>
      <c r="AQ600" s="93"/>
      <c r="BB600" s="72"/>
      <c r="BC600" s="72"/>
      <c r="BD600" s="72"/>
      <c r="BE600" s="72"/>
      <c r="BF600" s="72"/>
    </row>
    <row r="601" spans="5:58" x14ac:dyDescent="0.25">
      <c r="E601" s="93"/>
      <c r="I601" s="72"/>
      <c r="P601" s="72"/>
      <c r="Q601" s="72"/>
      <c r="R601" s="72"/>
      <c r="S601" s="72"/>
      <c r="AM601" s="93"/>
      <c r="AN601" s="93"/>
      <c r="AO601" s="129"/>
      <c r="AP601" s="93"/>
      <c r="AQ601" s="93"/>
      <c r="BB601" s="72"/>
      <c r="BC601" s="72"/>
      <c r="BD601" s="72"/>
      <c r="BE601" s="72"/>
      <c r="BF601" s="72"/>
    </row>
    <row r="602" spans="5:58" x14ac:dyDescent="0.25">
      <c r="E602" s="93"/>
      <c r="I602" s="72"/>
      <c r="P602" s="72"/>
      <c r="Q602" s="72"/>
      <c r="R602" s="72"/>
      <c r="S602" s="72"/>
      <c r="AM602" s="93"/>
      <c r="AN602" s="93"/>
      <c r="AO602" s="129"/>
      <c r="AP602" s="93"/>
      <c r="AQ602" s="93"/>
      <c r="BB602" s="72"/>
      <c r="BC602" s="72"/>
      <c r="BD602" s="72"/>
      <c r="BE602" s="72"/>
      <c r="BF602" s="72"/>
    </row>
    <row r="603" spans="5:58" x14ac:dyDescent="0.25">
      <c r="E603" s="93"/>
      <c r="I603" s="72"/>
      <c r="P603" s="72"/>
      <c r="Q603" s="72"/>
      <c r="R603" s="72"/>
      <c r="S603" s="72"/>
      <c r="AM603" s="93"/>
      <c r="AN603" s="93"/>
      <c r="AO603" s="129"/>
      <c r="AP603" s="93"/>
      <c r="AQ603" s="93"/>
      <c r="BB603" s="72"/>
      <c r="BC603" s="72"/>
      <c r="BD603" s="72"/>
      <c r="BE603" s="72"/>
      <c r="BF603" s="72"/>
    </row>
    <row r="604" spans="5:58" x14ac:dyDescent="0.25">
      <c r="E604" s="93"/>
      <c r="I604" s="72"/>
      <c r="P604" s="72"/>
      <c r="Q604" s="72"/>
      <c r="R604" s="72"/>
      <c r="S604" s="72"/>
      <c r="AM604" s="93"/>
      <c r="AN604" s="93"/>
      <c r="AO604" s="129"/>
      <c r="AP604" s="93"/>
      <c r="AQ604" s="93"/>
      <c r="BB604" s="72"/>
      <c r="BC604" s="72"/>
      <c r="BD604" s="72"/>
      <c r="BE604" s="72"/>
      <c r="BF604" s="72"/>
    </row>
    <row r="605" spans="5:58" x14ac:dyDescent="0.25">
      <c r="E605" s="93"/>
      <c r="I605" s="72"/>
      <c r="P605" s="72"/>
      <c r="Q605" s="72"/>
      <c r="R605" s="72"/>
      <c r="S605" s="72"/>
      <c r="AM605" s="93"/>
      <c r="AN605" s="93"/>
      <c r="AO605" s="129"/>
      <c r="AP605" s="93"/>
      <c r="AQ605" s="93"/>
      <c r="BB605" s="72"/>
      <c r="BC605" s="72"/>
      <c r="BD605" s="72"/>
      <c r="BE605" s="72"/>
      <c r="BF605" s="72"/>
    </row>
    <row r="606" spans="5:58" x14ac:dyDescent="0.25">
      <c r="E606" s="93"/>
      <c r="I606" s="72"/>
      <c r="P606" s="72"/>
      <c r="Q606" s="72"/>
      <c r="R606" s="72"/>
      <c r="S606" s="72"/>
      <c r="AM606" s="93"/>
      <c r="AN606" s="93"/>
      <c r="AO606" s="129"/>
      <c r="AP606" s="93"/>
      <c r="AQ606" s="93"/>
      <c r="BB606" s="72"/>
      <c r="BC606" s="72"/>
      <c r="BD606" s="72"/>
      <c r="BE606" s="72"/>
      <c r="BF606" s="72"/>
    </row>
    <row r="607" spans="5:58" x14ac:dyDescent="0.25">
      <c r="E607" s="93"/>
      <c r="I607" s="72"/>
      <c r="P607" s="72"/>
      <c r="Q607" s="72"/>
      <c r="R607" s="72"/>
      <c r="S607" s="72"/>
      <c r="AM607" s="93"/>
      <c r="AN607" s="93"/>
      <c r="AO607" s="129"/>
      <c r="AP607" s="93"/>
      <c r="AQ607" s="93"/>
      <c r="BB607" s="72"/>
      <c r="BC607" s="72"/>
      <c r="BD607" s="72"/>
      <c r="BE607" s="72"/>
      <c r="BF607" s="72"/>
    </row>
    <row r="608" spans="5:58" x14ac:dyDescent="0.25">
      <c r="E608" s="93"/>
      <c r="I608" s="72"/>
      <c r="P608" s="72"/>
      <c r="Q608" s="72"/>
      <c r="R608" s="72"/>
      <c r="S608" s="72"/>
      <c r="AM608" s="93"/>
      <c r="AN608" s="93"/>
      <c r="AO608" s="129"/>
      <c r="AP608" s="93"/>
      <c r="AQ608" s="93"/>
      <c r="BB608" s="72"/>
      <c r="BC608" s="72"/>
      <c r="BD608" s="72"/>
      <c r="BE608" s="72"/>
      <c r="BF608" s="72"/>
    </row>
    <row r="609" spans="5:58" x14ac:dyDescent="0.25">
      <c r="E609" s="93"/>
      <c r="I609" s="72"/>
      <c r="P609" s="72"/>
      <c r="Q609" s="72"/>
      <c r="R609" s="72"/>
      <c r="S609" s="72"/>
      <c r="AM609" s="93"/>
      <c r="AN609" s="93"/>
      <c r="AO609" s="129"/>
      <c r="AP609" s="93"/>
      <c r="AQ609" s="93"/>
      <c r="BB609" s="72"/>
      <c r="BC609" s="72"/>
      <c r="BD609" s="72"/>
      <c r="BE609" s="72"/>
      <c r="BF609" s="72"/>
    </row>
    <row r="610" spans="5:58" x14ac:dyDescent="0.25">
      <c r="E610" s="93"/>
      <c r="I610" s="72"/>
      <c r="P610" s="72"/>
      <c r="Q610" s="72"/>
      <c r="R610" s="72"/>
      <c r="S610" s="72"/>
      <c r="AM610" s="93"/>
      <c r="AN610" s="93"/>
      <c r="AO610" s="129"/>
      <c r="AP610" s="93"/>
      <c r="AQ610" s="93"/>
      <c r="BB610" s="72"/>
      <c r="BC610" s="72"/>
      <c r="BD610" s="72"/>
      <c r="BE610" s="72"/>
      <c r="BF610" s="72"/>
    </row>
    <row r="611" spans="5:58" x14ac:dyDescent="0.25">
      <c r="E611" s="93"/>
      <c r="I611" s="72"/>
      <c r="P611" s="72"/>
      <c r="Q611" s="72"/>
      <c r="R611" s="72"/>
      <c r="S611" s="72"/>
      <c r="AM611" s="93"/>
      <c r="AN611" s="93"/>
      <c r="AO611" s="129"/>
      <c r="AP611" s="93"/>
      <c r="AQ611" s="93"/>
      <c r="BB611" s="72"/>
      <c r="BC611" s="72"/>
      <c r="BD611" s="72"/>
      <c r="BE611" s="72"/>
      <c r="BF611" s="72"/>
    </row>
    <row r="612" spans="5:58" x14ac:dyDescent="0.25">
      <c r="E612" s="93"/>
      <c r="I612" s="72"/>
      <c r="P612" s="72"/>
      <c r="Q612" s="72"/>
      <c r="R612" s="72"/>
      <c r="S612" s="72"/>
      <c r="AM612" s="93"/>
      <c r="AN612" s="93"/>
      <c r="AO612" s="129"/>
      <c r="AP612" s="93"/>
      <c r="AQ612" s="93"/>
      <c r="BB612" s="72"/>
      <c r="BC612" s="72"/>
      <c r="BD612" s="72"/>
      <c r="BE612" s="72"/>
      <c r="BF612" s="72"/>
    </row>
    <row r="613" spans="5:58" x14ac:dyDescent="0.25">
      <c r="E613" s="93"/>
      <c r="I613" s="72"/>
      <c r="P613" s="72"/>
      <c r="Q613" s="72"/>
      <c r="R613" s="72"/>
      <c r="S613" s="72"/>
      <c r="AM613" s="93"/>
      <c r="AN613" s="93"/>
      <c r="AO613" s="129"/>
      <c r="AP613" s="93"/>
      <c r="AQ613" s="93"/>
      <c r="BB613" s="72"/>
      <c r="BC613" s="72"/>
      <c r="BD613" s="72"/>
      <c r="BE613" s="72"/>
      <c r="BF613" s="72"/>
    </row>
    <row r="614" spans="5:58" x14ac:dyDescent="0.25">
      <c r="E614" s="93"/>
      <c r="I614" s="72"/>
      <c r="P614" s="72"/>
      <c r="Q614" s="72"/>
      <c r="R614" s="72"/>
      <c r="S614" s="72"/>
      <c r="AM614" s="93"/>
      <c r="AN614" s="93"/>
      <c r="AO614" s="129"/>
      <c r="AP614" s="93"/>
      <c r="AQ614" s="93"/>
      <c r="BB614" s="72"/>
      <c r="BC614" s="72"/>
      <c r="BD614" s="72"/>
      <c r="BE614" s="72"/>
      <c r="BF614" s="72"/>
    </row>
    <row r="615" spans="5:58" x14ac:dyDescent="0.25">
      <c r="E615" s="93"/>
      <c r="I615" s="72"/>
      <c r="P615" s="72"/>
      <c r="Q615" s="72"/>
      <c r="R615" s="72"/>
      <c r="S615" s="72"/>
      <c r="AM615" s="93"/>
      <c r="AN615" s="93"/>
      <c r="AO615" s="129"/>
      <c r="AP615" s="93"/>
      <c r="AQ615" s="93"/>
      <c r="BB615" s="72"/>
      <c r="BC615" s="72"/>
      <c r="BD615" s="72"/>
      <c r="BE615" s="72"/>
      <c r="BF615" s="72"/>
    </row>
    <row r="616" spans="5:58" x14ac:dyDescent="0.25">
      <c r="E616" s="93"/>
      <c r="I616" s="72"/>
      <c r="P616" s="72"/>
      <c r="Q616" s="72"/>
      <c r="R616" s="72"/>
      <c r="S616" s="72"/>
      <c r="AM616" s="93"/>
      <c r="AN616" s="93"/>
      <c r="AO616" s="129"/>
      <c r="AP616" s="93"/>
      <c r="AQ616" s="93"/>
      <c r="BB616" s="72"/>
      <c r="BC616" s="72"/>
      <c r="BD616" s="72"/>
      <c r="BE616" s="72"/>
      <c r="BF616" s="72"/>
    </row>
    <row r="617" spans="5:58" x14ac:dyDescent="0.25">
      <c r="E617" s="93"/>
      <c r="I617" s="72"/>
      <c r="P617" s="72"/>
      <c r="Q617" s="72"/>
      <c r="R617" s="72"/>
      <c r="S617" s="72"/>
      <c r="AM617" s="93"/>
      <c r="AN617" s="93"/>
      <c r="AO617" s="129"/>
      <c r="AP617" s="93"/>
      <c r="AQ617" s="93"/>
      <c r="BB617" s="72"/>
      <c r="BC617" s="72"/>
      <c r="BD617" s="72"/>
      <c r="BE617" s="72"/>
      <c r="BF617" s="72"/>
    </row>
    <row r="618" spans="5:58" x14ac:dyDescent="0.25">
      <c r="E618" s="93"/>
      <c r="I618" s="72"/>
      <c r="P618" s="72"/>
      <c r="Q618" s="72"/>
      <c r="R618" s="72"/>
      <c r="S618" s="72"/>
      <c r="AM618" s="93"/>
      <c r="AN618" s="93"/>
      <c r="AO618" s="129"/>
      <c r="AP618" s="93"/>
      <c r="AQ618" s="93"/>
      <c r="BB618" s="72"/>
      <c r="BC618" s="72"/>
      <c r="BD618" s="72"/>
      <c r="BE618" s="72"/>
      <c r="BF618" s="72"/>
    </row>
    <row r="619" spans="5:58" x14ac:dyDescent="0.25">
      <c r="E619" s="93"/>
      <c r="I619" s="72"/>
      <c r="P619" s="72"/>
      <c r="Q619" s="72"/>
      <c r="R619" s="72"/>
      <c r="S619" s="72"/>
      <c r="AM619" s="93"/>
      <c r="AN619" s="93"/>
      <c r="AO619" s="129"/>
      <c r="AP619" s="93"/>
      <c r="AQ619" s="93"/>
      <c r="BB619" s="72"/>
      <c r="BC619" s="72"/>
      <c r="BD619" s="72"/>
      <c r="BE619" s="72"/>
      <c r="BF619" s="72"/>
    </row>
    <row r="620" spans="5:58" x14ac:dyDescent="0.25">
      <c r="E620" s="93"/>
      <c r="I620" s="72"/>
      <c r="P620" s="72"/>
      <c r="Q620" s="72"/>
      <c r="R620" s="72"/>
      <c r="S620" s="72"/>
      <c r="AM620" s="93"/>
      <c r="AN620" s="93"/>
      <c r="AO620" s="129"/>
      <c r="AP620" s="93"/>
      <c r="AQ620" s="93"/>
      <c r="BB620" s="72"/>
      <c r="BC620" s="72"/>
      <c r="BD620" s="72"/>
      <c r="BE620" s="72"/>
      <c r="BF620" s="72"/>
    </row>
    <row r="621" spans="5:58" x14ac:dyDescent="0.25">
      <c r="E621" s="93"/>
      <c r="I621" s="72"/>
      <c r="P621" s="72"/>
      <c r="Q621" s="72"/>
      <c r="R621" s="72"/>
      <c r="S621" s="72"/>
      <c r="AM621" s="93"/>
      <c r="AN621" s="93"/>
      <c r="AO621" s="129"/>
      <c r="AP621" s="93"/>
      <c r="AQ621" s="93"/>
      <c r="BB621" s="72"/>
      <c r="BC621" s="72"/>
      <c r="BD621" s="72"/>
      <c r="BE621" s="72"/>
      <c r="BF621" s="72"/>
    </row>
    <row r="622" spans="5:58" x14ac:dyDescent="0.25">
      <c r="E622" s="93"/>
      <c r="I622" s="72"/>
      <c r="P622" s="72"/>
      <c r="Q622" s="72"/>
      <c r="R622" s="72"/>
      <c r="S622" s="72"/>
      <c r="AM622" s="93"/>
      <c r="AN622" s="93"/>
      <c r="AO622" s="129"/>
      <c r="AP622" s="93"/>
      <c r="AQ622" s="93"/>
      <c r="BB622" s="72"/>
      <c r="BC622" s="72"/>
      <c r="BD622" s="72"/>
      <c r="BE622" s="72"/>
      <c r="BF622" s="72"/>
    </row>
    <row r="623" spans="5:58" x14ac:dyDescent="0.25">
      <c r="E623" s="93"/>
      <c r="I623" s="72"/>
      <c r="P623" s="72"/>
      <c r="Q623" s="72"/>
      <c r="R623" s="72"/>
      <c r="S623" s="72"/>
      <c r="AM623" s="93"/>
      <c r="AN623" s="93"/>
      <c r="AO623" s="129"/>
      <c r="AP623" s="93"/>
      <c r="AQ623" s="93"/>
      <c r="BB623" s="72"/>
      <c r="BC623" s="72"/>
      <c r="BD623" s="72"/>
      <c r="BE623" s="72"/>
      <c r="BF623" s="72"/>
    </row>
    <row r="624" spans="5:58" x14ac:dyDescent="0.25">
      <c r="E624" s="93"/>
      <c r="I624" s="72"/>
      <c r="P624" s="72"/>
      <c r="Q624" s="72"/>
      <c r="R624" s="72"/>
      <c r="S624" s="72"/>
      <c r="AM624" s="93"/>
      <c r="AN624" s="93"/>
      <c r="AO624" s="129"/>
      <c r="AP624" s="93"/>
      <c r="AQ624" s="93"/>
      <c r="BB624" s="72"/>
      <c r="BC624" s="72"/>
      <c r="BD624" s="72"/>
      <c r="BE624" s="72"/>
      <c r="BF624" s="72"/>
    </row>
    <row r="625" spans="5:58" x14ac:dyDescent="0.25">
      <c r="E625" s="93"/>
      <c r="I625" s="72"/>
      <c r="P625" s="72"/>
      <c r="Q625" s="72"/>
      <c r="R625" s="72"/>
      <c r="S625" s="72"/>
      <c r="AM625" s="93"/>
      <c r="AN625" s="93"/>
      <c r="AO625" s="129"/>
      <c r="AP625" s="93"/>
      <c r="AQ625" s="93"/>
      <c r="BB625" s="72"/>
      <c r="BC625" s="72"/>
      <c r="BD625" s="72"/>
      <c r="BE625" s="72"/>
      <c r="BF625" s="72"/>
    </row>
    <row r="626" spans="5:58" x14ac:dyDescent="0.25">
      <c r="E626" s="93"/>
      <c r="I626" s="72"/>
      <c r="P626" s="72"/>
      <c r="Q626" s="72"/>
      <c r="R626" s="72"/>
      <c r="S626" s="72"/>
      <c r="AM626" s="93"/>
      <c r="AN626" s="93"/>
      <c r="AO626" s="129"/>
      <c r="AP626" s="93"/>
      <c r="AQ626" s="93"/>
      <c r="BB626" s="72"/>
      <c r="BC626" s="72"/>
      <c r="BD626" s="72"/>
      <c r="BE626" s="72"/>
      <c r="BF626" s="72"/>
    </row>
    <row r="627" spans="5:58" x14ac:dyDescent="0.25">
      <c r="E627" s="93"/>
      <c r="I627" s="72"/>
      <c r="P627" s="72"/>
      <c r="Q627" s="72"/>
      <c r="R627" s="72"/>
      <c r="S627" s="72"/>
      <c r="AM627" s="93"/>
      <c r="AN627" s="93"/>
      <c r="AO627" s="129"/>
      <c r="AP627" s="93"/>
      <c r="AQ627" s="93"/>
      <c r="BB627" s="72"/>
      <c r="BC627" s="72"/>
      <c r="BD627" s="72"/>
      <c r="BE627" s="72"/>
      <c r="BF627" s="72"/>
    </row>
    <row r="628" spans="5:58" x14ac:dyDescent="0.25">
      <c r="E628" s="93"/>
      <c r="I628" s="72"/>
      <c r="P628" s="72"/>
      <c r="Q628" s="72"/>
      <c r="R628" s="72"/>
      <c r="S628" s="72"/>
      <c r="AM628" s="93"/>
      <c r="AN628" s="93"/>
      <c r="AO628" s="129"/>
      <c r="AP628" s="93"/>
      <c r="AQ628" s="93"/>
      <c r="BB628" s="72"/>
      <c r="BC628" s="72"/>
      <c r="BD628" s="72"/>
      <c r="BE628" s="72"/>
      <c r="BF628" s="72"/>
    </row>
    <row r="629" spans="5:58" x14ac:dyDescent="0.25">
      <c r="E629" s="93"/>
      <c r="I629" s="72"/>
      <c r="P629" s="72"/>
      <c r="Q629" s="72"/>
      <c r="R629" s="72"/>
      <c r="S629" s="72"/>
      <c r="AM629" s="93"/>
      <c r="AN629" s="93"/>
      <c r="AO629" s="129"/>
      <c r="AP629" s="93"/>
      <c r="AQ629" s="93"/>
      <c r="BB629" s="72"/>
      <c r="BC629" s="72"/>
      <c r="BD629" s="72"/>
      <c r="BE629" s="72"/>
      <c r="BF629" s="72"/>
    </row>
    <row r="630" spans="5:58" x14ac:dyDescent="0.25">
      <c r="E630" s="93"/>
      <c r="I630" s="72"/>
      <c r="P630" s="72"/>
      <c r="Q630" s="72"/>
      <c r="R630" s="72"/>
      <c r="S630" s="72"/>
      <c r="AM630" s="93"/>
      <c r="AN630" s="93"/>
      <c r="AO630" s="129"/>
      <c r="AP630" s="93"/>
      <c r="AQ630" s="93"/>
      <c r="BB630" s="72"/>
      <c r="BC630" s="72"/>
      <c r="BD630" s="72"/>
      <c r="BE630" s="72"/>
      <c r="BF630" s="72"/>
    </row>
    <row r="631" spans="5:58" x14ac:dyDescent="0.25">
      <c r="E631" s="93"/>
      <c r="I631" s="72"/>
      <c r="P631" s="72"/>
      <c r="Q631" s="72"/>
      <c r="R631" s="72"/>
      <c r="S631" s="72"/>
      <c r="AM631" s="93"/>
      <c r="AN631" s="93"/>
      <c r="AO631" s="129"/>
      <c r="AP631" s="93"/>
      <c r="AQ631" s="93"/>
      <c r="BB631" s="72"/>
      <c r="BC631" s="72"/>
      <c r="BD631" s="72"/>
      <c r="BE631" s="72"/>
      <c r="BF631" s="72"/>
    </row>
    <row r="632" spans="5:58" x14ac:dyDescent="0.25">
      <c r="E632" s="93"/>
      <c r="I632" s="72"/>
      <c r="P632" s="72"/>
      <c r="Q632" s="72"/>
      <c r="R632" s="72"/>
      <c r="S632" s="72"/>
      <c r="AM632" s="93"/>
      <c r="AN632" s="93"/>
      <c r="AO632" s="129"/>
      <c r="AP632" s="93"/>
      <c r="AQ632" s="93"/>
      <c r="BB632" s="72"/>
      <c r="BC632" s="72"/>
      <c r="BD632" s="72"/>
      <c r="BE632" s="72"/>
      <c r="BF632" s="72"/>
    </row>
    <row r="633" spans="5:58" x14ac:dyDescent="0.25">
      <c r="E633" s="93"/>
      <c r="I633" s="72"/>
      <c r="P633" s="72"/>
      <c r="Q633" s="72"/>
      <c r="R633" s="72"/>
      <c r="S633" s="72"/>
      <c r="AM633" s="93"/>
      <c r="AN633" s="93"/>
      <c r="AO633" s="129"/>
      <c r="AP633" s="93"/>
      <c r="AQ633" s="93"/>
      <c r="BB633" s="72"/>
      <c r="BC633" s="72"/>
      <c r="BD633" s="72"/>
      <c r="BE633" s="72"/>
      <c r="BF633" s="72"/>
    </row>
    <row r="634" spans="5:58" x14ac:dyDescent="0.25">
      <c r="E634" s="93"/>
      <c r="I634" s="72"/>
      <c r="P634" s="72"/>
      <c r="Q634" s="72"/>
      <c r="R634" s="72"/>
      <c r="S634" s="72"/>
      <c r="AM634" s="93"/>
      <c r="AN634" s="93"/>
      <c r="AO634" s="129"/>
      <c r="AP634" s="93"/>
      <c r="AQ634" s="93"/>
      <c r="BB634" s="72"/>
      <c r="BC634" s="72"/>
      <c r="BD634" s="72"/>
      <c r="BE634" s="72"/>
      <c r="BF634" s="72"/>
    </row>
    <row r="635" spans="5:58" x14ac:dyDescent="0.25">
      <c r="E635" s="93"/>
      <c r="I635" s="72"/>
      <c r="P635" s="72"/>
      <c r="Q635" s="72"/>
      <c r="R635" s="72"/>
      <c r="S635" s="72"/>
      <c r="AM635" s="93"/>
      <c r="AN635" s="93"/>
      <c r="AO635" s="129"/>
      <c r="AP635" s="93"/>
      <c r="AQ635" s="93"/>
      <c r="BB635" s="72"/>
      <c r="BC635" s="72"/>
      <c r="BD635" s="72"/>
      <c r="BE635" s="72"/>
      <c r="BF635" s="72"/>
    </row>
    <row r="636" spans="5:58" x14ac:dyDescent="0.25">
      <c r="E636" s="93"/>
      <c r="I636" s="72"/>
      <c r="P636" s="72"/>
      <c r="Q636" s="72"/>
      <c r="R636" s="72"/>
      <c r="S636" s="72"/>
      <c r="AM636" s="93"/>
      <c r="AN636" s="93"/>
      <c r="AO636" s="129"/>
      <c r="AP636" s="93"/>
      <c r="AQ636" s="93"/>
      <c r="BB636" s="72"/>
      <c r="BC636" s="72"/>
      <c r="BD636" s="72"/>
      <c r="BE636" s="72"/>
      <c r="BF636" s="72"/>
    </row>
    <row r="637" spans="5:58" x14ac:dyDescent="0.25">
      <c r="E637" s="93"/>
      <c r="I637" s="72"/>
      <c r="P637" s="72"/>
      <c r="Q637" s="72"/>
      <c r="R637" s="72"/>
      <c r="S637" s="72"/>
      <c r="AM637" s="93"/>
      <c r="AN637" s="93"/>
      <c r="AO637" s="129"/>
      <c r="AP637" s="93"/>
      <c r="AQ637" s="93"/>
      <c r="BB637" s="72"/>
      <c r="BC637" s="72"/>
      <c r="BD637" s="72"/>
      <c r="BE637" s="72"/>
      <c r="BF637" s="72"/>
    </row>
    <row r="638" spans="5:58" x14ac:dyDescent="0.25">
      <c r="E638" s="93"/>
      <c r="I638" s="72"/>
      <c r="P638" s="72"/>
      <c r="Q638" s="72"/>
      <c r="R638" s="72"/>
      <c r="S638" s="72"/>
      <c r="AM638" s="93"/>
      <c r="AN638" s="93"/>
      <c r="AO638" s="129"/>
      <c r="AP638" s="93"/>
      <c r="AQ638" s="93"/>
      <c r="BB638" s="72"/>
      <c r="BC638" s="72"/>
      <c r="BD638" s="72"/>
      <c r="BE638" s="72"/>
      <c r="BF638" s="72"/>
    </row>
    <row r="639" spans="5:58" x14ac:dyDescent="0.25">
      <c r="E639" s="93"/>
      <c r="I639" s="72"/>
      <c r="P639" s="72"/>
      <c r="Q639" s="72"/>
      <c r="R639" s="72"/>
      <c r="S639" s="72"/>
      <c r="AM639" s="93"/>
      <c r="AN639" s="93"/>
      <c r="AO639" s="129"/>
      <c r="AP639" s="93"/>
      <c r="AQ639" s="93"/>
      <c r="BB639" s="72"/>
      <c r="BC639" s="72"/>
      <c r="BD639" s="72"/>
      <c r="BE639" s="72"/>
      <c r="BF639" s="72"/>
    </row>
    <row r="640" spans="5:58" x14ac:dyDescent="0.25">
      <c r="E640" s="93"/>
      <c r="I640" s="72"/>
      <c r="P640" s="72"/>
      <c r="Q640" s="72"/>
      <c r="R640" s="72"/>
      <c r="S640" s="72"/>
      <c r="AM640" s="93"/>
      <c r="AN640" s="93"/>
      <c r="AO640" s="129"/>
      <c r="AP640" s="93"/>
      <c r="AQ640" s="93"/>
      <c r="BB640" s="72"/>
      <c r="BC640" s="72"/>
      <c r="BD640" s="72"/>
      <c r="BE640" s="72"/>
      <c r="BF640" s="72"/>
    </row>
    <row r="641" spans="5:58" x14ac:dyDescent="0.25">
      <c r="E641" s="93"/>
      <c r="I641" s="72"/>
      <c r="P641" s="72"/>
      <c r="Q641" s="72"/>
      <c r="R641" s="72"/>
      <c r="S641" s="72"/>
      <c r="AM641" s="93"/>
      <c r="AN641" s="93"/>
      <c r="AO641" s="129"/>
      <c r="AP641" s="93"/>
      <c r="AQ641" s="93"/>
      <c r="BB641" s="72"/>
      <c r="BC641" s="72"/>
      <c r="BD641" s="72"/>
      <c r="BE641" s="72"/>
      <c r="BF641" s="72"/>
    </row>
    <row r="642" spans="5:58" x14ac:dyDescent="0.25">
      <c r="E642" s="93"/>
      <c r="I642" s="72"/>
      <c r="P642" s="72"/>
      <c r="Q642" s="72"/>
      <c r="R642" s="72"/>
      <c r="S642" s="72"/>
      <c r="AM642" s="93"/>
      <c r="AN642" s="93"/>
      <c r="AO642" s="129"/>
      <c r="AP642" s="93"/>
      <c r="AQ642" s="93"/>
      <c r="BB642" s="72"/>
      <c r="BC642" s="72"/>
      <c r="BD642" s="72"/>
      <c r="BE642" s="72"/>
      <c r="BF642" s="72"/>
    </row>
    <row r="643" spans="5:58" x14ac:dyDescent="0.25">
      <c r="E643" s="93"/>
      <c r="I643" s="72"/>
      <c r="P643" s="72"/>
      <c r="Q643" s="72"/>
      <c r="R643" s="72"/>
      <c r="S643" s="72"/>
      <c r="AM643" s="93"/>
      <c r="AN643" s="93"/>
      <c r="AO643" s="129"/>
      <c r="AP643" s="93"/>
      <c r="AQ643" s="93"/>
      <c r="BB643" s="72"/>
      <c r="BC643" s="72"/>
      <c r="BD643" s="72"/>
      <c r="BE643" s="72"/>
      <c r="BF643" s="72"/>
    </row>
    <row r="644" spans="5:58" x14ac:dyDescent="0.25">
      <c r="E644" s="93"/>
      <c r="I644" s="72"/>
      <c r="P644" s="72"/>
      <c r="Q644" s="72"/>
      <c r="R644" s="72"/>
      <c r="S644" s="72"/>
      <c r="AM644" s="93"/>
      <c r="AN644" s="93"/>
      <c r="AO644" s="129"/>
      <c r="AP644" s="93"/>
      <c r="AQ644" s="93"/>
      <c r="BB644" s="72"/>
      <c r="BC644" s="72"/>
      <c r="BD644" s="72"/>
      <c r="BE644" s="72"/>
      <c r="BF644" s="72"/>
    </row>
    <row r="645" spans="5:58" x14ac:dyDescent="0.25">
      <c r="E645" s="93"/>
      <c r="I645" s="72"/>
      <c r="P645" s="72"/>
      <c r="Q645" s="72"/>
      <c r="R645" s="72"/>
      <c r="S645" s="72"/>
      <c r="AM645" s="93"/>
      <c r="AN645" s="93"/>
      <c r="AO645" s="129"/>
      <c r="AP645" s="93"/>
      <c r="AQ645" s="93"/>
      <c r="BB645" s="72"/>
      <c r="BC645" s="72"/>
      <c r="BD645" s="72"/>
      <c r="BE645" s="72"/>
      <c r="BF645" s="72"/>
    </row>
    <row r="646" spans="5:58" x14ac:dyDescent="0.25">
      <c r="E646" s="93"/>
      <c r="I646" s="72"/>
      <c r="P646" s="72"/>
      <c r="Q646" s="72"/>
      <c r="R646" s="72"/>
      <c r="S646" s="72"/>
      <c r="AM646" s="93"/>
      <c r="AN646" s="93"/>
      <c r="AO646" s="129"/>
      <c r="AP646" s="93"/>
      <c r="AQ646" s="93"/>
      <c r="BB646" s="72"/>
      <c r="BC646" s="72"/>
      <c r="BD646" s="72"/>
      <c r="BE646" s="72"/>
      <c r="BF646" s="72"/>
    </row>
    <row r="647" spans="5:58" x14ac:dyDescent="0.25">
      <c r="E647" s="93"/>
      <c r="I647" s="72"/>
      <c r="P647" s="72"/>
      <c r="Q647" s="72"/>
      <c r="R647" s="72"/>
      <c r="S647" s="72"/>
      <c r="AM647" s="93"/>
      <c r="AN647" s="93"/>
      <c r="AO647" s="129"/>
      <c r="AP647" s="93"/>
      <c r="AQ647" s="93"/>
      <c r="BB647" s="72"/>
      <c r="BC647" s="72"/>
      <c r="BD647" s="72"/>
      <c r="BE647" s="72"/>
      <c r="BF647" s="72"/>
    </row>
    <row r="648" spans="5:58" x14ac:dyDescent="0.25">
      <c r="E648" s="93"/>
      <c r="I648" s="72"/>
      <c r="P648" s="72"/>
      <c r="Q648" s="72"/>
      <c r="R648" s="72"/>
      <c r="S648" s="72"/>
      <c r="AM648" s="93"/>
      <c r="AN648" s="93"/>
      <c r="AO648" s="129"/>
      <c r="AP648" s="93"/>
      <c r="AQ648" s="93"/>
      <c r="BB648" s="72"/>
      <c r="BC648" s="72"/>
      <c r="BD648" s="72"/>
      <c r="BE648" s="72"/>
      <c r="BF648" s="72"/>
    </row>
    <row r="649" spans="5:58" x14ac:dyDescent="0.25">
      <c r="E649" s="93"/>
      <c r="I649" s="72"/>
      <c r="P649" s="72"/>
      <c r="Q649" s="72"/>
      <c r="R649" s="72"/>
      <c r="S649" s="72"/>
      <c r="AM649" s="93"/>
      <c r="AN649" s="93"/>
      <c r="AO649" s="129"/>
      <c r="AP649" s="93"/>
      <c r="AQ649" s="93"/>
      <c r="BB649" s="72"/>
      <c r="BC649" s="72"/>
      <c r="BD649" s="72"/>
      <c r="BE649" s="72"/>
      <c r="BF649" s="72"/>
    </row>
    <row r="650" spans="5:58" x14ac:dyDescent="0.25">
      <c r="E650" s="93"/>
      <c r="I650" s="72"/>
      <c r="P650" s="72"/>
      <c r="Q650" s="72"/>
      <c r="R650" s="72"/>
      <c r="S650" s="72"/>
      <c r="AM650" s="93"/>
      <c r="AN650" s="93"/>
      <c r="AO650" s="129"/>
      <c r="AP650" s="93"/>
      <c r="AQ650" s="93"/>
      <c r="BB650" s="72"/>
      <c r="BC650" s="72"/>
      <c r="BD650" s="72"/>
      <c r="BE650" s="72"/>
      <c r="BF650" s="72"/>
    </row>
    <row r="651" spans="5:58" x14ac:dyDescent="0.25">
      <c r="E651" s="93"/>
      <c r="I651" s="72"/>
      <c r="P651" s="72"/>
      <c r="Q651" s="72"/>
      <c r="R651" s="72"/>
      <c r="S651" s="72"/>
      <c r="AM651" s="93"/>
      <c r="AN651" s="93"/>
      <c r="AO651" s="129"/>
      <c r="AP651" s="93"/>
      <c r="AQ651" s="93"/>
      <c r="BB651" s="72"/>
      <c r="BC651" s="72"/>
      <c r="BD651" s="72"/>
      <c r="BE651" s="72"/>
      <c r="BF651" s="72"/>
    </row>
    <row r="652" spans="5:58" x14ac:dyDescent="0.25">
      <c r="E652" s="93"/>
      <c r="I652" s="72"/>
      <c r="P652" s="72"/>
      <c r="Q652" s="72"/>
      <c r="R652" s="72"/>
      <c r="S652" s="72"/>
      <c r="AM652" s="93"/>
      <c r="AN652" s="93"/>
      <c r="AO652" s="129"/>
      <c r="AP652" s="93"/>
      <c r="AQ652" s="93"/>
      <c r="BB652" s="72"/>
      <c r="BC652" s="72"/>
      <c r="BD652" s="72"/>
      <c r="BE652" s="72"/>
      <c r="BF652" s="72"/>
    </row>
    <row r="653" spans="5:58" x14ac:dyDescent="0.25">
      <c r="E653" s="93"/>
      <c r="I653" s="72"/>
      <c r="P653" s="72"/>
      <c r="Q653" s="72"/>
      <c r="R653" s="72"/>
      <c r="S653" s="72"/>
      <c r="AM653" s="93"/>
      <c r="AN653" s="93"/>
      <c r="AO653" s="129"/>
      <c r="AP653" s="93"/>
      <c r="AQ653" s="93"/>
      <c r="BB653" s="72"/>
      <c r="BC653" s="72"/>
      <c r="BD653" s="72"/>
      <c r="BE653" s="72"/>
      <c r="BF653" s="72"/>
    </row>
    <row r="654" spans="5:58" x14ac:dyDescent="0.25">
      <c r="E654" s="93"/>
      <c r="I654" s="72"/>
      <c r="P654" s="72"/>
      <c r="Q654" s="72"/>
      <c r="R654" s="72"/>
      <c r="S654" s="72"/>
      <c r="AM654" s="93"/>
      <c r="AN654" s="93"/>
      <c r="AO654" s="129"/>
      <c r="AP654" s="93"/>
      <c r="AQ654" s="93"/>
      <c r="BB654" s="72"/>
      <c r="BC654" s="72"/>
      <c r="BD654" s="72"/>
      <c r="BE654" s="72"/>
      <c r="BF654" s="72"/>
    </row>
    <row r="655" spans="5:58" x14ac:dyDescent="0.25">
      <c r="E655" s="93"/>
      <c r="I655" s="72"/>
      <c r="P655" s="72"/>
      <c r="Q655" s="72"/>
      <c r="R655" s="72"/>
      <c r="S655" s="72"/>
      <c r="AM655" s="93"/>
      <c r="AN655" s="93"/>
      <c r="AO655" s="129"/>
      <c r="AP655" s="93"/>
      <c r="AQ655" s="93"/>
      <c r="BB655" s="72"/>
      <c r="BC655" s="72"/>
      <c r="BD655" s="72"/>
      <c r="BE655" s="72"/>
      <c r="BF655" s="72"/>
    </row>
    <row r="656" spans="5:58" x14ac:dyDescent="0.25">
      <c r="E656" s="93"/>
      <c r="I656" s="72"/>
      <c r="P656" s="72"/>
      <c r="Q656" s="72"/>
      <c r="R656" s="72"/>
      <c r="S656" s="72"/>
      <c r="AM656" s="93"/>
      <c r="AN656" s="93"/>
      <c r="AO656" s="129"/>
      <c r="AP656" s="93"/>
      <c r="AQ656" s="93"/>
      <c r="BB656" s="72"/>
      <c r="BC656" s="72"/>
      <c r="BD656" s="72"/>
      <c r="BE656" s="72"/>
      <c r="BF656" s="72"/>
    </row>
    <row r="657" spans="5:58" x14ac:dyDescent="0.25">
      <c r="E657" s="93"/>
      <c r="I657" s="72"/>
      <c r="P657" s="72"/>
      <c r="Q657" s="72"/>
      <c r="R657" s="72"/>
      <c r="S657" s="72"/>
      <c r="AM657" s="93"/>
      <c r="AN657" s="93"/>
      <c r="AO657" s="129"/>
      <c r="AP657" s="93"/>
      <c r="AQ657" s="93"/>
      <c r="BB657" s="72"/>
      <c r="BC657" s="72"/>
      <c r="BD657" s="72"/>
      <c r="BE657" s="72"/>
      <c r="BF657" s="72"/>
    </row>
    <row r="658" spans="5:58" x14ac:dyDescent="0.25">
      <c r="E658" s="93"/>
      <c r="I658" s="72"/>
      <c r="P658" s="72"/>
      <c r="Q658" s="72"/>
      <c r="R658" s="72"/>
      <c r="S658" s="72"/>
      <c r="AM658" s="93"/>
      <c r="AN658" s="93"/>
      <c r="AO658" s="129"/>
      <c r="AP658" s="93"/>
      <c r="AQ658" s="93"/>
      <c r="BB658" s="72"/>
      <c r="BC658" s="72"/>
      <c r="BD658" s="72"/>
      <c r="BE658" s="72"/>
      <c r="BF658" s="72"/>
    </row>
    <row r="659" spans="5:58" x14ac:dyDescent="0.25">
      <c r="E659" s="93"/>
      <c r="I659" s="72"/>
      <c r="P659" s="72"/>
      <c r="Q659" s="72"/>
      <c r="R659" s="72"/>
      <c r="S659" s="72"/>
      <c r="AM659" s="93"/>
      <c r="AN659" s="93"/>
      <c r="AO659" s="129"/>
      <c r="AP659" s="93"/>
      <c r="AQ659" s="93"/>
      <c r="BB659" s="72"/>
      <c r="BC659" s="72"/>
      <c r="BD659" s="72"/>
      <c r="BE659" s="72"/>
      <c r="BF659" s="72"/>
    </row>
    <row r="660" spans="5:58" x14ac:dyDescent="0.25">
      <c r="E660" s="93"/>
      <c r="I660" s="72"/>
      <c r="P660" s="72"/>
      <c r="Q660" s="72"/>
      <c r="R660" s="72"/>
      <c r="S660" s="72"/>
      <c r="AM660" s="93"/>
      <c r="AN660" s="93"/>
      <c r="AO660" s="129"/>
      <c r="AP660" s="93"/>
      <c r="AQ660" s="93"/>
      <c r="BB660" s="72"/>
      <c r="BC660" s="72"/>
      <c r="BD660" s="72"/>
      <c r="BE660" s="72"/>
      <c r="BF660" s="72"/>
    </row>
    <row r="661" spans="5:58" x14ac:dyDescent="0.25">
      <c r="E661" s="93"/>
      <c r="I661" s="72"/>
      <c r="P661" s="72"/>
      <c r="Q661" s="72"/>
      <c r="R661" s="72"/>
      <c r="S661" s="72"/>
      <c r="AM661" s="93"/>
      <c r="AN661" s="93"/>
      <c r="AO661" s="129"/>
      <c r="AP661" s="93"/>
      <c r="AQ661" s="93"/>
      <c r="BB661" s="72"/>
      <c r="BC661" s="72"/>
      <c r="BD661" s="72"/>
      <c r="BE661" s="72"/>
      <c r="BF661" s="72"/>
    </row>
    <row r="662" spans="5:58" x14ac:dyDescent="0.25">
      <c r="E662" s="93"/>
      <c r="I662" s="72"/>
      <c r="P662" s="72"/>
      <c r="Q662" s="72"/>
      <c r="R662" s="72"/>
      <c r="S662" s="72"/>
      <c r="AM662" s="93"/>
      <c r="AN662" s="93"/>
      <c r="AO662" s="129"/>
      <c r="AP662" s="93"/>
      <c r="AQ662" s="93"/>
      <c r="BB662" s="72"/>
      <c r="BC662" s="72"/>
      <c r="BD662" s="72"/>
      <c r="BE662" s="72"/>
      <c r="BF662" s="72"/>
    </row>
    <row r="663" spans="5:58" x14ac:dyDescent="0.25">
      <c r="E663" s="93"/>
      <c r="I663" s="72"/>
      <c r="P663" s="72"/>
      <c r="Q663" s="72"/>
      <c r="R663" s="72"/>
      <c r="S663" s="72"/>
      <c r="AM663" s="93"/>
      <c r="AN663" s="93"/>
      <c r="AO663" s="129"/>
      <c r="AP663" s="93"/>
      <c r="AQ663" s="93"/>
      <c r="BB663" s="72"/>
      <c r="BC663" s="72"/>
      <c r="BD663" s="72"/>
      <c r="BE663" s="72"/>
      <c r="BF663" s="72"/>
    </row>
    <row r="664" spans="5:58" x14ac:dyDescent="0.25">
      <c r="E664" s="93"/>
      <c r="I664" s="72"/>
      <c r="P664" s="72"/>
      <c r="Q664" s="72"/>
      <c r="R664" s="72"/>
      <c r="S664" s="72"/>
      <c r="AM664" s="93"/>
      <c r="AN664" s="93"/>
      <c r="AO664" s="129"/>
      <c r="AP664" s="93"/>
      <c r="AQ664" s="93"/>
      <c r="BB664" s="72"/>
      <c r="BC664" s="72"/>
      <c r="BD664" s="72"/>
      <c r="BE664" s="72"/>
      <c r="BF664" s="72"/>
    </row>
    <row r="665" spans="5:58" x14ac:dyDescent="0.25">
      <c r="E665" s="93"/>
      <c r="I665" s="72"/>
      <c r="P665" s="72"/>
      <c r="Q665" s="72"/>
      <c r="R665" s="72"/>
      <c r="S665" s="72"/>
      <c r="AM665" s="93"/>
      <c r="AN665" s="93"/>
      <c r="AO665" s="129"/>
      <c r="AP665" s="93"/>
      <c r="AQ665" s="93"/>
      <c r="BB665" s="72"/>
      <c r="BC665" s="72"/>
      <c r="BD665" s="72"/>
      <c r="BE665" s="72"/>
      <c r="BF665" s="72"/>
    </row>
    <row r="666" spans="5:58" x14ac:dyDescent="0.25">
      <c r="E666" s="93"/>
      <c r="I666" s="72"/>
      <c r="P666" s="72"/>
      <c r="Q666" s="72"/>
      <c r="R666" s="72"/>
      <c r="S666" s="72"/>
      <c r="AM666" s="93"/>
      <c r="AN666" s="93"/>
      <c r="AO666" s="129"/>
      <c r="AP666" s="93"/>
      <c r="AQ666" s="93"/>
      <c r="BB666" s="72"/>
      <c r="BC666" s="72"/>
      <c r="BD666" s="72"/>
      <c r="BE666" s="72"/>
      <c r="BF666" s="72"/>
    </row>
    <row r="667" spans="5:58" x14ac:dyDescent="0.25">
      <c r="E667" s="93"/>
      <c r="I667" s="72"/>
      <c r="P667" s="72"/>
      <c r="Q667" s="72"/>
      <c r="R667" s="72"/>
      <c r="S667" s="72"/>
      <c r="AM667" s="93"/>
      <c r="AN667" s="93"/>
      <c r="AO667" s="129"/>
      <c r="AP667" s="93"/>
      <c r="AQ667" s="93"/>
      <c r="BB667" s="72"/>
      <c r="BC667" s="72"/>
      <c r="BD667" s="72"/>
      <c r="BE667" s="72"/>
      <c r="BF667" s="72"/>
    </row>
    <row r="668" spans="5:58" x14ac:dyDescent="0.25">
      <c r="E668" s="93"/>
      <c r="I668" s="72"/>
      <c r="P668" s="72"/>
      <c r="Q668" s="72"/>
      <c r="R668" s="72"/>
      <c r="S668" s="72"/>
      <c r="AM668" s="93"/>
      <c r="AN668" s="93"/>
      <c r="AO668" s="129"/>
      <c r="AP668" s="93"/>
      <c r="AQ668" s="93"/>
      <c r="BB668" s="72"/>
      <c r="BC668" s="72"/>
      <c r="BD668" s="72"/>
      <c r="BE668" s="72"/>
      <c r="BF668" s="72"/>
    </row>
    <row r="669" spans="5:58" x14ac:dyDescent="0.25">
      <c r="E669" s="93"/>
      <c r="I669" s="72"/>
      <c r="P669" s="72"/>
      <c r="Q669" s="72"/>
      <c r="R669" s="72"/>
      <c r="S669" s="72"/>
      <c r="AM669" s="93"/>
      <c r="AN669" s="93"/>
      <c r="AO669" s="129"/>
      <c r="AP669" s="93"/>
      <c r="AQ669" s="93"/>
      <c r="BB669" s="72"/>
      <c r="BC669" s="72"/>
      <c r="BD669" s="72"/>
      <c r="BE669" s="72"/>
      <c r="BF669" s="72"/>
    </row>
    <row r="670" spans="5:58" x14ac:dyDescent="0.25">
      <c r="E670" s="93"/>
      <c r="I670" s="72"/>
      <c r="P670" s="72"/>
      <c r="Q670" s="72"/>
      <c r="R670" s="72"/>
      <c r="S670" s="72"/>
      <c r="AM670" s="93"/>
      <c r="AN670" s="93"/>
      <c r="AO670" s="129"/>
      <c r="AP670" s="93"/>
      <c r="AQ670" s="93"/>
      <c r="BB670" s="72"/>
      <c r="BC670" s="72"/>
      <c r="BD670" s="72"/>
      <c r="BE670" s="72"/>
      <c r="BF670" s="72"/>
    </row>
    <row r="671" spans="5:58" x14ac:dyDescent="0.25">
      <c r="E671" s="93"/>
      <c r="I671" s="72"/>
      <c r="P671" s="72"/>
      <c r="Q671" s="72"/>
      <c r="R671" s="72"/>
      <c r="S671" s="72"/>
      <c r="AM671" s="93"/>
      <c r="AN671" s="93"/>
      <c r="AO671" s="129"/>
      <c r="AP671" s="93"/>
      <c r="AQ671" s="93"/>
      <c r="BB671" s="72"/>
      <c r="BC671" s="72"/>
      <c r="BD671" s="72"/>
      <c r="BE671" s="72"/>
      <c r="BF671" s="72"/>
    </row>
    <row r="672" spans="5:58" x14ac:dyDescent="0.25">
      <c r="E672" s="93"/>
      <c r="I672" s="72"/>
      <c r="P672" s="72"/>
      <c r="Q672" s="72"/>
      <c r="R672" s="72"/>
      <c r="S672" s="72"/>
      <c r="AM672" s="93"/>
      <c r="AN672" s="93"/>
      <c r="AO672" s="129"/>
      <c r="AP672" s="93"/>
      <c r="AQ672" s="93"/>
      <c r="BB672" s="72"/>
      <c r="BC672" s="72"/>
      <c r="BD672" s="72"/>
      <c r="BE672" s="72"/>
      <c r="BF672" s="72"/>
    </row>
    <row r="673" spans="5:58" x14ac:dyDescent="0.25">
      <c r="E673" s="93"/>
      <c r="I673" s="72"/>
      <c r="P673" s="72"/>
      <c r="Q673" s="72"/>
      <c r="R673" s="72"/>
      <c r="S673" s="72"/>
      <c r="AM673" s="93"/>
      <c r="AN673" s="93"/>
      <c r="AO673" s="129"/>
      <c r="AP673" s="93"/>
      <c r="AQ673" s="93"/>
      <c r="BB673" s="72"/>
      <c r="BC673" s="72"/>
      <c r="BD673" s="72"/>
      <c r="BE673" s="72"/>
      <c r="BF673" s="72"/>
    </row>
    <row r="674" spans="5:58" x14ac:dyDescent="0.25">
      <c r="E674" s="93"/>
      <c r="I674" s="72"/>
      <c r="P674" s="72"/>
      <c r="Q674" s="72"/>
      <c r="R674" s="72"/>
      <c r="S674" s="72"/>
      <c r="AM674" s="93"/>
      <c r="AN674" s="93"/>
      <c r="AO674" s="129"/>
      <c r="AP674" s="93"/>
      <c r="AQ674" s="93"/>
      <c r="BB674" s="72"/>
      <c r="BC674" s="72"/>
      <c r="BD674" s="72"/>
      <c r="BE674" s="72"/>
      <c r="BF674" s="72"/>
    </row>
    <row r="675" spans="5:58" x14ac:dyDescent="0.25">
      <c r="E675" s="93"/>
      <c r="I675" s="72"/>
      <c r="P675" s="72"/>
      <c r="Q675" s="72"/>
      <c r="R675" s="72"/>
      <c r="S675" s="72"/>
      <c r="AM675" s="93"/>
      <c r="AN675" s="93"/>
      <c r="AO675" s="129"/>
      <c r="AP675" s="93"/>
      <c r="AQ675" s="93"/>
      <c r="BB675" s="72"/>
      <c r="BC675" s="72"/>
      <c r="BD675" s="72"/>
      <c r="BE675" s="72"/>
      <c r="BF675" s="72"/>
    </row>
    <row r="676" spans="5:58" x14ac:dyDescent="0.25">
      <c r="E676" s="93"/>
      <c r="I676" s="72"/>
      <c r="P676" s="72"/>
      <c r="Q676" s="72"/>
      <c r="R676" s="72"/>
      <c r="S676" s="72"/>
      <c r="AM676" s="93"/>
      <c r="AN676" s="93"/>
      <c r="AO676" s="129"/>
      <c r="AP676" s="93"/>
      <c r="AQ676" s="93"/>
      <c r="BB676" s="72"/>
      <c r="BC676" s="72"/>
      <c r="BD676" s="72"/>
      <c r="BE676" s="72"/>
      <c r="BF676" s="72"/>
    </row>
    <row r="677" spans="5:58" x14ac:dyDescent="0.25">
      <c r="E677" s="93"/>
      <c r="I677" s="72"/>
      <c r="P677" s="72"/>
      <c r="Q677" s="72"/>
      <c r="R677" s="72"/>
      <c r="S677" s="72"/>
      <c r="AM677" s="93"/>
      <c r="AN677" s="93"/>
      <c r="AO677" s="129"/>
      <c r="AP677" s="93"/>
      <c r="AQ677" s="93"/>
      <c r="BB677" s="72"/>
      <c r="BC677" s="72"/>
      <c r="BD677" s="72"/>
      <c r="BE677" s="72"/>
      <c r="BF677" s="72"/>
    </row>
    <row r="678" spans="5:58" x14ac:dyDescent="0.25">
      <c r="E678" s="93"/>
      <c r="I678" s="72"/>
      <c r="P678" s="72"/>
      <c r="Q678" s="72"/>
      <c r="R678" s="72"/>
      <c r="S678" s="72"/>
      <c r="AM678" s="93"/>
      <c r="AN678" s="93"/>
      <c r="AO678" s="129"/>
      <c r="AP678" s="93"/>
      <c r="AQ678" s="93"/>
      <c r="BB678" s="72"/>
      <c r="BC678" s="72"/>
      <c r="BD678" s="72"/>
      <c r="BE678" s="72"/>
      <c r="BF678" s="72"/>
    </row>
    <row r="679" spans="5:58" x14ac:dyDescent="0.25">
      <c r="E679" s="93"/>
      <c r="I679" s="72"/>
      <c r="P679" s="72"/>
      <c r="Q679" s="72"/>
      <c r="R679" s="72"/>
      <c r="S679" s="72"/>
      <c r="AM679" s="93"/>
      <c r="AN679" s="93"/>
      <c r="AO679" s="129"/>
      <c r="AP679" s="93"/>
      <c r="AQ679" s="93"/>
      <c r="BB679" s="72"/>
      <c r="BC679" s="72"/>
      <c r="BD679" s="72"/>
      <c r="BE679" s="72"/>
      <c r="BF679" s="72"/>
    </row>
    <row r="680" spans="5:58" x14ac:dyDescent="0.25">
      <c r="E680" s="93"/>
      <c r="I680" s="72"/>
      <c r="P680" s="72"/>
      <c r="Q680" s="72"/>
      <c r="R680" s="72"/>
      <c r="S680" s="72"/>
      <c r="AM680" s="93"/>
      <c r="AN680" s="93"/>
      <c r="AO680" s="129"/>
      <c r="AP680" s="93"/>
      <c r="AQ680" s="93"/>
      <c r="BB680" s="72"/>
      <c r="BC680" s="72"/>
      <c r="BD680" s="72"/>
      <c r="BE680" s="72"/>
      <c r="BF680" s="72"/>
    </row>
    <row r="681" spans="5:58" x14ac:dyDescent="0.25">
      <c r="E681" s="93"/>
      <c r="I681" s="72"/>
      <c r="P681" s="72"/>
      <c r="Q681" s="72"/>
      <c r="R681" s="72"/>
      <c r="S681" s="72"/>
      <c r="AM681" s="93"/>
      <c r="AN681" s="93"/>
      <c r="AO681" s="129"/>
      <c r="AP681" s="93"/>
      <c r="AQ681" s="93"/>
      <c r="BB681" s="72"/>
      <c r="BC681" s="72"/>
      <c r="BD681" s="72"/>
      <c r="BE681" s="72"/>
      <c r="BF681" s="72"/>
    </row>
    <row r="682" spans="5:58" x14ac:dyDescent="0.25">
      <c r="E682" s="93"/>
      <c r="I682" s="72"/>
      <c r="P682" s="72"/>
      <c r="Q682" s="72"/>
      <c r="R682" s="72"/>
      <c r="S682" s="72"/>
      <c r="AM682" s="93"/>
      <c r="AN682" s="93"/>
      <c r="AO682" s="129"/>
      <c r="AP682" s="93"/>
      <c r="AQ682" s="93"/>
      <c r="BB682" s="72"/>
      <c r="BC682" s="72"/>
      <c r="BD682" s="72"/>
      <c r="BE682" s="72"/>
      <c r="BF682" s="72"/>
    </row>
    <row r="683" spans="5:58" x14ac:dyDescent="0.25">
      <c r="E683" s="93"/>
      <c r="I683" s="72"/>
      <c r="P683" s="72"/>
      <c r="Q683" s="72"/>
      <c r="R683" s="72"/>
      <c r="S683" s="72"/>
      <c r="AM683" s="93"/>
      <c r="AN683" s="93"/>
      <c r="AO683" s="129"/>
      <c r="AP683" s="93"/>
      <c r="AQ683" s="93"/>
      <c r="BB683" s="72"/>
      <c r="BC683" s="72"/>
      <c r="BD683" s="72"/>
      <c r="BE683" s="72"/>
      <c r="BF683" s="72"/>
    </row>
    <row r="684" spans="5:58" x14ac:dyDescent="0.25">
      <c r="E684" s="93"/>
      <c r="I684" s="72"/>
      <c r="P684" s="72"/>
      <c r="Q684" s="72"/>
      <c r="R684" s="72"/>
      <c r="S684" s="72"/>
      <c r="AM684" s="93"/>
      <c r="AN684" s="93"/>
      <c r="AO684" s="129"/>
      <c r="AP684" s="93"/>
      <c r="AQ684" s="93"/>
      <c r="BB684" s="72"/>
      <c r="BC684" s="72"/>
      <c r="BD684" s="72"/>
      <c r="BE684" s="72"/>
      <c r="BF684" s="72"/>
    </row>
    <row r="685" spans="5:58" x14ac:dyDescent="0.25">
      <c r="E685" s="93"/>
      <c r="I685" s="72"/>
      <c r="P685" s="72"/>
      <c r="Q685" s="72"/>
      <c r="R685" s="72"/>
      <c r="S685" s="72"/>
      <c r="AM685" s="93"/>
      <c r="AN685" s="93"/>
      <c r="AO685" s="129"/>
      <c r="AP685" s="93"/>
      <c r="AQ685" s="93"/>
      <c r="BB685" s="72"/>
      <c r="BC685" s="72"/>
      <c r="BD685" s="72"/>
      <c r="BE685" s="72"/>
      <c r="BF685" s="72"/>
    </row>
    <row r="686" spans="5:58" x14ac:dyDescent="0.25">
      <c r="E686" s="93"/>
      <c r="I686" s="72"/>
      <c r="P686" s="72"/>
      <c r="Q686" s="72"/>
      <c r="R686" s="72"/>
      <c r="S686" s="72"/>
      <c r="AM686" s="93"/>
      <c r="AN686" s="93"/>
      <c r="AO686" s="129"/>
      <c r="AP686" s="93"/>
      <c r="AQ686" s="93"/>
      <c r="BB686" s="72"/>
      <c r="BC686" s="72"/>
      <c r="BD686" s="72"/>
      <c r="BE686" s="72"/>
      <c r="BF686" s="72"/>
    </row>
    <row r="687" spans="5:58" x14ac:dyDescent="0.25">
      <c r="E687" s="93"/>
      <c r="I687" s="72"/>
      <c r="P687" s="72"/>
      <c r="Q687" s="72"/>
      <c r="R687" s="72"/>
      <c r="S687" s="72"/>
      <c r="AM687" s="93"/>
      <c r="AN687" s="93"/>
      <c r="AO687" s="129"/>
      <c r="AP687" s="93"/>
      <c r="AQ687" s="93"/>
      <c r="BB687" s="72"/>
      <c r="BC687" s="72"/>
      <c r="BD687" s="72"/>
      <c r="BE687" s="72"/>
      <c r="BF687" s="72"/>
    </row>
    <row r="688" spans="5:58" x14ac:dyDescent="0.25">
      <c r="E688" s="93"/>
      <c r="I688" s="72"/>
      <c r="P688" s="72"/>
      <c r="Q688" s="72"/>
      <c r="R688" s="72"/>
      <c r="S688" s="72"/>
      <c r="AM688" s="93"/>
      <c r="AN688" s="93"/>
      <c r="AO688" s="129"/>
      <c r="AP688" s="93"/>
      <c r="AQ688" s="93"/>
      <c r="BB688" s="72"/>
      <c r="BC688" s="72"/>
      <c r="BD688" s="72"/>
      <c r="BE688" s="72"/>
      <c r="BF688" s="72"/>
    </row>
    <row r="689" spans="5:58" x14ac:dyDescent="0.25">
      <c r="E689" s="93"/>
      <c r="I689" s="72"/>
      <c r="P689" s="72"/>
      <c r="Q689" s="72"/>
      <c r="R689" s="72"/>
      <c r="S689" s="72"/>
      <c r="AM689" s="93"/>
      <c r="AN689" s="93"/>
      <c r="AO689" s="129"/>
      <c r="AP689" s="93"/>
      <c r="AQ689" s="93"/>
      <c r="BB689" s="72"/>
      <c r="BC689" s="72"/>
      <c r="BD689" s="72"/>
      <c r="BE689" s="72"/>
      <c r="BF689" s="72"/>
    </row>
    <row r="690" spans="5:58" x14ac:dyDescent="0.25">
      <c r="E690" s="93"/>
      <c r="I690" s="72"/>
      <c r="P690" s="72"/>
      <c r="Q690" s="72"/>
      <c r="R690" s="72"/>
      <c r="S690" s="72"/>
      <c r="AM690" s="93"/>
      <c r="AN690" s="93"/>
      <c r="AO690" s="129"/>
      <c r="AP690" s="93"/>
      <c r="AQ690" s="93"/>
      <c r="BB690" s="72"/>
      <c r="BC690" s="72"/>
      <c r="BD690" s="72"/>
      <c r="BE690" s="72"/>
      <c r="BF690" s="72"/>
    </row>
    <row r="691" spans="5:58" x14ac:dyDescent="0.25">
      <c r="E691" s="93"/>
      <c r="I691" s="72"/>
      <c r="P691" s="72"/>
      <c r="Q691" s="72"/>
      <c r="R691" s="72"/>
      <c r="S691" s="72"/>
      <c r="AM691" s="93"/>
      <c r="AN691" s="93"/>
      <c r="AO691" s="129"/>
      <c r="AP691" s="93"/>
      <c r="AQ691" s="93"/>
      <c r="BB691" s="72"/>
      <c r="BC691" s="72"/>
      <c r="BD691" s="72"/>
      <c r="BE691" s="72"/>
      <c r="BF691" s="72"/>
    </row>
    <row r="692" spans="5:58" x14ac:dyDescent="0.25">
      <c r="E692" s="93"/>
      <c r="I692" s="72"/>
      <c r="P692" s="72"/>
      <c r="Q692" s="72"/>
      <c r="R692" s="72"/>
      <c r="S692" s="72"/>
      <c r="AM692" s="93"/>
      <c r="AN692" s="93"/>
      <c r="AO692" s="129"/>
      <c r="AP692" s="93"/>
      <c r="AQ692" s="93"/>
      <c r="BB692" s="72"/>
      <c r="BC692" s="72"/>
      <c r="BD692" s="72"/>
      <c r="BE692" s="72"/>
      <c r="BF692" s="72"/>
    </row>
    <row r="693" spans="5:58" x14ac:dyDescent="0.25">
      <c r="E693" s="93"/>
      <c r="I693" s="72"/>
      <c r="P693" s="72"/>
      <c r="Q693" s="72"/>
      <c r="R693" s="72"/>
      <c r="S693" s="72"/>
      <c r="AM693" s="93"/>
      <c r="AN693" s="93"/>
      <c r="AO693" s="129"/>
      <c r="AP693" s="93"/>
      <c r="AQ693" s="93"/>
      <c r="BB693" s="72"/>
      <c r="BC693" s="72"/>
      <c r="BD693" s="72"/>
      <c r="BE693" s="72"/>
      <c r="BF693" s="72"/>
    </row>
    <row r="694" spans="5:58" x14ac:dyDescent="0.25">
      <c r="E694" s="93"/>
      <c r="I694" s="72"/>
      <c r="P694" s="72"/>
      <c r="Q694" s="72"/>
      <c r="R694" s="72"/>
      <c r="S694" s="72"/>
      <c r="AM694" s="93"/>
      <c r="AN694" s="93"/>
      <c r="AO694" s="129"/>
      <c r="AP694" s="93"/>
      <c r="AQ694" s="93"/>
      <c r="BB694" s="72"/>
      <c r="BC694" s="72"/>
      <c r="BD694" s="72"/>
      <c r="BE694" s="72"/>
      <c r="BF694" s="72"/>
    </row>
    <row r="695" spans="5:58" x14ac:dyDescent="0.25">
      <c r="E695" s="93"/>
      <c r="I695" s="72"/>
      <c r="P695" s="72"/>
      <c r="Q695" s="72"/>
      <c r="R695" s="72"/>
      <c r="S695" s="72"/>
      <c r="AM695" s="93"/>
      <c r="AN695" s="93"/>
      <c r="AO695" s="129"/>
      <c r="AP695" s="93"/>
      <c r="AQ695" s="93"/>
      <c r="BB695" s="72"/>
      <c r="BC695" s="72"/>
      <c r="BD695" s="72"/>
      <c r="BE695" s="72"/>
      <c r="BF695" s="72"/>
    </row>
    <row r="696" spans="5:58" x14ac:dyDescent="0.25">
      <c r="E696" s="93"/>
      <c r="I696" s="72"/>
      <c r="P696" s="72"/>
      <c r="Q696" s="72"/>
      <c r="R696" s="72"/>
      <c r="S696" s="72"/>
      <c r="AM696" s="93"/>
      <c r="AN696" s="93"/>
      <c r="AO696" s="129"/>
      <c r="AP696" s="93"/>
      <c r="AQ696" s="93"/>
      <c r="BB696" s="72"/>
      <c r="BC696" s="72"/>
      <c r="BD696" s="72"/>
      <c r="BE696" s="72"/>
      <c r="BF696" s="72"/>
    </row>
    <row r="697" spans="5:58" x14ac:dyDescent="0.25">
      <c r="E697" s="93"/>
      <c r="I697" s="72"/>
      <c r="P697" s="72"/>
      <c r="Q697" s="72"/>
      <c r="R697" s="72"/>
      <c r="S697" s="72"/>
      <c r="AM697" s="93"/>
      <c r="AN697" s="93"/>
      <c r="AO697" s="129"/>
      <c r="AP697" s="93"/>
      <c r="AQ697" s="93"/>
      <c r="BB697" s="72"/>
      <c r="BC697" s="72"/>
      <c r="BD697" s="72"/>
      <c r="BE697" s="72"/>
      <c r="BF697" s="72"/>
    </row>
    <row r="698" spans="5:58" x14ac:dyDescent="0.25">
      <c r="E698" s="93"/>
      <c r="I698" s="72"/>
      <c r="P698" s="72"/>
      <c r="Q698" s="72"/>
      <c r="R698" s="72"/>
      <c r="S698" s="72"/>
      <c r="AM698" s="93"/>
      <c r="AN698" s="93"/>
      <c r="AO698" s="129"/>
      <c r="AP698" s="93"/>
      <c r="AQ698" s="93"/>
      <c r="BB698" s="72"/>
      <c r="BC698" s="72"/>
      <c r="BD698" s="72"/>
      <c r="BE698" s="72"/>
      <c r="BF698" s="72"/>
    </row>
    <row r="699" spans="5:58" x14ac:dyDescent="0.25">
      <c r="E699" s="93"/>
      <c r="I699" s="72"/>
      <c r="P699" s="72"/>
      <c r="Q699" s="72"/>
      <c r="R699" s="72"/>
      <c r="S699" s="72"/>
      <c r="AM699" s="93"/>
      <c r="AN699" s="93"/>
      <c r="AO699" s="129"/>
      <c r="AP699" s="93"/>
      <c r="AQ699" s="93"/>
      <c r="BB699" s="72"/>
      <c r="BC699" s="72"/>
      <c r="BD699" s="72"/>
      <c r="BE699" s="72"/>
      <c r="BF699" s="72"/>
    </row>
    <row r="700" spans="5:58" x14ac:dyDescent="0.25">
      <c r="E700" s="93"/>
      <c r="I700" s="72"/>
      <c r="P700" s="72"/>
      <c r="Q700" s="72"/>
      <c r="R700" s="72"/>
      <c r="S700" s="72"/>
      <c r="AM700" s="93"/>
      <c r="AN700" s="93"/>
      <c r="AO700" s="129"/>
      <c r="AP700" s="93"/>
      <c r="AQ700" s="93"/>
      <c r="BB700" s="72"/>
      <c r="BC700" s="72"/>
      <c r="BD700" s="72"/>
      <c r="BE700" s="72"/>
      <c r="BF700" s="72"/>
    </row>
    <row r="701" spans="5:58" x14ac:dyDescent="0.25">
      <c r="E701" s="93"/>
      <c r="I701" s="72"/>
      <c r="P701" s="72"/>
      <c r="Q701" s="72"/>
      <c r="R701" s="72"/>
      <c r="S701" s="72"/>
      <c r="AM701" s="93"/>
      <c r="AN701" s="93"/>
      <c r="AO701" s="129"/>
      <c r="AP701" s="93"/>
      <c r="AQ701" s="93"/>
      <c r="BB701" s="72"/>
      <c r="BC701" s="72"/>
      <c r="BD701" s="72"/>
      <c r="BE701" s="72"/>
      <c r="BF701" s="72"/>
    </row>
    <row r="702" spans="5:58" x14ac:dyDescent="0.25">
      <c r="E702" s="93"/>
      <c r="I702" s="72"/>
      <c r="P702" s="72"/>
      <c r="Q702" s="72"/>
      <c r="R702" s="72"/>
      <c r="S702" s="72"/>
      <c r="AM702" s="93"/>
      <c r="AN702" s="93"/>
      <c r="AO702" s="129"/>
      <c r="AP702" s="93"/>
      <c r="AQ702" s="93"/>
      <c r="BB702" s="72"/>
      <c r="BC702" s="72"/>
      <c r="BD702" s="72"/>
      <c r="BE702" s="72"/>
      <c r="BF702" s="72"/>
    </row>
    <row r="703" spans="5:58" x14ac:dyDescent="0.25">
      <c r="E703" s="93"/>
      <c r="I703" s="72"/>
      <c r="P703" s="72"/>
      <c r="Q703" s="72"/>
      <c r="R703" s="72"/>
      <c r="S703" s="72"/>
      <c r="AM703" s="93"/>
      <c r="AN703" s="93"/>
      <c r="AO703" s="129"/>
      <c r="AP703" s="93"/>
      <c r="AQ703" s="93"/>
      <c r="BB703" s="72"/>
      <c r="BC703" s="72"/>
      <c r="BD703" s="72"/>
      <c r="BE703" s="72"/>
      <c r="BF703" s="72"/>
    </row>
    <row r="704" spans="5:58" x14ac:dyDescent="0.25">
      <c r="E704" s="93"/>
      <c r="I704" s="72"/>
      <c r="P704" s="72"/>
      <c r="Q704" s="72"/>
      <c r="R704" s="72"/>
      <c r="S704" s="72"/>
      <c r="AM704" s="93"/>
      <c r="AN704" s="93"/>
      <c r="AO704" s="129"/>
      <c r="AP704" s="93"/>
      <c r="AQ704" s="93"/>
      <c r="BB704" s="72"/>
      <c r="BC704" s="72"/>
      <c r="BD704" s="72"/>
      <c r="BE704" s="72"/>
      <c r="BF704" s="72"/>
    </row>
    <row r="705" spans="5:58" x14ac:dyDescent="0.25">
      <c r="E705" s="93"/>
      <c r="I705" s="72"/>
      <c r="P705" s="72"/>
      <c r="Q705" s="72"/>
      <c r="R705" s="72"/>
      <c r="S705" s="72"/>
      <c r="AM705" s="93"/>
      <c r="AN705" s="93"/>
      <c r="AO705" s="129"/>
      <c r="AP705" s="93"/>
      <c r="AQ705" s="93"/>
      <c r="BB705" s="72"/>
      <c r="BC705" s="72"/>
      <c r="BD705" s="72"/>
      <c r="BE705" s="72"/>
      <c r="BF705" s="72"/>
    </row>
    <row r="706" spans="5:58" x14ac:dyDescent="0.25">
      <c r="E706" s="93"/>
      <c r="I706" s="72"/>
      <c r="P706" s="72"/>
      <c r="Q706" s="72"/>
      <c r="R706" s="72"/>
      <c r="S706" s="72"/>
      <c r="AM706" s="93"/>
      <c r="AN706" s="93"/>
      <c r="AO706" s="129"/>
      <c r="AP706" s="93"/>
      <c r="AQ706" s="93"/>
      <c r="BB706" s="72"/>
      <c r="BC706" s="72"/>
      <c r="BD706" s="72"/>
      <c r="BE706" s="72"/>
      <c r="BF706" s="72"/>
    </row>
    <row r="707" spans="5:58" x14ac:dyDescent="0.25">
      <c r="E707" s="93"/>
      <c r="I707" s="72"/>
      <c r="P707" s="72"/>
      <c r="Q707" s="72"/>
      <c r="R707" s="72"/>
      <c r="S707" s="72"/>
      <c r="AM707" s="93"/>
      <c r="AN707" s="93"/>
      <c r="AO707" s="129"/>
      <c r="AP707" s="93"/>
      <c r="AQ707" s="93"/>
      <c r="BB707" s="72"/>
      <c r="BC707" s="72"/>
      <c r="BD707" s="72"/>
      <c r="BE707" s="72"/>
      <c r="BF707" s="72"/>
    </row>
    <row r="708" spans="5:58" x14ac:dyDescent="0.25">
      <c r="E708" s="93"/>
      <c r="I708" s="72"/>
      <c r="P708" s="72"/>
      <c r="Q708" s="72"/>
      <c r="R708" s="72"/>
      <c r="S708" s="72"/>
      <c r="AM708" s="93"/>
      <c r="AN708" s="93"/>
      <c r="AO708" s="129"/>
      <c r="AP708" s="93"/>
      <c r="AQ708" s="93"/>
      <c r="BB708" s="72"/>
      <c r="BC708" s="72"/>
      <c r="BD708" s="72"/>
      <c r="BE708" s="72"/>
      <c r="BF708" s="72"/>
    </row>
    <row r="709" spans="5:58" x14ac:dyDescent="0.25">
      <c r="E709" s="93"/>
      <c r="I709" s="72"/>
      <c r="P709" s="72"/>
      <c r="Q709" s="72"/>
      <c r="R709" s="72"/>
      <c r="S709" s="72"/>
      <c r="AM709" s="93"/>
      <c r="AN709" s="93"/>
      <c r="AO709" s="129"/>
      <c r="AP709" s="93"/>
      <c r="AQ709" s="93"/>
      <c r="BB709" s="72"/>
      <c r="BC709" s="72"/>
      <c r="BD709" s="72"/>
      <c r="BE709" s="72"/>
      <c r="BF709" s="72"/>
    </row>
    <row r="710" spans="5:58" x14ac:dyDescent="0.25">
      <c r="E710" s="93"/>
      <c r="I710" s="72"/>
      <c r="P710" s="72"/>
      <c r="Q710" s="72"/>
      <c r="R710" s="72"/>
      <c r="S710" s="72"/>
      <c r="AM710" s="93"/>
      <c r="AN710" s="93"/>
      <c r="AO710" s="129"/>
      <c r="AP710" s="93"/>
      <c r="AQ710" s="93"/>
      <c r="BB710" s="72"/>
      <c r="BC710" s="72"/>
      <c r="BD710" s="72"/>
      <c r="BE710" s="72"/>
      <c r="BF710" s="72"/>
    </row>
    <row r="711" spans="5:58" x14ac:dyDescent="0.25">
      <c r="E711" s="93"/>
      <c r="I711" s="72"/>
      <c r="P711" s="72"/>
      <c r="Q711" s="72"/>
      <c r="R711" s="72"/>
      <c r="S711" s="72"/>
      <c r="AM711" s="93"/>
      <c r="AN711" s="93"/>
      <c r="AO711" s="129"/>
      <c r="AP711" s="93"/>
      <c r="AQ711" s="93"/>
      <c r="BB711" s="72"/>
      <c r="BC711" s="72"/>
      <c r="BD711" s="72"/>
      <c r="BE711" s="72"/>
      <c r="BF711" s="72"/>
    </row>
    <row r="712" spans="5:58" x14ac:dyDescent="0.25">
      <c r="E712" s="93"/>
      <c r="I712" s="72"/>
      <c r="P712" s="72"/>
      <c r="Q712" s="72"/>
      <c r="R712" s="72"/>
      <c r="S712" s="72"/>
      <c r="AM712" s="93"/>
      <c r="AN712" s="93"/>
      <c r="AO712" s="129"/>
      <c r="AP712" s="93"/>
      <c r="AQ712" s="93"/>
      <c r="BB712" s="72"/>
      <c r="BC712" s="72"/>
      <c r="BD712" s="72"/>
      <c r="BE712" s="72"/>
      <c r="BF712" s="72"/>
    </row>
    <row r="713" spans="5:58" x14ac:dyDescent="0.25">
      <c r="E713" s="93"/>
      <c r="I713" s="72"/>
      <c r="P713" s="72"/>
      <c r="Q713" s="72"/>
      <c r="R713" s="72"/>
      <c r="S713" s="72"/>
      <c r="AM713" s="93"/>
      <c r="AN713" s="93"/>
      <c r="AO713" s="129"/>
      <c r="AP713" s="93"/>
      <c r="AQ713" s="93"/>
      <c r="BB713" s="72"/>
      <c r="BC713" s="72"/>
      <c r="BD713" s="72"/>
      <c r="BE713" s="72"/>
      <c r="BF713" s="72"/>
    </row>
    <row r="714" spans="5:58" x14ac:dyDescent="0.25">
      <c r="E714" s="93"/>
      <c r="I714" s="72"/>
      <c r="P714" s="72"/>
      <c r="Q714" s="72"/>
      <c r="R714" s="72"/>
      <c r="S714" s="72"/>
      <c r="AM714" s="93"/>
      <c r="AN714" s="93"/>
      <c r="AO714" s="129"/>
      <c r="AP714" s="93"/>
      <c r="AQ714" s="93"/>
      <c r="BB714" s="72"/>
      <c r="BC714" s="72"/>
      <c r="BD714" s="72"/>
      <c r="BE714" s="72"/>
      <c r="BF714" s="72"/>
    </row>
    <row r="715" spans="5:58" x14ac:dyDescent="0.25">
      <c r="E715" s="93"/>
      <c r="I715" s="72"/>
      <c r="P715" s="72"/>
      <c r="Q715" s="72"/>
      <c r="R715" s="72"/>
      <c r="S715" s="72"/>
      <c r="AM715" s="93"/>
      <c r="AN715" s="93"/>
      <c r="AO715" s="129"/>
      <c r="AP715" s="93"/>
      <c r="AQ715" s="93"/>
      <c r="BB715" s="72"/>
      <c r="BC715" s="72"/>
      <c r="BD715" s="72"/>
      <c r="BE715" s="72"/>
      <c r="BF715" s="72"/>
    </row>
    <row r="716" spans="5:58" x14ac:dyDescent="0.25">
      <c r="E716" s="93"/>
      <c r="I716" s="72"/>
      <c r="P716" s="72"/>
      <c r="Q716" s="72"/>
      <c r="R716" s="72"/>
      <c r="S716" s="72"/>
      <c r="AM716" s="93"/>
      <c r="AN716" s="93"/>
      <c r="AO716" s="129"/>
      <c r="AP716" s="93"/>
      <c r="AQ716" s="93"/>
      <c r="BB716" s="72"/>
      <c r="BC716" s="72"/>
      <c r="BD716" s="72"/>
      <c r="BE716" s="72"/>
      <c r="BF716" s="72"/>
    </row>
    <row r="717" spans="5:58" x14ac:dyDescent="0.25">
      <c r="E717" s="93"/>
      <c r="I717" s="72"/>
      <c r="P717" s="72"/>
      <c r="Q717" s="72"/>
      <c r="R717" s="72"/>
      <c r="S717" s="72"/>
      <c r="AM717" s="93"/>
      <c r="AN717" s="93"/>
      <c r="AO717" s="129"/>
      <c r="AP717" s="93"/>
      <c r="AQ717" s="93"/>
      <c r="BB717" s="72"/>
      <c r="BC717" s="72"/>
      <c r="BD717" s="72"/>
      <c r="BE717" s="72"/>
      <c r="BF717" s="72"/>
    </row>
    <row r="718" spans="5:58" x14ac:dyDescent="0.25">
      <c r="E718" s="93"/>
      <c r="I718" s="72"/>
      <c r="P718" s="72"/>
      <c r="Q718" s="72"/>
      <c r="R718" s="72"/>
      <c r="S718" s="72"/>
      <c r="AM718" s="93"/>
      <c r="AN718" s="93"/>
      <c r="AO718" s="129"/>
      <c r="AP718" s="93"/>
      <c r="AQ718" s="93"/>
      <c r="BB718" s="72"/>
      <c r="BC718" s="72"/>
      <c r="BD718" s="72"/>
      <c r="BE718" s="72"/>
      <c r="BF718" s="72"/>
    </row>
    <row r="719" spans="5:58" x14ac:dyDescent="0.25">
      <c r="E719" s="93"/>
      <c r="I719" s="72"/>
      <c r="P719" s="72"/>
      <c r="Q719" s="72"/>
      <c r="R719" s="72"/>
      <c r="S719" s="72"/>
      <c r="AM719" s="93"/>
      <c r="AN719" s="93"/>
      <c r="AO719" s="129"/>
      <c r="AP719" s="93"/>
      <c r="AQ719" s="93"/>
      <c r="BB719" s="72"/>
      <c r="BC719" s="72"/>
      <c r="BD719" s="72"/>
      <c r="BE719" s="72"/>
      <c r="BF719" s="72"/>
    </row>
    <row r="720" spans="5:58" x14ac:dyDescent="0.25">
      <c r="E720" s="93"/>
      <c r="I720" s="72"/>
      <c r="P720" s="72"/>
      <c r="Q720" s="72"/>
      <c r="R720" s="72"/>
      <c r="S720" s="72"/>
      <c r="AM720" s="93"/>
      <c r="AN720" s="93"/>
      <c r="AO720" s="129"/>
      <c r="AP720" s="93"/>
      <c r="AQ720" s="93"/>
      <c r="BB720" s="72"/>
      <c r="BC720" s="72"/>
      <c r="BD720" s="72"/>
      <c r="BE720" s="72"/>
      <c r="BF720" s="72"/>
    </row>
    <row r="721" spans="5:58" x14ac:dyDescent="0.25">
      <c r="E721" s="93"/>
      <c r="I721" s="72"/>
      <c r="P721" s="72"/>
      <c r="Q721" s="72"/>
      <c r="R721" s="72"/>
      <c r="S721" s="72"/>
      <c r="AM721" s="93"/>
      <c r="AN721" s="93"/>
      <c r="AO721" s="129"/>
      <c r="AP721" s="93"/>
      <c r="AQ721" s="93"/>
      <c r="BB721" s="72"/>
      <c r="BC721" s="72"/>
      <c r="BD721" s="72"/>
      <c r="BE721" s="72"/>
      <c r="BF721" s="72"/>
    </row>
    <row r="722" spans="5:58" x14ac:dyDescent="0.25">
      <c r="E722" s="93"/>
      <c r="I722" s="72"/>
      <c r="P722" s="72"/>
      <c r="Q722" s="72"/>
      <c r="R722" s="72"/>
      <c r="S722" s="72"/>
      <c r="AM722" s="93"/>
      <c r="AN722" s="93"/>
      <c r="AO722" s="129"/>
      <c r="AP722" s="93"/>
      <c r="AQ722" s="93"/>
      <c r="BB722" s="72"/>
      <c r="BC722" s="72"/>
      <c r="BD722" s="72"/>
      <c r="BE722" s="72"/>
      <c r="BF722" s="72"/>
    </row>
    <row r="723" spans="5:58" x14ac:dyDescent="0.25">
      <c r="E723" s="93"/>
      <c r="I723" s="72"/>
      <c r="P723" s="72"/>
      <c r="Q723" s="72"/>
      <c r="R723" s="72"/>
      <c r="S723" s="72"/>
      <c r="AM723" s="93"/>
      <c r="AN723" s="93"/>
      <c r="AO723" s="129"/>
      <c r="AP723" s="93"/>
      <c r="AQ723" s="93"/>
      <c r="BB723" s="72"/>
      <c r="BC723" s="72"/>
      <c r="BD723" s="72"/>
      <c r="BE723" s="72"/>
      <c r="BF723" s="72"/>
    </row>
    <row r="724" spans="5:58" x14ac:dyDescent="0.25">
      <c r="E724" s="93"/>
      <c r="I724" s="72"/>
      <c r="P724" s="72"/>
      <c r="Q724" s="72"/>
      <c r="R724" s="72"/>
      <c r="S724" s="72"/>
      <c r="AM724" s="93"/>
      <c r="AN724" s="93"/>
      <c r="AO724" s="129"/>
      <c r="AP724" s="93"/>
      <c r="AQ724" s="93"/>
      <c r="BB724" s="72"/>
      <c r="BC724" s="72"/>
      <c r="BD724" s="72"/>
      <c r="BE724" s="72"/>
      <c r="BF724" s="72"/>
    </row>
    <row r="725" spans="5:58" x14ac:dyDescent="0.25">
      <c r="E725" s="93"/>
      <c r="I725" s="72"/>
      <c r="P725" s="72"/>
      <c r="Q725" s="72"/>
      <c r="R725" s="72"/>
      <c r="S725" s="72"/>
      <c r="AM725" s="93"/>
      <c r="AN725" s="93"/>
      <c r="AO725" s="129"/>
      <c r="AP725" s="93"/>
      <c r="AQ725" s="93"/>
      <c r="BB725" s="72"/>
      <c r="BC725" s="72"/>
      <c r="BD725" s="72"/>
      <c r="BE725" s="72"/>
      <c r="BF725" s="72"/>
    </row>
    <row r="726" spans="5:58" x14ac:dyDescent="0.25">
      <c r="E726" s="93"/>
      <c r="I726" s="72"/>
      <c r="P726" s="72"/>
      <c r="Q726" s="72"/>
      <c r="R726" s="72"/>
      <c r="S726" s="72"/>
      <c r="AM726" s="93"/>
      <c r="AN726" s="93"/>
      <c r="AO726" s="129"/>
      <c r="AP726" s="93"/>
      <c r="AQ726" s="93"/>
      <c r="BB726" s="72"/>
      <c r="BC726" s="72"/>
      <c r="BD726" s="72"/>
      <c r="BE726" s="72"/>
      <c r="BF726" s="72"/>
    </row>
    <row r="727" spans="5:58" x14ac:dyDescent="0.25">
      <c r="E727" s="93"/>
      <c r="I727" s="72"/>
      <c r="P727" s="72"/>
      <c r="Q727" s="72"/>
      <c r="R727" s="72"/>
      <c r="S727" s="72"/>
      <c r="AM727" s="93"/>
      <c r="AN727" s="93"/>
      <c r="AO727" s="129"/>
      <c r="AP727" s="93"/>
      <c r="AQ727" s="93"/>
      <c r="BB727" s="72"/>
      <c r="BC727" s="72"/>
      <c r="BD727" s="72"/>
      <c r="BE727" s="72"/>
      <c r="BF727" s="72"/>
    </row>
    <row r="728" spans="5:58" x14ac:dyDescent="0.25">
      <c r="E728" s="93"/>
      <c r="I728" s="72"/>
      <c r="P728" s="72"/>
      <c r="Q728" s="72"/>
      <c r="R728" s="72"/>
      <c r="S728" s="72"/>
      <c r="AM728" s="93"/>
      <c r="AN728" s="93"/>
      <c r="AO728" s="129"/>
      <c r="AP728" s="93"/>
      <c r="AQ728" s="93"/>
      <c r="BB728" s="72"/>
      <c r="BC728" s="72"/>
      <c r="BD728" s="72"/>
      <c r="BE728" s="72"/>
      <c r="BF728" s="72"/>
    </row>
    <row r="729" spans="5:58" x14ac:dyDescent="0.25">
      <c r="E729" s="93"/>
      <c r="I729" s="72"/>
      <c r="P729" s="72"/>
      <c r="Q729" s="72"/>
      <c r="R729" s="72"/>
      <c r="S729" s="72"/>
      <c r="AM729" s="93"/>
      <c r="AN729" s="93"/>
      <c r="AO729" s="129"/>
      <c r="AP729" s="93"/>
      <c r="AQ729" s="93"/>
      <c r="BB729" s="72"/>
      <c r="BC729" s="72"/>
      <c r="BD729" s="72"/>
      <c r="BE729" s="72"/>
      <c r="BF729" s="72"/>
    </row>
    <row r="730" spans="5:58" x14ac:dyDescent="0.25">
      <c r="E730" s="93"/>
      <c r="I730" s="72"/>
      <c r="P730" s="72"/>
      <c r="Q730" s="72"/>
      <c r="R730" s="72"/>
      <c r="S730" s="72"/>
      <c r="AM730" s="93"/>
      <c r="AN730" s="93"/>
      <c r="AO730" s="129"/>
      <c r="AP730" s="93"/>
      <c r="AQ730" s="93"/>
      <c r="BB730" s="72"/>
      <c r="BC730" s="72"/>
      <c r="BD730" s="72"/>
      <c r="BE730" s="72"/>
      <c r="BF730" s="72"/>
    </row>
    <row r="731" spans="5:58" x14ac:dyDescent="0.25">
      <c r="E731" s="93"/>
      <c r="I731" s="72"/>
      <c r="P731" s="72"/>
      <c r="Q731" s="72"/>
      <c r="R731" s="72"/>
      <c r="S731" s="72"/>
      <c r="AM731" s="93"/>
      <c r="AN731" s="93"/>
      <c r="AO731" s="129"/>
      <c r="AP731" s="93"/>
      <c r="AQ731" s="93"/>
      <c r="BB731" s="72"/>
      <c r="BC731" s="72"/>
      <c r="BD731" s="72"/>
      <c r="BE731" s="72"/>
      <c r="BF731" s="72"/>
    </row>
    <row r="732" spans="5:58" x14ac:dyDescent="0.25">
      <c r="E732" s="93"/>
      <c r="I732" s="72"/>
      <c r="P732" s="72"/>
      <c r="Q732" s="72"/>
      <c r="R732" s="72"/>
      <c r="S732" s="72"/>
      <c r="AM732" s="93"/>
      <c r="AN732" s="93"/>
      <c r="AO732" s="129"/>
      <c r="AP732" s="93"/>
      <c r="AQ732" s="93"/>
      <c r="BB732" s="72"/>
      <c r="BC732" s="72"/>
      <c r="BD732" s="72"/>
      <c r="BE732" s="72"/>
      <c r="BF732" s="72"/>
    </row>
    <row r="733" spans="5:58" x14ac:dyDescent="0.25">
      <c r="E733" s="93"/>
      <c r="I733" s="72"/>
      <c r="P733" s="72"/>
      <c r="Q733" s="72"/>
      <c r="R733" s="72"/>
      <c r="S733" s="72"/>
      <c r="AM733" s="93"/>
      <c r="AN733" s="93"/>
      <c r="AO733" s="129"/>
      <c r="AP733" s="93"/>
      <c r="AQ733" s="93"/>
      <c r="BB733" s="72"/>
      <c r="BC733" s="72"/>
      <c r="BD733" s="72"/>
      <c r="BE733" s="72"/>
      <c r="BF733" s="72"/>
    </row>
    <row r="734" spans="5:58" x14ac:dyDescent="0.25">
      <c r="E734" s="93"/>
      <c r="I734" s="72"/>
      <c r="P734" s="72"/>
      <c r="Q734" s="72"/>
      <c r="R734" s="72"/>
      <c r="S734" s="72"/>
      <c r="AM734" s="93"/>
      <c r="AN734" s="93"/>
      <c r="AO734" s="129"/>
      <c r="AP734" s="93"/>
      <c r="AQ734" s="93"/>
      <c r="BB734" s="72"/>
      <c r="BC734" s="72"/>
      <c r="BD734" s="72"/>
      <c r="BE734" s="72"/>
      <c r="BF734" s="72"/>
    </row>
    <row r="735" spans="5:58" x14ac:dyDescent="0.25">
      <c r="E735" s="93"/>
      <c r="I735" s="72"/>
      <c r="P735" s="72"/>
      <c r="Q735" s="72"/>
      <c r="R735" s="72"/>
      <c r="S735" s="72"/>
      <c r="AM735" s="93"/>
      <c r="AN735" s="93"/>
      <c r="AO735" s="129"/>
      <c r="AP735" s="93"/>
      <c r="AQ735" s="93"/>
      <c r="BB735" s="72"/>
      <c r="BC735" s="72"/>
      <c r="BD735" s="72"/>
      <c r="BE735" s="72"/>
      <c r="BF735" s="72"/>
    </row>
    <row r="736" spans="5:58" x14ac:dyDescent="0.25">
      <c r="E736" s="93"/>
      <c r="I736" s="72"/>
      <c r="P736" s="72"/>
      <c r="Q736" s="72"/>
      <c r="R736" s="72"/>
      <c r="S736" s="72"/>
      <c r="AM736" s="93"/>
      <c r="AN736" s="93"/>
      <c r="AO736" s="129"/>
      <c r="AP736" s="93"/>
      <c r="AQ736" s="93"/>
      <c r="BB736" s="72"/>
      <c r="BC736" s="72"/>
      <c r="BD736" s="72"/>
      <c r="BE736" s="72"/>
      <c r="BF736" s="72"/>
    </row>
    <row r="737" spans="5:58" x14ac:dyDescent="0.25">
      <c r="E737" s="93"/>
      <c r="I737" s="72"/>
      <c r="P737" s="72"/>
      <c r="Q737" s="72"/>
      <c r="R737" s="72"/>
      <c r="S737" s="72"/>
      <c r="AM737" s="93"/>
      <c r="AN737" s="93"/>
      <c r="AO737" s="129"/>
      <c r="AP737" s="93"/>
      <c r="AQ737" s="93"/>
      <c r="BB737" s="72"/>
      <c r="BC737" s="72"/>
      <c r="BD737" s="72"/>
      <c r="BE737" s="72"/>
      <c r="BF737" s="72"/>
    </row>
    <row r="738" spans="5:58" x14ac:dyDescent="0.25">
      <c r="E738" s="93"/>
      <c r="I738" s="72"/>
      <c r="P738" s="72"/>
      <c r="Q738" s="72"/>
      <c r="R738" s="72"/>
      <c r="S738" s="72"/>
      <c r="AM738" s="93"/>
      <c r="AN738" s="93"/>
      <c r="AO738" s="129"/>
      <c r="AP738" s="93"/>
      <c r="AQ738" s="93"/>
      <c r="BB738" s="72"/>
      <c r="BC738" s="72"/>
      <c r="BD738" s="72"/>
      <c r="BE738" s="72"/>
      <c r="BF738" s="72"/>
    </row>
    <row r="739" spans="5:58" x14ac:dyDescent="0.25">
      <c r="E739" s="93"/>
      <c r="I739" s="72"/>
      <c r="P739" s="72"/>
      <c r="Q739" s="72"/>
      <c r="R739" s="72"/>
      <c r="S739" s="72"/>
      <c r="AM739" s="93"/>
      <c r="AN739" s="93"/>
      <c r="AO739" s="129"/>
      <c r="AP739" s="93"/>
      <c r="AQ739" s="93"/>
      <c r="BB739" s="72"/>
      <c r="BC739" s="72"/>
      <c r="BD739" s="72"/>
      <c r="BE739" s="72"/>
      <c r="BF739" s="72"/>
    </row>
    <row r="740" spans="5:58" x14ac:dyDescent="0.25">
      <c r="E740" s="93"/>
      <c r="I740" s="72"/>
      <c r="P740" s="72"/>
      <c r="Q740" s="72"/>
      <c r="R740" s="72"/>
      <c r="S740" s="72"/>
      <c r="AM740" s="93"/>
      <c r="AN740" s="93"/>
      <c r="AO740" s="129"/>
      <c r="AP740" s="93"/>
      <c r="AQ740" s="93"/>
      <c r="BB740" s="72"/>
      <c r="BC740" s="72"/>
      <c r="BD740" s="72"/>
      <c r="BE740" s="72"/>
      <c r="BF740" s="72"/>
    </row>
    <row r="741" spans="5:58" x14ac:dyDescent="0.25">
      <c r="E741" s="93"/>
      <c r="I741" s="72"/>
      <c r="P741" s="72"/>
      <c r="Q741" s="72"/>
      <c r="R741" s="72"/>
      <c r="S741" s="72"/>
      <c r="AM741" s="93"/>
      <c r="AN741" s="93"/>
      <c r="AO741" s="129"/>
      <c r="AP741" s="93"/>
      <c r="AQ741" s="93"/>
      <c r="BB741" s="72"/>
      <c r="BC741" s="72"/>
      <c r="BD741" s="72"/>
      <c r="BE741" s="72"/>
      <c r="BF741" s="72"/>
    </row>
    <row r="742" spans="5:58" x14ac:dyDescent="0.25">
      <c r="E742" s="93"/>
      <c r="I742" s="72"/>
      <c r="P742" s="72"/>
      <c r="Q742" s="72"/>
      <c r="R742" s="72"/>
      <c r="S742" s="72"/>
      <c r="AM742" s="93"/>
      <c r="AN742" s="93"/>
      <c r="AO742" s="129"/>
      <c r="AP742" s="93"/>
      <c r="AQ742" s="93"/>
      <c r="BB742" s="72"/>
      <c r="BC742" s="72"/>
      <c r="BD742" s="72"/>
      <c r="BE742" s="72"/>
      <c r="BF742" s="72"/>
    </row>
    <row r="743" spans="5:58" x14ac:dyDescent="0.25">
      <c r="E743" s="93"/>
      <c r="I743" s="72"/>
      <c r="P743" s="72"/>
      <c r="Q743" s="72"/>
      <c r="R743" s="72"/>
      <c r="S743" s="72"/>
      <c r="AM743" s="93"/>
      <c r="AN743" s="93"/>
      <c r="AO743" s="129"/>
      <c r="AP743" s="93"/>
      <c r="AQ743" s="93"/>
      <c r="BB743" s="72"/>
      <c r="BC743" s="72"/>
      <c r="BD743" s="72"/>
      <c r="BE743" s="72"/>
      <c r="BF743" s="72"/>
    </row>
    <row r="744" spans="5:58" x14ac:dyDescent="0.25">
      <c r="E744" s="93"/>
      <c r="I744" s="72"/>
      <c r="P744" s="72"/>
      <c r="Q744" s="72"/>
      <c r="R744" s="72"/>
      <c r="S744" s="72"/>
      <c r="AM744" s="93"/>
      <c r="AN744" s="93"/>
      <c r="AO744" s="129"/>
      <c r="AP744" s="93"/>
      <c r="AQ744" s="93"/>
      <c r="BB744" s="72"/>
      <c r="BC744" s="72"/>
      <c r="BD744" s="72"/>
      <c r="BE744" s="72"/>
      <c r="BF744" s="72"/>
    </row>
    <row r="745" spans="5:58" x14ac:dyDescent="0.25">
      <c r="E745" s="93"/>
      <c r="I745" s="72"/>
      <c r="P745" s="72"/>
      <c r="Q745" s="72"/>
      <c r="R745" s="72"/>
      <c r="S745" s="72"/>
      <c r="AM745" s="93"/>
      <c r="AN745" s="93"/>
      <c r="AO745" s="129"/>
      <c r="AP745" s="93"/>
      <c r="AQ745" s="93"/>
      <c r="BB745" s="72"/>
      <c r="BC745" s="72"/>
      <c r="BD745" s="72"/>
      <c r="BE745" s="72"/>
      <c r="BF745" s="72"/>
    </row>
    <row r="746" spans="5:58" x14ac:dyDescent="0.25">
      <c r="E746" s="93"/>
      <c r="I746" s="72"/>
      <c r="P746" s="72"/>
      <c r="Q746" s="72"/>
      <c r="R746" s="72"/>
      <c r="S746" s="72"/>
      <c r="AM746" s="93"/>
      <c r="AN746" s="93"/>
      <c r="AO746" s="129"/>
      <c r="AP746" s="93"/>
      <c r="AQ746" s="93"/>
      <c r="BB746" s="72"/>
      <c r="BC746" s="72"/>
      <c r="BD746" s="72"/>
      <c r="BE746" s="72"/>
      <c r="BF746" s="72"/>
    </row>
    <row r="747" spans="5:58" x14ac:dyDescent="0.25">
      <c r="E747" s="93"/>
      <c r="I747" s="72"/>
      <c r="P747" s="72"/>
      <c r="Q747" s="72"/>
      <c r="R747" s="72"/>
      <c r="S747" s="72"/>
      <c r="AM747" s="93"/>
      <c r="AN747" s="93"/>
      <c r="AO747" s="129"/>
      <c r="AP747" s="93"/>
      <c r="AQ747" s="93"/>
      <c r="BB747" s="72"/>
      <c r="BC747" s="72"/>
      <c r="BD747" s="72"/>
      <c r="BE747" s="72"/>
      <c r="BF747" s="72"/>
    </row>
    <row r="748" spans="5:58" x14ac:dyDescent="0.25">
      <c r="E748" s="93"/>
      <c r="I748" s="72"/>
      <c r="P748" s="72"/>
      <c r="Q748" s="72"/>
      <c r="R748" s="72"/>
      <c r="S748" s="72"/>
      <c r="AM748" s="93"/>
      <c r="AN748" s="93"/>
      <c r="AO748" s="129"/>
      <c r="AP748" s="93"/>
      <c r="AQ748" s="93"/>
      <c r="BB748" s="72"/>
      <c r="BC748" s="72"/>
      <c r="BD748" s="72"/>
      <c r="BE748" s="72"/>
      <c r="BF748" s="72"/>
    </row>
    <row r="749" spans="5:58" x14ac:dyDescent="0.25">
      <c r="E749" s="93"/>
      <c r="I749" s="72"/>
      <c r="P749" s="72"/>
      <c r="Q749" s="72"/>
      <c r="R749" s="72"/>
      <c r="S749" s="72"/>
      <c r="AM749" s="93"/>
      <c r="AN749" s="93"/>
      <c r="AO749" s="129"/>
      <c r="AP749" s="93"/>
      <c r="AQ749" s="93"/>
      <c r="BB749" s="72"/>
      <c r="BC749" s="72"/>
      <c r="BD749" s="72"/>
      <c r="BE749" s="72"/>
      <c r="BF749" s="72"/>
    </row>
    <row r="750" spans="5:58" x14ac:dyDescent="0.25">
      <c r="E750" s="93"/>
      <c r="I750" s="72"/>
      <c r="P750" s="72"/>
      <c r="Q750" s="72"/>
      <c r="R750" s="72"/>
      <c r="S750" s="72"/>
      <c r="AM750" s="93"/>
      <c r="AN750" s="93"/>
      <c r="AO750" s="129"/>
      <c r="AP750" s="93"/>
      <c r="AQ750" s="93"/>
      <c r="BB750" s="72"/>
      <c r="BC750" s="72"/>
      <c r="BD750" s="72"/>
      <c r="BE750" s="72"/>
      <c r="BF750" s="72"/>
    </row>
    <row r="751" spans="5:58" x14ac:dyDescent="0.25">
      <c r="E751" s="93"/>
      <c r="I751" s="72"/>
      <c r="P751" s="72"/>
      <c r="Q751" s="72"/>
      <c r="R751" s="72"/>
      <c r="S751" s="72"/>
      <c r="AM751" s="93"/>
      <c r="AN751" s="93"/>
      <c r="AO751" s="129"/>
      <c r="AP751" s="93"/>
      <c r="AQ751" s="93"/>
      <c r="BB751" s="72"/>
      <c r="BC751" s="72"/>
      <c r="BD751" s="72"/>
      <c r="BE751" s="72"/>
      <c r="BF751" s="72"/>
    </row>
    <row r="752" spans="5:58" x14ac:dyDescent="0.25">
      <c r="E752" s="93"/>
      <c r="I752" s="72"/>
      <c r="P752" s="72"/>
      <c r="Q752" s="72"/>
      <c r="R752" s="72"/>
      <c r="S752" s="72"/>
      <c r="AM752" s="93"/>
      <c r="AN752" s="93"/>
      <c r="AO752" s="129"/>
      <c r="AP752" s="93"/>
      <c r="AQ752" s="93"/>
      <c r="BB752" s="72"/>
      <c r="BC752" s="72"/>
      <c r="BD752" s="72"/>
      <c r="BE752" s="72"/>
      <c r="BF752" s="72"/>
    </row>
    <row r="753" spans="5:58" x14ac:dyDescent="0.25">
      <c r="E753" s="93"/>
      <c r="I753" s="72"/>
      <c r="P753" s="72"/>
      <c r="Q753" s="72"/>
      <c r="R753" s="72"/>
      <c r="S753" s="72"/>
      <c r="AM753" s="93"/>
      <c r="AN753" s="93"/>
      <c r="AO753" s="129"/>
      <c r="AP753" s="93"/>
      <c r="AQ753" s="93"/>
      <c r="BB753" s="72"/>
      <c r="BC753" s="72"/>
      <c r="BD753" s="72"/>
      <c r="BE753" s="72"/>
      <c r="BF753" s="72"/>
    </row>
    <row r="754" spans="5:58" x14ac:dyDescent="0.25">
      <c r="E754" s="93"/>
      <c r="I754" s="72"/>
      <c r="P754" s="72"/>
      <c r="Q754" s="72"/>
      <c r="R754" s="72"/>
      <c r="S754" s="72"/>
      <c r="AM754" s="93"/>
      <c r="AN754" s="93"/>
      <c r="AO754" s="129"/>
      <c r="AP754" s="93"/>
      <c r="AQ754" s="93"/>
      <c r="BB754" s="72"/>
      <c r="BC754" s="72"/>
      <c r="BD754" s="72"/>
      <c r="BE754" s="72"/>
      <c r="BF754" s="72"/>
    </row>
    <row r="755" spans="5:58" x14ac:dyDescent="0.25">
      <c r="E755" s="93"/>
      <c r="I755" s="72"/>
      <c r="P755" s="72"/>
      <c r="Q755" s="72"/>
      <c r="R755" s="72"/>
      <c r="S755" s="72"/>
      <c r="AM755" s="93"/>
      <c r="AN755" s="93"/>
      <c r="AO755" s="129"/>
      <c r="AP755" s="93"/>
      <c r="AQ755" s="93"/>
      <c r="BB755" s="72"/>
      <c r="BC755" s="72"/>
      <c r="BD755" s="72"/>
      <c r="BE755" s="72"/>
      <c r="BF755" s="72"/>
    </row>
    <row r="756" spans="5:58" x14ac:dyDescent="0.25">
      <c r="E756" s="93"/>
      <c r="I756" s="72"/>
      <c r="P756" s="72"/>
      <c r="Q756" s="72"/>
      <c r="R756" s="72"/>
      <c r="S756" s="72"/>
      <c r="AM756" s="93"/>
      <c r="AN756" s="93"/>
      <c r="AO756" s="129"/>
      <c r="AP756" s="93"/>
      <c r="AQ756" s="93"/>
      <c r="BB756" s="72"/>
      <c r="BC756" s="72"/>
      <c r="BD756" s="72"/>
      <c r="BE756" s="72"/>
      <c r="BF756" s="72"/>
    </row>
    <row r="757" spans="5:58" x14ac:dyDescent="0.25">
      <c r="E757" s="93"/>
      <c r="I757" s="72"/>
      <c r="P757" s="72"/>
      <c r="Q757" s="72"/>
      <c r="R757" s="72"/>
      <c r="S757" s="72"/>
      <c r="AM757" s="93"/>
      <c r="AN757" s="93"/>
      <c r="AO757" s="129"/>
      <c r="AP757" s="93"/>
      <c r="AQ757" s="93"/>
      <c r="BB757" s="72"/>
      <c r="BC757" s="72"/>
      <c r="BD757" s="72"/>
      <c r="BE757" s="72"/>
      <c r="BF757" s="72"/>
    </row>
    <row r="758" spans="5:58" x14ac:dyDescent="0.25">
      <c r="E758" s="93"/>
      <c r="I758" s="72"/>
      <c r="P758" s="72"/>
      <c r="Q758" s="72"/>
      <c r="R758" s="72"/>
      <c r="S758" s="72"/>
      <c r="AM758" s="93"/>
      <c r="AN758" s="93"/>
      <c r="AO758" s="129"/>
      <c r="AP758" s="93"/>
      <c r="AQ758" s="93"/>
      <c r="BB758" s="72"/>
      <c r="BC758" s="72"/>
      <c r="BD758" s="72"/>
      <c r="BE758" s="72"/>
      <c r="BF758" s="72"/>
    </row>
    <row r="759" spans="5:58" x14ac:dyDescent="0.25">
      <c r="E759" s="93"/>
      <c r="I759" s="72"/>
      <c r="P759" s="72"/>
      <c r="Q759" s="72"/>
      <c r="R759" s="72"/>
      <c r="S759" s="72"/>
      <c r="AM759" s="93"/>
      <c r="AN759" s="93"/>
      <c r="AO759" s="129"/>
      <c r="AP759" s="93"/>
      <c r="AQ759" s="93"/>
      <c r="BB759" s="72"/>
      <c r="BC759" s="72"/>
      <c r="BD759" s="72"/>
      <c r="BE759" s="72"/>
      <c r="BF759" s="72"/>
    </row>
    <row r="760" spans="5:58" x14ac:dyDescent="0.25">
      <c r="E760" s="93"/>
      <c r="I760" s="72"/>
      <c r="P760" s="72"/>
      <c r="Q760" s="72"/>
      <c r="R760" s="72"/>
      <c r="S760" s="72"/>
      <c r="AM760" s="93"/>
      <c r="AN760" s="93"/>
      <c r="AO760" s="129"/>
      <c r="AP760" s="93"/>
      <c r="AQ760" s="93"/>
      <c r="BB760" s="72"/>
      <c r="BC760" s="72"/>
      <c r="BD760" s="72"/>
      <c r="BE760" s="72"/>
      <c r="BF760" s="72"/>
    </row>
    <row r="761" spans="5:58" x14ac:dyDescent="0.25">
      <c r="E761" s="93"/>
      <c r="I761" s="72"/>
      <c r="P761" s="72"/>
      <c r="Q761" s="72"/>
      <c r="R761" s="72"/>
      <c r="S761" s="72"/>
      <c r="AM761" s="93"/>
      <c r="AN761" s="93"/>
      <c r="AO761" s="129"/>
      <c r="AP761" s="93"/>
      <c r="AQ761" s="93"/>
      <c r="BB761" s="72"/>
      <c r="BC761" s="72"/>
      <c r="BD761" s="72"/>
      <c r="BE761" s="72"/>
      <c r="BF761" s="72"/>
    </row>
    <row r="762" spans="5:58" x14ac:dyDescent="0.25">
      <c r="E762" s="93"/>
      <c r="I762" s="72"/>
      <c r="P762" s="72"/>
      <c r="Q762" s="72"/>
      <c r="R762" s="72"/>
      <c r="S762" s="72"/>
      <c r="AM762" s="93"/>
      <c r="AN762" s="93"/>
      <c r="AO762" s="129"/>
      <c r="AP762" s="93"/>
      <c r="AQ762" s="93"/>
      <c r="BB762" s="72"/>
      <c r="BC762" s="72"/>
      <c r="BD762" s="72"/>
      <c r="BE762" s="72"/>
      <c r="BF762" s="72"/>
    </row>
    <row r="763" spans="5:58" x14ac:dyDescent="0.25">
      <c r="E763" s="93"/>
      <c r="I763" s="72"/>
      <c r="P763" s="72"/>
      <c r="Q763" s="72"/>
      <c r="R763" s="72"/>
      <c r="S763" s="72"/>
      <c r="AM763" s="93"/>
      <c r="AN763" s="93"/>
      <c r="AO763" s="129"/>
      <c r="AP763" s="93"/>
      <c r="AQ763" s="93"/>
      <c r="BB763" s="72"/>
      <c r="BC763" s="72"/>
      <c r="BD763" s="72"/>
      <c r="BE763" s="72"/>
      <c r="BF763" s="72"/>
    </row>
    <row r="764" spans="5:58" x14ac:dyDescent="0.25">
      <c r="E764" s="93"/>
      <c r="I764" s="72"/>
      <c r="P764" s="72"/>
      <c r="Q764" s="72"/>
      <c r="R764" s="72"/>
      <c r="S764" s="72"/>
      <c r="AM764" s="93"/>
      <c r="AN764" s="93"/>
      <c r="AO764" s="129"/>
      <c r="AP764" s="93"/>
      <c r="AQ764" s="93"/>
      <c r="BB764" s="72"/>
      <c r="BC764" s="72"/>
      <c r="BD764" s="72"/>
      <c r="BE764" s="72"/>
      <c r="BF764" s="72"/>
    </row>
    <row r="765" spans="5:58" x14ac:dyDescent="0.25">
      <c r="E765" s="93"/>
      <c r="I765" s="72"/>
      <c r="P765" s="72"/>
      <c r="Q765" s="72"/>
      <c r="R765" s="72"/>
      <c r="S765" s="72"/>
      <c r="AM765" s="93"/>
      <c r="AN765" s="93"/>
      <c r="AO765" s="129"/>
      <c r="AP765" s="93"/>
      <c r="AQ765" s="93"/>
      <c r="BB765" s="72"/>
      <c r="BC765" s="72"/>
      <c r="BD765" s="72"/>
      <c r="BE765" s="72"/>
      <c r="BF765" s="72"/>
    </row>
    <row r="766" spans="5:58" x14ac:dyDescent="0.25">
      <c r="E766" s="93"/>
      <c r="I766" s="72"/>
      <c r="P766" s="72"/>
      <c r="Q766" s="72"/>
      <c r="R766" s="72"/>
      <c r="S766" s="72"/>
      <c r="AM766" s="93"/>
      <c r="AN766" s="93"/>
      <c r="AO766" s="129"/>
      <c r="AP766" s="93"/>
      <c r="AQ766" s="93"/>
      <c r="BB766" s="72"/>
      <c r="BC766" s="72"/>
      <c r="BD766" s="72"/>
      <c r="BE766" s="72"/>
      <c r="BF766" s="72"/>
    </row>
    <row r="767" spans="5:58" x14ac:dyDescent="0.25">
      <c r="E767" s="93"/>
      <c r="I767" s="72"/>
      <c r="P767" s="72"/>
      <c r="Q767" s="72"/>
      <c r="R767" s="72"/>
      <c r="S767" s="72"/>
      <c r="AM767" s="93"/>
      <c r="AN767" s="93"/>
      <c r="AO767" s="129"/>
      <c r="AP767" s="93"/>
      <c r="AQ767" s="93"/>
      <c r="BB767" s="72"/>
      <c r="BC767" s="72"/>
      <c r="BD767" s="72"/>
      <c r="BE767" s="72"/>
      <c r="BF767" s="72"/>
    </row>
    <row r="768" spans="5:58" x14ac:dyDescent="0.25">
      <c r="E768" s="93"/>
      <c r="I768" s="72"/>
      <c r="P768" s="72"/>
      <c r="Q768" s="72"/>
      <c r="R768" s="72"/>
      <c r="S768" s="72"/>
      <c r="AM768" s="93"/>
      <c r="AN768" s="93"/>
      <c r="AO768" s="129"/>
      <c r="AP768" s="93"/>
      <c r="AQ768" s="93"/>
      <c r="BB768" s="72"/>
      <c r="BC768" s="72"/>
      <c r="BD768" s="72"/>
      <c r="BE768" s="72"/>
      <c r="BF768" s="72"/>
    </row>
    <row r="769" spans="5:58" x14ac:dyDescent="0.25">
      <c r="E769" s="93"/>
      <c r="I769" s="72"/>
      <c r="P769" s="72"/>
      <c r="Q769" s="72"/>
      <c r="R769" s="72"/>
      <c r="S769" s="72"/>
      <c r="AM769" s="93"/>
      <c r="AN769" s="93"/>
      <c r="AO769" s="129"/>
      <c r="AP769" s="93"/>
      <c r="AQ769" s="93"/>
      <c r="BB769" s="72"/>
      <c r="BC769" s="72"/>
      <c r="BD769" s="72"/>
      <c r="BE769" s="72"/>
      <c r="BF769" s="72"/>
    </row>
    <row r="770" spans="5:58" x14ac:dyDescent="0.25">
      <c r="E770" s="93"/>
      <c r="I770" s="72"/>
      <c r="P770" s="72"/>
      <c r="Q770" s="72"/>
      <c r="R770" s="72"/>
      <c r="S770" s="72"/>
      <c r="AM770" s="93"/>
      <c r="AN770" s="93"/>
      <c r="AO770" s="129"/>
      <c r="AP770" s="93"/>
      <c r="AQ770" s="93"/>
      <c r="BB770" s="72"/>
      <c r="BC770" s="72"/>
      <c r="BD770" s="72"/>
      <c r="BE770" s="72"/>
      <c r="BF770" s="72"/>
    </row>
    <row r="771" spans="5:58" x14ac:dyDescent="0.25">
      <c r="E771" s="93"/>
      <c r="I771" s="72"/>
      <c r="P771" s="72"/>
      <c r="Q771" s="72"/>
      <c r="R771" s="72"/>
      <c r="S771" s="72"/>
      <c r="AM771" s="93"/>
      <c r="AN771" s="93"/>
      <c r="AO771" s="129"/>
      <c r="AP771" s="93"/>
      <c r="AQ771" s="93"/>
      <c r="BB771" s="72"/>
      <c r="BC771" s="72"/>
      <c r="BD771" s="72"/>
      <c r="BE771" s="72"/>
      <c r="BF771" s="72"/>
    </row>
    <row r="772" spans="5:58" x14ac:dyDescent="0.25">
      <c r="E772" s="93"/>
      <c r="I772" s="72"/>
      <c r="P772" s="72"/>
      <c r="Q772" s="72"/>
      <c r="R772" s="72"/>
      <c r="S772" s="72"/>
      <c r="AM772" s="93"/>
      <c r="AN772" s="93"/>
      <c r="AO772" s="129"/>
      <c r="AP772" s="93"/>
      <c r="AQ772" s="93"/>
      <c r="BB772" s="72"/>
      <c r="BC772" s="72"/>
      <c r="BD772" s="72"/>
      <c r="BE772" s="72"/>
      <c r="BF772" s="72"/>
    </row>
    <row r="773" spans="5:58" x14ac:dyDescent="0.25">
      <c r="E773" s="93"/>
      <c r="AM773" s="93"/>
      <c r="AN773" s="93"/>
      <c r="AO773" s="129"/>
      <c r="AP773" s="93"/>
      <c r="AQ773" s="93"/>
      <c r="BB773" s="72"/>
      <c r="BC773" s="72"/>
      <c r="BD773" s="72"/>
      <c r="BE773" s="72"/>
      <c r="BF773" s="72"/>
    </row>
    <row r="774" spans="5:58" x14ac:dyDescent="0.25">
      <c r="E774" s="93"/>
      <c r="AM774" s="93"/>
      <c r="AN774" s="93"/>
      <c r="AO774" s="129"/>
      <c r="AP774" s="93"/>
      <c r="AQ774" s="93"/>
      <c r="BB774" s="72"/>
      <c r="BC774" s="72"/>
      <c r="BD774" s="72"/>
      <c r="BE774" s="72"/>
      <c r="BF774" s="72"/>
    </row>
    <row r="775" spans="5:58" x14ac:dyDescent="0.25">
      <c r="E775" s="93"/>
      <c r="AM775" s="93"/>
      <c r="AN775" s="93"/>
      <c r="AO775" s="129"/>
      <c r="AP775" s="93"/>
      <c r="AQ775" s="93"/>
      <c r="BB775" s="72"/>
      <c r="BC775" s="72"/>
      <c r="BD775" s="72"/>
      <c r="BE775" s="72"/>
      <c r="BF775" s="72"/>
    </row>
    <row r="776" spans="5:58" x14ac:dyDescent="0.25">
      <c r="E776" s="93"/>
      <c r="AM776" s="93"/>
      <c r="AN776" s="93"/>
      <c r="AO776" s="129"/>
      <c r="AP776" s="93"/>
      <c r="AQ776" s="93"/>
      <c r="BB776" s="72"/>
      <c r="BC776" s="72"/>
      <c r="BD776" s="72"/>
      <c r="BE776" s="72"/>
      <c r="BF776" s="72"/>
    </row>
    <row r="777" spans="5:58" x14ac:dyDescent="0.25">
      <c r="E777" s="93"/>
      <c r="AM777" s="93"/>
      <c r="AN777" s="93"/>
      <c r="AO777" s="129"/>
      <c r="AP777" s="93"/>
      <c r="AQ777" s="93"/>
      <c r="BB777" s="72"/>
      <c r="BC777" s="72"/>
      <c r="BD777" s="72"/>
      <c r="BE777" s="72"/>
      <c r="BF777" s="72"/>
    </row>
    <row r="778" spans="5:58" x14ac:dyDescent="0.25">
      <c r="E778" s="93"/>
      <c r="AM778" s="93"/>
      <c r="AN778" s="93"/>
      <c r="AO778" s="129"/>
      <c r="AP778" s="93"/>
      <c r="AQ778" s="93"/>
      <c r="BB778" s="72"/>
      <c r="BC778" s="72"/>
      <c r="BD778" s="72"/>
      <c r="BE778" s="72"/>
      <c r="BF778" s="72"/>
    </row>
    <row r="779" spans="5:58" x14ac:dyDescent="0.25">
      <c r="E779" s="93"/>
      <c r="AM779" s="93"/>
      <c r="AN779" s="93"/>
      <c r="AO779" s="129"/>
      <c r="AP779" s="93"/>
      <c r="AQ779" s="93"/>
      <c r="BB779" s="72"/>
      <c r="BC779" s="72"/>
      <c r="BD779" s="72"/>
      <c r="BE779" s="72"/>
      <c r="BF779" s="72"/>
    </row>
    <row r="780" spans="5:58" x14ac:dyDescent="0.25">
      <c r="E780" s="93"/>
      <c r="AM780" s="93"/>
      <c r="AN780" s="93"/>
      <c r="AO780" s="129"/>
      <c r="AP780" s="93"/>
      <c r="AQ780" s="93"/>
      <c r="BB780" s="72"/>
      <c r="BC780" s="72"/>
      <c r="BD780" s="72"/>
      <c r="BE780" s="72"/>
      <c r="BF780" s="72"/>
    </row>
    <row r="781" spans="5:58" x14ac:dyDescent="0.25">
      <c r="E781" s="93"/>
      <c r="AM781" s="93"/>
      <c r="AN781" s="93"/>
      <c r="AO781" s="129"/>
      <c r="AP781" s="93"/>
      <c r="AQ781" s="93"/>
      <c r="BB781" s="72"/>
      <c r="BC781" s="72"/>
      <c r="BD781" s="72"/>
      <c r="BE781" s="72"/>
      <c r="BF781" s="72"/>
    </row>
    <row r="782" spans="5:58" x14ac:dyDescent="0.25">
      <c r="E782" s="93"/>
      <c r="AM782" s="93"/>
      <c r="AN782" s="93"/>
      <c r="AO782" s="129"/>
      <c r="AP782" s="93"/>
      <c r="AQ782" s="93"/>
      <c r="BB782" s="72"/>
      <c r="BC782" s="72"/>
      <c r="BD782" s="72"/>
      <c r="BE782" s="72"/>
      <c r="BF782" s="72"/>
    </row>
    <row r="783" spans="5:58" x14ac:dyDescent="0.25">
      <c r="E783" s="93"/>
      <c r="AM783" s="93"/>
      <c r="AN783" s="93"/>
      <c r="AO783" s="129"/>
      <c r="AP783" s="93"/>
      <c r="AQ783" s="93"/>
      <c r="BB783" s="72"/>
      <c r="BC783" s="72"/>
      <c r="BD783" s="72"/>
      <c r="BE783" s="72"/>
      <c r="BF783" s="72"/>
    </row>
    <row r="784" spans="5:58" x14ac:dyDescent="0.25">
      <c r="E784" s="93"/>
      <c r="AM784" s="93"/>
      <c r="AN784" s="93"/>
      <c r="AO784" s="129"/>
      <c r="AP784" s="93"/>
      <c r="AQ784" s="93"/>
      <c r="BB784" s="72"/>
      <c r="BC784" s="72"/>
      <c r="BD784" s="72"/>
      <c r="BE784" s="72"/>
      <c r="BF784" s="72"/>
    </row>
    <row r="785" spans="5:58" x14ac:dyDescent="0.25">
      <c r="E785" s="93"/>
      <c r="AM785" s="93"/>
      <c r="AN785" s="93"/>
      <c r="AO785" s="129"/>
      <c r="AP785" s="93"/>
      <c r="AQ785" s="93"/>
      <c r="BB785" s="72"/>
      <c r="BC785" s="72"/>
      <c r="BD785" s="72"/>
      <c r="BE785" s="72"/>
      <c r="BF785" s="72"/>
    </row>
    <row r="786" spans="5:58" x14ac:dyDescent="0.25">
      <c r="E786" s="93"/>
      <c r="AM786" s="93"/>
      <c r="AN786" s="93"/>
      <c r="AO786" s="129"/>
      <c r="AP786" s="93"/>
      <c r="AQ786" s="93"/>
      <c r="BB786" s="72"/>
      <c r="BC786" s="72"/>
      <c r="BD786" s="72"/>
      <c r="BE786" s="72"/>
      <c r="BF786" s="72"/>
    </row>
    <row r="787" spans="5:58" x14ac:dyDescent="0.25">
      <c r="E787" s="93"/>
      <c r="AM787" s="93"/>
      <c r="AN787" s="93"/>
      <c r="AO787" s="129"/>
      <c r="AP787" s="93"/>
      <c r="AQ787" s="93"/>
      <c r="BB787" s="72"/>
      <c r="BC787" s="72"/>
      <c r="BD787" s="72"/>
      <c r="BE787" s="72"/>
      <c r="BF787" s="72"/>
    </row>
    <row r="788" spans="5:58" x14ac:dyDescent="0.25">
      <c r="E788" s="93"/>
      <c r="AM788" s="93"/>
      <c r="AN788" s="93"/>
      <c r="AO788" s="129"/>
      <c r="AP788" s="93"/>
      <c r="AQ788" s="93"/>
      <c r="BB788" s="72"/>
      <c r="BC788" s="72"/>
      <c r="BD788" s="72"/>
      <c r="BE788" s="72"/>
      <c r="BF788" s="72"/>
    </row>
    <row r="789" spans="5:58" x14ac:dyDescent="0.25">
      <c r="E789" s="93"/>
      <c r="AM789" s="93"/>
      <c r="AN789" s="93"/>
      <c r="AO789" s="129"/>
      <c r="AP789" s="93"/>
      <c r="AQ789" s="93"/>
      <c r="BB789" s="72"/>
      <c r="BC789" s="72"/>
      <c r="BD789" s="72"/>
      <c r="BE789" s="72"/>
      <c r="BF789" s="72"/>
    </row>
    <row r="790" spans="5:58" x14ac:dyDescent="0.25">
      <c r="E790" s="93"/>
      <c r="AM790" s="93"/>
      <c r="AN790" s="93"/>
      <c r="AO790" s="129"/>
      <c r="AP790" s="93"/>
      <c r="AQ790" s="93"/>
      <c r="BB790" s="72"/>
      <c r="BC790" s="72"/>
      <c r="BD790" s="72"/>
      <c r="BE790" s="72"/>
      <c r="BF790" s="72"/>
    </row>
    <row r="791" spans="5:58" x14ac:dyDescent="0.25">
      <c r="E791" s="93"/>
      <c r="AM791" s="93"/>
      <c r="AN791" s="93"/>
      <c r="AO791" s="129"/>
      <c r="AP791" s="93"/>
      <c r="AQ791" s="93"/>
      <c r="BB791" s="72"/>
      <c r="BC791" s="72"/>
      <c r="BD791" s="72"/>
      <c r="BE791" s="72"/>
      <c r="BF791" s="72"/>
    </row>
    <row r="792" spans="5:58" x14ac:dyDescent="0.25">
      <c r="E792" s="93"/>
      <c r="AM792" s="93"/>
      <c r="AN792" s="93"/>
      <c r="AO792" s="129"/>
      <c r="AP792" s="93"/>
      <c r="AQ792" s="93"/>
      <c r="BB792" s="72"/>
      <c r="BC792" s="72"/>
      <c r="BD792" s="72"/>
      <c r="BE792" s="72"/>
      <c r="BF792" s="72"/>
    </row>
    <row r="793" spans="5:58" x14ac:dyDescent="0.25">
      <c r="E793" s="93"/>
      <c r="AM793" s="93"/>
      <c r="AN793" s="93"/>
      <c r="AO793" s="129"/>
      <c r="AP793" s="93"/>
      <c r="AQ793" s="93"/>
      <c r="BB793" s="72"/>
      <c r="BC793" s="72"/>
      <c r="BD793" s="72"/>
      <c r="BE793" s="72"/>
      <c r="BF793" s="72"/>
    </row>
    <row r="794" spans="5:58" x14ac:dyDescent="0.25">
      <c r="E794" s="93"/>
      <c r="AM794" s="93"/>
      <c r="AN794" s="93"/>
      <c r="AO794" s="129"/>
      <c r="AP794" s="93"/>
      <c r="AQ794" s="93"/>
      <c r="BB794" s="72"/>
      <c r="BC794" s="72"/>
      <c r="BD794" s="72"/>
      <c r="BE794" s="72"/>
      <c r="BF794" s="72"/>
    </row>
    <row r="795" spans="5:58" x14ac:dyDescent="0.25">
      <c r="E795" s="93"/>
      <c r="AM795" s="93"/>
      <c r="AN795" s="93"/>
      <c r="AO795" s="129"/>
      <c r="AP795" s="93"/>
      <c r="AQ795" s="93"/>
      <c r="BB795" s="72"/>
      <c r="BC795" s="72"/>
      <c r="BD795" s="72"/>
      <c r="BE795" s="72"/>
      <c r="BF795" s="72"/>
    </row>
    <row r="796" spans="5:58" x14ac:dyDescent="0.25">
      <c r="E796" s="93"/>
      <c r="AM796" s="93"/>
      <c r="AN796" s="93"/>
      <c r="AO796" s="129"/>
      <c r="AP796" s="93"/>
      <c r="AQ796" s="93"/>
      <c r="BB796" s="72"/>
      <c r="BC796" s="72"/>
      <c r="BD796" s="72"/>
      <c r="BE796" s="72"/>
      <c r="BF796" s="72"/>
    </row>
    <row r="797" spans="5:58" x14ac:dyDescent="0.25">
      <c r="E797" s="93"/>
      <c r="AM797" s="93"/>
      <c r="AN797" s="93"/>
      <c r="AO797" s="129"/>
      <c r="AP797" s="93"/>
      <c r="AQ797" s="93"/>
      <c r="BB797" s="72"/>
      <c r="BC797" s="72"/>
      <c r="BD797" s="72"/>
      <c r="BE797" s="72"/>
      <c r="BF797" s="72"/>
    </row>
    <row r="798" spans="5:58" x14ac:dyDescent="0.25">
      <c r="E798" s="93"/>
      <c r="AM798" s="93"/>
      <c r="AN798" s="93"/>
      <c r="AO798" s="129"/>
      <c r="AP798" s="93"/>
      <c r="AQ798" s="93"/>
      <c r="BB798" s="72"/>
      <c r="BC798" s="72"/>
      <c r="BD798" s="72"/>
      <c r="BE798" s="72"/>
      <c r="BF798" s="72"/>
    </row>
    <row r="799" spans="5:58" x14ac:dyDescent="0.25">
      <c r="E799" s="93"/>
      <c r="AM799" s="93"/>
      <c r="AN799" s="93"/>
      <c r="AO799" s="129"/>
      <c r="AP799" s="93"/>
      <c r="AQ799" s="93"/>
      <c r="BB799" s="72"/>
      <c r="BC799" s="72"/>
      <c r="BD799" s="72"/>
      <c r="BE799" s="72"/>
      <c r="BF799" s="72"/>
    </row>
    <row r="800" spans="5:58" x14ac:dyDescent="0.25">
      <c r="E800" s="93"/>
      <c r="AM800" s="93"/>
      <c r="AN800" s="93"/>
      <c r="AO800" s="129"/>
      <c r="AP800" s="93"/>
      <c r="AQ800" s="93"/>
      <c r="BB800" s="72"/>
      <c r="BC800" s="72"/>
      <c r="BD800" s="72"/>
      <c r="BE800" s="72"/>
      <c r="BF800" s="72"/>
    </row>
    <row r="801" spans="5:58" x14ac:dyDescent="0.25">
      <c r="E801" s="93"/>
      <c r="AM801" s="93"/>
      <c r="AN801" s="93"/>
      <c r="AO801" s="129"/>
      <c r="AP801" s="93"/>
      <c r="AQ801" s="93"/>
      <c r="BB801" s="72"/>
      <c r="BC801" s="72"/>
      <c r="BD801" s="72"/>
      <c r="BE801" s="72"/>
      <c r="BF801" s="72"/>
    </row>
    <row r="802" spans="5:58" x14ac:dyDescent="0.25">
      <c r="E802" s="93"/>
      <c r="AM802" s="93"/>
      <c r="AN802" s="93"/>
      <c r="AO802" s="129"/>
      <c r="AP802" s="93"/>
      <c r="AQ802" s="93"/>
      <c r="BB802" s="72"/>
      <c r="BC802" s="72"/>
      <c r="BD802" s="72"/>
      <c r="BE802" s="72"/>
      <c r="BF802" s="72"/>
    </row>
    <row r="803" spans="5:58" x14ac:dyDescent="0.25">
      <c r="E803" s="93"/>
      <c r="AM803" s="93"/>
      <c r="AN803" s="93"/>
      <c r="AO803" s="129"/>
      <c r="AP803" s="93"/>
      <c r="AQ803" s="93"/>
      <c r="BB803" s="72"/>
      <c r="BC803" s="72"/>
      <c r="BD803" s="72"/>
      <c r="BE803" s="72"/>
      <c r="BF803" s="72"/>
    </row>
    <row r="804" spans="5:58" x14ac:dyDescent="0.25">
      <c r="E804" s="93"/>
      <c r="AM804" s="93"/>
      <c r="AN804" s="93"/>
      <c r="AO804" s="129"/>
      <c r="AP804" s="93"/>
      <c r="AQ804" s="93"/>
      <c r="BB804" s="72"/>
      <c r="BC804" s="72"/>
      <c r="BD804" s="72"/>
      <c r="BE804" s="72"/>
      <c r="BF804" s="72"/>
    </row>
    <row r="805" spans="5:58" x14ac:dyDescent="0.25">
      <c r="E805" s="93"/>
      <c r="AM805" s="93"/>
      <c r="AN805" s="93"/>
      <c r="AO805" s="129"/>
      <c r="AP805" s="93"/>
      <c r="AQ805" s="93"/>
      <c r="BB805" s="72"/>
      <c r="BC805" s="72"/>
      <c r="BD805" s="72"/>
      <c r="BE805" s="72"/>
      <c r="BF805" s="72"/>
    </row>
    <row r="806" spans="5:58" x14ac:dyDescent="0.25">
      <c r="E806" s="93"/>
      <c r="AM806" s="93"/>
      <c r="AN806" s="93"/>
      <c r="AO806" s="129"/>
      <c r="AP806" s="93"/>
      <c r="AQ806" s="93"/>
      <c r="BB806" s="72"/>
      <c r="BC806" s="72"/>
      <c r="BD806" s="72"/>
      <c r="BE806" s="72"/>
      <c r="BF806" s="72"/>
    </row>
    <row r="807" spans="5:58" x14ac:dyDescent="0.25">
      <c r="E807" s="93"/>
      <c r="AM807" s="93"/>
      <c r="AN807" s="93"/>
      <c r="AO807" s="129"/>
      <c r="AP807" s="93"/>
      <c r="AQ807" s="93"/>
      <c r="BB807" s="72"/>
      <c r="BC807" s="72"/>
      <c r="BD807" s="72"/>
      <c r="BE807" s="72"/>
      <c r="BF807" s="72"/>
    </row>
    <row r="808" spans="5:58" x14ac:dyDescent="0.25">
      <c r="E808" s="93"/>
      <c r="AM808" s="93"/>
      <c r="AN808" s="93"/>
      <c r="AO808" s="129"/>
      <c r="AP808" s="93"/>
      <c r="AQ808" s="93"/>
      <c r="BB808" s="72"/>
      <c r="BC808" s="72"/>
      <c r="BD808" s="72"/>
      <c r="BE808" s="72"/>
      <c r="BF808" s="72"/>
    </row>
    <row r="809" spans="5:58" x14ac:dyDescent="0.25">
      <c r="E809" s="93"/>
      <c r="AM809" s="93"/>
      <c r="AN809" s="93"/>
      <c r="AO809" s="129"/>
      <c r="AP809" s="93"/>
      <c r="AQ809" s="93"/>
      <c r="BB809" s="72"/>
      <c r="BC809" s="72"/>
      <c r="BD809" s="72"/>
      <c r="BE809" s="72"/>
      <c r="BF809" s="72"/>
    </row>
    <row r="810" spans="5:58" x14ac:dyDescent="0.25">
      <c r="E810" s="93"/>
      <c r="AM810" s="93"/>
      <c r="AN810" s="93"/>
      <c r="AO810" s="129"/>
      <c r="AP810" s="93"/>
      <c r="AQ810" s="93"/>
      <c r="BB810" s="72"/>
      <c r="BC810" s="72"/>
      <c r="BD810" s="72"/>
      <c r="BE810" s="72"/>
      <c r="BF810" s="72"/>
    </row>
    <row r="811" spans="5:58" x14ac:dyDescent="0.25">
      <c r="E811" s="93"/>
      <c r="AM811" s="93"/>
      <c r="AN811" s="93"/>
      <c r="AO811" s="129"/>
      <c r="AP811" s="93"/>
      <c r="AQ811" s="93"/>
      <c r="BB811" s="72"/>
      <c r="BC811" s="72"/>
      <c r="BD811" s="72"/>
      <c r="BE811" s="72"/>
      <c r="BF811" s="72"/>
    </row>
    <row r="812" spans="5:58" x14ac:dyDescent="0.25">
      <c r="E812" s="93"/>
      <c r="AM812" s="93"/>
      <c r="AN812" s="93"/>
      <c r="AO812" s="129"/>
      <c r="AP812" s="93"/>
      <c r="AQ812" s="93"/>
      <c r="BB812" s="72"/>
      <c r="BC812" s="72"/>
      <c r="BD812" s="72"/>
      <c r="BE812" s="72"/>
      <c r="BF812" s="72"/>
    </row>
    <row r="813" spans="5:58" x14ac:dyDescent="0.25">
      <c r="E813" s="93"/>
      <c r="AM813" s="93"/>
      <c r="AN813" s="93"/>
      <c r="AO813" s="129"/>
      <c r="AP813" s="93"/>
      <c r="AQ813" s="93"/>
      <c r="BB813" s="72"/>
      <c r="BC813" s="72"/>
      <c r="BD813" s="72"/>
      <c r="BE813" s="72"/>
      <c r="BF813" s="72"/>
    </row>
    <row r="814" spans="5:58" x14ac:dyDescent="0.25">
      <c r="E814" s="93"/>
      <c r="AM814" s="93"/>
      <c r="AN814" s="93"/>
      <c r="AO814" s="129"/>
      <c r="AP814" s="93"/>
      <c r="AQ814" s="93"/>
      <c r="BB814" s="72"/>
      <c r="BC814" s="72"/>
      <c r="BD814" s="72"/>
      <c r="BE814" s="72"/>
      <c r="BF814" s="72"/>
    </row>
    <row r="815" spans="5:58" x14ac:dyDescent="0.25">
      <c r="E815" s="93"/>
      <c r="AM815" s="93"/>
      <c r="AN815" s="93"/>
      <c r="AO815" s="129"/>
      <c r="AP815" s="93"/>
      <c r="AQ815" s="93"/>
      <c r="BB815" s="72"/>
      <c r="BC815" s="72"/>
      <c r="BD815" s="72"/>
      <c r="BE815" s="72"/>
      <c r="BF815" s="72"/>
    </row>
    <row r="816" spans="5:58" x14ac:dyDescent="0.25">
      <c r="E816" s="93"/>
      <c r="AM816" s="93"/>
      <c r="AN816" s="93"/>
      <c r="AO816" s="129"/>
      <c r="AP816" s="93"/>
      <c r="AQ816" s="93"/>
      <c r="BB816" s="72"/>
      <c r="BC816" s="72"/>
      <c r="BD816" s="72"/>
      <c r="BE816" s="72"/>
      <c r="BF816" s="72"/>
    </row>
    <row r="817" spans="5:58" x14ac:dyDescent="0.25">
      <c r="E817" s="93"/>
      <c r="AM817" s="93"/>
      <c r="AN817" s="93"/>
      <c r="AO817" s="129"/>
      <c r="AP817" s="93"/>
      <c r="AQ817" s="93"/>
      <c r="BB817" s="72"/>
      <c r="BC817" s="72"/>
      <c r="BD817" s="72"/>
      <c r="BE817" s="72"/>
      <c r="BF817" s="72"/>
    </row>
    <row r="818" spans="5:58" x14ac:dyDescent="0.25">
      <c r="E818" s="93"/>
      <c r="AM818" s="93"/>
      <c r="AN818" s="93"/>
      <c r="AO818" s="129"/>
      <c r="AP818" s="93"/>
      <c r="AQ818" s="93"/>
      <c r="BB818" s="72"/>
      <c r="BC818" s="72"/>
      <c r="BD818" s="72"/>
      <c r="BE818" s="72"/>
      <c r="BF818" s="72"/>
    </row>
    <row r="819" spans="5:58" x14ac:dyDescent="0.25">
      <c r="E819" s="93"/>
      <c r="AM819" s="93"/>
      <c r="AN819" s="93"/>
      <c r="AO819" s="129"/>
      <c r="AP819" s="93"/>
      <c r="AQ819" s="93"/>
      <c r="BB819" s="72"/>
      <c r="BC819" s="72"/>
      <c r="BD819" s="72"/>
      <c r="BE819" s="72"/>
      <c r="BF819" s="72"/>
    </row>
    <row r="820" spans="5:58" x14ac:dyDescent="0.25">
      <c r="E820" s="93"/>
      <c r="AM820" s="93"/>
      <c r="AN820" s="93"/>
      <c r="AO820" s="129"/>
      <c r="AP820" s="93"/>
      <c r="AQ820" s="93"/>
      <c r="BB820" s="72"/>
      <c r="BC820" s="72"/>
      <c r="BD820" s="72"/>
      <c r="BE820" s="72"/>
      <c r="BF820" s="72"/>
    </row>
    <row r="821" spans="5:58" x14ac:dyDescent="0.25">
      <c r="E821" s="93"/>
      <c r="AM821" s="93"/>
      <c r="AN821" s="93"/>
      <c r="AO821" s="129"/>
      <c r="AP821" s="93"/>
      <c r="AQ821" s="93"/>
      <c r="BB821" s="72"/>
      <c r="BC821" s="72"/>
      <c r="BD821" s="72"/>
      <c r="BE821" s="72"/>
      <c r="BF821" s="72"/>
    </row>
    <row r="822" spans="5:58" x14ac:dyDescent="0.25">
      <c r="E822" s="93"/>
      <c r="AM822" s="93"/>
      <c r="AN822" s="93"/>
      <c r="AO822" s="129"/>
      <c r="AP822" s="93"/>
      <c r="AQ822" s="93"/>
      <c r="BB822" s="72"/>
      <c r="BC822" s="72"/>
      <c r="BD822" s="72"/>
      <c r="BE822" s="72"/>
      <c r="BF822" s="72"/>
    </row>
    <row r="823" spans="5:58" x14ac:dyDescent="0.25">
      <c r="E823" s="93"/>
      <c r="AM823" s="93"/>
      <c r="AN823" s="93"/>
      <c r="AO823" s="129"/>
      <c r="AP823" s="93"/>
      <c r="AQ823" s="93"/>
      <c r="BB823" s="72"/>
      <c r="BC823" s="72"/>
      <c r="BD823" s="72"/>
      <c r="BE823" s="72"/>
      <c r="BF823" s="72"/>
    </row>
    <row r="824" spans="5:58" x14ac:dyDescent="0.25">
      <c r="E824" s="93"/>
      <c r="AM824" s="93"/>
      <c r="AN824" s="93"/>
      <c r="AO824" s="129"/>
      <c r="AP824" s="93"/>
      <c r="AQ824" s="93"/>
      <c r="BB824" s="72"/>
      <c r="BC824" s="72"/>
      <c r="BD824" s="72"/>
      <c r="BE824" s="72"/>
      <c r="BF824" s="72"/>
    </row>
    <row r="825" spans="5:58" x14ac:dyDescent="0.25">
      <c r="E825" s="93"/>
      <c r="AM825" s="93"/>
      <c r="AN825" s="93"/>
      <c r="AO825" s="129"/>
      <c r="AP825" s="93"/>
      <c r="AQ825" s="93"/>
      <c r="BB825" s="72"/>
      <c r="BC825" s="72"/>
      <c r="BD825" s="72"/>
      <c r="BE825" s="72"/>
      <c r="BF825" s="72"/>
    </row>
    <row r="826" spans="5:58" x14ac:dyDescent="0.25">
      <c r="E826" s="93"/>
      <c r="AM826" s="93"/>
      <c r="AN826" s="93"/>
      <c r="AO826" s="129"/>
      <c r="AP826" s="93"/>
      <c r="AQ826" s="93"/>
    </row>
    <row r="827" spans="5:58" x14ac:dyDescent="0.25">
      <c r="E827" s="93"/>
      <c r="AM827" s="93"/>
      <c r="AN827" s="93"/>
      <c r="AO827" s="129"/>
      <c r="AP827" s="93"/>
      <c r="AQ827" s="93"/>
    </row>
    <row r="828" spans="5:58" x14ac:dyDescent="0.25">
      <c r="E828" s="93"/>
      <c r="AM828" s="93"/>
      <c r="AN828" s="93"/>
      <c r="AO828" s="129"/>
      <c r="AP828" s="93"/>
      <c r="AQ828" s="93"/>
    </row>
    <row r="829" spans="5:58" x14ac:dyDescent="0.25">
      <c r="E829" s="93"/>
      <c r="AM829" s="93"/>
      <c r="AN829" s="93"/>
      <c r="AO829" s="129"/>
      <c r="AP829" s="93"/>
      <c r="AQ829" s="93"/>
    </row>
    <row r="830" spans="5:58" x14ac:dyDescent="0.25">
      <c r="E830" s="93"/>
      <c r="AM830" s="93"/>
      <c r="AN830" s="93"/>
      <c r="AO830" s="129"/>
      <c r="AP830" s="93"/>
      <c r="AQ830" s="93"/>
    </row>
    <row r="831" spans="5:58" x14ac:dyDescent="0.25">
      <c r="E831" s="93"/>
      <c r="AM831" s="93"/>
      <c r="AN831" s="93"/>
      <c r="AO831" s="129"/>
      <c r="AP831" s="93"/>
      <c r="AQ831" s="93"/>
    </row>
    <row r="832" spans="5:58" x14ac:dyDescent="0.25">
      <c r="E832" s="93"/>
      <c r="AM832" s="93"/>
      <c r="AN832" s="93"/>
      <c r="AO832" s="129"/>
      <c r="AP832" s="93"/>
      <c r="AQ832" s="93"/>
    </row>
    <row r="833" spans="5:43" x14ac:dyDescent="0.25">
      <c r="E833" s="93"/>
      <c r="AM833" s="93"/>
      <c r="AN833" s="93"/>
      <c r="AO833" s="129"/>
      <c r="AP833" s="93"/>
      <c r="AQ833" s="93"/>
    </row>
    <row r="834" spans="5:43" x14ac:dyDescent="0.25">
      <c r="E834" s="93"/>
      <c r="AM834" s="93"/>
      <c r="AN834" s="93"/>
      <c r="AO834" s="129"/>
      <c r="AP834" s="93"/>
      <c r="AQ834" s="93"/>
    </row>
    <row r="835" spans="5:43" x14ac:dyDescent="0.25">
      <c r="E835" s="93"/>
      <c r="AM835" s="93"/>
      <c r="AN835" s="93"/>
      <c r="AO835" s="129"/>
      <c r="AP835" s="93"/>
      <c r="AQ835" s="93"/>
    </row>
    <row r="836" spans="5:43" x14ac:dyDescent="0.25">
      <c r="E836" s="93"/>
      <c r="AM836" s="93"/>
      <c r="AN836" s="93"/>
      <c r="AO836" s="129"/>
      <c r="AP836" s="93"/>
      <c r="AQ836" s="93"/>
    </row>
    <row r="837" spans="5:43" x14ac:dyDescent="0.25">
      <c r="E837" s="93"/>
      <c r="AM837" s="93"/>
      <c r="AN837" s="93"/>
      <c r="AO837" s="129"/>
      <c r="AP837" s="93"/>
      <c r="AQ837" s="93"/>
    </row>
    <row r="838" spans="5:43" x14ac:dyDescent="0.25">
      <c r="E838" s="93"/>
      <c r="AM838" s="93"/>
      <c r="AN838" s="93"/>
      <c r="AO838" s="129"/>
      <c r="AP838" s="93"/>
      <c r="AQ838" s="93"/>
    </row>
    <row r="839" spans="5:43" x14ac:dyDescent="0.25">
      <c r="E839" s="93"/>
      <c r="AM839" s="93"/>
      <c r="AN839" s="93"/>
      <c r="AO839" s="129"/>
      <c r="AP839" s="93"/>
      <c r="AQ839" s="93"/>
    </row>
    <row r="840" spans="5:43" x14ac:dyDescent="0.25">
      <c r="E840" s="93"/>
      <c r="AM840" s="93"/>
      <c r="AN840" s="93"/>
      <c r="AO840" s="129"/>
      <c r="AP840" s="93"/>
      <c r="AQ840" s="93"/>
    </row>
    <row r="841" spans="5:43" x14ac:dyDescent="0.25">
      <c r="E841" s="93"/>
      <c r="AM841" s="93"/>
      <c r="AN841" s="93"/>
      <c r="AO841" s="129"/>
      <c r="AP841" s="93"/>
      <c r="AQ841" s="93"/>
    </row>
    <row r="842" spans="5:43" x14ac:dyDescent="0.25">
      <c r="E842" s="93"/>
      <c r="AM842" s="93"/>
      <c r="AN842" s="93"/>
      <c r="AO842" s="129"/>
      <c r="AP842" s="93"/>
      <c r="AQ842" s="93"/>
    </row>
    <row r="843" spans="5:43" x14ac:dyDescent="0.25">
      <c r="E843" s="93"/>
      <c r="AM843" s="93"/>
      <c r="AN843" s="93"/>
      <c r="AO843" s="129"/>
      <c r="AP843" s="93"/>
      <c r="AQ843" s="93"/>
    </row>
    <row r="844" spans="5:43" x14ac:dyDescent="0.25">
      <c r="E844" s="93"/>
      <c r="AM844" s="93"/>
      <c r="AN844" s="93"/>
      <c r="AO844" s="129"/>
      <c r="AP844" s="93"/>
      <c r="AQ844" s="93"/>
    </row>
    <row r="845" spans="5:43" x14ac:dyDescent="0.25">
      <c r="E845" s="93"/>
      <c r="AM845" s="93"/>
      <c r="AN845" s="93"/>
      <c r="AO845" s="129"/>
      <c r="AP845" s="93"/>
      <c r="AQ845" s="93"/>
    </row>
    <row r="846" spans="5:43" x14ac:dyDescent="0.25">
      <c r="E846" s="93"/>
      <c r="AM846" s="93"/>
      <c r="AN846" s="93"/>
      <c r="AO846" s="129"/>
      <c r="AP846" s="93"/>
      <c r="AQ846" s="93"/>
    </row>
    <row r="847" spans="5:43" x14ac:dyDescent="0.25">
      <c r="E847" s="93"/>
      <c r="AM847" s="93"/>
      <c r="AN847" s="93"/>
      <c r="AO847" s="129"/>
      <c r="AP847" s="93"/>
      <c r="AQ847" s="93"/>
    </row>
    <row r="848" spans="5:43" x14ac:dyDescent="0.25">
      <c r="E848" s="93"/>
      <c r="AM848" s="93"/>
      <c r="AN848" s="93"/>
      <c r="AO848" s="129"/>
      <c r="AP848" s="93"/>
      <c r="AQ848" s="93"/>
    </row>
    <row r="849" spans="5:43" x14ac:dyDescent="0.25">
      <c r="E849" s="93"/>
      <c r="AM849" s="93"/>
      <c r="AN849" s="93"/>
      <c r="AO849" s="129"/>
      <c r="AP849" s="93"/>
      <c r="AQ849" s="93"/>
    </row>
    <row r="850" spans="5:43" x14ac:dyDescent="0.25">
      <c r="E850" s="93"/>
      <c r="AM850" s="93"/>
      <c r="AN850" s="93"/>
      <c r="AO850" s="129"/>
      <c r="AP850" s="93"/>
      <c r="AQ850" s="93"/>
    </row>
    <row r="851" spans="5:43" x14ac:dyDescent="0.25">
      <c r="E851" s="93"/>
      <c r="AM851" s="93"/>
      <c r="AN851" s="93"/>
      <c r="AO851" s="129"/>
      <c r="AP851" s="93"/>
      <c r="AQ851" s="93"/>
    </row>
    <row r="852" spans="5:43" x14ac:dyDescent="0.25">
      <c r="E852" s="93"/>
      <c r="AM852" s="93"/>
      <c r="AN852" s="93"/>
      <c r="AO852" s="129"/>
      <c r="AP852" s="93"/>
      <c r="AQ852" s="93"/>
    </row>
    <row r="853" spans="5:43" x14ac:dyDescent="0.25">
      <c r="E853" s="93"/>
      <c r="AM853" s="93"/>
      <c r="AN853" s="93"/>
      <c r="AO853" s="129"/>
      <c r="AP853" s="93"/>
      <c r="AQ853" s="93"/>
    </row>
    <row r="854" spans="5:43" x14ac:dyDescent="0.25">
      <c r="E854" s="93"/>
      <c r="AM854" s="93"/>
      <c r="AN854" s="93"/>
      <c r="AO854" s="129"/>
      <c r="AP854" s="93"/>
      <c r="AQ854" s="93"/>
    </row>
    <row r="855" spans="5:43" x14ac:dyDescent="0.25">
      <c r="E855" s="93"/>
      <c r="AM855" s="93"/>
      <c r="AN855" s="93"/>
      <c r="AO855" s="129"/>
      <c r="AP855" s="93"/>
      <c r="AQ855" s="93"/>
    </row>
    <row r="856" spans="5:43" x14ac:dyDescent="0.25">
      <c r="E856" s="93"/>
      <c r="AM856" s="93"/>
      <c r="AN856" s="93"/>
      <c r="AO856" s="129"/>
      <c r="AP856" s="93"/>
      <c r="AQ856" s="93"/>
    </row>
    <row r="857" spans="5:43" x14ac:dyDescent="0.25">
      <c r="E857" s="93"/>
      <c r="AM857" s="93"/>
      <c r="AN857" s="93"/>
      <c r="AO857" s="129"/>
      <c r="AP857" s="93"/>
      <c r="AQ857" s="93"/>
    </row>
    <row r="858" spans="5:43" x14ac:dyDescent="0.25">
      <c r="E858" s="93"/>
      <c r="AM858" s="93"/>
      <c r="AN858" s="93"/>
      <c r="AO858" s="129"/>
      <c r="AP858" s="93"/>
      <c r="AQ858" s="93"/>
    </row>
    <row r="859" spans="5:43" x14ac:dyDescent="0.25">
      <c r="E859" s="93"/>
      <c r="AM859" s="93"/>
      <c r="AN859" s="93"/>
      <c r="AO859" s="129"/>
      <c r="AP859" s="93"/>
      <c r="AQ859" s="93"/>
    </row>
    <row r="860" spans="5:43" x14ac:dyDescent="0.25">
      <c r="E860" s="93"/>
      <c r="AM860" s="93"/>
      <c r="AN860" s="93"/>
      <c r="AO860" s="129"/>
      <c r="AP860" s="93"/>
      <c r="AQ860" s="93"/>
    </row>
    <row r="861" spans="5:43" x14ac:dyDescent="0.25">
      <c r="E861" s="93"/>
      <c r="AM861" s="93"/>
      <c r="AN861" s="93"/>
      <c r="AO861" s="129"/>
      <c r="AP861" s="93"/>
      <c r="AQ861" s="93"/>
    </row>
    <row r="862" spans="5:43" x14ac:dyDescent="0.25">
      <c r="E862" s="93"/>
      <c r="AM862" s="93"/>
      <c r="AN862" s="93"/>
      <c r="AO862" s="129"/>
      <c r="AP862" s="93"/>
      <c r="AQ862" s="93"/>
    </row>
    <row r="863" spans="5:43" x14ac:dyDescent="0.25">
      <c r="E863" s="93"/>
      <c r="AM863" s="93"/>
      <c r="AN863" s="93"/>
      <c r="AO863" s="129"/>
      <c r="AP863" s="93"/>
      <c r="AQ863" s="93"/>
    </row>
    <row r="864" spans="5:43" x14ac:dyDescent="0.25">
      <c r="E864" s="93"/>
      <c r="AM864" s="93"/>
      <c r="AN864" s="93"/>
      <c r="AO864" s="129"/>
      <c r="AP864" s="93"/>
      <c r="AQ864" s="93"/>
    </row>
    <row r="865" spans="5:43" x14ac:dyDescent="0.25">
      <c r="E865" s="93"/>
      <c r="AM865" s="93"/>
      <c r="AN865" s="93"/>
      <c r="AO865" s="129"/>
      <c r="AP865" s="93"/>
      <c r="AQ865" s="93"/>
    </row>
    <row r="866" spans="5:43" x14ac:dyDescent="0.25">
      <c r="E866" s="93"/>
      <c r="AM866" s="93"/>
      <c r="AN866" s="93"/>
      <c r="AO866" s="129"/>
      <c r="AP866" s="93"/>
      <c r="AQ866" s="93"/>
    </row>
    <row r="867" spans="5:43" x14ac:dyDescent="0.25">
      <c r="E867" s="93"/>
      <c r="AM867" s="93"/>
      <c r="AN867" s="93"/>
      <c r="AO867" s="129"/>
      <c r="AP867" s="93"/>
      <c r="AQ867" s="93"/>
    </row>
    <row r="868" spans="5:43" x14ac:dyDescent="0.25">
      <c r="E868" s="93"/>
      <c r="AM868" s="93"/>
      <c r="AN868" s="93"/>
      <c r="AO868" s="129"/>
      <c r="AP868" s="93"/>
      <c r="AQ868" s="93"/>
    </row>
    <row r="869" spans="5:43" x14ac:dyDescent="0.25">
      <c r="E869" s="93"/>
      <c r="AM869" s="93"/>
      <c r="AN869" s="93"/>
      <c r="AO869" s="129"/>
      <c r="AP869" s="93"/>
      <c r="AQ869" s="93"/>
    </row>
    <row r="870" spans="5:43" x14ac:dyDescent="0.25">
      <c r="E870" s="93"/>
      <c r="AM870" s="93"/>
      <c r="AN870" s="93"/>
      <c r="AO870" s="129"/>
      <c r="AP870" s="93"/>
      <c r="AQ870" s="93"/>
    </row>
    <row r="871" spans="5:43" x14ac:dyDescent="0.25">
      <c r="E871" s="93"/>
      <c r="AM871" s="93"/>
      <c r="AN871" s="93"/>
      <c r="AO871" s="129"/>
      <c r="AP871" s="93"/>
      <c r="AQ871" s="93"/>
    </row>
    <row r="872" spans="5:43" x14ac:dyDescent="0.25">
      <c r="E872" s="93"/>
      <c r="AM872" s="93"/>
      <c r="AN872" s="93"/>
      <c r="AO872" s="129"/>
      <c r="AP872" s="93"/>
      <c r="AQ872" s="93"/>
    </row>
    <row r="873" spans="5:43" x14ac:dyDescent="0.25">
      <c r="E873" s="93"/>
      <c r="AM873" s="93"/>
      <c r="AN873" s="93"/>
      <c r="AO873" s="129"/>
      <c r="AP873" s="93"/>
      <c r="AQ873" s="93"/>
    </row>
    <row r="874" spans="5:43" x14ac:dyDescent="0.25">
      <c r="E874" s="93"/>
      <c r="AM874" s="93"/>
      <c r="AN874" s="93"/>
      <c r="AO874" s="129"/>
      <c r="AP874" s="93"/>
      <c r="AQ874" s="93"/>
    </row>
    <row r="875" spans="5:43" x14ac:dyDescent="0.25">
      <c r="E875" s="93"/>
      <c r="AM875" s="93"/>
      <c r="AN875" s="93"/>
      <c r="AO875" s="129"/>
      <c r="AP875" s="93"/>
      <c r="AQ875" s="93"/>
    </row>
    <row r="876" spans="5:43" x14ac:dyDescent="0.25">
      <c r="E876" s="93"/>
      <c r="AM876" s="93"/>
      <c r="AN876" s="93"/>
      <c r="AO876" s="129"/>
      <c r="AP876" s="93"/>
      <c r="AQ876" s="93"/>
    </row>
    <row r="877" spans="5:43" x14ac:dyDescent="0.25">
      <c r="E877" s="93"/>
      <c r="AM877" s="93"/>
      <c r="AN877" s="93"/>
      <c r="AO877" s="129"/>
      <c r="AP877" s="93"/>
      <c r="AQ877" s="93"/>
    </row>
    <row r="878" spans="5:43" x14ac:dyDescent="0.25">
      <c r="E878" s="93"/>
      <c r="AM878" s="93"/>
      <c r="AN878" s="93"/>
      <c r="AO878" s="129"/>
      <c r="AP878" s="93"/>
      <c r="AQ878" s="93"/>
    </row>
    <row r="879" spans="5:43" x14ac:dyDescent="0.25">
      <c r="E879" s="93"/>
      <c r="AM879" s="93"/>
      <c r="AN879" s="93"/>
      <c r="AO879" s="129"/>
      <c r="AP879" s="93"/>
      <c r="AQ879" s="93"/>
    </row>
    <row r="880" spans="5:43" x14ac:dyDescent="0.25">
      <c r="E880" s="93"/>
      <c r="AM880" s="93"/>
      <c r="AN880" s="93"/>
      <c r="AO880" s="129"/>
      <c r="AP880" s="93"/>
      <c r="AQ880" s="93"/>
    </row>
    <row r="881" spans="5:43" x14ac:dyDescent="0.25">
      <c r="E881" s="93"/>
      <c r="AM881" s="93"/>
      <c r="AN881" s="93"/>
      <c r="AO881" s="129"/>
      <c r="AP881" s="93"/>
      <c r="AQ881" s="93"/>
    </row>
    <row r="882" spans="5:43" x14ac:dyDescent="0.25">
      <c r="E882" s="93"/>
      <c r="AM882" s="93"/>
      <c r="AN882" s="93"/>
      <c r="AO882" s="129"/>
      <c r="AP882" s="93"/>
      <c r="AQ882" s="93"/>
    </row>
    <row r="883" spans="5:43" x14ac:dyDescent="0.25">
      <c r="E883" s="93"/>
      <c r="AM883" s="93"/>
      <c r="AN883" s="93"/>
      <c r="AO883" s="129"/>
      <c r="AP883" s="93"/>
      <c r="AQ883" s="93"/>
    </row>
    <row r="884" spans="5:43" x14ac:dyDescent="0.25">
      <c r="E884" s="93"/>
      <c r="AM884" s="93"/>
      <c r="AN884" s="93"/>
      <c r="AO884" s="129"/>
      <c r="AP884" s="93"/>
      <c r="AQ884" s="93"/>
    </row>
    <row r="885" spans="5:43" x14ac:dyDescent="0.25">
      <c r="E885" s="93"/>
      <c r="AM885" s="93"/>
      <c r="AN885" s="93"/>
      <c r="AO885" s="129"/>
      <c r="AP885" s="93"/>
      <c r="AQ885" s="93"/>
    </row>
    <row r="886" spans="5:43" x14ac:dyDescent="0.25">
      <c r="E886" s="93"/>
      <c r="AM886" s="93"/>
      <c r="AN886" s="93"/>
      <c r="AO886" s="129"/>
      <c r="AP886" s="93"/>
      <c r="AQ886" s="93"/>
    </row>
    <row r="887" spans="5:43" x14ac:dyDescent="0.25">
      <c r="E887" s="93"/>
      <c r="AM887" s="93"/>
      <c r="AN887" s="93"/>
      <c r="AO887" s="129"/>
      <c r="AP887" s="93"/>
      <c r="AQ887" s="93"/>
    </row>
    <row r="888" spans="5:43" x14ac:dyDescent="0.25">
      <c r="E888" s="93"/>
      <c r="AM888" s="93"/>
      <c r="AN888" s="93"/>
      <c r="AO888" s="129"/>
      <c r="AP888" s="93"/>
      <c r="AQ888" s="93"/>
    </row>
    <row r="889" spans="5:43" x14ac:dyDescent="0.25">
      <c r="E889" s="93"/>
      <c r="AM889" s="93"/>
      <c r="AN889" s="93"/>
      <c r="AO889" s="129"/>
      <c r="AP889" s="93"/>
      <c r="AQ889" s="93"/>
    </row>
    <row r="890" spans="5:43" x14ac:dyDescent="0.25">
      <c r="E890" s="93"/>
      <c r="AM890" s="93"/>
      <c r="AN890" s="93"/>
      <c r="AO890" s="129"/>
      <c r="AP890" s="93"/>
      <c r="AQ890" s="93"/>
    </row>
    <row r="891" spans="5:43" x14ac:dyDescent="0.25">
      <c r="E891" s="93"/>
      <c r="AM891" s="93"/>
      <c r="AN891" s="93"/>
      <c r="AO891" s="129"/>
      <c r="AP891" s="93"/>
      <c r="AQ891" s="93"/>
    </row>
    <row r="892" spans="5:43" x14ac:dyDescent="0.25">
      <c r="E892" s="93"/>
      <c r="AM892" s="93"/>
      <c r="AN892" s="93"/>
      <c r="AO892" s="129"/>
      <c r="AP892" s="93"/>
      <c r="AQ892" s="93"/>
    </row>
    <row r="893" spans="5:43" x14ac:dyDescent="0.25">
      <c r="E893" s="93"/>
      <c r="AM893" s="93"/>
      <c r="AN893" s="93"/>
      <c r="AO893" s="129"/>
      <c r="AP893" s="93"/>
      <c r="AQ893" s="93"/>
    </row>
    <row r="894" spans="5:43" x14ac:dyDescent="0.25">
      <c r="E894" s="93"/>
      <c r="AM894" s="93"/>
      <c r="AN894" s="93"/>
      <c r="AO894" s="129"/>
      <c r="AP894" s="93"/>
      <c r="AQ894" s="93"/>
    </row>
    <row r="895" spans="5:43" x14ac:dyDescent="0.25">
      <c r="E895" s="93"/>
      <c r="AM895" s="93"/>
      <c r="AN895" s="93"/>
      <c r="AO895" s="129"/>
      <c r="AP895" s="93"/>
      <c r="AQ895" s="93"/>
    </row>
    <row r="896" spans="5:43" x14ac:dyDescent="0.25">
      <c r="E896" s="93"/>
      <c r="AM896" s="93"/>
      <c r="AN896" s="93"/>
      <c r="AO896" s="129"/>
      <c r="AP896" s="93"/>
      <c r="AQ896" s="93"/>
    </row>
    <row r="897" spans="5:43" x14ac:dyDescent="0.25">
      <c r="E897" s="93"/>
      <c r="AM897" s="93"/>
      <c r="AN897" s="93"/>
      <c r="AO897" s="129"/>
      <c r="AP897" s="93"/>
      <c r="AQ897" s="93"/>
    </row>
    <row r="898" spans="5:43" x14ac:dyDescent="0.25">
      <c r="E898" s="93"/>
      <c r="AM898" s="93"/>
      <c r="AN898" s="93"/>
      <c r="AO898" s="129"/>
      <c r="AP898" s="93"/>
      <c r="AQ898" s="93"/>
    </row>
    <row r="899" spans="5:43" x14ac:dyDescent="0.25">
      <c r="E899" s="93"/>
      <c r="AM899" s="93"/>
      <c r="AN899" s="93"/>
      <c r="AO899" s="129"/>
      <c r="AP899" s="93"/>
      <c r="AQ899" s="93"/>
    </row>
    <row r="900" spans="5:43" x14ac:dyDescent="0.25">
      <c r="E900" s="93"/>
      <c r="AM900" s="93"/>
      <c r="AN900" s="93"/>
      <c r="AO900" s="129"/>
      <c r="AP900" s="93"/>
      <c r="AQ900" s="93"/>
    </row>
    <row r="901" spans="5:43" x14ac:dyDescent="0.25">
      <c r="E901" s="93"/>
      <c r="AM901" s="93"/>
      <c r="AN901" s="93"/>
      <c r="AO901" s="129"/>
      <c r="AP901" s="93"/>
      <c r="AQ901" s="93"/>
    </row>
    <row r="902" spans="5:43" x14ac:dyDescent="0.25">
      <c r="E902" s="93"/>
      <c r="AM902" s="93"/>
      <c r="AN902" s="93"/>
      <c r="AO902" s="129"/>
      <c r="AP902" s="93"/>
      <c r="AQ902" s="93"/>
    </row>
    <row r="903" spans="5:43" x14ac:dyDescent="0.25">
      <c r="E903" s="93"/>
      <c r="AM903" s="93"/>
      <c r="AN903" s="93"/>
      <c r="AO903" s="129"/>
      <c r="AP903" s="93"/>
      <c r="AQ903" s="93"/>
    </row>
    <row r="904" spans="5:43" x14ac:dyDescent="0.25">
      <c r="E904" s="93"/>
      <c r="AM904" s="93"/>
      <c r="AN904" s="93"/>
      <c r="AO904" s="129"/>
      <c r="AP904" s="93"/>
      <c r="AQ904" s="93"/>
    </row>
    <row r="905" spans="5:43" x14ac:dyDescent="0.25">
      <c r="E905" s="93"/>
      <c r="AM905" s="93"/>
      <c r="AN905" s="93"/>
      <c r="AO905" s="129"/>
      <c r="AP905" s="93"/>
      <c r="AQ905" s="93"/>
    </row>
    <row r="906" spans="5:43" x14ac:dyDescent="0.25">
      <c r="E906" s="93"/>
      <c r="AM906" s="93"/>
      <c r="AN906" s="93"/>
      <c r="AO906" s="129"/>
      <c r="AP906" s="93"/>
      <c r="AQ906" s="93"/>
    </row>
    <row r="907" spans="5:43" x14ac:dyDescent="0.25">
      <c r="E907" s="93"/>
      <c r="AM907" s="93"/>
      <c r="AN907" s="93"/>
      <c r="AO907" s="129"/>
      <c r="AP907" s="93"/>
      <c r="AQ907" s="93"/>
    </row>
    <row r="908" spans="5:43" x14ac:dyDescent="0.25">
      <c r="E908" s="93"/>
      <c r="AM908" s="93"/>
      <c r="AN908" s="93"/>
      <c r="AO908" s="129"/>
      <c r="AP908" s="93"/>
      <c r="AQ908" s="93"/>
    </row>
    <row r="909" spans="5:43" x14ac:dyDescent="0.25">
      <c r="E909" s="93"/>
      <c r="AM909" s="93"/>
      <c r="AN909" s="93"/>
      <c r="AO909" s="129"/>
      <c r="AP909" s="93"/>
      <c r="AQ909" s="93"/>
    </row>
    <row r="910" spans="5:43" x14ac:dyDescent="0.25">
      <c r="E910" s="93"/>
      <c r="AM910" s="93"/>
      <c r="AN910" s="93"/>
      <c r="AO910" s="129"/>
      <c r="AP910" s="93"/>
      <c r="AQ910" s="93"/>
    </row>
    <row r="911" spans="5:43" x14ac:dyDescent="0.25">
      <c r="E911" s="93"/>
      <c r="AM911" s="93"/>
      <c r="AN911" s="93"/>
      <c r="AO911" s="129"/>
      <c r="AP911" s="93"/>
      <c r="AQ911" s="93"/>
    </row>
    <row r="912" spans="5:43" x14ac:dyDescent="0.25">
      <c r="E912" s="93"/>
      <c r="AM912" s="93"/>
      <c r="AN912" s="93"/>
      <c r="AO912" s="129"/>
      <c r="AP912" s="93"/>
      <c r="AQ912" s="93"/>
    </row>
    <row r="913" spans="5:43" x14ac:dyDescent="0.25">
      <c r="E913" s="93"/>
      <c r="AM913" s="93"/>
      <c r="AN913" s="93"/>
      <c r="AO913" s="129"/>
      <c r="AP913" s="93"/>
      <c r="AQ913" s="93"/>
    </row>
    <row r="914" spans="5:43" x14ac:dyDescent="0.25">
      <c r="E914" s="93"/>
      <c r="AM914" s="93"/>
      <c r="AN914" s="93"/>
      <c r="AO914" s="129"/>
      <c r="AP914" s="93"/>
      <c r="AQ914" s="93"/>
    </row>
    <row r="915" spans="5:43" x14ac:dyDescent="0.25">
      <c r="E915" s="93"/>
      <c r="AM915" s="93"/>
      <c r="AN915" s="93"/>
      <c r="AO915" s="129"/>
      <c r="AP915" s="93"/>
      <c r="AQ915" s="93"/>
    </row>
    <row r="916" spans="5:43" x14ac:dyDescent="0.25">
      <c r="E916" s="93"/>
      <c r="AM916" s="93"/>
      <c r="AN916" s="93"/>
      <c r="AO916" s="129"/>
      <c r="AP916" s="93"/>
      <c r="AQ916" s="93"/>
    </row>
    <row r="917" spans="5:43" x14ac:dyDescent="0.25">
      <c r="E917" s="93"/>
      <c r="AM917" s="93"/>
      <c r="AN917" s="93"/>
      <c r="AO917" s="129"/>
      <c r="AP917" s="93"/>
      <c r="AQ917" s="93"/>
    </row>
    <row r="918" spans="5:43" x14ac:dyDescent="0.25">
      <c r="E918" s="93"/>
      <c r="AM918" s="93"/>
      <c r="AN918" s="93"/>
      <c r="AO918" s="129"/>
      <c r="AP918" s="93"/>
      <c r="AQ918" s="93"/>
    </row>
    <row r="919" spans="5:43" x14ac:dyDescent="0.25">
      <c r="E919" s="93"/>
      <c r="AM919" s="93"/>
      <c r="AN919" s="93"/>
      <c r="AO919" s="129"/>
      <c r="AP919" s="93"/>
      <c r="AQ919" s="93"/>
    </row>
    <row r="920" spans="5:43" x14ac:dyDescent="0.25">
      <c r="E920" s="93"/>
      <c r="AM920" s="93"/>
      <c r="AN920" s="93"/>
      <c r="AO920" s="129"/>
      <c r="AP920" s="93"/>
      <c r="AQ920" s="93"/>
    </row>
    <row r="921" spans="5:43" x14ac:dyDescent="0.25">
      <c r="E921" s="93"/>
      <c r="AM921" s="93"/>
      <c r="AN921" s="93"/>
      <c r="AO921" s="129"/>
      <c r="AP921" s="93"/>
      <c r="AQ921" s="93"/>
    </row>
    <row r="922" spans="5:43" x14ac:dyDescent="0.25">
      <c r="E922" s="93"/>
      <c r="AM922" s="93"/>
      <c r="AN922" s="93"/>
      <c r="AO922" s="129"/>
      <c r="AP922" s="93"/>
      <c r="AQ922" s="93"/>
    </row>
    <row r="923" spans="5:43" x14ac:dyDescent="0.25">
      <c r="E923" s="93"/>
      <c r="AM923" s="93"/>
      <c r="AN923" s="93"/>
      <c r="AO923" s="129"/>
      <c r="AP923" s="93"/>
      <c r="AQ923" s="93"/>
    </row>
    <row r="924" spans="5:43" x14ac:dyDescent="0.25">
      <c r="E924" s="93"/>
      <c r="AM924" s="93"/>
      <c r="AN924" s="93"/>
      <c r="AO924" s="129"/>
      <c r="AP924" s="93"/>
      <c r="AQ924" s="93"/>
    </row>
    <row r="925" spans="5:43" x14ac:dyDescent="0.25">
      <c r="E925" s="93"/>
      <c r="AM925" s="93"/>
      <c r="AN925" s="93"/>
      <c r="AO925" s="129"/>
      <c r="AP925" s="93"/>
      <c r="AQ925" s="93"/>
    </row>
    <row r="926" spans="5:43" x14ac:dyDescent="0.25">
      <c r="E926" s="93"/>
      <c r="AM926" s="93"/>
      <c r="AN926" s="93"/>
      <c r="AO926" s="129"/>
      <c r="AP926" s="93"/>
      <c r="AQ926" s="93"/>
    </row>
    <row r="927" spans="5:43" x14ac:dyDescent="0.25">
      <c r="E927" s="93"/>
      <c r="AM927" s="93"/>
      <c r="AN927" s="93"/>
      <c r="AO927" s="129"/>
      <c r="AP927" s="93"/>
      <c r="AQ927" s="93"/>
    </row>
    <row r="928" spans="5:43" x14ac:dyDescent="0.25">
      <c r="E928" s="93"/>
      <c r="AM928" s="93"/>
      <c r="AN928" s="93"/>
      <c r="AO928" s="129"/>
      <c r="AP928" s="93"/>
      <c r="AQ928" s="93"/>
    </row>
    <row r="929" spans="5:43" x14ac:dyDescent="0.25">
      <c r="E929" s="93"/>
      <c r="AM929" s="93"/>
      <c r="AN929" s="93"/>
      <c r="AO929" s="129"/>
      <c r="AP929" s="93"/>
      <c r="AQ929" s="93"/>
    </row>
    <row r="930" spans="5:43" x14ac:dyDescent="0.25">
      <c r="E930" s="93"/>
      <c r="AM930" s="93"/>
      <c r="AN930" s="93"/>
      <c r="AO930" s="129"/>
      <c r="AP930" s="93"/>
      <c r="AQ930" s="93"/>
    </row>
    <row r="931" spans="5:43" x14ac:dyDescent="0.25">
      <c r="E931" s="93"/>
      <c r="AM931" s="93"/>
      <c r="AN931" s="93"/>
      <c r="AO931" s="129"/>
      <c r="AP931" s="93"/>
      <c r="AQ931" s="93"/>
    </row>
    <row r="932" spans="5:43" x14ac:dyDescent="0.25">
      <c r="E932" s="93"/>
      <c r="AM932" s="93"/>
      <c r="AN932" s="93"/>
      <c r="AO932" s="129"/>
      <c r="AP932" s="93"/>
      <c r="AQ932" s="93"/>
    </row>
    <row r="933" spans="5:43" x14ac:dyDescent="0.25">
      <c r="E933" s="93"/>
      <c r="AM933" s="93"/>
      <c r="AN933" s="93"/>
      <c r="AO933" s="129"/>
      <c r="AP933" s="93"/>
      <c r="AQ933" s="93"/>
    </row>
    <row r="934" spans="5:43" x14ac:dyDescent="0.25">
      <c r="E934" s="93"/>
      <c r="AM934" s="93"/>
      <c r="AN934" s="93"/>
      <c r="AO934" s="129"/>
      <c r="AP934" s="93"/>
      <c r="AQ934" s="93"/>
    </row>
    <row r="935" spans="5:43" x14ac:dyDescent="0.25">
      <c r="E935" s="93"/>
      <c r="AM935" s="93"/>
      <c r="AN935" s="93"/>
      <c r="AO935" s="129"/>
      <c r="AP935" s="93"/>
      <c r="AQ935" s="93"/>
    </row>
    <row r="936" spans="5:43" x14ac:dyDescent="0.25">
      <c r="E936" s="93"/>
      <c r="AM936" s="93"/>
      <c r="AN936" s="93"/>
      <c r="AO936" s="129"/>
      <c r="AP936" s="93"/>
      <c r="AQ936" s="93"/>
    </row>
    <row r="937" spans="5:43" x14ac:dyDescent="0.25">
      <c r="E937" s="93"/>
      <c r="AM937" s="93"/>
      <c r="AN937" s="93"/>
      <c r="AO937" s="129"/>
      <c r="AP937" s="93"/>
      <c r="AQ937" s="93"/>
    </row>
    <row r="938" spans="5:43" x14ac:dyDescent="0.25">
      <c r="E938" s="93"/>
      <c r="AM938" s="93"/>
      <c r="AN938" s="93"/>
      <c r="AO938" s="129"/>
      <c r="AP938" s="93"/>
      <c r="AQ938" s="93"/>
    </row>
    <row r="939" spans="5:43" x14ac:dyDescent="0.25">
      <c r="E939" s="93"/>
      <c r="AM939" s="93"/>
      <c r="AN939" s="93"/>
      <c r="AO939" s="129"/>
      <c r="AP939" s="93"/>
      <c r="AQ939" s="93"/>
    </row>
    <row r="940" spans="5:43" x14ac:dyDescent="0.25">
      <c r="E940" s="93"/>
      <c r="AM940" s="93"/>
      <c r="AN940" s="93"/>
      <c r="AO940" s="129"/>
      <c r="AP940" s="93"/>
      <c r="AQ940" s="93"/>
    </row>
    <row r="941" spans="5:43" x14ac:dyDescent="0.25">
      <c r="E941" s="93"/>
      <c r="AM941" s="93"/>
      <c r="AN941" s="93"/>
      <c r="AO941" s="129"/>
      <c r="AP941" s="93"/>
      <c r="AQ941" s="93"/>
    </row>
    <row r="942" spans="5:43" x14ac:dyDescent="0.25">
      <c r="E942" s="93"/>
      <c r="AM942" s="93"/>
      <c r="AN942" s="93"/>
      <c r="AO942" s="129"/>
      <c r="AP942" s="93"/>
      <c r="AQ942" s="93"/>
    </row>
    <row r="943" spans="5:43" x14ac:dyDescent="0.25">
      <c r="E943" s="93"/>
      <c r="AM943" s="93"/>
      <c r="AN943" s="93"/>
      <c r="AO943" s="129"/>
      <c r="AP943" s="93"/>
      <c r="AQ943" s="93"/>
    </row>
    <row r="944" spans="5:43" x14ac:dyDescent="0.25">
      <c r="E944" s="93"/>
      <c r="AM944" s="93"/>
      <c r="AN944" s="93"/>
      <c r="AO944" s="129"/>
      <c r="AP944" s="93"/>
      <c r="AQ944" s="93"/>
    </row>
    <row r="945" spans="5:43" x14ac:dyDescent="0.25">
      <c r="E945" s="93"/>
      <c r="AM945" s="93"/>
      <c r="AN945" s="93"/>
      <c r="AO945" s="129"/>
      <c r="AP945" s="93"/>
      <c r="AQ945" s="93"/>
    </row>
    <row r="946" spans="5:43" x14ac:dyDescent="0.25">
      <c r="E946" s="93"/>
      <c r="AM946" s="93"/>
      <c r="AN946" s="93"/>
      <c r="AO946" s="129"/>
      <c r="AP946" s="93"/>
      <c r="AQ946" s="93"/>
    </row>
    <row r="947" spans="5:43" x14ac:dyDescent="0.25">
      <c r="E947" s="93"/>
      <c r="AM947" s="93"/>
      <c r="AN947" s="93"/>
      <c r="AO947" s="129"/>
      <c r="AP947" s="93"/>
      <c r="AQ947" s="93"/>
    </row>
    <row r="948" spans="5:43" x14ac:dyDescent="0.25">
      <c r="E948" s="93"/>
      <c r="AM948" s="93"/>
      <c r="AN948" s="93"/>
      <c r="AO948" s="129"/>
      <c r="AP948" s="93"/>
      <c r="AQ948" s="93"/>
    </row>
    <row r="949" spans="5:43" x14ac:dyDescent="0.25">
      <c r="E949" s="93"/>
      <c r="AM949" s="93"/>
      <c r="AN949" s="93"/>
      <c r="AO949" s="129"/>
      <c r="AP949" s="93"/>
      <c r="AQ949" s="93"/>
    </row>
    <row r="950" spans="5:43" x14ac:dyDescent="0.25">
      <c r="E950" s="93"/>
      <c r="AM950" s="93"/>
      <c r="AN950" s="93"/>
      <c r="AO950" s="129"/>
      <c r="AP950" s="93"/>
      <c r="AQ950" s="93"/>
    </row>
    <row r="951" spans="5:43" x14ac:dyDescent="0.25">
      <c r="E951" s="93"/>
      <c r="AM951" s="93"/>
      <c r="AN951" s="93"/>
      <c r="AO951" s="129"/>
      <c r="AP951" s="93"/>
      <c r="AQ951" s="93"/>
    </row>
    <row r="952" spans="5:43" x14ac:dyDescent="0.25">
      <c r="E952" s="93"/>
      <c r="AM952" s="93"/>
      <c r="AN952" s="93"/>
      <c r="AO952" s="129"/>
      <c r="AP952" s="93"/>
      <c r="AQ952" s="93"/>
    </row>
    <row r="953" spans="5:43" x14ac:dyDescent="0.25">
      <c r="E953" s="93"/>
      <c r="AM953" s="93"/>
      <c r="AN953" s="93"/>
      <c r="AO953" s="129"/>
      <c r="AP953" s="93"/>
      <c r="AQ953" s="93"/>
    </row>
    <row r="954" spans="5:43" x14ac:dyDescent="0.25">
      <c r="E954" s="93"/>
      <c r="AM954" s="93"/>
      <c r="AN954" s="93"/>
      <c r="AO954" s="129"/>
      <c r="AP954" s="93"/>
      <c r="AQ954" s="93"/>
    </row>
    <row r="955" spans="5:43" x14ac:dyDescent="0.25">
      <c r="E955" s="93"/>
      <c r="AM955" s="93"/>
      <c r="AN955" s="93"/>
      <c r="AO955" s="129"/>
      <c r="AP955" s="93"/>
      <c r="AQ955" s="93"/>
    </row>
    <row r="956" spans="5:43" x14ac:dyDescent="0.25">
      <c r="E956" s="93"/>
      <c r="AM956" s="93"/>
      <c r="AN956" s="93"/>
      <c r="AO956" s="129"/>
      <c r="AP956" s="93"/>
      <c r="AQ956" s="93"/>
    </row>
    <row r="957" spans="5:43" x14ac:dyDescent="0.25">
      <c r="E957" s="93"/>
      <c r="AM957" s="93"/>
      <c r="AN957" s="93"/>
      <c r="AO957" s="129"/>
      <c r="AP957" s="93"/>
      <c r="AQ957" s="93"/>
    </row>
    <row r="958" spans="5:43" x14ac:dyDescent="0.25">
      <c r="E958" s="93"/>
      <c r="AM958" s="93"/>
      <c r="AN958" s="93"/>
      <c r="AO958" s="129"/>
      <c r="AP958" s="93"/>
      <c r="AQ958" s="93"/>
    </row>
    <row r="959" spans="5:43" x14ac:dyDescent="0.25">
      <c r="E959" s="93"/>
      <c r="AM959" s="93"/>
      <c r="AN959" s="93"/>
      <c r="AO959" s="129"/>
      <c r="AP959" s="93"/>
      <c r="AQ959" s="93"/>
    </row>
    <row r="960" spans="5:43" x14ac:dyDescent="0.25">
      <c r="E960" s="93"/>
      <c r="AM960" s="93"/>
      <c r="AN960" s="93"/>
      <c r="AO960" s="129"/>
      <c r="AP960" s="93"/>
      <c r="AQ960" s="93"/>
    </row>
    <row r="961" spans="5:43" x14ac:dyDescent="0.25">
      <c r="E961" s="93"/>
      <c r="AM961" s="93"/>
      <c r="AN961" s="93"/>
      <c r="AO961" s="129"/>
      <c r="AP961" s="93"/>
      <c r="AQ961" s="93"/>
    </row>
    <row r="962" spans="5:43" x14ac:dyDescent="0.25">
      <c r="E962" s="93"/>
      <c r="AM962" s="93"/>
      <c r="AN962" s="93"/>
      <c r="AO962" s="129"/>
      <c r="AP962" s="93"/>
      <c r="AQ962" s="93"/>
    </row>
    <row r="963" spans="5:43" x14ac:dyDescent="0.25">
      <c r="E963" s="93"/>
      <c r="AM963" s="93"/>
      <c r="AN963" s="93"/>
      <c r="AO963" s="129"/>
      <c r="AP963" s="93"/>
      <c r="AQ963" s="93"/>
    </row>
    <row r="964" spans="5:43" x14ac:dyDescent="0.25">
      <c r="E964" s="93"/>
      <c r="AM964" s="93"/>
      <c r="AN964" s="93"/>
      <c r="AO964" s="129"/>
      <c r="AP964" s="93"/>
      <c r="AQ964" s="93"/>
    </row>
    <row r="965" spans="5:43" x14ac:dyDescent="0.25">
      <c r="E965" s="93"/>
      <c r="AM965" s="93"/>
      <c r="AN965" s="93"/>
      <c r="AO965" s="129"/>
      <c r="AP965" s="93"/>
      <c r="AQ965" s="93"/>
    </row>
    <row r="966" spans="5:43" x14ac:dyDescent="0.25">
      <c r="E966" s="93"/>
      <c r="AM966" s="93"/>
      <c r="AN966" s="93"/>
      <c r="AO966" s="129"/>
      <c r="AP966" s="93"/>
      <c r="AQ966" s="93"/>
    </row>
    <row r="967" spans="5:43" x14ac:dyDescent="0.25">
      <c r="E967" s="93"/>
      <c r="AM967" s="93"/>
      <c r="AN967" s="93"/>
      <c r="AO967" s="129"/>
      <c r="AP967" s="93"/>
      <c r="AQ967" s="93"/>
    </row>
    <row r="968" spans="5:43" x14ac:dyDescent="0.25">
      <c r="E968" s="93"/>
      <c r="AM968" s="93"/>
      <c r="AN968" s="93"/>
      <c r="AO968" s="129"/>
      <c r="AP968" s="93"/>
      <c r="AQ968" s="93"/>
    </row>
    <row r="969" spans="5:43" x14ac:dyDescent="0.25">
      <c r="E969" s="93"/>
      <c r="AM969" s="93"/>
      <c r="AN969" s="93"/>
      <c r="AO969" s="129"/>
      <c r="AP969" s="93"/>
      <c r="AQ969" s="93"/>
    </row>
    <row r="970" spans="5:43" x14ac:dyDescent="0.25">
      <c r="E970" s="93"/>
      <c r="AM970" s="93"/>
      <c r="AN970" s="93"/>
      <c r="AO970" s="129"/>
      <c r="AP970" s="93"/>
      <c r="AQ970" s="93"/>
    </row>
    <row r="971" spans="5:43" x14ac:dyDescent="0.25">
      <c r="E971" s="93"/>
      <c r="AM971" s="93"/>
      <c r="AN971" s="93"/>
      <c r="AO971" s="129"/>
      <c r="AP971" s="93"/>
      <c r="AQ971" s="93"/>
    </row>
    <row r="972" spans="5:43" x14ac:dyDescent="0.25">
      <c r="E972" s="93"/>
      <c r="AM972" s="93"/>
      <c r="AN972" s="93"/>
      <c r="AO972" s="129"/>
      <c r="AP972" s="93"/>
      <c r="AQ972" s="93"/>
    </row>
    <row r="973" spans="5:43" x14ac:dyDescent="0.25">
      <c r="E973" s="93"/>
      <c r="AM973" s="93"/>
      <c r="AN973" s="93"/>
      <c r="AO973" s="129"/>
      <c r="AP973" s="93"/>
      <c r="AQ973" s="93"/>
    </row>
    <row r="974" spans="5:43" x14ac:dyDescent="0.25">
      <c r="E974" s="93"/>
      <c r="AM974" s="93"/>
      <c r="AN974" s="93"/>
      <c r="AO974" s="129"/>
      <c r="AP974" s="93"/>
      <c r="AQ974" s="93"/>
    </row>
    <row r="975" spans="5:43" x14ac:dyDescent="0.25">
      <c r="E975" s="93"/>
      <c r="AM975" s="93"/>
      <c r="AN975" s="93"/>
      <c r="AO975" s="129"/>
      <c r="AP975" s="93"/>
      <c r="AQ975" s="93"/>
    </row>
    <row r="976" spans="5:43" x14ac:dyDescent="0.25">
      <c r="E976" s="93"/>
      <c r="AM976" s="93"/>
      <c r="AN976" s="93"/>
      <c r="AO976" s="129"/>
      <c r="AP976" s="93"/>
      <c r="AQ976" s="93"/>
    </row>
    <row r="977" spans="5:43" x14ac:dyDescent="0.25">
      <c r="E977" s="93"/>
      <c r="AM977" s="93"/>
      <c r="AN977" s="93"/>
      <c r="AO977" s="129"/>
      <c r="AP977" s="93"/>
      <c r="AQ977" s="93"/>
    </row>
    <row r="978" spans="5:43" x14ac:dyDescent="0.25">
      <c r="E978" s="93"/>
      <c r="AM978" s="93"/>
      <c r="AN978" s="93"/>
      <c r="AO978" s="129"/>
      <c r="AP978" s="93"/>
      <c r="AQ978" s="93"/>
    </row>
    <row r="979" spans="5:43" x14ac:dyDescent="0.25">
      <c r="E979" s="93"/>
      <c r="AM979" s="93"/>
      <c r="AN979" s="93"/>
      <c r="AO979" s="129"/>
      <c r="AP979" s="93"/>
      <c r="AQ979" s="93"/>
    </row>
    <row r="980" spans="5:43" x14ac:dyDescent="0.25">
      <c r="E980" s="93"/>
      <c r="AM980" s="93"/>
      <c r="AN980" s="93"/>
      <c r="AO980" s="129"/>
      <c r="AP980" s="93"/>
      <c r="AQ980" s="93"/>
    </row>
    <row r="981" spans="5:43" x14ac:dyDescent="0.25">
      <c r="E981" s="93"/>
      <c r="AM981" s="93"/>
      <c r="AN981" s="93"/>
      <c r="AO981" s="129"/>
      <c r="AP981" s="93"/>
      <c r="AQ981" s="93"/>
    </row>
    <row r="982" spans="5:43" x14ac:dyDescent="0.25">
      <c r="E982" s="93"/>
      <c r="AM982" s="93"/>
      <c r="AN982" s="93"/>
      <c r="AO982" s="129"/>
      <c r="AP982" s="93"/>
      <c r="AQ982" s="93"/>
    </row>
    <row r="983" spans="5:43" x14ac:dyDescent="0.25">
      <c r="E983" s="93"/>
      <c r="AM983" s="93"/>
      <c r="AN983" s="93"/>
      <c r="AO983" s="129"/>
      <c r="AP983" s="93"/>
      <c r="AQ983" s="93"/>
    </row>
    <row r="984" spans="5:43" x14ac:dyDescent="0.25">
      <c r="E984" s="93"/>
      <c r="AM984" s="93"/>
      <c r="AN984" s="93"/>
      <c r="AO984" s="129"/>
      <c r="AP984" s="93"/>
      <c r="AQ984" s="93"/>
    </row>
    <row r="985" spans="5:43" x14ac:dyDescent="0.25">
      <c r="E985" s="93"/>
      <c r="AM985" s="93"/>
      <c r="AN985" s="93"/>
      <c r="AO985" s="129"/>
      <c r="AP985" s="93"/>
      <c r="AQ985" s="93"/>
    </row>
    <row r="986" spans="5:43" x14ac:dyDescent="0.25">
      <c r="E986" s="93"/>
      <c r="AM986" s="93"/>
      <c r="AN986" s="93"/>
      <c r="AO986" s="129"/>
      <c r="AP986" s="93"/>
      <c r="AQ986" s="93"/>
    </row>
    <row r="987" spans="5:43" x14ac:dyDescent="0.25">
      <c r="E987" s="93"/>
      <c r="AM987" s="93"/>
      <c r="AN987" s="93"/>
      <c r="AO987" s="129"/>
      <c r="AP987" s="93"/>
      <c r="AQ987" s="93"/>
    </row>
    <row r="988" spans="5:43" x14ac:dyDescent="0.25">
      <c r="E988" s="93"/>
      <c r="AM988" s="93"/>
      <c r="AN988" s="93"/>
      <c r="AO988" s="129"/>
      <c r="AP988" s="93"/>
      <c r="AQ988" s="93"/>
    </row>
    <row r="989" spans="5:43" x14ac:dyDescent="0.25">
      <c r="E989" s="93"/>
      <c r="AM989" s="93"/>
      <c r="AN989" s="93"/>
      <c r="AO989" s="129"/>
      <c r="AP989" s="93"/>
      <c r="AQ989" s="93"/>
    </row>
    <row r="990" spans="5:43" x14ac:dyDescent="0.25">
      <c r="E990" s="93"/>
      <c r="AM990" s="93"/>
      <c r="AN990" s="93"/>
      <c r="AO990" s="129"/>
      <c r="AP990" s="93"/>
      <c r="AQ990" s="93"/>
    </row>
    <row r="991" spans="5:43" x14ac:dyDescent="0.25">
      <c r="E991" s="93"/>
      <c r="AM991" s="93"/>
      <c r="AN991" s="93"/>
      <c r="AO991" s="129"/>
      <c r="AP991" s="93"/>
      <c r="AQ991" s="93"/>
    </row>
    <row r="992" spans="5:43" x14ac:dyDescent="0.25">
      <c r="E992" s="93"/>
      <c r="AM992" s="93"/>
      <c r="AN992" s="93"/>
      <c r="AO992" s="129"/>
      <c r="AP992" s="93"/>
      <c r="AQ992" s="93"/>
    </row>
    <row r="993" spans="5:43" x14ac:dyDescent="0.25">
      <c r="E993" s="93"/>
      <c r="AM993" s="93"/>
      <c r="AN993" s="93"/>
      <c r="AO993" s="129"/>
      <c r="AP993" s="93"/>
      <c r="AQ993" s="93"/>
    </row>
    <row r="994" spans="5:43" x14ac:dyDescent="0.25">
      <c r="E994" s="93"/>
      <c r="AM994" s="93"/>
      <c r="AN994" s="93"/>
      <c r="AO994" s="129"/>
      <c r="AP994" s="93"/>
      <c r="AQ994" s="93"/>
    </row>
    <row r="995" spans="5:43" x14ac:dyDescent="0.25">
      <c r="E995" s="93"/>
      <c r="AM995" s="93"/>
      <c r="AN995" s="93"/>
      <c r="AO995" s="129"/>
      <c r="AP995" s="93"/>
      <c r="AQ995" s="93"/>
    </row>
    <row r="996" spans="5:43" x14ac:dyDescent="0.25">
      <c r="E996" s="93"/>
      <c r="AM996" s="93"/>
      <c r="AN996" s="93"/>
      <c r="AO996" s="129"/>
      <c r="AP996" s="93"/>
      <c r="AQ996" s="93"/>
    </row>
    <row r="997" spans="5:43" x14ac:dyDescent="0.25">
      <c r="E997" s="93"/>
      <c r="AM997" s="93"/>
      <c r="AN997" s="93"/>
      <c r="AO997" s="129"/>
      <c r="AP997" s="93"/>
      <c r="AQ997" s="93"/>
    </row>
    <row r="998" spans="5:43" x14ac:dyDescent="0.25">
      <c r="E998" s="93"/>
      <c r="AM998" s="93"/>
      <c r="AN998" s="93"/>
      <c r="AO998" s="129"/>
      <c r="AP998" s="93"/>
      <c r="AQ998" s="93"/>
    </row>
    <row r="999" spans="5:43" x14ac:dyDescent="0.25">
      <c r="E999" s="93"/>
      <c r="AM999" s="93"/>
      <c r="AN999" s="93"/>
      <c r="AO999" s="129"/>
      <c r="AP999" s="93"/>
      <c r="AQ999" s="93"/>
    </row>
    <row r="1000" spans="5:43" x14ac:dyDescent="0.25">
      <c r="E1000" s="93"/>
      <c r="AM1000" s="93"/>
      <c r="AN1000" s="93"/>
      <c r="AO1000" s="129"/>
      <c r="AP1000" s="93"/>
      <c r="AQ1000" s="93"/>
    </row>
    <row r="1001" spans="5:43" x14ac:dyDescent="0.25">
      <c r="E1001" s="93"/>
      <c r="AM1001" s="93"/>
      <c r="AN1001" s="93"/>
      <c r="AO1001" s="129"/>
      <c r="AP1001" s="93"/>
      <c r="AQ1001" s="93"/>
    </row>
    <row r="1002" spans="5:43" x14ac:dyDescent="0.25">
      <c r="E1002" s="93"/>
      <c r="AM1002" s="93"/>
      <c r="AN1002" s="93"/>
      <c r="AO1002" s="129"/>
      <c r="AP1002" s="93"/>
      <c r="AQ1002" s="93"/>
    </row>
    <row r="1003" spans="5:43" x14ac:dyDescent="0.25">
      <c r="E1003" s="93"/>
      <c r="AM1003" s="93"/>
      <c r="AN1003" s="93"/>
      <c r="AO1003" s="129"/>
      <c r="AP1003" s="93"/>
      <c r="AQ1003" s="93"/>
    </row>
    <row r="1004" spans="5:43" x14ac:dyDescent="0.25">
      <c r="E1004" s="93"/>
      <c r="AM1004" s="93"/>
      <c r="AN1004" s="93"/>
      <c r="AO1004" s="129"/>
      <c r="AP1004" s="93"/>
      <c r="AQ1004" s="93"/>
    </row>
    <row r="1005" spans="5:43" x14ac:dyDescent="0.25">
      <c r="E1005" s="93"/>
      <c r="AM1005" s="93"/>
      <c r="AN1005" s="93"/>
      <c r="AO1005" s="129"/>
      <c r="AP1005" s="93"/>
      <c r="AQ1005" s="93"/>
    </row>
    <row r="1006" spans="5:43" x14ac:dyDescent="0.25">
      <c r="E1006" s="93"/>
      <c r="AM1006" s="93"/>
      <c r="AN1006" s="93"/>
      <c r="AO1006" s="129"/>
      <c r="AP1006" s="93"/>
      <c r="AQ1006" s="93"/>
    </row>
    <row r="1007" spans="5:43" x14ac:dyDescent="0.25">
      <c r="E1007" s="93"/>
      <c r="AM1007" s="93"/>
      <c r="AN1007" s="93"/>
      <c r="AO1007" s="129"/>
      <c r="AP1007" s="93"/>
      <c r="AQ1007" s="93"/>
    </row>
    <row r="1008" spans="5:43" x14ac:dyDescent="0.25">
      <c r="E1008" s="93"/>
      <c r="AM1008" s="93"/>
      <c r="AN1008" s="93"/>
      <c r="AO1008" s="129"/>
      <c r="AP1008" s="93"/>
      <c r="AQ1008" s="93"/>
    </row>
    <row r="1009" spans="5:43" x14ac:dyDescent="0.25">
      <c r="E1009" s="93"/>
      <c r="AM1009" s="93"/>
      <c r="AN1009" s="93"/>
      <c r="AO1009" s="129"/>
      <c r="AP1009" s="93"/>
      <c r="AQ1009" s="93"/>
    </row>
    <row r="1010" spans="5:43" x14ac:dyDescent="0.25">
      <c r="E1010" s="93"/>
      <c r="AM1010" s="93"/>
      <c r="AN1010" s="93"/>
      <c r="AO1010" s="129"/>
      <c r="AP1010" s="93"/>
      <c r="AQ1010" s="93"/>
    </row>
    <row r="1011" spans="5:43" x14ac:dyDescent="0.25">
      <c r="E1011" s="93"/>
      <c r="AM1011" s="93"/>
      <c r="AN1011" s="93"/>
      <c r="AO1011" s="129"/>
      <c r="AP1011" s="93"/>
      <c r="AQ1011" s="93"/>
    </row>
    <row r="1012" spans="5:43" x14ac:dyDescent="0.25">
      <c r="E1012" s="93"/>
      <c r="AM1012" s="93"/>
      <c r="AN1012" s="93"/>
      <c r="AO1012" s="129"/>
      <c r="AP1012" s="93"/>
      <c r="AQ1012" s="93"/>
    </row>
    <row r="1013" spans="5:43" x14ac:dyDescent="0.25">
      <c r="E1013" s="93"/>
      <c r="AM1013" s="93"/>
      <c r="AN1013" s="93"/>
      <c r="AO1013" s="129"/>
      <c r="AP1013" s="93"/>
      <c r="AQ1013" s="93"/>
    </row>
    <row r="1014" spans="5:43" x14ac:dyDescent="0.25">
      <c r="E1014" s="93"/>
      <c r="AM1014" s="93"/>
      <c r="AN1014" s="93"/>
      <c r="AO1014" s="129"/>
      <c r="AP1014" s="93"/>
      <c r="AQ1014" s="93"/>
    </row>
    <row r="1015" spans="5:43" x14ac:dyDescent="0.25">
      <c r="E1015" s="93"/>
      <c r="AM1015" s="93"/>
      <c r="AN1015" s="93"/>
      <c r="AO1015" s="129"/>
      <c r="AP1015" s="93"/>
      <c r="AQ1015" s="93"/>
    </row>
    <row r="1016" spans="5:43" x14ac:dyDescent="0.25">
      <c r="E1016" s="93"/>
      <c r="AM1016" s="93"/>
      <c r="AN1016" s="93"/>
      <c r="AO1016" s="129"/>
      <c r="AP1016" s="93"/>
      <c r="AQ1016" s="93"/>
    </row>
    <row r="1017" spans="5:43" x14ac:dyDescent="0.25">
      <c r="E1017" s="93"/>
      <c r="AM1017" s="93"/>
      <c r="AN1017" s="93"/>
      <c r="AO1017" s="129"/>
      <c r="AP1017" s="93"/>
      <c r="AQ1017" s="93"/>
    </row>
    <row r="1018" spans="5:43" x14ac:dyDescent="0.25">
      <c r="E1018" s="93"/>
      <c r="AM1018" s="93"/>
      <c r="AN1018" s="93"/>
      <c r="AO1018" s="129"/>
      <c r="AP1018" s="93"/>
      <c r="AQ1018" s="93"/>
    </row>
    <row r="1019" spans="5:43" x14ac:dyDescent="0.25">
      <c r="E1019" s="93"/>
      <c r="AM1019" s="93"/>
      <c r="AN1019" s="93"/>
      <c r="AO1019" s="129"/>
      <c r="AP1019" s="93"/>
      <c r="AQ1019" s="93"/>
    </row>
    <row r="1020" spans="5:43" x14ac:dyDescent="0.25">
      <c r="E1020" s="93"/>
      <c r="AM1020" s="93"/>
      <c r="AN1020" s="93"/>
      <c r="AO1020" s="129"/>
      <c r="AP1020" s="93"/>
      <c r="AQ1020" s="93"/>
    </row>
    <row r="1021" spans="5:43" x14ac:dyDescent="0.25">
      <c r="E1021" s="93"/>
      <c r="AM1021" s="93"/>
      <c r="AN1021" s="93"/>
      <c r="AO1021" s="129"/>
      <c r="AP1021" s="93"/>
      <c r="AQ1021" s="93"/>
    </row>
    <row r="1022" spans="5:43" x14ac:dyDescent="0.25">
      <c r="E1022" s="93"/>
      <c r="AM1022" s="93"/>
      <c r="AN1022" s="93"/>
      <c r="AO1022" s="129"/>
      <c r="AP1022" s="93"/>
      <c r="AQ1022" s="93"/>
    </row>
    <row r="1023" spans="5:43" x14ac:dyDescent="0.25">
      <c r="E1023" s="93"/>
      <c r="AM1023" s="93"/>
      <c r="AN1023" s="93"/>
      <c r="AO1023" s="129"/>
      <c r="AP1023" s="93"/>
      <c r="AQ1023" s="93"/>
    </row>
    <row r="1024" spans="5:43" x14ac:dyDescent="0.25">
      <c r="E1024" s="93"/>
      <c r="AM1024" s="93"/>
      <c r="AN1024" s="93"/>
      <c r="AO1024" s="129"/>
      <c r="AP1024" s="93"/>
      <c r="AQ1024" s="93"/>
    </row>
    <row r="1025" spans="5:43" x14ac:dyDescent="0.25">
      <c r="E1025" s="93"/>
      <c r="AM1025" s="93"/>
      <c r="AN1025" s="93"/>
      <c r="AO1025" s="129"/>
      <c r="AP1025" s="93"/>
      <c r="AQ1025" s="93"/>
    </row>
    <row r="1026" spans="5:43" x14ac:dyDescent="0.25">
      <c r="E1026" s="93"/>
      <c r="AM1026" s="93"/>
      <c r="AN1026" s="93"/>
      <c r="AO1026" s="129"/>
      <c r="AP1026" s="93"/>
      <c r="AQ1026" s="93"/>
    </row>
    <row r="1027" spans="5:43" x14ac:dyDescent="0.25">
      <c r="E1027" s="93"/>
      <c r="AM1027" s="93"/>
      <c r="AN1027" s="93"/>
      <c r="AO1027" s="129"/>
      <c r="AP1027" s="93"/>
      <c r="AQ1027" s="93"/>
    </row>
    <row r="1028" spans="5:43" x14ac:dyDescent="0.25">
      <c r="E1028" s="93"/>
      <c r="AM1028" s="93"/>
      <c r="AN1028" s="93"/>
      <c r="AO1028" s="129"/>
      <c r="AP1028" s="93"/>
      <c r="AQ1028" s="93"/>
    </row>
    <row r="1029" spans="5:43" x14ac:dyDescent="0.25">
      <c r="E1029" s="93"/>
      <c r="AM1029" s="93"/>
      <c r="AN1029" s="93"/>
      <c r="AO1029" s="129"/>
      <c r="AP1029" s="93"/>
      <c r="AQ1029" s="93"/>
    </row>
    <row r="1030" spans="5:43" x14ac:dyDescent="0.25">
      <c r="E1030" s="93"/>
      <c r="AM1030" s="93"/>
      <c r="AN1030" s="93"/>
      <c r="AO1030" s="129"/>
      <c r="AP1030" s="93"/>
      <c r="AQ1030" s="93"/>
    </row>
    <row r="1031" spans="5:43" x14ac:dyDescent="0.25">
      <c r="E1031" s="93"/>
      <c r="AM1031" s="93"/>
      <c r="AN1031" s="93"/>
      <c r="AO1031" s="129"/>
      <c r="AP1031" s="93"/>
      <c r="AQ1031" s="93"/>
    </row>
    <row r="1032" spans="5:43" x14ac:dyDescent="0.25">
      <c r="E1032" s="93"/>
      <c r="AM1032" s="93"/>
      <c r="AN1032" s="93"/>
      <c r="AO1032" s="129"/>
      <c r="AP1032" s="93"/>
      <c r="AQ1032" s="93"/>
    </row>
    <row r="1033" spans="5:43" x14ac:dyDescent="0.25">
      <c r="E1033" s="93"/>
      <c r="AM1033" s="93"/>
      <c r="AN1033" s="93"/>
      <c r="AO1033" s="129"/>
      <c r="AP1033" s="93"/>
      <c r="AQ1033" s="93"/>
    </row>
    <row r="1034" spans="5:43" x14ac:dyDescent="0.25">
      <c r="E1034" s="93"/>
      <c r="AM1034" s="93"/>
      <c r="AN1034" s="93"/>
      <c r="AO1034" s="129"/>
      <c r="AP1034" s="93"/>
      <c r="AQ1034" s="93"/>
    </row>
    <row r="1035" spans="5:43" x14ac:dyDescent="0.25">
      <c r="E1035" s="93"/>
      <c r="AM1035" s="93"/>
      <c r="AN1035" s="93"/>
      <c r="AO1035" s="129"/>
      <c r="AP1035" s="93"/>
      <c r="AQ1035" s="93"/>
    </row>
    <row r="1036" spans="5:43" x14ac:dyDescent="0.25">
      <c r="E1036" s="93"/>
      <c r="AM1036" s="93"/>
      <c r="AN1036" s="93"/>
      <c r="AO1036" s="129"/>
      <c r="AP1036" s="93"/>
      <c r="AQ1036" s="93"/>
    </row>
    <row r="1037" spans="5:43" x14ac:dyDescent="0.25">
      <c r="E1037" s="93"/>
      <c r="AM1037" s="93"/>
      <c r="AN1037" s="93"/>
      <c r="AO1037" s="129"/>
      <c r="AP1037" s="93"/>
      <c r="AQ1037" s="93"/>
    </row>
    <row r="1038" spans="5:43" x14ac:dyDescent="0.25">
      <c r="E1038" s="93"/>
      <c r="AM1038" s="93"/>
      <c r="AN1038" s="93"/>
      <c r="AO1038" s="129"/>
      <c r="AP1038" s="93"/>
      <c r="AQ1038" s="93"/>
    </row>
    <row r="1039" spans="5:43" x14ac:dyDescent="0.25">
      <c r="E1039" s="93"/>
      <c r="AM1039" s="93"/>
      <c r="AN1039" s="93"/>
      <c r="AO1039" s="129"/>
      <c r="AP1039" s="93"/>
      <c r="AQ1039" s="93"/>
    </row>
    <row r="1040" spans="5:43" x14ac:dyDescent="0.25">
      <c r="E1040" s="93"/>
      <c r="AM1040" s="93"/>
      <c r="AN1040" s="93"/>
      <c r="AO1040" s="129"/>
      <c r="AP1040" s="93"/>
      <c r="AQ1040" s="93"/>
    </row>
    <row r="1041" spans="5:43" x14ac:dyDescent="0.25">
      <c r="E1041" s="93"/>
      <c r="AM1041" s="93"/>
      <c r="AN1041" s="93"/>
      <c r="AO1041" s="129"/>
      <c r="AP1041" s="93"/>
      <c r="AQ1041" s="93"/>
    </row>
    <row r="1042" spans="5:43" x14ac:dyDescent="0.25">
      <c r="E1042" s="93"/>
      <c r="AM1042" s="93"/>
      <c r="AN1042" s="93"/>
      <c r="AO1042" s="129"/>
      <c r="AP1042" s="93"/>
      <c r="AQ1042" s="93"/>
    </row>
    <row r="1043" spans="5:43" x14ac:dyDescent="0.25">
      <c r="E1043" s="93"/>
      <c r="AM1043" s="93"/>
      <c r="AN1043" s="93"/>
      <c r="AO1043" s="129"/>
      <c r="AP1043" s="93"/>
      <c r="AQ1043" s="93"/>
    </row>
    <row r="1044" spans="5:43" x14ac:dyDescent="0.25">
      <c r="E1044" s="93"/>
      <c r="AM1044" s="93"/>
      <c r="AN1044" s="93"/>
      <c r="AO1044" s="129"/>
      <c r="AP1044" s="93"/>
      <c r="AQ1044" s="93"/>
    </row>
    <row r="1045" spans="5:43" x14ac:dyDescent="0.25">
      <c r="E1045" s="93"/>
      <c r="AM1045" s="93"/>
      <c r="AN1045" s="93"/>
      <c r="AO1045" s="129"/>
      <c r="AP1045" s="93"/>
      <c r="AQ1045" s="93"/>
    </row>
    <row r="1046" spans="5:43" x14ac:dyDescent="0.25">
      <c r="E1046" s="93"/>
      <c r="AM1046" s="93"/>
      <c r="AN1046" s="93"/>
      <c r="AO1046" s="129"/>
      <c r="AP1046" s="93"/>
      <c r="AQ1046" s="93"/>
    </row>
    <row r="1047" spans="5:43" x14ac:dyDescent="0.25">
      <c r="E1047" s="93"/>
      <c r="AM1047" s="93"/>
      <c r="AN1047" s="93"/>
      <c r="AO1047" s="129"/>
      <c r="AP1047" s="93"/>
      <c r="AQ1047" s="93"/>
    </row>
    <row r="1048" spans="5:43" x14ac:dyDescent="0.25">
      <c r="E1048" s="93"/>
      <c r="AM1048" s="93"/>
      <c r="AN1048" s="93"/>
      <c r="AO1048" s="129"/>
      <c r="AP1048" s="93"/>
      <c r="AQ1048" s="93"/>
    </row>
    <row r="1049" spans="5:43" x14ac:dyDescent="0.25">
      <c r="E1049" s="93"/>
      <c r="AM1049" s="93"/>
      <c r="AN1049" s="93"/>
      <c r="AO1049" s="129"/>
      <c r="AP1049" s="93"/>
      <c r="AQ1049" s="93"/>
    </row>
    <row r="1050" spans="5:43" x14ac:dyDescent="0.25">
      <c r="E1050" s="93"/>
      <c r="AM1050" s="93"/>
      <c r="AN1050" s="93"/>
      <c r="AO1050" s="129"/>
      <c r="AP1050" s="93"/>
      <c r="AQ1050" s="93"/>
    </row>
    <row r="1051" spans="5:43" x14ac:dyDescent="0.25">
      <c r="E1051" s="93"/>
      <c r="AM1051" s="93"/>
      <c r="AN1051" s="93"/>
      <c r="AO1051" s="129"/>
      <c r="AP1051" s="93"/>
      <c r="AQ1051" s="93"/>
    </row>
    <row r="1052" spans="5:43" x14ac:dyDescent="0.25">
      <c r="E1052" s="93"/>
      <c r="AM1052" s="93"/>
      <c r="AN1052" s="93"/>
      <c r="AO1052" s="129"/>
      <c r="AP1052" s="93"/>
      <c r="AQ1052" s="93"/>
    </row>
    <row r="1053" spans="5:43" x14ac:dyDescent="0.25">
      <c r="E1053" s="93"/>
      <c r="AM1053" s="93"/>
      <c r="AN1053" s="93"/>
      <c r="AO1053" s="129"/>
      <c r="AP1053" s="93"/>
      <c r="AQ1053" s="93"/>
    </row>
    <row r="1054" spans="5:43" x14ac:dyDescent="0.25">
      <c r="E1054" s="93"/>
      <c r="AM1054" s="93"/>
      <c r="AN1054" s="93"/>
      <c r="AO1054" s="129"/>
      <c r="AP1054" s="93"/>
      <c r="AQ1054" s="93"/>
    </row>
    <row r="1055" spans="5:43" x14ac:dyDescent="0.25">
      <c r="E1055" s="93"/>
      <c r="AM1055" s="93"/>
      <c r="AN1055" s="93"/>
      <c r="AO1055" s="129"/>
      <c r="AP1055" s="93"/>
      <c r="AQ1055" s="93"/>
    </row>
    <row r="1056" spans="5:43" x14ac:dyDescent="0.25">
      <c r="E1056" s="93"/>
      <c r="AM1056" s="93"/>
      <c r="AN1056" s="93"/>
      <c r="AO1056" s="129"/>
      <c r="AP1056" s="93"/>
      <c r="AQ1056" s="93"/>
    </row>
    <row r="1057" spans="5:43" x14ac:dyDescent="0.25">
      <c r="E1057" s="93"/>
      <c r="AM1057" s="93"/>
      <c r="AN1057" s="93"/>
      <c r="AO1057" s="129"/>
      <c r="AP1057" s="93"/>
      <c r="AQ1057" s="93"/>
    </row>
    <row r="1058" spans="5:43" x14ac:dyDescent="0.25">
      <c r="E1058" s="93"/>
      <c r="AM1058" s="93"/>
      <c r="AN1058" s="93"/>
      <c r="AO1058" s="129"/>
      <c r="AP1058" s="93"/>
      <c r="AQ1058" s="93"/>
    </row>
    <row r="1059" spans="5:43" x14ac:dyDescent="0.25">
      <c r="E1059" s="93"/>
      <c r="AM1059" s="93"/>
      <c r="AN1059" s="93"/>
      <c r="AO1059" s="129"/>
      <c r="AP1059" s="93"/>
      <c r="AQ1059" s="93"/>
    </row>
    <row r="1060" spans="5:43" x14ac:dyDescent="0.25">
      <c r="E1060" s="93"/>
      <c r="AM1060" s="93"/>
      <c r="AN1060" s="93"/>
      <c r="AO1060" s="129"/>
      <c r="AP1060" s="93"/>
      <c r="AQ1060" s="93"/>
    </row>
    <row r="1061" spans="5:43" x14ac:dyDescent="0.25">
      <c r="E1061" s="93"/>
      <c r="AM1061" s="93"/>
      <c r="AN1061" s="93"/>
      <c r="AO1061" s="129"/>
      <c r="AP1061" s="93"/>
      <c r="AQ1061" s="93"/>
    </row>
    <row r="1062" spans="5:43" x14ac:dyDescent="0.25">
      <c r="E1062" s="93"/>
      <c r="AM1062" s="93"/>
      <c r="AN1062" s="93"/>
      <c r="AO1062" s="129"/>
      <c r="AP1062" s="93"/>
      <c r="AQ1062" s="93"/>
    </row>
    <row r="1063" spans="5:43" x14ac:dyDescent="0.25">
      <c r="E1063" s="93"/>
      <c r="AM1063" s="93"/>
      <c r="AN1063" s="93"/>
      <c r="AO1063" s="129"/>
      <c r="AP1063" s="93"/>
      <c r="AQ1063" s="93"/>
    </row>
    <row r="1064" spans="5:43" x14ac:dyDescent="0.25">
      <c r="E1064" s="93"/>
      <c r="AM1064" s="93"/>
      <c r="AN1064" s="93"/>
      <c r="AO1064" s="129"/>
      <c r="AP1064" s="93"/>
      <c r="AQ1064" s="93"/>
    </row>
    <row r="1065" spans="5:43" x14ac:dyDescent="0.25">
      <c r="E1065" s="93"/>
      <c r="AM1065" s="93"/>
      <c r="AN1065" s="93"/>
      <c r="AO1065" s="129"/>
      <c r="AP1065" s="93"/>
      <c r="AQ1065" s="93"/>
    </row>
    <row r="1066" spans="5:43" x14ac:dyDescent="0.25">
      <c r="E1066" s="93"/>
      <c r="AM1066" s="93"/>
      <c r="AN1066" s="93"/>
      <c r="AO1066" s="129"/>
      <c r="AP1066" s="93"/>
      <c r="AQ1066" s="93"/>
    </row>
    <row r="1067" spans="5:43" x14ac:dyDescent="0.25">
      <c r="E1067" s="93"/>
      <c r="AM1067" s="93"/>
      <c r="AN1067" s="93"/>
      <c r="AO1067" s="129"/>
      <c r="AP1067" s="93"/>
      <c r="AQ1067" s="93"/>
    </row>
    <row r="1068" spans="5:43" x14ac:dyDescent="0.25">
      <c r="E1068" s="93"/>
      <c r="AM1068" s="93"/>
      <c r="AN1068" s="93"/>
      <c r="AO1068" s="129"/>
      <c r="AP1068" s="93"/>
      <c r="AQ1068" s="93"/>
    </row>
    <row r="1069" spans="5:43" x14ac:dyDescent="0.25">
      <c r="E1069" s="93"/>
      <c r="AM1069" s="93"/>
      <c r="AN1069" s="93"/>
      <c r="AO1069" s="129"/>
      <c r="AP1069" s="93"/>
      <c r="AQ1069" s="93"/>
    </row>
    <row r="1070" spans="5:43" x14ac:dyDescent="0.25">
      <c r="E1070" s="93"/>
      <c r="AM1070" s="93"/>
      <c r="AN1070" s="93"/>
      <c r="AO1070" s="129"/>
      <c r="AP1070" s="93"/>
      <c r="AQ1070" s="93"/>
    </row>
    <row r="1071" spans="5:43" x14ac:dyDescent="0.25">
      <c r="E1071" s="93"/>
      <c r="AM1071" s="93"/>
      <c r="AN1071" s="93"/>
      <c r="AO1071" s="129"/>
      <c r="AP1071" s="93"/>
      <c r="AQ1071" s="93"/>
    </row>
    <row r="1072" spans="5:43" x14ac:dyDescent="0.25">
      <c r="E1072" s="93"/>
      <c r="AM1072" s="93"/>
      <c r="AN1072" s="93"/>
      <c r="AO1072" s="129"/>
      <c r="AP1072" s="93"/>
      <c r="AQ1072" s="93"/>
    </row>
    <row r="1073" spans="5:43" x14ac:dyDescent="0.25">
      <c r="E1073" s="93"/>
      <c r="AM1073" s="93"/>
      <c r="AN1073" s="93"/>
      <c r="AO1073" s="129"/>
      <c r="AP1073" s="93"/>
      <c r="AQ1073" s="93"/>
    </row>
    <row r="1074" spans="5:43" x14ac:dyDescent="0.25">
      <c r="E1074" s="93"/>
      <c r="AM1074" s="93"/>
      <c r="AN1074" s="93"/>
      <c r="AO1074" s="129"/>
      <c r="AP1074" s="93"/>
      <c r="AQ1074" s="93"/>
    </row>
    <row r="1075" spans="5:43" x14ac:dyDescent="0.25">
      <c r="E1075" s="93"/>
      <c r="AM1075" s="93"/>
      <c r="AN1075" s="93"/>
      <c r="AO1075" s="129"/>
      <c r="AP1075" s="93"/>
      <c r="AQ1075" s="93"/>
    </row>
    <row r="1076" spans="5:43" x14ac:dyDescent="0.25">
      <c r="E1076" s="93"/>
      <c r="AM1076" s="93"/>
      <c r="AN1076" s="93"/>
      <c r="AO1076" s="129"/>
      <c r="AP1076" s="93"/>
      <c r="AQ1076" s="93"/>
    </row>
    <row r="1077" spans="5:43" x14ac:dyDescent="0.25">
      <c r="E1077" s="93"/>
      <c r="AM1077" s="93"/>
      <c r="AN1077" s="93"/>
      <c r="AO1077" s="129"/>
      <c r="AP1077" s="93"/>
      <c r="AQ1077" s="93"/>
    </row>
    <row r="1078" spans="5:43" x14ac:dyDescent="0.25">
      <c r="E1078" s="93"/>
      <c r="AM1078" s="93"/>
      <c r="AN1078" s="93"/>
      <c r="AO1078" s="129"/>
      <c r="AP1078" s="93"/>
      <c r="AQ1078" s="93"/>
    </row>
    <row r="1079" spans="5:43" x14ac:dyDescent="0.25">
      <c r="E1079" s="93"/>
      <c r="AM1079" s="93"/>
      <c r="AN1079" s="93"/>
      <c r="AO1079" s="129"/>
      <c r="AP1079" s="93"/>
      <c r="AQ1079" s="93"/>
    </row>
    <row r="1080" spans="5:43" x14ac:dyDescent="0.25">
      <c r="E1080" s="93"/>
      <c r="AM1080" s="93"/>
      <c r="AN1080" s="93"/>
      <c r="AO1080" s="129"/>
      <c r="AP1080" s="93"/>
      <c r="AQ1080" s="93"/>
    </row>
    <row r="1081" spans="5:43" x14ac:dyDescent="0.25">
      <c r="E1081" s="93"/>
      <c r="AM1081" s="93"/>
      <c r="AN1081" s="93"/>
      <c r="AO1081" s="129"/>
      <c r="AP1081" s="93"/>
      <c r="AQ1081" s="93"/>
    </row>
    <row r="1082" spans="5:43" x14ac:dyDescent="0.25">
      <c r="E1082" s="93"/>
      <c r="AM1082" s="93"/>
      <c r="AN1082" s="93"/>
      <c r="AO1082" s="129"/>
      <c r="AP1082" s="93"/>
      <c r="AQ1082" s="93"/>
    </row>
    <row r="1083" spans="5:43" x14ac:dyDescent="0.25">
      <c r="E1083" s="93"/>
      <c r="AM1083" s="93"/>
      <c r="AN1083" s="93"/>
      <c r="AO1083" s="129"/>
      <c r="AP1083" s="93"/>
      <c r="AQ1083" s="93"/>
    </row>
    <row r="1084" spans="5:43" x14ac:dyDescent="0.25">
      <c r="E1084" s="93"/>
      <c r="AM1084" s="93"/>
      <c r="AN1084" s="93"/>
      <c r="AO1084" s="129"/>
      <c r="AP1084" s="93"/>
      <c r="AQ1084" s="93"/>
    </row>
    <row r="1085" spans="5:43" x14ac:dyDescent="0.25">
      <c r="E1085" s="93"/>
      <c r="AM1085" s="93"/>
      <c r="AN1085" s="93"/>
      <c r="AO1085" s="129"/>
      <c r="AP1085" s="93"/>
      <c r="AQ1085" s="93"/>
    </row>
    <row r="1086" spans="5:43" x14ac:dyDescent="0.25">
      <c r="E1086" s="93"/>
      <c r="AM1086" s="93"/>
      <c r="AN1086" s="93"/>
      <c r="AO1086" s="129"/>
      <c r="AP1086" s="93"/>
      <c r="AQ1086" s="93"/>
    </row>
    <row r="1087" spans="5:43" x14ac:dyDescent="0.25">
      <c r="E1087" s="93"/>
      <c r="AM1087" s="93"/>
      <c r="AN1087" s="93"/>
      <c r="AO1087" s="129"/>
      <c r="AP1087" s="93"/>
      <c r="AQ1087" s="93"/>
    </row>
    <row r="1088" spans="5:43" x14ac:dyDescent="0.25">
      <c r="E1088" s="93"/>
      <c r="AM1088" s="93"/>
      <c r="AN1088" s="93"/>
      <c r="AO1088" s="129"/>
      <c r="AP1088" s="93"/>
      <c r="AQ1088" s="93"/>
    </row>
    <row r="1089" spans="5:43" x14ac:dyDescent="0.25">
      <c r="E1089" s="93"/>
      <c r="AM1089" s="93"/>
      <c r="AN1089" s="93"/>
      <c r="AO1089" s="129"/>
      <c r="AP1089" s="93"/>
      <c r="AQ1089" s="93"/>
    </row>
    <row r="1090" spans="5:43" x14ac:dyDescent="0.25">
      <c r="E1090" s="93"/>
      <c r="AM1090" s="93"/>
      <c r="AN1090" s="93"/>
      <c r="AO1090" s="129"/>
      <c r="AP1090" s="93"/>
      <c r="AQ1090" s="93"/>
    </row>
    <row r="1091" spans="5:43" x14ac:dyDescent="0.25">
      <c r="E1091" s="93"/>
      <c r="AM1091" s="93"/>
      <c r="AN1091" s="93"/>
      <c r="AO1091" s="129"/>
      <c r="AP1091" s="93"/>
      <c r="AQ1091" s="93"/>
    </row>
    <row r="1092" spans="5:43" x14ac:dyDescent="0.25">
      <c r="E1092" s="93"/>
      <c r="AM1092" s="93"/>
      <c r="AN1092" s="93"/>
      <c r="AO1092" s="129"/>
      <c r="AP1092" s="93"/>
      <c r="AQ1092" s="93"/>
    </row>
    <row r="1093" spans="5:43" x14ac:dyDescent="0.25">
      <c r="E1093" s="93"/>
      <c r="AM1093" s="93"/>
      <c r="AN1093" s="93"/>
      <c r="AO1093" s="129"/>
      <c r="AP1093" s="93"/>
      <c r="AQ1093" s="93"/>
    </row>
    <row r="1094" spans="5:43" x14ac:dyDescent="0.25">
      <c r="E1094" s="93"/>
      <c r="AM1094" s="93"/>
      <c r="AN1094" s="93"/>
      <c r="AO1094" s="129"/>
      <c r="AP1094" s="93"/>
      <c r="AQ1094" s="93"/>
    </row>
    <row r="1095" spans="5:43" x14ac:dyDescent="0.25">
      <c r="E1095" s="93"/>
      <c r="AM1095" s="93"/>
      <c r="AN1095" s="93"/>
      <c r="AO1095" s="129"/>
      <c r="AP1095" s="93"/>
      <c r="AQ1095" s="93"/>
    </row>
    <row r="1096" spans="5:43" x14ac:dyDescent="0.25">
      <c r="E1096" s="93"/>
      <c r="AM1096" s="93"/>
      <c r="AN1096" s="93"/>
      <c r="AO1096" s="129"/>
      <c r="AP1096" s="93"/>
      <c r="AQ1096" s="93"/>
    </row>
    <row r="1097" spans="5:43" x14ac:dyDescent="0.25">
      <c r="E1097" s="93"/>
      <c r="AM1097" s="93"/>
      <c r="AN1097" s="93"/>
      <c r="AO1097" s="129"/>
      <c r="AP1097" s="93"/>
      <c r="AQ1097" s="93"/>
    </row>
    <row r="1098" spans="5:43" x14ac:dyDescent="0.25">
      <c r="E1098" s="93"/>
      <c r="AM1098" s="93"/>
      <c r="AN1098" s="93"/>
      <c r="AO1098" s="129"/>
      <c r="AP1098" s="93"/>
      <c r="AQ1098" s="93"/>
    </row>
    <row r="1099" spans="5:43" x14ac:dyDescent="0.25">
      <c r="E1099" s="93"/>
      <c r="AM1099" s="93"/>
      <c r="AN1099" s="93"/>
      <c r="AO1099" s="129"/>
      <c r="AP1099" s="93"/>
      <c r="AQ1099" s="93"/>
    </row>
    <row r="1100" spans="5:43" x14ac:dyDescent="0.25">
      <c r="E1100" s="93"/>
      <c r="AM1100" s="93"/>
      <c r="AN1100" s="93"/>
      <c r="AO1100" s="129"/>
      <c r="AP1100" s="93"/>
      <c r="AQ1100" s="93"/>
    </row>
    <row r="1101" spans="5:43" x14ac:dyDescent="0.25">
      <c r="E1101" s="93"/>
      <c r="AM1101" s="93"/>
      <c r="AN1101" s="93"/>
      <c r="AO1101" s="129"/>
      <c r="AP1101" s="93"/>
      <c r="AQ1101" s="93"/>
    </row>
    <row r="1102" spans="5:43" x14ac:dyDescent="0.25">
      <c r="E1102" s="93"/>
      <c r="AM1102" s="93"/>
      <c r="AN1102" s="93"/>
      <c r="AO1102" s="129"/>
      <c r="AP1102" s="93"/>
      <c r="AQ1102" s="93"/>
    </row>
    <row r="1103" spans="5:43" x14ac:dyDescent="0.25">
      <c r="E1103" s="93"/>
      <c r="AM1103" s="93"/>
      <c r="AN1103" s="93"/>
      <c r="AO1103" s="129"/>
      <c r="AP1103" s="93"/>
      <c r="AQ1103" s="93"/>
    </row>
    <row r="1104" spans="5:43" x14ac:dyDescent="0.25">
      <c r="E1104" s="93"/>
      <c r="AM1104" s="93"/>
      <c r="AN1104" s="93"/>
      <c r="AO1104" s="129"/>
      <c r="AP1104" s="93"/>
      <c r="AQ1104" s="93"/>
    </row>
    <row r="1105" spans="5:43" x14ac:dyDescent="0.25">
      <c r="E1105" s="93"/>
      <c r="AM1105" s="93"/>
      <c r="AN1105" s="93"/>
      <c r="AO1105" s="129"/>
      <c r="AP1105" s="93"/>
      <c r="AQ1105" s="93"/>
    </row>
    <row r="1106" spans="5:43" x14ac:dyDescent="0.25">
      <c r="E1106" s="93"/>
      <c r="AM1106" s="93"/>
      <c r="AN1106" s="93"/>
      <c r="AO1106" s="129"/>
      <c r="AP1106" s="93"/>
      <c r="AQ1106" s="93"/>
    </row>
    <row r="1107" spans="5:43" x14ac:dyDescent="0.25">
      <c r="E1107" s="93"/>
      <c r="AM1107" s="93"/>
      <c r="AN1107" s="93"/>
      <c r="AO1107" s="129"/>
      <c r="AP1107" s="93"/>
      <c r="AQ1107" s="93"/>
    </row>
    <row r="1108" spans="5:43" x14ac:dyDescent="0.25">
      <c r="E1108" s="93"/>
      <c r="AM1108" s="93"/>
      <c r="AN1108" s="93"/>
      <c r="AO1108" s="129"/>
      <c r="AP1108" s="93"/>
      <c r="AQ1108" s="93"/>
    </row>
    <row r="1109" spans="5:43" x14ac:dyDescent="0.25">
      <c r="E1109" s="93"/>
      <c r="AM1109" s="93"/>
      <c r="AN1109" s="93"/>
      <c r="AO1109" s="129"/>
      <c r="AP1109" s="93"/>
      <c r="AQ1109" s="93"/>
    </row>
    <row r="1110" spans="5:43" x14ac:dyDescent="0.25">
      <c r="E1110" s="93"/>
      <c r="AM1110" s="93"/>
      <c r="AN1110" s="93"/>
      <c r="AO1110" s="129"/>
      <c r="AP1110" s="93"/>
      <c r="AQ1110" s="93"/>
    </row>
    <row r="1111" spans="5:43" x14ac:dyDescent="0.25">
      <c r="E1111" s="93"/>
      <c r="AM1111" s="93"/>
      <c r="AN1111" s="93"/>
      <c r="AO1111" s="129"/>
      <c r="AP1111" s="93"/>
      <c r="AQ1111" s="93"/>
    </row>
    <row r="1112" spans="5:43" x14ac:dyDescent="0.25">
      <c r="E1112" s="93"/>
      <c r="AM1112" s="93"/>
      <c r="AN1112" s="93"/>
      <c r="AO1112" s="129"/>
      <c r="AP1112" s="93"/>
      <c r="AQ1112" s="93"/>
    </row>
    <row r="1113" spans="5:43" x14ac:dyDescent="0.25">
      <c r="E1113" s="93"/>
      <c r="AM1113" s="93"/>
      <c r="AN1113" s="93"/>
      <c r="AO1113" s="129"/>
      <c r="AP1113" s="93"/>
      <c r="AQ1113" s="93"/>
    </row>
    <row r="1114" spans="5:43" x14ac:dyDescent="0.25">
      <c r="E1114" s="93"/>
      <c r="AM1114" s="93"/>
      <c r="AN1114" s="93"/>
      <c r="AO1114" s="129"/>
      <c r="AP1114" s="93"/>
      <c r="AQ1114" s="93"/>
    </row>
    <row r="1115" spans="5:43" x14ac:dyDescent="0.25">
      <c r="E1115" s="93"/>
      <c r="AM1115" s="93"/>
      <c r="AN1115" s="93"/>
      <c r="AO1115" s="129"/>
      <c r="AP1115" s="93"/>
      <c r="AQ1115" s="93"/>
    </row>
    <row r="1116" spans="5:43" x14ac:dyDescent="0.25">
      <c r="E1116" s="93"/>
      <c r="AM1116" s="93"/>
      <c r="AN1116" s="93"/>
      <c r="AO1116" s="129"/>
      <c r="AP1116" s="93"/>
      <c r="AQ1116" s="93"/>
    </row>
    <row r="1117" spans="5:43" x14ac:dyDescent="0.25">
      <c r="E1117" s="93"/>
      <c r="AM1117" s="93"/>
      <c r="AN1117" s="93"/>
      <c r="AO1117" s="129"/>
      <c r="AP1117" s="93"/>
      <c r="AQ1117" s="93"/>
    </row>
    <row r="1118" spans="5:43" x14ac:dyDescent="0.25">
      <c r="E1118" s="93"/>
      <c r="AM1118" s="93"/>
      <c r="AN1118" s="93"/>
      <c r="AO1118" s="129"/>
      <c r="AP1118" s="93"/>
      <c r="AQ1118" s="93"/>
    </row>
    <row r="1119" spans="5:43" x14ac:dyDescent="0.25">
      <c r="E1119" s="93"/>
      <c r="AM1119" s="93"/>
      <c r="AN1119" s="93"/>
      <c r="AO1119" s="129"/>
      <c r="AP1119" s="93"/>
      <c r="AQ1119" s="93"/>
    </row>
    <row r="1120" spans="5:43" x14ac:dyDescent="0.25">
      <c r="E1120" s="93"/>
      <c r="AM1120" s="93"/>
      <c r="AN1120" s="93"/>
      <c r="AO1120" s="129"/>
      <c r="AP1120" s="93"/>
      <c r="AQ1120" s="93"/>
    </row>
    <row r="1121" spans="5:43" x14ac:dyDescent="0.25">
      <c r="E1121" s="93"/>
      <c r="AM1121" s="93"/>
      <c r="AN1121" s="93"/>
      <c r="AO1121" s="129"/>
      <c r="AP1121" s="93"/>
      <c r="AQ1121" s="93"/>
    </row>
    <row r="1122" spans="5:43" x14ac:dyDescent="0.25">
      <c r="E1122" s="93"/>
      <c r="AM1122" s="93"/>
      <c r="AN1122" s="93"/>
      <c r="AO1122" s="129"/>
      <c r="AP1122" s="93"/>
      <c r="AQ1122" s="93"/>
    </row>
    <row r="1123" spans="5:43" x14ac:dyDescent="0.25">
      <c r="E1123" s="93"/>
      <c r="AM1123" s="93"/>
      <c r="AN1123" s="93"/>
      <c r="AO1123" s="129"/>
      <c r="AP1123" s="93"/>
      <c r="AQ1123" s="93"/>
    </row>
    <row r="1124" spans="5:43" x14ac:dyDescent="0.25">
      <c r="E1124" s="93"/>
      <c r="AM1124" s="93"/>
      <c r="AN1124" s="93"/>
      <c r="AO1124" s="129"/>
      <c r="AP1124" s="93"/>
      <c r="AQ1124" s="93"/>
    </row>
    <row r="1125" spans="5:43" x14ac:dyDescent="0.25">
      <c r="E1125" s="93"/>
      <c r="AM1125" s="93"/>
      <c r="AN1125" s="93"/>
      <c r="AO1125" s="129"/>
      <c r="AP1125" s="93"/>
      <c r="AQ1125" s="93"/>
    </row>
    <row r="1126" spans="5:43" x14ac:dyDescent="0.25">
      <c r="E1126" s="93"/>
      <c r="AM1126" s="93"/>
      <c r="AN1126" s="93"/>
      <c r="AO1126" s="129"/>
      <c r="AP1126" s="93"/>
      <c r="AQ1126" s="93"/>
    </row>
    <row r="1127" spans="5:43" x14ac:dyDescent="0.25">
      <c r="E1127" s="93"/>
      <c r="AM1127" s="93"/>
      <c r="AN1127" s="93"/>
      <c r="AO1127" s="129"/>
      <c r="AP1127" s="93"/>
      <c r="AQ1127" s="93"/>
    </row>
    <row r="1128" spans="5:43" x14ac:dyDescent="0.25">
      <c r="E1128" s="93"/>
      <c r="AM1128" s="93"/>
      <c r="AN1128" s="93"/>
      <c r="AO1128" s="129"/>
      <c r="AP1128" s="93"/>
      <c r="AQ1128" s="93"/>
    </row>
    <row r="1129" spans="5:43" x14ac:dyDescent="0.25">
      <c r="E1129" s="93"/>
      <c r="AM1129" s="93"/>
      <c r="AN1129" s="93"/>
      <c r="AO1129" s="129"/>
      <c r="AP1129" s="93"/>
      <c r="AQ1129" s="93"/>
    </row>
    <row r="1130" spans="5:43" x14ac:dyDescent="0.25">
      <c r="E1130" s="93"/>
      <c r="AM1130" s="93"/>
      <c r="AN1130" s="93"/>
      <c r="AO1130" s="129"/>
      <c r="AP1130" s="93"/>
      <c r="AQ1130" s="93"/>
    </row>
    <row r="1131" spans="5:43" x14ac:dyDescent="0.25">
      <c r="E1131" s="93"/>
      <c r="AM1131" s="93"/>
      <c r="AN1131" s="93"/>
      <c r="AO1131" s="129"/>
      <c r="AP1131" s="93"/>
      <c r="AQ1131" s="93"/>
    </row>
    <row r="1132" spans="5:43" x14ac:dyDescent="0.25">
      <c r="E1132" s="93"/>
      <c r="AM1132" s="93"/>
      <c r="AN1132" s="93"/>
      <c r="AO1132" s="129"/>
      <c r="AP1132" s="93"/>
      <c r="AQ1132" s="93"/>
    </row>
    <row r="1133" spans="5:43" x14ac:dyDescent="0.25">
      <c r="E1133" s="93"/>
      <c r="AM1133" s="93"/>
      <c r="AN1133" s="93"/>
      <c r="AO1133" s="129"/>
      <c r="AP1133" s="93"/>
      <c r="AQ1133" s="93"/>
    </row>
    <row r="1134" spans="5:43" x14ac:dyDescent="0.25">
      <c r="E1134" s="93"/>
      <c r="AM1134" s="93"/>
      <c r="AN1134" s="93"/>
      <c r="AO1134" s="129"/>
      <c r="AP1134" s="93"/>
      <c r="AQ1134" s="93"/>
    </row>
    <row r="1135" spans="5:43" x14ac:dyDescent="0.25">
      <c r="E1135" s="93"/>
      <c r="AM1135" s="93"/>
      <c r="AN1135" s="93"/>
      <c r="AO1135" s="129"/>
      <c r="AP1135" s="93"/>
      <c r="AQ1135" s="93"/>
    </row>
    <row r="1136" spans="5:43" x14ac:dyDescent="0.25">
      <c r="E1136" s="93"/>
      <c r="AM1136" s="93"/>
      <c r="AN1136" s="93"/>
      <c r="AO1136" s="129"/>
      <c r="AP1136" s="93"/>
      <c r="AQ1136" s="93"/>
    </row>
    <row r="1137" spans="5:43" x14ac:dyDescent="0.25">
      <c r="E1137" s="93"/>
      <c r="AM1137" s="93"/>
      <c r="AN1137" s="93"/>
      <c r="AO1137" s="129"/>
      <c r="AP1137" s="93"/>
      <c r="AQ1137" s="93"/>
    </row>
    <row r="1138" spans="5:43" x14ac:dyDescent="0.25">
      <c r="E1138" s="93"/>
      <c r="AM1138" s="93"/>
      <c r="AN1138" s="93"/>
      <c r="AO1138" s="129"/>
      <c r="AP1138" s="93"/>
      <c r="AQ1138" s="93"/>
    </row>
    <row r="1139" spans="5:43" x14ac:dyDescent="0.25">
      <c r="E1139" s="93"/>
      <c r="AM1139" s="93"/>
      <c r="AN1139" s="93"/>
      <c r="AO1139" s="129"/>
      <c r="AP1139" s="93"/>
      <c r="AQ1139" s="93"/>
    </row>
    <row r="1140" spans="5:43" x14ac:dyDescent="0.25">
      <c r="E1140" s="93"/>
      <c r="AM1140" s="93"/>
      <c r="AN1140" s="93"/>
      <c r="AO1140" s="129"/>
      <c r="AP1140" s="93"/>
      <c r="AQ1140" s="93"/>
    </row>
    <row r="1141" spans="5:43" x14ac:dyDescent="0.25">
      <c r="E1141" s="93"/>
      <c r="AM1141" s="93"/>
      <c r="AN1141" s="93"/>
      <c r="AO1141" s="129"/>
      <c r="AP1141" s="93"/>
      <c r="AQ1141" s="93"/>
    </row>
    <row r="1142" spans="5:43" x14ac:dyDescent="0.25">
      <c r="E1142" s="93"/>
      <c r="AM1142" s="93"/>
      <c r="AN1142" s="93"/>
      <c r="AO1142" s="129"/>
      <c r="AP1142" s="93"/>
      <c r="AQ1142" s="93"/>
    </row>
    <row r="1143" spans="5:43" x14ac:dyDescent="0.25">
      <c r="E1143" s="93"/>
      <c r="AM1143" s="93"/>
      <c r="AN1143" s="93"/>
      <c r="AO1143" s="129"/>
      <c r="AP1143" s="93"/>
      <c r="AQ1143" s="93"/>
    </row>
    <row r="1144" spans="5:43" x14ac:dyDescent="0.25">
      <c r="E1144" s="93"/>
      <c r="AM1144" s="93"/>
      <c r="AN1144" s="93"/>
      <c r="AO1144" s="129"/>
      <c r="AP1144" s="93"/>
      <c r="AQ1144" s="93"/>
    </row>
    <row r="1145" spans="5:43" x14ac:dyDescent="0.25">
      <c r="E1145" s="93"/>
      <c r="AM1145" s="93"/>
      <c r="AN1145" s="93"/>
      <c r="AO1145" s="129"/>
      <c r="AP1145" s="93"/>
      <c r="AQ1145" s="93"/>
    </row>
    <row r="1146" spans="5:43" x14ac:dyDescent="0.25">
      <c r="E1146" s="93"/>
      <c r="AM1146" s="93"/>
      <c r="AN1146" s="93"/>
      <c r="AO1146" s="129"/>
      <c r="AP1146" s="93"/>
      <c r="AQ1146" s="93"/>
    </row>
    <row r="1147" spans="5:43" x14ac:dyDescent="0.25">
      <c r="E1147" s="93"/>
      <c r="AM1147" s="93"/>
      <c r="AN1147" s="93"/>
      <c r="AO1147" s="129"/>
      <c r="AP1147" s="93"/>
      <c r="AQ1147" s="93"/>
    </row>
    <row r="1148" spans="5:43" x14ac:dyDescent="0.25">
      <c r="E1148" s="93"/>
      <c r="AM1148" s="93"/>
      <c r="AN1148" s="93"/>
      <c r="AO1148" s="129"/>
      <c r="AP1148" s="93"/>
      <c r="AQ1148" s="93"/>
    </row>
    <row r="1149" spans="5:43" x14ac:dyDescent="0.25">
      <c r="E1149" s="93"/>
      <c r="AM1149" s="93"/>
      <c r="AN1149" s="93"/>
      <c r="AO1149" s="129"/>
      <c r="AP1149" s="93"/>
      <c r="AQ1149" s="93"/>
    </row>
    <row r="1150" spans="5:43" x14ac:dyDescent="0.25">
      <c r="E1150" s="93"/>
      <c r="AM1150" s="93"/>
      <c r="AN1150" s="93"/>
      <c r="AO1150" s="129"/>
      <c r="AP1150" s="93"/>
      <c r="AQ1150" s="93"/>
    </row>
    <row r="1151" spans="5:43" x14ac:dyDescent="0.25">
      <c r="E1151" s="93"/>
      <c r="AM1151" s="93"/>
      <c r="AN1151" s="93"/>
      <c r="AO1151" s="129"/>
      <c r="AP1151" s="93"/>
      <c r="AQ1151" s="93"/>
    </row>
    <row r="1152" spans="5:43" x14ac:dyDescent="0.25">
      <c r="E1152" s="93"/>
      <c r="AM1152" s="93"/>
      <c r="AN1152" s="93"/>
      <c r="AO1152" s="129"/>
      <c r="AP1152" s="93"/>
      <c r="AQ1152" s="93"/>
    </row>
    <row r="1153" spans="5:43" x14ac:dyDescent="0.25">
      <c r="E1153" s="93"/>
      <c r="AM1153" s="93"/>
      <c r="AN1153" s="93"/>
      <c r="AO1153" s="129"/>
      <c r="AP1153" s="93"/>
      <c r="AQ1153" s="93"/>
    </row>
    <row r="1154" spans="5:43" x14ac:dyDescent="0.25">
      <c r="E1154" s="93"/>
      <c r="AM1154" s="93"/>
      <c r="AN1154" s="93"/>
      <c r="AO1154" s="129"/>
      <c r="AP1154" s="93"/>
      <c r="AQ1154" s="93"/>
    </row>
    <row r="1155" spans="5:43" x14ac:dyDescent="0.25">
      <c r="E1155" s="93"/>
      <c r="AM1155" s="93"/>
      <c r="AN1155" s="93"/>
      <c r="AO1155" s="129"/>
      <c r="AP1155" s="93"/>
      <c r="AQ1155" s="93"/>
    </row>
    <row r="1156" spans="5:43" x14ac:dyDescent="0.25">
      <c r="E1156" s="93"/>
      <c r="AM1156" s="93"/>
      <c r="AN1156" s="93"/>
      <c r="AO1156" s="129"/>
      <c r="AP1156" s="93"/>
      <c r="AQ1156" s="93"/>
    </row>
    <row r="1157" spans="5:43" x14ac:dyDescent="0.25">
      <c r="E1157" s="93"/>
      <c r="AM1157" s="93"/>
      <c r="AN1157" s="93"/>
      <c r="AO1157" s="129"/>
      <c r="AP1157" s="93"/>
      <c r="AQ1157" s="93"/>
    </row>
    <row r="1158" spans="5:43" x14ac:dyDescent="0.25">
      <c r="E1158" s="93"/>
      <c r="AM1158" s="93"/>
      <c r="AN1158" s="93"/>
      <c r="AO1158" s="129"/>
      <c r="AP1158" s="93"/>
      <c r="AQ1158" s="93"/>
    </row>
    <row r="1159" spans="5:43" x14ac:dyDescent="0.25">
      <c r="E1159" s="93"/>
      <c r="AM1159" s="93"/>
      <c r="AN1159" s="93"/>
      <c r="AO1159" s="129"/>
      <c r="AP1159" s="93"/>
      <c r="AQ1159" s="93"/>
    </row>
    <row r="1160" spans="5:43" x14ac:dyDescent="0.25">
      <c r="E1160" s="93"/>
      <c r="AM1160" s="93"/>
      <c r="AN1160" s="93"/>
      <c r="AO1160" s="129"/>
      <c r="AP1160" s="93"/>
      <c r="AQ1160" s="93"/>
    </row>
    <row r="1161" spans="5:43" x14ac:dyDescent="0.25">
      <c r="E1161" s="93"/>
      <c r="AM1161" s="93"/>
      <c r="AN1161" s="93"/>
      <c r="AO1161" s="129"/>
      <c r="AP1161" s="93"/>
      <c r="AQ1161" s="93"/>
    </row>
    <row r="1162" spans="5:43" x14ac:dyDescent="0.25">
      <c r="E1162" s="93"/>
      <c r="AM1162" s="93"/>
      <c r="AN1162" s="93"/>
      <c r="AO1162" s="129"/>
      <c r="AP1162" s="93"/>
      <c r="AQ1162" s="93"/>
    </row>
    <row r="1163" spans="5:43" x14ac:dyDescent="0.25">
      <c r="E1163" s="93"/>
      <c r="AM1163" s="93"/>
      <c r="AN1163" s="93"/>
      <c r="AO1163" s="129"/>
      <c r="AP1163" s="93"/>
      <c r="AQ1163" s="93"/>
    </row>
    <row r="1164" spans="5:43" x14ac:dyDescent="0.25">
      <c r="E1164" s="93"/>
      <c r="AM1164" s="93"/>
      <c r="AN1164" s="93"/>
      <c r="AO1164" s="129"/>
      <c r="AP1164" s="93"/>
      <c r="AQ1164" s="93"/>
    </row>
    <row r="1165" spans="5:43" x14ac:dyDescent="0.25">
      <c r="E1165" s="93"/>
      <c r="AM1165" s="93"/>
      <c r="AN1165" s="93"/>
      <c r="AO1165" s="129"/>
      <c r="AP1165" s="93"/>
      <c r="AQ1165" s="93"/>
    </row>
    <row r="1166" spans="5:43" x14ac:dyDescent="0.25">
      <c r="E1166" s="93"/>
      <c r="AM1166" s="93"/>
      <c r="AN1166" s="93"/>
      <c r="AO1166" s="129"/>
      <c r="AP1166" s="93"/>
      <c r="AQ1166" s="93"/>
    </row>
    <row r="1167" spans="5:43" x14ac:dyDescent="0.25">
      <c r="E1167" s="93"/>
      <c r="AM1167" s="93"/>
      <c r="AN1167" s="93"/>
      <c r="AO1167" s="129"/>
      <c r="AP1167" s="93"/>
      <c r="AQ1167" s="93"/>
    </row>
    <row r="1168" spans="5:43" x14ac:dyDescent="0.25">
      <c r="E1168" s="93"/>
      <c r="AM1168" s="93"/>
      <c r="AN1168" s="93"/>
      <c r="AO1168" s="129"/>
      <c r="AP1168" s="93"/>
      <c r="AQ1168" s="93"/>
    </row>
    <row r="1169" spans="5:43" x14ac:dyDescent="0.25">
      <c r="E1169" s="93"/>
      <c r="AM1169" s="93"/>
      <c r="AN1169" s="93"/>
      <c r="AO1169" s="129"/>
      <c r="AP1169" s="93"/>
      <c r="AQ1169" s="93"/>
    </row>
    <row r="1170" spans="5:43" x14ac:dyDescent="0.25">
      <c r="E1170" s="93"/>
      <c r="AM1170" s="93"/>
      <c r="AN1170" s="93"/>
      <c r="AO1170" s="129"/>
      <c r="AP1170" s="93"/>
      <c r="AQ1170" s="93"/>
    </row>
    <row r="1171" spans="5:43" x14ac:dyDescent="0.25">
      <c r="E1171" s="93"/>
      <c r="AM1171" s="93"/>
      <c r="AN1171" s="93"/>
      <c r="AO1171" s="129"/>
      <c r="AP1171" s="93"/>
      <c r="AQ1171" s="93"/>
    </row>
    <row r="1172" spans="5:43" x14ac:dyDescent="0.25">
      <c r="E1172" s="93"/>
      <c r="AM1172" s="93"/>
      <c r="AN1172" s="93"/>
      <c r="AO1172" s="129"/>
      <c r="AP1172" s="93"/>
      <c r="AQ1172" s="93"/>
    </row>
    <row r="1173" spans="5:43" x14ac:dyDescent="0.25">
      <c r="E1173" s="93"/>
      <c r="AM1173" s="93"/>
      <c r="AN1173" s="93"/>
      <c r="AO1173" s="129"/>
      <c r="AP1173" s="93"/>
      <c r="AQ1173" s="93"/>
    </row>
    <row r="1174" spans="5:43" x14ac:dyDescent="0.25">
      <c r="E1174" s="93"/>
      <c r="AM1174" s="93"/>
      <c r="AN1174" s="93"/>
      <c r="AO1174" s="129"/>
      <c r="AP1174" s="93"/>
      <c r="AQ1174" s="93"/>
    </row>
    <row r="1175" spans="5:43" x14ac:dyDescent="0.25">
      <c r="E1175" s="93"/>
      <c r="AM1175" s="93"/>
      <c r="AN1175" s="93"/>
      <c r="AO1175" s="129"/>
      <c r="AP1175" s="93"/>
      <c r="AQ1175" s="93"/>
    </row>
    <row r="1176" spans="5:43" x14ac:dyDescent="0.25">
      <c r="E1176" s="93"/>
      <c r="AM1176" s="93"/>
      <c r="AN1176" s="93"/>
      <c r="AO1176" s="129"/>
      <c r="AP1176" s="93"/>
      <c r="AQ1176" s="93"/>
    </row>
    <row r="1177" spans="5:43" x14ac:dyDescent="0.25">
      <c r="E1177" s="93"/>
      <c r="AM1177" s="93"/>
      <c r="AN1177" s="93"/>
      <c r="AO1177" s="129"/>
      <c r="AP1177" s="93"/>
      <c r="AQ1177" s="93"/>
    </row>
    <row r="1178" spans="5:43" x14ac:dyDescent="0.25">
      <c r="E1178" s="93"/>
      <c r="AM1178" s="93"/>
      <c r="AN1178" s="93"/>
      <c r="AO1178" s="129"/>
      <c r="AP1178" s="93"/>
      <c r="AQ1178" s="93"/>
    </row>
    <row r="1179" spans="5:43" x14ac:dyDescent="0.25">
      <c r="E1179" s="93"/>
      <c r="AM1179" s="93"/>
      <c r="AN1179" s="93"/>
      <c r="AO1179" s="129"/>
      <c r="AP1179" s="93"/>
      <c r="AQ1179" s="93"/>
    </row>
    <row r="1180" spans="5:43" x14ac:dyDescent="0.25">
      <c r="E1180" s="93"/>
      <c r="AM1180" s="93"/>
      <c r="AN1180" s="93"/>
      <c r="AO1180" s="129"/>
      <c r="AP1180" s="93"/>
      <c r="AQ1180" s="93"/>
    </row>
    <row r="1181" spans="5:43" x14ac:dyDescent="0.25">
      <c r="E1181" s="93"/>
      <c r="AM1181" s="93"/>
      <c r="AN1181" s="93"/>
      <c r="AO1181" s="129"/>
      <c r="AP1181" s="93"/>
      <c r="AQ1181" s="93"/>
    </row>
    <row r="1182" spans="5:43" x14ac:dyDescent="0.25">
      <c r="E1182" s="93"/>
      <c r="AM1182" s="93"/>
      <c r="AN1182" s="93"/>
      <c r="AO1182" s="129"/>
      <c r="AP1182" s="93"/>
      <c r="AQ1182" s="93"/>
    </row>
    <row r="1183" spans="5:43" x14ac:dyDescent="0.25">
      <c r="E1183" s="93"/>
      <c r="AM1183" s="93"/>
      <c r="AN1183" s="93"/>
      <c r="AO1183" s="129"/>
      <c r="AP1183" s="93"/>
      <c r="AQ1183" s="93"/>
    </row>
    <row r="1184" spans="5:43" x14ac:dyDescent="0.25">
      <c r="E1184" s="93"/>
      <c r="AM1184" s="93"/>
      <c r="AN1184" s="93"/>
      <c r="AO1184" s="129"/>
      <c r="AP1184" s="93"/>
      <c r="AQ1184" s="93"/>
    </row>
    <row r="1185" spans="5:43" x14ac:dyDescent="0.25">
      <c r="E1185" s="93"/>
      <c r="AM1185" s="93"/>
      <c r="AN1185" s="93"/>
      <c r="AO1185" s="129"/>
      <c r="AP1185" s="93"/>
      <c r="AQ1185" s="93"/>
    </row>
    <row r="1186" spans="5:43" x14ac:dyDescent="0.25">
      <c r="E1186" s="93"/>
      <c r="AM1186" s="93"/>
      <c r="AN1186" s="93"/>
      <c r="AO1186" s="129"/>
      <c r="AP1186" s="93"/>
      <c r="AQ1186" s="93"/>
    </row>
    <row r="1187" spans="5:43" x14ac:dyDescent="0.25">
      <c r="E1187" s="93"/>
      <c r="AM1187" s="93"/>
      <c r="AN1187" s="93"/>
      <c r="AO1187" s="129"/>
      <c r="AP1187" s="93"/>
      <c r="AQ1187" s="93"/>
    </row>
    <row r="1188" spans="5:43" x14ac:dyDescent="0.25">
      <c r="E1188" s="93"/>
      <c r="AM1188" s="93"/>
      <c r="AN1188" s="93"/>
      <c r="AO1188" s="129"/>
      <c r="AP1188" s="93"/>
      <c r="AQ1188" s="93"/>
    </row>
    <row r="1189" spans="5:43" x14ac:dyDescent="0.25">
      <c r="E1189" s="93"/>
      <c r="AM1189" s="93"/>
      <c r="AN1189" s="93"/>
      <c r="AO1189" s="129"/>
      <c r="AP1189" s="93"/>
      <c r="AQ1189" s="93"/>
    </row>
    <row r="1190" spans="5:43" x14ac:dyDescent="0.25">
      <c r="E1190" s="93"/>
      <c r="AM1190" s="93"/>
      <c r="AN1190" s="93"/>
      <c r="AO1190" s="129"/>
      <c r="AP1190" s="93"/>
      <c r="AQ1190" s="93"/>
    </row>
    <row r="1191" spans="5:43" x14ac:dyDescent="0.25">
      <c r="E1191" s="93"/>
      <c r="AM1191" s="93"/>
      <c r="AN1191" s="93"/>
      <c r="AO1191" s="129"/>
      <c r="AP1191" s="93"/>
      <c r="AQ1191" s="93"/>
    </row>
    <row r="1192" spans="5:43" x14ac:dyDescent="0.25">
      <c r="E1192" s="93"/>
      <c r="AM1192" s="93"/>
      <c r="AN1192" s="93"/>
      <c r="AO1192" s="129"/>
      <c r="AP1192" s="93"/>
      <c r="AQ1192" s="93"/>
    </row>
    <row r="1193" spans="5:43" x14ac:dyDescent="0.25">
      <c r="E1193" s="93"/>
      <c r="AM1193" s="93"/>
      <c r="AN1193" s="93"/>
      <c r="AO1193" s="129"/>
      <c r="AP1193" s="93"/>
      <c r="AQ1193" s="93"/>
    </row>
    <row r="1194" spans="5:43" x14ac:dyDescent="0.25">
      <c r="E1194" s="93"/>
      <c r="AM1194" s="93"/>
      <c r="AN1194" s="93"/>
      <c r="AO1194" s="129"/>
      <c r="AP1194" s="93"/>
      <c r="AQ1194" s="93"/>
    </row>
    <row r="1195" spans="5:43" x14ac:dyDescent="0.25">
      <c r="E1195" s="93"/>
      <c r="AM1195" s="93"/>
      <c r="AN1195" s="93"/>
      <c r="AO1195" s="129"/>
      <c r="AP1195" s="93"/>
      <c r="AQ1195" s="93"/>
    </row>
    <row r="1196" spans="5:43" x14ac:dyDescent="0.25">
      <c r="E1196" s="93"/>
      <c r="AM1196" s="93"/>
      <c r="AN1196" s="93"/>
      <c r="AO1196" s="129"/>
      <c r="AP1196" s="93"/>
      <c r="AQ1196" s="93"/>
    </row>
    <row r="1197" spans="5:43" x14ac:dyDescent="0.25">
      <c r="E1197" s="93"/>
      <c r="AM1197" s="93"/>
      <c r="AN1197" s="93"/>
      <c r="AO1197" s="129"/>
      <c r="AP1197" s="93"/>
      <c r="AQ1197" s="93"/>
    </row>
    <row r="1198" spans="5:43" x14ac:dyDescent="0.25">
      <c r="E1198" s="93"/>
      <c r="AM1198" s="93"/>
      <c r="AN1198" s="93"/>
      <c r="AO1198" s="129"/>
      <c r="AP1198" s="93"/>
      <c r="AQ1198" s="93"/>
    </row>
    <row r="1199" spans="5:43" x14ac:dyDescent="0.25">
      <c r="E1199" s="93"/>
      <c r="AM1199" s="93"/>
      <c r="AN1199" s="93"/>
      <c r="AO1199" s="129"/>
      <c r="AP1199" s="93"/>
      <c r="AQ1199" s="93"/>
    </row>
    <row r="1200" spans="5:43" x14ac:dyDescent="0.25">
      <c r="E1200" s="93"/>
      <c r="AM1200" s="93"/>
      <c r="AN1200" s="93"/>
      <c r="AO1200" s="129"/>
      <c r="AP1200" s="93"/>
      <c r="AQ1200" s="93"/>
    </row>
    <row r="1201" spans="5:43" x14ac:dyDescent="0.25">
      <c r="E1201" s="93"/>
      <c r="AM1201" s="93"/>
      <c r="AN1201" s="93"/>
      <c r="AO1201" s="129"/>
      <c r="AP1201" s="93"/>
      <c r="AQ1201" s="93"/>
    </row>
    <row r="1202" spans="5:43" x14ac:dyDescent="0.25">
      <c r="E1202" s="93"/>
      <c r="AM1202" s="93"/>
      <c r="AN1202" s="93"/>
      <c r="AO1202" s="129"/>
      <c r="AP1202" s="93"/>
      <c r="AQ1202" s="93"/>
    </row>
    <row r="1203" spans="5:43" x14ac:dyDescent="0.25">
      <c r="E1203" s="93"/>
      <c r="AM1203" s="93"/>
      <c r="AN1203" s="93"/>
      <c r="AO1203" s="129"/>
      <c r="AP1203" s="93"/>
      <c r="AQ1203" s="93"/>
    </row>
    <row r="1204" spans="5:43" x14ac:dyDescent="0.25">
      <c r="E1204" s="93"/>
      <c r="AM1204" s="93"/>
      <c r="AN1204" s="93"/>
      <c r="AO1204" s="129"/>
      <c r="AP1204" s="93"/>
      <c r="AQ1204" s="93"/>
    </row>
    <row r="1205" spans="5:43" x14ac:dyDescent="0.25">
      <c r="E1205" s="93"/>
      <c r="AM1205" s="93"/>
      <c r="AN1205" s="93"/>
      <c r="AO1205" s="129"/>
      <c r="AP1205" s="93"/>
      <c r="AQ1205" s="93"/>
    </row>
    <row r="1206" spans="5:43" x14ac:dyDescent="0.25">
      <c r="E1206" s="93"/>
      <c r="AM1206" s="93"/>
      <c r="AN1206" s="93"/>
      <c r="AO1206" s="129"/>
      <c r="AP1206" s="93"/>
      <c r="AQ1206" s="93"/>
    </row>
    <row r="1207" spans="5:43" x14ac:dyDescent="0.25">
      <c r="E1207" s="93"/>
      <c r="AM1207" s="93"/>
      <c r="AN1207" s="93"/>
      <c r="AO1207" s="129"/>
      <c r="AP1207" s="93"/>
      <c r="AQ1207" s="93"/>
    </row>
    <row r="1208" spans="5:43" x14ac:dyDescent="0.25">
      <c r="E1208" s="93"/>
      <c r="AM1208" s="93"/>
      <c r="AN1208" s="93"/>
      <c r="AO1208" s="129"/>
      <c r="AP1208" s="93"/>
      <c r="AQ1208" s="93"/>
    </row>
    <row r="1209" spans="5:43" x14ac:dyDescent="0.25">
      <c r="E1209" s="93"/>
      <c r="AM1209" s="93"/>
      <c r="AN1209" s="93"/>
      <c r="AO1209" s="129"/>
      <c r="AP1209" s="93"/>
      <c r="AQ1209" s="93"/>
    </row>
    <row r="1210" spans="5:43" x14ac:dyDescent="0.25">
      <c r="E1210" s="93"/>
      <c r="AM1210" s="93"/>
      <c r="AN1210" s="93"/>
      <c r="AO1210" s="129"/>
      <c r="AP1210" s="93"/>
      <c r="AQ1210" s="93"/>
    </row>
    <row r="1211" spans="5:43" x14ac:dyDescent="0.25">
      <c r="E1211" s="93"/>
      <c r="AM1211" s="93"/>
      <c r="AN1211" s="93"/>
      <c r="AO1211" s="129"/>
      <c r="AP1211" s="93"/>
      <c r="AQ1211" s="93"/>
    </row>
    <row r="1212" spans="5:43" x14ac:dyDescent="0.25">
      <c r="E1212" s="93"/>
      <c r="AM1212" s="93"/>
      <c r="AN1212" s="93"/>
      <c r="AO1212" s="129"/>
      <c r="AP1212" s="93"/>
      <c r="AQ1212" s="93"/>
    </row>
    <row r="1213" spans="5:43" x14ac:dyDescent="0.25">
      <c r="E1213" s="93"/>
      <c r="AM1213" s="93"/>
      <c r="AN1213" s="93"/>
      <c r="AO1213" s="129"/>
      <c r="AP1213" s="93"/>
      <c r="AQ1213" s="93"/>
    </row>
    <row r="1214" spans="5:43" x14ac:dyDescent="0.25">
      <c r="E1214" s="93"/>
      <c r="AM1214" s="93"/>
      <c r="AN1214" s="93"/>
      <c r="AO1214" s="129"/>
      <c r="AP1214" s="93"/>
      <c r="AQ1214" s="93"/>
    </row>
    <row r="1215" spans="5:43" x14ac:dyDescent="0.25">
      <c r="E1215" s="93"/>
      <c r="AM1215" s="93"/>
      <c r="AN1215" s="93"/>
      <c r="AO1215" s="129"/>
      <c r="AP1215" s="93"/>
      <c r="AQ1215" s="93"/>
    </row>
    <row r="1216" spans="5:43" x14ac:dyDescent="0.25">
      <c r="E1216" s="93"/>
      <c r="AM1216" s="93"/>
      <c r="AN1216" s="93"/>
      <c r="AO1216" s="129"/>
      <c r="AP1216" s="93"/>
      <c r="AQ1216" s="93"/>
    </row>
    <row r="1217" spans="5:43" x14ac:dyDescent="0.25">
      <c r="E1217" s="93"/>
      <c r="AM1217" s="93"/>
      <c r="AN1217" s="93"/>
      <c r="AO1217" s="129"/>
      <c r="AP1217" s="93"/>
      <c r="AQ1217" s="93"/>
    </row>
    <row r="1218" spans="5:43" x14ac:dyDescent="0.25">
      <c r="E1218" s="93"/>
      <c r="AM1218" s="93"/>
      <c r="AN1218" s="93"/>
      <c r="AO1218" s="129"/>
      <c r="AP1218" s="93"/>
      <c r="AQ1218" s="93"/>
    </row>
    <row r="1219" spans="5:43" x14ac:dyDescent="0.25">
      <c r="E1219" s="93"/>
      <c r="AM1219" s="93"/>
      <c r="AN1219" s="93"/>
      <c r="AO1219" s="129"/>
      <c r="AP1219" s="93"/>
      <c r="AQ1219" s="93"/>
    </row>
    <row r="1220" spans="5:43" x14ac:dyDescent="0.25">
      <c r="E1220" s="93"/>
      <c r="AM1220" s="93"/>
      <c r="AN1220" s="93"/>
      <c r="AO1220" s="129"/>
      <c r="AP1220" s="93"/>
      <c r="AQ1220" s="93"/>
    </row>
    <row r="1221" spans="5:43" x14ac:dyDescent="0.25">
      <c r="E1221" s="93"/>
      <c r="AM1221" s="93"/>
      <c r="AN1221" s="93"/>
      <c r="AO1221" s="129"/>
      <c r="AP1221" s="93"/>
      <c r="AQ1221" s="93"/>
    </row>
    <row r="1222" spans="5:43" x14ac:dyDescent="0.25">
      <c r="E1222" s="93"/>
      <c r="AM1222" s="93"/>
      <c r="AN1222" s="93"/>
      <c r="AO1222" s="129"/>
      <c r="AP1222" s="93"/>
      <c r="AQ1222" s="93"/>
    </row>
    <row r="1223" spans="5:43" x14ac:dyDescent="0.25">
      <c r="E1223" s="93"/>
      <c r="AM1223" s="93"/>
      <c r="AN1223" s="93"/>
      <c r="AO1223" s="129"/>
      <c r="AP1223" s="93"/>
      <c r="AQ1223" s="93"/>
    </row>
    <row r="1224" spans="5:43" x14ac:dyDescent="0.25">
      <c r="E1224" s="93"/>
      <c r="AM1224" s="93"/>
      <c r="AN1224" s="93"/>
      <c r="AO1224" s="129"/>
      <c r="AP1224" s="93"/>
      <c r="AQ1224" s="93"/>
    </row>
    <row r="1225" spans="5:43" x14ac:dyDescent="0.25">
      <c r="E1225" s="93"/>
      <c r="AM1225" s="93"/>
      <c r="AN1225" s="93"/>
      <c r="AO1225" s="129"/>
      <c r="AP1225" s="93"/>
      <c r="AQ1225" s="93"/>
    </row>
    <row r="1226" spans="5:43" x14ac:dyDescent="0.25">
      <c r="E1226" s="93"/>
      <c r="AM1226" s="93"/>
      <c r="AN1226" s="93"/>
      <c r="AO1226" s="129"/>
      <c r="AP1226" s="93"/>
      <c r="AQ1226" s="93"/>
    </row>
    <row r="1227" spans="5:43" x14ac:dyDescent="0.25">
      <c r="E1227" s="93"/>
      <c r="AM1227" s="93"/>
      <c r="AN1227" s="93"/>
      <c r="AO1227" s="129"/>
      <c r="AP1227" s="93"/>
      <c r="AQ1227" s="93"/>
    </row>
    <row r="1228" spans="5:43" x14ac:dyDescent="0.25">
      <c r="E1228" s="93"/>
      <c r="AM1228" s="93"/>
      <c r="AN1228" s="93"/>
      <c r="AO1228" s="129"/>
      <c r="AP1228" s="93"/>
      <c r="AQ1228" s="93"/>
    </row>
    <row r="1229" spans="5:43" x14ac:dyDescent="0.25">
      <c r="E1229" s="93"/>
      <c r="AM1229" s="93"/>
      <c r="AN1229" s="93"/>
      <c r="AO1229" s="129"/>
      <c r="AP1229" s="93"/>
      <c r="AQ1229" s="93"/>
    </row>
    <row r="1230" spans="5:43" x14ac:dyDescent="0.25">
      <c r="E1230" s="93"/>
      <c r="AM1230" s="93"/>
      <c r="AN1230" s="93"/>
      <c r="AO1230" s="129"/>
      <c r="AP1230" s="93"/>
      <c r="AQ1230" s="93"/>
    </row>
    <row r="1231" spans="5:43" x14ac:dyDescent="0.25">
      <c r="E1231" s="93"/>
      <c r="AM1231" s="93"/>
      <c r="AN1231" s="93"/>
      <c r="AO1231" s="129"/>
      <c r="AP1231" s="93"/>
      <c r="AQ1231" s="93"/>
    </row>
    <row r="1232" spans="5:43" x14ac:dyDescent="0.25">
      <c r="E1232" s="93"/>
      <c r="AM1232" s="93"/>
      <c r="AN1232" s="93"/>
      <c r="AO1232" s="129"/>
      <c r="AP1232" s="93"/>
      <c r="AQ1232" s="93"/>
    </row>
    <row r="1233" spans="5:43" x14ac:dyDescent="0.25">
      <c r="E1233" s="93"/>
      <c r="AM1233" s="93"/>
      <c r="AN1233" s="93"/>
      <c r="AO1233" s="129"/>
      <c r="AP1233" s="93"/>
      <c r="AQ1233" s="93"/>
    </row>
    <row r="1234" spans="5:43" x14ac:dyDescent="0.25">
      <c r="E1234" s="93"/>
      <c r="AM1234" s="93"/>
      <c r="AN1234" s="93"/>
      <c r="AO1234" s="129"/>
      <c r="AP1234" s="93"/>
      <c r="AQ1234" s="93"/>
    </row>
    <row r="1235" spans="5:43" x14ac:dyDescent="0.25">
      <c r="E1235" s="93"/>
      <c r="AM1235" s="93"/>
      <c r="AN1235" s="93"/>
      <c r="AO1235" s="129"/>
      <c r="AP1235" s="93"/>
      <c r="AQ1235" s="93"/>
    </row>
    <row r="1236" spans="5:43" x14ac:dyDescent="0.25">
      <c r="E1236" s="93"/>
      <c r="AM1236" s="93"/>
      <c r="AN1236" s="93"/>
      <c r="AO1236" s="129"/>
      <c r="AP1236" s="93"/>
      <c r="AQ1236" s="93"/>
    </row>
    <row r="1237" spans="5:43" x14ac:dyDescent="0.25">
      <c r="E1237" s="93"/>
      <c r="AM1237" s="93"/>
      <c r="AN1237" s="93"/>
      <c r="AO1237" s="129"/>
      <c r="AP1237" s="93"/>
      <c r="AQ1237" s="93"/>
    </row>
    <row r="1238" spans="5:43" x14ac:dyDescent="0.25">
      <c r="E1238" s="93"/>
      <c r="AM1238" s="93"/>
      <c r="AN1238" s="93"/>
      <c r="AO1238" s="129"/>
      <c r="AP1238" s="93"/>
      <c r="AQ1238" s="93"/>
    </row>
    <row r="1239" spans="5:43" x14ac:dyDescent="0.25">
      <c r="E1239" s="93"/>
      <c r="AM1239" s="93"/>
      <c r="AN1239" s="93"/>
      <c r="AO1239" s="129"/>
      <c r="AP1239" s="93"/>
      <c r="AQ1239" s="93"/>
    </row>
    <row r="1240" spans="5:43" x14ac:dyDescent="0.25">
      <c r="E1240" s="93"/>
      <c r="AM1240" s="93"/>
      <c r="AN1240" s="93"/>
      <c r="AO1240" s="129"/>
      <c r="AP1240" s="93"/>
      <c r="AQ1240" s="93"/>
    </row>
    <row r="1241" spans="5:43" x14ac:dyDescent="0.25">
      <c r="E1241" s="93"/>
      <c r="AM1241" s="93"/>
      <c r="AN1241" s="93"/>
      <c r="AO1241" s="129"/>
      <c r="AP1241" s="93"/>
      <c r="AQ1241" s="93"/>
    </row>
    <row r="1242" spans="5:43" x14ac:dyDescent="0.25">
      <c r="E1242" s="93"/>
      <c r="AM1242" s="93"/>
      <c r="AN1242" s="93"/>
      <c r="AO1242" s="129"/>
      <c r="AP1242" s="93"/>
      <c r="AQ1242" s="93"/>
    </row>
    <row r="1243" spans="5:43" x14ac:dyDescent="0.25">
      <c r="E1243" s="93"/>
      <c r="AM1243" s="93"/>
      <c r="AN1243" s="93"/>
      <c r="AO1243" s="129"/>
      <c r="AP1243" s="93"/>
      <c r="AQ1243" s="93"/>
    </row>
    <row r="1244" spans="5:43" x14ac:dyDescent="0.25">
      <c r="E1244" s="93"/>
      <c r="AM1244" s="93"/>
      <c r="AN1244" s="93"/>
      <c r="AO1244" s="129"/>
      <c r="AP1244" s="93"/>
      <c r="AQ1244" s="93"/>
    </row>
    <row r="1245" spans="5:43" x14ac:dyDescent="0.25">
      <c r="E1245" s="93"/>
      <c r="AM1245" s="93"/>
      <c r="AN1245" s="93"/>
      <c r="AO1245" s="129"/>
      <c r="AP1245" s="93"/>
      <c r="AQ1245" s="93"/>
    </row>
    <row r="1246" spans="5:43" x14ac:dyDescent="0.25">
      <c r="E1246" s="93"/>
      <c r="AM1246" s="93"/>
      <c r="AN1246" s="93"/>
      <c r="AO1246" s="129"/>
      <c r="AP1246" s="93"/>
      <c r="AQ1246" s="93"/>
    </row>
    <row r="1247" spans="5:43" x14ac:dyDescent="0.25">
      <c r="E1247" s="93"/>
      <c r="AM1247" s="93"/>
      <c r="AN1247" s="93"/>
      <c r="AO1247" s="129"/>
      <c r="AP1247" s="93"/>
      <c r="AQ1247" s="93"/>
    </row>
    <row r="1248" spans="5:43" x14ac:dyDescent="0.25">
      <c r="E1248" s="93"/>
      <c r="AM1248" s="93"/>
      <c r="AN1248" s="93"/>
      <c r="AO1248" s="129"/>
      <c r="AP1248" s="93"/>
      <c r="AQ1248" s="93"/>
    </row>
    <row r="1249" spans="5:43" x14ac:dyDescent="0.25">
      <c r="E1249" s="93"/>
      <c r="AM1249" s="93"/>
      <c r="AN1249" s="93"/>
      <c r="AO1249" s="129"/>
      <c r="AP1249" s="93"/>
      <c r="AQ1249" s="93"/>
    </row>
    <row r="1250" spans="5:43" x14ac:dyDescent="0.25">
      <c r="E1250" s="93"/>
      <c r="AM1250" s="93"/>
      <c r="AN1250" s="93"/>
      <c r="AO1250" s="129"/>
      <c r="AP1250" s="93"/>
      <c r="AQ1250" s="93"/>
    </row>
    <row r="1251" spans="5:43" x14ac:dyDescent="0.25">
      <c r="E1251" s="93"/>
      <c r="AM1251" s="93"/>
      <c r="AN1251" s="93"/>
      <c r="AO1251" s="129"/>
      <c r="AP1251" s="93"/>
      <c r="AQ1251" s="93"/>
    </row>
    <row r="1252" spans="5:43" x14ac:dyDescent="0.25">
      <c r="E1252" s="93"/>
      <c r="AM1252" s="93"/>
      <c r="AN1252" s="93"/>
      <c r="AO1252" s="129"/>
      <c r="AP1252" s="93"/>
      <c r="AQ1252" s="93"/>
    </row>
    <row r="1253" spans="5:43" x14ac:dyDescent="0.25">
      <c r="E1253" s="93"/>
      <c r="AM1253" s="93"/>
      <c r="AN1253" s="93"/>
      <c r="AO1253" s="129"/>
      <c r="AP1253" s="93"/>
      <c r="AQ1253" s="93"/>
    </row>
    <row r="1254" spans="5:43" x14ac:dyDescent="0.25">
      <c r="E1254" s="93"/>
      <c r="AM1254" s="93"/>
      <c r="AN1254" s="93"/>
      <c r="AO1254" s="129"/>
      <c r="AP1254" s="93"/>
      <c r="AQ1254" s="93"/>
    </row>
    <row r="1255" spans="5:43" x14ac:dyDescent="0.25">
      <c r="E1255" s="93"/>
      <c r="AM1255" s="93"/>
      <c r="AN1255" s="93"/>
      <c r="AO1255" s="129"/>
      <c r="AP1255" s="93"/>
      <c r="AQ1255" s="93"/>
    </row>
    <row r="1256" spans="5:43" x14ac:dyDescent="0.25">
      <c r="E1256" s="93"/>
      <c r="AM1256" s="93"/>
      <c r="AN1256" s="93"/>
      <c r="AO1256" s="129"/>
      <c r="AP1256" s="93"/>
      <c r="AQ1256" s="93"/>
    </row>
    <row r="1257" spans="5:43" x14ac:dyDescent="0.25">
      <c r="E1257" s="93"/>
      <c r="AM1257" s="93"/>
      <c r="AN1257" s="93"/>
      <c r="AO1257" s="129"/>
      <c r="AP1257" s="93"/>
      <c r="AQ1257" s="93"/>
    </row>
    <row r="1258" spans="5:43" x14ac:dyDescent="0.25">
      <c r="E1258" s="93"/>
      <c r="AM1258" s="93"/>
      <c r="AN1258" s="93"/>
      <c r="AO1258" s="129"/>
      <c r="AP1258" s="93"/>
      <c r="AQ1258" s="93"/>
    </row>
    <row r="1259" spans="5:43" x14ac:dyDescent="0.25">
      <c r="E1259" s="93"/>
      <c r="AM1259" s="93"/>
      <c r="AN1259" s="93"/>
      <c r="AO1259" s="129"/>
      <c r="AP1259" s="93"/>
      <c r="AQ1259" s="93"/>
    </row>
    <row r="1260" spans="5:43" x14ac:dyDescent="0.25">
      <c r="E1260" s="93"/>
      <c r="AM1260" s="93"/>
      <c r="AN1260" s="93"/>
      <c r="AO1260" s="129"/>
      <c r="AP1260" s="93"/>
      <c r="AQ1260" s="93"/>
    </row>
    <row r="1261" spans="5:43" x14ac:dyDescent="0.25">
      <c r="E1261" s="93"/>
      <c r="AM1261" s="93"/>
      <c r="AN1261" s="93"/>
      <c r="AO1261" s="129"/>
      <c r="AP1261" s="93"/>
      <c r="AQ1261" s="93"/>
    </row>
    <row r="1262" spans="5:43" x14ac:dyDescent="0.25">
      <c r="E1262" s="93"/>
      <c r="AM1262" s="93"/>
      <c r="AN1262" s="93"/>
      <c r="AO1262" s="129"/>
      <c r="AP1262" s="93"/>
      <c r="AQ1262" s="93"/>
    </row>
    <row r="1263" spans="5:43" x14ac:dyDescent="0.25">
      <c r="E1263" s="93"/>
      <c r="AM1263" s="93"/>
      <c r="AN1263" s="93"/>
      <c r="AO1263" s="129"/>
      <c r="AP1263" s="93"/>
      <c r="AQ1263" s="93"/>
    </row>
    <row r="1264" spans="5:43" x14ac:dyDescent="0.25">
      <c r="E1264" s="93"/>
      <c r="AM1264" s="93"/>
      <c r="AN1264" s="93"/>
      <c r="AO1264" s="129"/>
      <c r="AP1264" s="93"/>
      <c r="AQ1264" s="93"/>
    </row>
    <row r="1265" spans="5:43" x14ac:dyDescent="0.25">
      <c r="E1265" s="93"/>
      <c r="AM1265" s="93"/>
      <c r="AN1265" s="93"/>
      <c r="AO1265" s="129"/>
      <c r="AP1265" s="93"/>
      <c r="AQ1265" s="93"/>
    </row>
    <row r="1266" spans="5:43" x14ac:dyDescent="0.25">
      <c r="E1266" s="93"/>
      <c r="AM1266" s="93"/>
      <c r="AN1266" s="93"/>
      <c r="AO1266" s="129"/>
      <c r="AP1266" s="93"/>
      <c r="AQ1266" s="93"/>
    </row>
    <row r="1267" spans="5:43" x14ac:dyDescent="0.25">
      <c r="E1267" s="93"/>
      <c r="AM1267" s="93"/>
      <c r="AN1267" s="93"/>
      <c r="AO1267" s="129"/>
      <c r="AP1267" s="93"/>
      <c r="AQ1267" s="93"/>
    </row>
    <row r="1268" spans="5:43" x14ac:dyDescent="0.25">
      <c r="E1268" s="93"/>
      <c r="AM1268" s="93"/>
      <c r="AN1268" s="93"/>
      <c r="AO1268" s="129"/>
      <c r="AP1268" s="93"/>
      <c r="AQ1268" s="93"/>
    </row>
    <row r="1269" spans="5:43" x14ac:dyDescent="0.25">
      <c r="E1269" s="93"/>
      <c r="AM1269" s="93"/>
      <c r="AN1269" s="93"/>
      <c r="AO1269" s="129"/>
      <c r="AP1269" s="93"/>
      <c r="AQ1269" s="93"/>
    </row>
    <row r="1270" spans="5:43" x14ac:dyDescent="0.25">
      <c r="E1270" s="93"/>
      <c r="AM1270" s="93"/>
      <c r="AN1270" s="93"/>
      <c r="AO1270" s="129"/>
      <c r="AP1270" s="93"/>
      <c r="AQ1270" s="93"/>
    </row>
    <row r="1271" spans="5:43" x14ac:dyDescent="0.25">
      <c r="E1271" s="93"/>
      <c r="AM1271" s="93"/>
      <c r="AN1271" s="93"/>
      <c r="AO1271" s="129"/>
      <c r="AP1271" s="93"/>
      <c r="AQ1271" s="93"/>
    </row>
    <row r="1272" spans="5:43" x14ac:dyDescent="0.25">
      <c r="E1272" s="93"/>
      <c r="AM1272" s="93"/>
      <c r="AN1272" s="93"/>
      <c r="AO1272" s="129"/>
      <c r="AP1272" s="93"/>
      <c r="AQ1272" s="93"/>
    </row>
    <row r="1273" spans="5:43" x14ac:dyDescent="0.25">
      <c r="E1273" s="93"/>
      <c r="AM1273" s="93"/>
      <c r="AN1273" s="93"/>
      <c r="AO1273" s="129"/>
      <c r="AP1273" s="93"/>
      <c r="AQ1273" s="93"/>
    </row>
    <row r="1274" spans="5:43" x14ac:dyDescent="0.25">
      <c r="E1274" s="93"/>
      <c r="AM1274" s="93"/>
      <c r="AN1274" s="93"/>
      <c r="AO1274" s="129"/>
      <c r="AP1274" s="93"/>
      <c r="AQ1274" s="93"/>
    </row>
    <row r="1275" spans="5:43" x14ac:dyDescent="0.25">
      <c r="E1275" s="93"/>
      <c r="AM1275" s="93"/>
      <c r="AN1275" s="93"/>
      <c r="AO1275" s="129"/>
      <c r="AP1275" s="93"/>
      <c r="AQ1275" s="93"/>
    </row>
    <row r="1276" spans="5:43" x14ac:dyDescent="0.25">
      <c r="E1276" s="93"/>
      <c r="AM1276" s="93"/>
      <c r="AN1276" s="93"/>
      <c r="AO1276" s="129"/>
      <c r="AP1276" s="93"/>
      <c r="AQ1276" s="93"/>
    </row>
    <row r="1277" spans="5:43" x14ac:dyDescent="0.25">
      <c r="E1277" s="93"/>
      <c r="AM1277" s="93"/>
      <c r="AN1277" s="93"/>
      <c r="AO1277" s="129"/>
      <c r="AP1277" s="93"/>
      <c r="AQ1277" s="93"/>
    </row>
    <row r="1278" spans="5:43" x14ac:dyDescent="0.25">
      <c r="E1278" s="93"/>
      <c r="AM1278" s="93"/>
      <c r="AN1278" s="93"/>
      <c r="AO1278" s="129"/>
      <c r="AP1278" s="93"/>
      <c r="AQ1278" s="93"/>
    </row>
    <row r="1279" spans="5:43" x14ac:dyDescent="0.25">
      <c r="E1279" s="93"/>
      <c r="AM1279" s="93"/>
      <c r="AN1279" s="93"/>
      <c r="AO1279" s="129"/>
      <c r="AP1279" s="93"/>
      <c r="AQ1279" s="93"/>
    </row>
    <row r="1280" spans="5:43" x14ac:dyDescent="0.25">
      <c r="E1280" s="93"/>
      <c r="AM1280" s="93"/>
      <c r="AN1280" s="93"/>
      <c r="AO1280" s="129"/>
      <c r="AP1280" s="93"/>
      <c r="AQ1280" s="93"/>
    </row>
    <row r="1281" spans="5:43" x14ac:dyDescent="0.25">
      <c r="E1281" s="93"/>
      <c r="AM1281" s="93"/>
      <c r="AN1281" s="93"/>
      <c r="AO1281" s="129"/>
      <c r="AP1281" s="93"/>
      <c r="AQ1281" s="93"/>
    </row>
    <row r="1282" spans="5:43" x14ac:dyDescent="0.25">
      <c r="E1282" s="93"/>
      <c r="AM1282" s="93"/>
      <c r="AN1282" s="93"/>
      <c r="AO1282" s="129"/>
      <c r="AP1282" s="93"/>
      <c r="AQ1282" s="93"/>
    </row>
    <row r="1283" spans="5:43" x14ac:dyDescent="0.25">
      <c r="E1283" s="93"/>
      <c r="AM1283" s="93"/>
      <c r="AN1283" s="93"/>
      <c r="AO1283" s="129"/>
      <c r="AP1283" s="93"/>
      <c r="AQ1283" s="93"/>
    </row>
    <row r="1284" spans="5:43" x14ac:dyDescent="0.25">
      <c r="E1284" s="93"/>
      <c r="AM1284" s="93"/>
      <c r="AN1284" s="93"/>
      <c r="AO1284" s="129"/>
      <c r="AP1284" s="93"/>
      <c r="AQ1284" s="93"/>
    </row>
    <row r="1285" spans="5:43" x14ac:dyDescent="0.25">
      <c r="E1285" s="93"/>
      <c r="AM1285" s="93"/>
      <c r="AN1285" s="93"/>
      <c r="AO1285" s="129"/>
      <c r="AP1285" s="93"/>
      <c r="AQ1285" s="93"/>
    </row>
    <row r="1286" spans="5:43" x14ac:dyDescent="0.25">
      <c r="E1286" s="93"/>
      <c r="AM1286" s="93"/>
      <c r="AN1286" s="93"/>
      <c r="AO1286" s="129"/>
      <c r="AP1286" s="93"/>
      <c r="AQ1286" s="93"/>
    </row>
    <row r="1287" spans="5:43" x14ac:dyDescent="0.25">
      <c r="E1287" s="93"/>
      <c r="AM1287" s="93"/>
      <c r="AN1287" s="93"/>
      <c r="AO1287" s="129"/>
      <c r="AP1287" s="93"/>
      <c r="AQ1287" s="93"/>
    </row>
    <row r="1288" spans="5:43" x14ac:dyDescent="0.25">
      <c r="E1288" s="93"/>
      <c r="AM1288" s="93"/>
      <c r="AN1288" s="93"/>
      <c r="AO1288" s="129"/>
      <c r="AP1288" s="93"/>
      <c r="AQ1288" s="93"/>
    </row>
    <row r="1289" spans="5:43" x14ac:dyDescent="0.25">
      <c r="E1289" s="93"/>
      <c r="AM1289" s="93"/>
      <c r="AN1289" s="93"/>
      <c r="AO1289" s="129"/>
      <c r="AP1289" s="93"/>
      <c r="AQ1289" s="93"/>
    </row>
    <row r="1290" spans="5:43" x14ac:dyDescent="0.25">
      <c r="E1290" s="93"/>
      <c r="AM1290" s="93"/>
      <c r="AN1290" s="93"/>
      <c r="AO1290" s="129"/>
      <c r="AP1290" s="93"/>
      <c r="AQ1290" s="93"/>
    </row>
    <row r="1291" spans="5:43" x14ac:dyDescent="0.25">
      <c r="E1291" s="93"/>
      <c r="AM1291" s="93"/>
      <c r="AN1291" s="93"/>
      <c r="AO1291" s="129"/>
      <c r="AP1291" s="93"/>
      <c r="AQ1291" s="93"/>
    </row>
    <row r="1292" spans="5:43" x14ac:dyDescent="0.25">
      <c r="E1292" s="93"/>
      <c r="AM1292" s="93"/>
      <c r="AN1292" s="93"/>
      <c r="AO1292" s="129"/>
      <c r="AP1292" s="93"/>
      <c r="AQ1292" s="93"/>
    </row>
    <row r="1293" spans="5:43" x14ac:dyDescent="0.25">
      <c r="E1293" s="93"/>
      <c r="AM1293" s="93"/>
      <c r="AN1293" s="93"/>
      <c r="AO1293" s="129"/>
      <c r="AP1293" s="93"/>
      <c r="AQ1293" s="93"/>
    </row>
    <row r="1294" spans="5:43" x14ac:dyDescent="0.25">
      <c r="E1294" s="93"/>
      <c r="AM1294" s="93"/>
      <c r="AN1294" s="93"/>
      <c r="AO1294" s="129"/>
      <c r="AP1294" s="93"/>
      <c r="AQ1294" s="93"/>
    </row>
    <row r="1295" spans="5:43" x14ac:dyDescent="0.25">
      <c r="E1295" s="93"/>
      <c r="AM1295" s="93"/>
      <c r="AN1295" s="93"/>
      <c r="AO1295" s="129"/>
      <c r="AP1295" s="93"/>
      <c r="AQ1295" s="93"/>
    </row>
    <row r="1296" spans="5:43" x14ac:dyDescent="0.25">
      <c r="E1296" s="93"/>
      <c r="AM1296" s="93"/>
      <c r="AN1296" s="93"/>
      <c r="AO1296" s="129"/>
      <c r="AP1296" s="93"/>
      <c r="AQ1296" s="93"/>
    </row>
    <row r="1297" spans="5:43" x14ac:dyDescent="0.25">
      <c r="E1297" s="93"/>
      <c r="AM1297" s="93"/>
      <c r="AN1297" s="93"/>
      <c r="AO1297" s="129"/>
      <c r="AP1297" s="93"/>
      <c r="AQ1297" s="93"/>
    </row>
    <row r="1298" spans="5:43" x14ac:dyDescent="0.25">
      <c r="E1298" s="93"/>
      <c r="AM1298" s="93"/>
      <c r="AN1298" s="93"/>
      <c r="AO1298" s="129"/>
      <c r="AP1298" s="93"/>
      <c r="AQ1298" s="93"/>
    </row>
    <row r="1299" spans="5:43" x14ac:dyDescent="0.25">
      <c r="E1299" s="93"/>
      <c r="AM1299" s="93"/>
      <c r="AN1299" s="93"/>
      <c r="AO1299" s="129"/>
      <c r="AP1299" s="93"/>
      <c r="AQ1299" s="93"/>
    </row>
    <row r="1300" spans="5:43" x14ac:dyDescent="0.25">
      <c r="E1300" s="93"/>
      <c r="AM1300" s="93"/>
      <c r="AN1300" s="93"/>
      <c r="AO1300" s="129"/>
      <c r="AP1300" s="93"/>
      <c r="AQ1300" s="93"/>
    </row>
    <row r="1301" spans="5:43" x14ac:dyDescent="0.25">
      <c r="E1301" s="93"/>
      <c r="AM1301" s="93"/>
      <c r="AN1301" s="93"/>
      <c r="AO1301" s="129"/>
      <c r="AP1301" s="93"/>
      <c r="AQ1301" s="93"/>
    </row>
    <row r="1302" spans="5:43" x14ac:dyDescent="0.25">
      <c r="E1302" s="93"/>
      <c r="AM1302" s="93"/>
      <c r="AN1302" s="93"/>
      <c r="AO1302" s="129"/>
      <c r="AP1302" s="93"/>
      <c r="AQ1302" s="93"/>
    </row>
    <row r="1303" spans="5:43" x14ac:dyDescent="0.25">
      <c r="E1303" s="93"/>
      <c r="AM1303" s="93"/>
      <c r="AN1303" s="93"/>
      <c r="AO1303" s="129"/>
      <c r="AP1303" s="93"/>
      <c r="AQ1303" s="93"/>
    </row>
    <row r="1304" spans="5:43" x14ac:dyDescent="0.25">
      <c r="E1304" s="93"/>
      <c r="AM1304" s="93"/>
      <c r="AN1304" s="93"/>
      <c r="AO1304" s="129"/>
      <c r="AP1304" s="93"/>
      <c r="AQ1304" s="93"/>
    </row>
    <row r="1305" spans="5:43" x14ac:dyDescent="0.25">
      <c r="E1305" s="93"/>
      <c r="AM1305" s="93"/>
      <c r="AN1305" s="93"/>
      <c r="AO1305" s="129"/>
      <c r="AP1305" s="93"/>
      <c r="AQ1305" s="93"/>
    </row>
    <row r="1306" spans="5:43" x14ac:dyDescent="0.25">
      <c r="E1306" s="93"/>
      <c r="AM1306" s="93"/>
      <c r="AN1306" s="93"/>
      <c r="AO1306" s="129"/>
      <c r="AP1306" s="93"/>
      <c r="AQ1306" s="93"/>
    </row>
    <row r="1307" spans="5:43" x14ac:dyDescent="0.25">
      <c r="E1307" s="93"/>
      <c r="AM1307" s="93"/>
      <c r="AN1307" s="93"/>
      <c r="AO1307" s="129"/>
      <c r="AP1307" s="93"/>
      <c r="AQ1307" s="93"/>
    </row>
    <row r="1308" spans="5:43" x14ac:dyDescent="0.25">
      <c r="E1308" s="93"/>
      <c r="AM1308" s="93"/>
      <c r="AN1308" s="93"/>
      <c r="AO1308" s="129"/>
      <c r="AP1308" s="93"/>
      <c r="AQ1308" s="93"/>
    </row>
    <row r="1309" spans="5:43" x14ac:dyDescent="0.25">
      <c r="E1309" s="93"/>
      <c r="AM1309" s="93"/>
      <c r="AN1309" s="93"/>
      <c r="AO1309" s="129"/>
      <c r="AP1309" s="93"/>
      <c r="AQ1309" s="93"/>
    </row>
    <row r="1310" spans="5:43" x14ac:dyDescent="0.25">
      <c r="E1310" s="93"/>
      <c r="AM1310" s="93"/>
      <c r="AN1310" s="93"/>
      <c r="AO1310" s="129"/>
      <c r="AP1310" s="93"/>
      <c r="AQ1310" s="93"/>
    </row>
    <row r="1311" spans="5:43" x14ac:dyDescent="0.25">
      <c r="E1311" s="93"/>
      <c r="AM1311" s="93"/>
      <c r="AN1311" s="93"/>
      <c r="AO1311" s="129"/>
      <c r="AP1311" s="93"/>
      <c r="AQ1311" s="93"/>
    </row>
    <row r="1312" spans="5:43" x14ac:dyDescent="0.25">
      <c r="E1312" s="93"/>
      <c r="AM1312" s="93"/>
      <c r="AN1312" s="93"/>
      <c r="AO1312" s="129"/>
      <c r="AP1312" s="93"/>
      <c r="AQ1312" s="93"/>
    </row>
    <row r="1313" spans="5:43" x14ac:dyDescent="0.25">
      <c r="E1313" s="93"/>
      <c r="AM1313" s="93"/>
      <c r="AN1313" s="93"/>
      <c r="AO1313" s="129"/>
      <c r="AP1313" s="93"/>
      <c r="AQ1313" s="93"/>
    </row>
    <row r="1314" spans="5:43" x14ac:dyDescent="0.25">
      <c r="E1314" s="93"/>
      <c r="AM1314" s="93"/>
      <c r="AN1314" s="93"/>
      <c r="AO1314" s="129"/>
      <c r="AP1314" s="93"/>
      <c r="AQ1314" s="93"/>
    </row>
    <row r="1315" spans="5:43" x14ac:dyDescent="0.25">
      <c r="E1315" s="93"/>
      <c r="AM1315" s="93"/>
      <c r="AN1315" s="93"/>
      <c r="AO1315" s="129"/>
      <c r="AP1315" s="93"/>
      <c r="AQ1315" s="93"/>
    </row>
    <row r="1316" spans="5:43" x14ac:dyDescent="0.25">
      <c r="E1316" s="93"/>
      <c r="AM1316" s="93"/>
      <c r="AN1316" s="93"/>
      <c r="AO1316" s="129"/>
      <c r="AP1316" s="93"/>
      <c r="AQ1316" s="93"/>
    </row>
    <row r="1317" spans="5:43" x14ac:dyDescent="0.25">
      <c r="E1317" s="93"/>
      <c r="AM1317" s="93"/>
      <c r="AN1317" s="93"/>
      <c r="AO1317" s="129"/>
      <c r="AP1317" s="93"/>
      <c r="AQ1317" s="93"/>
    </row>
    <row r="1318" spans="5:43" x14ac:dyDescent="0.25">
      <c r="E1318" s="93"/>
      <c r="AM1318" s="93"/>
      <c r="AN1318" s="93"/>
      <c r="AO1318" s="129"/>
      <c r="AP1318" s="93"/>
      <c r="AQ1318" s="93"/>
    </row>
    <row r="1319" spans="5:43" x14ac:dyDescent="0.25">
      <c r="E1319" s="93"/>
      <c r="AM1319" s="93"/>
      <c r="AN1319" s="93"/>
      <c r="AO1319" s="129"/>
      <c r="AP1319" s="93"/>
      <c r="AQ1319" s="93"/>
    </row>
    <row r="1320" spans="5:43" x14ac:dyDescent="0.25">
      <c r="E1320" s="93"/>
      <c r="AM1320" s="93"/>
      <c r="AN1320" s="93"/>
      <c r="AO1320" s="129"/>
      <c r="AP1320" s="93"/>
      <c r="AQ1320" s="93"/>
    </row>
    <row r="1321" spans="5:43" x14ac:dyDescent="0.25">
      <c r="E1321" s="93"/>
      <c r="AM1321" s="93"/>
      <c r="AN1321" s="93"/>
      <c r="AO1321" s="129"/>
      <c r="AP1321" s="93"/>
      <c r="AQ1321" s="93"/>
    </row>
    <row r="1322" spans="5:43" x14ac:dyDescent="0.25">
      <c r="E1322" s="93"/>
      <c r="AM1322" s="93"/>
      <c r="AN1322" s="93"/>
      <c r="AO1322" s="129"/>
      <c r="AP1322" s="93"/>
      <c r="AQ1322" s="93"/>
    </row>
    <row r="1323" spans="5:43" x14ac:dyDescent="0.25">
      <c r="E1323" s="93"/>
      <c r="AM1323" s="93"/>
      <c r="AN1323" s="93"/>
      <c r="AO1323" s="129"/>
      <c r="AP1323" s="93"/>
      <c r="AQ1323" s="93"/>
    </row>
    <row r="1324" spans="5:43" x14ac:dyDescent="0.25">
      <c r="E1324" s="93"/>
      <c r="AM1324" s="93"/>
      <c r="AN1324" s="93"/>
      <c r="AO1324" s="129"/>
      <c r="AP1324" s="93"/>
      <c r="AQ1324" s="93"/>
    </row>
    <row r="1325" spans="5:43" x14ac:dyDescent="0.25">
      <c r="E1325" s="93"/>
      <c r="AM1325" s="93"/>
      <c r="AN1325" s="93"/>
      <c r="AO1325" s="129"/>
      <c r="AP1325" s="93"/>
      <c r="AQ1325" s="93"/>
    </row>
    <row r="1326" spans="5:43" x14ac:dyDescent="0.25">
      <c r="E1326" s="93"/>
      <c r="AM1326" s="93"/>
      <c r="AN1326" s="93"/>
      <c r="AO1326" s="129"/>
      <c r="AP1326" s="93"/>
      <c r="AQ1326" s="93"/>
    </row>
    <row r="1327" spans="5:43" x14ac:dyDescent="0.25">
      <c r="E1327" s="93"/>
      <c r="AM1327" s="93"/>
      <c r="AN1327" s="93"/>
      <c r="AO1327" s="129"/>
      <c r="AP1327" s="93"/>
      <c r="AQ1327" s="93"/>
    </row>
    <row r="1328" spans="5:43" x14ac:dyDescent="0.25">
      <c r="E1328" s="93"/>
      <c r="AM1328" s="93"/>
      <c r="AN1328" s="93"/>
      <c r="AO1328" s="129"/>
      <c r="AP1328" s="93"/>
      <c r="AQ1328" s="93"/>
    </row>
    <row r="1329" spans="5:43" x14ac:dyDescent="0.25">
      <c r="E1329" s="93"/>
      <c r="AM1329" s="93"/>
      <c r="AN1329" s="93"/>
      <c r="AO1329" s="129"/>
      <c r="AP1329" s="93"/>
      <c r="AQ1329" s="93"/>
    </row>
    <row r="1330" spans="5:43" x14ac:dyDescent="0.25">
      <c r="E1330" s="93"/>
      <c r="AM1330" s="93"/>
      <c r="AN1330" s="93"/>
      <c r="AO1330" s="129"/>
      <c r="AP1330" s="93"/>
      <c r="AQ1330" s="93"/>
    </row>
    <row r="1331" spans="5:43" x14ac:dyDescent="0.25">
      <c r="E1331" s="93"/>
      <c r="AM1331" s="93"/>
      <c r="AN1331" s="93"/>
      <c r="AO1331" s="129"/>
      <c r="AP1331" s="93"/>
      <c r="AQ1331" s="93"/>
    </row>
    <row r="1332" spans="5:43" x14ac:dyDescent="0.25">
      <c r="E1332" s="93"/>
      <c r="AM1332" s="93"/>
      <c r="AN1332" s="93"/>
      <c r="AO1332" s="129"/>
      <c r="AP1332" s="93"/>
      <c r="AQ1332" s="93"/>
    </row>
    <row r="1333" spans="5:43" x14ac:dyDescent="0.25">
      <c r="E1333" s="93"/>
      <c r="AM1333" s="93"/>
      <c r="AN1333" s="93"/>
      <c r="AO1333" s="129"/>
      <c r="AP1333" s="93"/>
      <c r="AQ1333" s="93"/>
    </row>
    <row r="1334" spans="5:43" x14ac:dyDescent="0.25">
      <c r="E1334" s="93"/>
      <c r="AM1334" s="93"/>
      <c r="AN1334" s="93"/>
      <c r="AO1334" s="129"/>
      <c r="AP1334" s="93"/>
      <c r="AQ1334" s="93"/>
    </row>
    <row r="1335" spans="5:43" x14ac:dyDescent="0.25">
      <c r="E1335" s="93"/>
      <c r="AM1335" s="93"/>
      <c r="AN1335" s="93"/>
      <c r="AO1335" s="129"/>
      <c r="AP1335" s="93"/>
      <c r="AQ1335" s="93"/>
    </row>
    <row r="1336" spans="5:43" x14ac:dyDescent="0.25">
      <c r="E1336" s="93"/>
      <c r="AM1336" s="93"/>
      <c r="AN1336" s="93"/>
      <c r="AO1336" s="129"/>
      <c r="AP1336" s="93"/>
      <c r="AQ1336" s="93"/>
    </row>
    <row r="1337" spans="5:43" x14ac:dyDescent="0.25">
      <c r="E1337" s="93"/>
      <c r="AM1337" s="93"/>
      <c r="AN1337" s="93"/>
      <c r="AO1337" s="129"/>
      <c r="AP1337" s="93"/>
      <c r="AQ1337" s="93"/>
    </row>
    <row r="1338" spans="5:43" x14ac:dyDescent="0.25">
      <c r="E1338" s="93"/>
      <c r="AM1338" s="93"/>
      <c r="AN1338" s="93"/>
      <c r="AO1338" s="129"/>
      <c r="AP1338" s="93"/>
      <c r="AQ1338" s="93"/>
    </row>
    <row r="1339" spans="5:43" x14ac:dyDescent="0.25">
      <c r="E1339" s="93"/>
      <c r="AM1339" s="93"/>
      <c r="AN1339" s="93"/>
      <c r="AO1339" s="129"/>
      <c r="AP1339" s="93"/>
      <c r="AQ1339" s="93"/>
    </row>
    <row r="1340" spans="5:43" x14ac:dyDescent="0.25">
      <c r="E1340" s="93"/>
      <c r="AM1340" s="93"/>
      <c r="AN1340" s="93"/>
      <c r="AO1340" s="129"/>
      <c r="AP1340" s="93"/>
      <c r="AQ1340" s="93"/>
    </row>
    <row r="1341" spans="5:43" x14ac:dyDescent="0.25">
      <c r="E1341" s="93"/>
      <c r="AM1341" s="93"/>
      <c r="AN1341" s="93"/>
      <c r="AO1341" s="129"/>
      <c r="AP1341" s="93"/>
      <c r="AQ1341" s="93"/>
    </row>
    <row r="1342" spans="5:43" x14ac:dyDescent="0.25">
      <c r="E1342" s="93"/>
      <c r="AM1342" s="93"/>
      <c r="AN1342" s="93"/>
      <c r="AO1342" s="129"/>
      <c r="AP1342" s="93"/>
      <c r="AQ1342" s="93"/>
    </row>
    <row r="1343" spans="5:43" x14ac:dyDescent="0.25">
      <c r="E1343" s="93"/>
      <c r="AM1343" s="93"/>
      <c r="AN1343" s="93"/>
      <c r="AO1343" s="129"/>
      <c r="AP1343" s="93"/>
      <c r="AQ1343" s="93"/>
    </row>
    <row r="1344" spans="5:43" x14ac:dyDescent="0.25">
      <c r="E1344" s="93"/>
      <c r="AM1344" s="93"/>
      <c r="AN1344" s="93"/>
      <c r="AO1344" s="129"/>
      <c r="AP1344" s="93"/>
      <c r="AQ1344" s="93"/>
    </row>
    <row r="1345" spans="5:43" x14ac:dyDescent="0.25">
      <c r="E1345" s="93"/>
      <c r="AM1345" s="93"/>
      <c r="AN1345" s="93"/>
      <c r="AO1345" s="129"/>
      <c r="AP1345" s="93"/>
      <c r="AQ1345" s="93"/>
    </row>
    <row r="1346" spans="5:43" x14ac:dyDescent="0.25">
      <c r="E1346" s="93"/>
      <c r="AM1346" s="93"/>
      <c r="AN1346" s="93"/>
      <c r="AO1346" s="129"/>
      <c r="AP1346" s="93"/>
      <c r="AQ1346" s="93"/>
    </row>
    <row r="1347" spans="5:43" x14ac:dyDescent="0.25">
      <c r="E1347" s="93"/>
      <c r="AM1347" s="93"/>
      <c r="AN1347" s="93"/>
      <c r="AO1347" s="129"/>
      <c r="AP1347" s="93"/>
      <c r="AQ1347" s="93"/>
    </row>
    <row r="1348" spans="5:43" x14ac:dyDescent="0.25">
      <c r="E1348" s="93"/>
      <c r="AM1348" s="93"/>
      <c r="AN1348" s="93"/>
      <c r="AO1348" s="129"/>
      <c r="AP1348" s="93"/>
      <c r="AQ1348" s="93"/>
    </row>
    <row r="1349" spans="5:43" x14ac:dyDescent="0.25">
      <c r="E1349" s="93"/>
      <c r="AM1349" s="93"/>
      <c r="AN1349" s="93"/>
      <c r="AO1349" s="129"/>
      <c r="AP1349" s="93"/>
      <c r="AQ1349" s="93"/>
    </row>
    <row r="1350" spans="5:43" x14ac:dyDescent="0.25">
      <c r="E1350" s="93"/>
      <c r="AM1350" s="93"/>
      <c r="AN1350" s="93"/>
      <c r="AO1350" s="129"/>
      <c r="AP1350" s="93"/>
      <c r="AQ1350" s="93"/>
    </row>
    <row r="1351" spans="5:43" x14ac:dyDescent="0.25">
      <c r="E1351" s="93"/>
      <c r="AM1351" s="93"/>
      <c r="AN1351" s="93"/>
      <c r="AO1351" s="129"/>
      <c r="AP1351" s="93"/>
      <c r="AQ1351" s="93"/>
    </row>
    <row r="1352" spans="5:43" x14ac:dyDescent="0.25">
      <c r="E1352" s="93"/>
      <c r="AM1352" s="93"/>
      <c r="AN1352" s="93"/>
      <c r="AO1352" s="129"/>
      <c r="AP1352" s="93"/>
      <c r="AQ1352" s="93"/>
    </row>
    <row r="1353" spans="5:43" x14ac:dyDescent="0.25">
      <c r="E1353" s="93"/>
      <c r="AM1353" s="93"/>
      <c r="AN1353" s="93"/>
      <c r="AO1353" s="129"/>
      <c r="AP1353" s="93"/>
      <c r="AQ1353" s="93"/>
    </row>
    <row r="1354" spans="5:43" x14ac:dyDescent="0.25">
      <c r="E1354" s="93"/>
      <c r="AM1354" s="93"/>
      <c r="AN1354" s="93"/>
      <c r="AO1354" s="129"/>
      <c r="AP1354" s="93"/>
      <c r="AQ1354" s="93"/>
    </row>
    <row r="1355" spans="5:43" x14ac:dyDescent="0.25">
      <c r="E1355" s="93"/>
      <c r="AM1355" s="93"/>
      <c r="AN1355" s="93"/>
      <c r="AO1355" s="129"/>
      <c r="AP1355" s="93"/>
      <c r="AQ1355" s="93"/>
    </row>
    <row r="1356" spans="5:43" x14ac:dyDescent="0.25">
      <c r="E1356" s="93"/>
      <c r="AM1356" s="93"/>
      <c r="AN1356" s="93"/>
      <c r="AO1356" s="129"/>
      <c r="AP1356" s="93"/>
      <c r="AQ1356" s="93"/>
    </row>
    <row r="1357" spans="5:43" x14ac:dyDescent="0.25">
      <c r="E1357" s="93"/>
      <c r="AM1357" s="93"/>
      <c r="AN1357" s="93"/>
      <c r="AO1357" s="129"/>
      <c r="AP1357" s="93"/>
      <c r="AQ1357" s="93"/>
    </row>
    <row r="1358" spans="5:43" x14ac:dyDescent="0.25">
      <c r="E1358" s="93"/>
      <c r="AM1358" s="93"/>
      <c r="AN1358" s="93"/>
      <c r="AO1358" s="129"/>
      <c r="AP1358" s="93"/>
      <c r="AQ1358" s="93"/>
    </row>
    <row r="1359" spans="5:43" x14ac:dyDescent="0.25">
      <c r="E1359" s="93"/>
      <c r="AM1359" s="93"/>
      <c r="AN1359" s="93"/>
      <c r="AO1359" s="129"/>
      <c r="AP1359" s="93"/>
      <c r="AQ1359" s="93"/>
    </row>
    <row r="1360" spans="5:43" x14ac:dyDescent="0.25">
      <c r="E1360" s="93"/>
      <c r="AM1360" s="93"/>
      <c r="AN1360" s="93"/>
      <c r="AO1360" s="129"/>
      <c r="AP1360" s="93"/>
      <c r="AQ1360" s="93"/>
    </row>
    <row r="1361" spans="5:43" x14ac:dyDescent="0.25">
      <c r="E1361" s="93"/>
      <c r="AM1361" s="93"/>
      <c r="AN1361" s="93"/>
      <c r="AO1361" s="129"/>
      <c r="AP1361" s="93"/>
      <c r="AQ1361" s="93"/>
    </row>
    <row r="1362" spans="5:43" x14ac:dyDescent="0.25">
      <c r="E1362" s="93"/>
      <c r="AM1362" s="93"/>
      <c r="AN1362" s="93"/>
      <c r="AO1362" s="129"/>
      <c r="AP1362" s="93"/>
      <c r="AQ1362" s="93"/>
    </row>
    <row r="1363" spans="5:43" x14ac:dyDescent="0.25">
      <c r="E1363" s="93"/>
      <c r="AM1363" s="93"/>
      <c r="AN1363" s="93"/>
      <c r="AO1363" s="129"/>
      <c r="AP1363" s="93"/>
      <c r="AQ1363" s="93"/>
    </row>
    <row r="1364" spans="5:43" x14ac:dyDescent="0.25">
      <c r="E1364" s="93"/>
      <c r="AM1364" s="93"/>
      <c r="AN1364" s="93"/>
      <c r="AO1364" s="129"/>
      <c r="AP1364" s="93"/>
      <c r="AQ1364" s="93"/>
    </row>
    <row r="1365" spans="5:43" x14ac:dyDescent="0.25">
      <c r="E1365" s="93"/>
      <c r="AM1365" s="93"/>
      <c r="AN1365" s="93"/>
      <c r="AO1365" s="129"/>
      <c r="AP1365" s="93"/>
      <c r="AQ1365" s="93"/>
    </row>
    <row r="1366" spans="5:43" x14ac:dyDescent="0.25">
      <c r="E1366" s="93"/>
      <c r="AM1366" s="93"/>
      <c r="AN1366" s="93"/>
      <c r="AO1366" s="129"/>
      <c r="AP1366" s="93"/>
      <c r="AQ1366" s="93"/>
    </row>
    <row r="1367" spans="5:43" x14ac:dyDescent="0.25">
      <c r="E1367" s="93"/>
      <c r="AM1367" s="93"/>
      <c r="AN1367" s="93"/>
      <c r="AO1367" s="129"/>
      <c r="AP1367" s="93"/>
      <c r="AQ1367" s="93"/>
    </row>
    <row r="1368" spans="5:43" x14ac:dyDescent="0.25">
      <c r="E1368" s="93"/>
      <c r="AM1368" s="93"/>
      <c r="AN1368" s="93"/>
      <c r="AO1368" s="129"/>
      <c r="AP1368" s="93"/>
      <c r="AQ1368" s="93"/>
    </row>
    <row r="1369" spans="5:43" x14ac:dyDescent="0.25">
      <c r="E1369" s="93"/>
      <c r="AM1369" s="93"/>
      <c r="AN1369" s="93"/>
      <c r="AO1369" s="129"/>
      <c r="AP1369" s="93"/>
      <c r="AQ1369" s="93"/>
    </row>
    <row r="1370" spans="5:43" x14ac:dyDescent="0.25">
      <c r="E1370" s="93"/>
      <c r="AM1370" s="93"/>
      <c r="AN1370" s="93"/>
      <c r="AO1370" s="129"/>
      <c r="AP1370" s="93"/>
      <c r="AQ1370" s="93"/>
    </row>
    <row r="1371" spans="5:43" x14ac:dyDescent="0.25">
      <c r="E1371" s="93"/>
      <c r="AM1371" s="93"/>
      <c r="AN1371" s="93"/>
      <c r="AO1371" s="129"/>
      <c r="AP1371" s="93"/>
      <c r="AQ1371" s="93"/>
    </row>
    <row r="1372" spans="5:43" x14ac:dyDescent="0.25">
      <c r="E1372" s="93"/>
      <c r="AM1372" s="93"/>
      <c r="AN1372" s="93"/>
      <c r="AO1372" s="129"/>
      <c r="AP1372" s="93"/>
      <c r="AQ1372" s="93"/>
    </row>
    <row r="1373" spans="5:43" x14ac:dyDescent="0.25">
      <c r="E1373" s="93"/>
      <c r="AM1373" s="93"/>
      <c r="AN1373" s="93"/>
      <c r="AO1373" s="129"/>
      <c r="AP1373" s="93"/>
      <c r="AQ1373" s="93"/>
    </row>
    <row r="1374" spans="5:43" x14ac:dyDescent="0.25">
      <c r="E1374" s="93"/>
      <c r="AM1374" s="93"/>
      <c r="AN1374" s="93"/>
      <c r="AO1374" s="129"/>
      <c r="AP1374" s="93"/>
      <c r="AQ1374" s="93"/>
    </row>
    <row r="1375" spans="5:43" x14ac:dyDescent="0.25">
      <c r="E1375" s="93"/>
      <c r="AM1375" s="93"/>
      <c r="AN1375" s="93"/>
      <c r="AO1375" s="129"/>
      <c r="AP1375" s="93"/>
      <c r="AQ1375" s="93"/>
    </row>
    <row r="1376" spans="5:43" x14ac:dyDescent="0.25">
      <c r="E1376" s="93"/>
      <c r="AM1376" s="93"/>
      <c r="AN1376" s="93"/>
      <c r="AO1376" s="129"/>
      <c r="AP1376" s="93"/>
      <c r="AQ1376" s="93"/>
    </row>
    <row r="1377" spans="5:43" x14ac:dyDescent="0.25">
      <c r="E1377" s="93"/>
      <c r="AM1377" s="93"/>
      <c r="AN1377" s="93"/>
      <c r="AO1377" s="129"/>
      <c r="AP1377" s="93"/>
      <c r="AQ1377" s="93"/>
    </row>
    <row r="1378" spans="5:43" x14ac:dyDescent="0.25">
      <c r="E1378" s="93"/>
      <c r="AM1378" s="93"/>
      <c r="AN1378" s="93"/>
      <c r="AO1378" s="129"/>
      <c r="AP1378" s="93"/>
      <c r="AQ1378" s="93"/>
    </row>
    <row r="1379" spans="5:43" x14ac:dyDescent="0.25">
      <c r="E1379" s="93"/>
      <c r="AM1379" s="93"/>
      <c r="AN1379" s="93"/>
      <c r="AO1379" s="129"/>
      <c r="AP1379" s="93"/>
      <c r="AQ1379" s="93"/>
    </row>
    <row r="1380" spans="5:43" x14ac:dyDescent="0.25">
      <c r="E1380" s="93"/>
      <c r="AM1380" s="93"/>
      <c r="AN1380" s="93"/>
      <c r="AO1380" s="129"/>
      <c r="AP1380" s="93"/>
      <c r="AQ1380" s="93"/>
    </row>
    <row r="1381" spans="5:43" x14ac:dyDescent="0.25">
      <c r="E1381" s="93"/>
      <c r="AM1381" s="93"/>
      <c r="AN1381" s="93"/>
      <c r="AO1381" s="129"/>
      <c r="AP1381" s="93"/>
      <c r="AQ1381" s="93"/>
    </row>
    <row r="1382" spans="5:43" x14ac:dyDescent="0.25">
      <c r="E1382" s="93"/>
      <c r="AM1382" s="93"/>
      <c r="AN1382" s="93"/>
      <c r="AO1382" s="129"/>
      <c r="AP1382" s="93"/>
      <c r="AQ1382" s="93"/>
    </row>
    <row r="1383" spans="5:43" x14ac:dyDescent="0.25">
      <c r="E1383" s="93"/>
      <c r="AM1383" s="93"/>
      <c r="AN1383" s="93"/>
      <c r="AO1383" s="129"/>
      <c r="AP1383" s="93"/>
      <c r="AQ1383" s="93"/>
    </row>
    <row r="1384" spans="5:43" x14ac:dyDescent="0.25">
      <c r="E1384" s="93"/>
      <c r="AM1384" s="93"/>
      <c r="AN1384" s="93"/>
      <c r="AO1384" s="129"/>
      <c r="AP1384" s="93"/>
      <c r="AQ1384" s="93"/>
    </row>
    <row r="1385" spans="5:43" x14ac:dyDescent="0.25">
      <c r="E1385" s="93"/>
      <c r="AM1385" s="93"/>
      <c r="AN1385" s="93"/>
      <c r="AO1385" s="129"/>
      <c r="AP1385" s="93"/>
      <c r="AQ1385" s="93"/>
    </row>
    <row r="1386" spans="5:43" x14ac:dyDescent="0.25">
      <c r="E1386" s="93"/>
      <c r="AM1386" s="93"/>
      <c r="AN1386" s="93"/>
      <c r="AO1386" s="129"/>
      <c r="AP1386" s="93"/>
      <c r="AQ1386" s="93"/>
    </row>
    <row r="1387" spans="5:43" x14ac:dyDescent="0.25">
      <c r="E1387" s="93"/>
      <c r="AM1387" s="93"/>
      <c r="AN1387" s="93"/>
      <c r="AO1387" s="129"/>
      <c r="AP1387" s="93"/>
      <c r="AQ1387" s="93"/>
    </row>
    <row r="1388" spans="5:43" x14ac:dyDescent="0.25">
      <c r="E1388" s="93"/>
      <c r="AM1388" s="93"/>
      <c r="AN1388" s="93"/>
      <c r="AO1388" s="129"/>
      <c r="AP1388" s="93"/>
      <c r="AQ1388" s="93"/>
    </row>
    <row r="1389" spans="5:43" x14ac:dyDescent="0.25">
      <c r="E1389" s="93"/>
      <c r="AM1389" s="93"/>
      <c r="AN1389" s="93"/>
      <c r="AO1389" s="129"/>
      <c r="AP1389" s="93"/>
      <c r="AQ1389" s="93"/>
    </row>
    <row r="1390" spans="5:43" x14ac:dyDescent="0.25">
      <c r="E1390" s="93"/>
      <c r="AM1390" s="93"/>
      <c r="AN1390" s="93"/>
      <c r="AO1390" s="129"/>
      <c r="AP1390" s="93"/>
      <c r="AQ1390" s="93"/>
    </row>
    <row r="1391" spans="5:43" x14ac:dyDescent="0.25">
      <c r="E1391" s="93"/>
      <c r="AM1391" s="93"/>
      <c r="AN1391" s="93"/>
      <c r="AO1391" s="129"/>
      <c r="AP1391" s="93"/>
      <c r="AQ1391" s="93"/>
    </row>
    <row r="1392" spans="5:43" x14ac:dyDescent="0.25">
      <c r="E1392" s="93"/>
      <c r="AM1392" s="93"/>
      <c r="AN1392" s="93"/>
      <c r="AO1392" s="129"/>
      <c r="AP1392" s="93"/>
      <c r="AQ1392" s="93"/>
    </row>
    <row r="1393" spans="5:43" x14ac:dyDescent="0.25">
      <c r="E1393" s="93"/>
      <c r="AM1393" s="93"/>
      <c r="AN1393" s="93"/>
      <c r="AO1393" s="129"/>
      <c r="AP1393" s="93"/>
      <c r="AQ1393" s="93"/>
    </row>
    <row r="1394" spans="5:43" x14ac:dyDescent="0.25">
      <c r="E1394" s="93"/>
      <c r="AM1394" s="93"/>
      <c r="AN1394" s="93"/>
      <c r="AO1394" s="129"/>
      <c r="AP1394" s="93"/>
      <c r="AQ1394" s="93"/>
    </row>
    <row r="1395" spans="5:43" x14ac:dyDescent="0.25">
      <c r="E1395" s="93"/>
      <c r="AM1395" s="93"/>
      <c r="AN1395" s="93"/>
      <c r="AO1395" s="129"/>
      <c r="AP1395" s="93"/>
      <c r="AQ1395" s="93"/>
    </row>
    <row r="1396" spans="5:43" x14ac:dyDescent="0.25">
      <c r="E1396" s="93"/>
      <c r="AM1396" s="93"/>
      <c r="AN1396" s="93"/>
      <c r="AO1396" s="129"/>
      <c r="AP1396" s="93"/>
      <c r="AQ1396" s="93"/>
    </row>
    <row r="1397" spans="5:43" x14ac:dyDescent="0.25">
      <c r="E1397" s="93"/>
      <c r="AM1397" s="93"/>
      <c r="AN1397" s="93"/>
      <c r="AO1397" s="129"/>
      <c r="AP1397" s="93"/>
      <c r="AQ1397" s="93"/>
    </row>
    <row r="1398" spans="5:43" x14ac:dyDescent="0.25">
      <c r="E1398" s="93"/>
      <c r="AM1398" s="93"/>
      <c r="AN1398" s="93"/>
      <c r="AO1398" s="129"/>
      <c r="AP1398" s="93"/>
      <c r="AQ1398" s="93"/>
    </row>
    <row r="1399" spans="5:43" x14ac:dyDescent="0.25">
      <c r="E1399" s="93"/>
      <c r="AM1399" s="93"/>
      <c r="AN1399" s="93"/>
      <c r="AO1399" s="129"/>
      <c r="AP1399" s="93"/>
      <c r="AQ1399" s="93"/>
    </row>
    <row r="1400" spans="5:43" x14ac:dyDescent="0.25">
      <c r="E1400" s="93"/>
      <c r="AM1400" s="93"/>
      <c r="AN1400" s="93"/>
      <c r="AO1400" s="129"/>
      <c r="AP1400" s="93"/>
      <c r="AQ1400" s="93"/>
    </row>
    <row r="1401" spans="5:43" x14ac:dyDescent="0.25">
      <c r="E1401" s="93"/>
      <c r="AM1401" s="93"/>
      <c r="AN1401" s="93"/>
      <c r="AO1401" s="129"/>
      <c r="AP1401" s="93"/>
      <c r="AQ1401" s="93"/>
    </row>
    <row r="1402" spans="5:43" x14ac:dyDescent="0.25">
      <c r="E1402" s="93"/>
      <c r="AM1402" s="93"/>
      <c r="AN1402" s="93"/>
      <c r="AO1402" s="129"/>
      <c r="AP1402" s="93"/>
      <c r="AQ1402" s="93"/>
    </row>
    <row r="1403" spans="5:43" x14ac:dyDescent="0.25">
      <c r="E1403" s="93"/>
      <c r="AM1403" s="93"/>
      <c r="AN1403" s="93"/>
      <c r="AO1403" s="129"/>
      <c r="AP1403" s="93"/>
      <c r="AQ1403" s="93"/>
    </row>
    <row r="1404" spans="5:43" x14ac:dyDescent="0.25">
      <c r="E1404" s="93"/>
      <c r="AM1404" s="93"/>
      <c r="AN1404" s="93"/>
      <c r="AO1404" s="129"/>
      <c r="AP1404" s="93"/>
      <c r="AQ1404" s="93"/>
    </row>
    <row r="1405" spans="5:43" x14ac:dyDescent="0.25">
      <c r="E1405" s="93"/>
      <c r="AM1405" s="93"/>
      <c r="AN1405" s="93"/>
      <c r="AO1405" s="129"/>
      <c r="AP1405" s="93"/>
      <c r="AQ1405" s="93"/>
    </row>
    <row r="1406" spans="5:43" x14ac:dyDescent="0.25">
      <c r="E1406" s="93"/>
      <c r="AM1406" s="93"/>
      <c r="AN1406" s="93"/>
      <c r="AO1406" s="129"/>
      <c r="AP1406" s="93"/>
      <c r="AQ1406" s="93"/>
    </row>
    <row r="1407" spans="5:43" x14ac:dyDescent="0.25">
      <c r="E1407" s="93"/>
      <c r="AM1407" s="93"/>
      <c r="AN1407" s="93"/>
      <c r="AO1407" s="129"/>
      <c r="AP1407" s="93"/>
      <c r="AQ1407" s="93"/>
    </row>
    <row r="1408" spans="5:43" x14ac:dyDescent="0.25">
      <c r="E1408" s="93"/>
      <c r="AM1408" s="93"/>
      <c r="AN1408" s="93"/>
      <c r="AO1408" s="129"/>
      <c r="AP1408" s="93"/>
      <c r="AQ1408" s="93"/>
    </row>
    <row r="1409" spans="5:43" x14ac:dyDescent="0.25">
      <c r="E1409" s="93"/>
      <c r="AM1409" s="93"/>
      <c r="AN1409" s="93"/>
      <c r="AO1409" s="129"/>
      <c r="AP1409" s="93"/>
      <c r="AQ1409" s="93"/>
    </row>
    <row r="1410" spans="5:43" x14ac:dyDescent="0.25">
      <c r="E1410" s="93"/>
      <c r="AM1410" s="93"/>
      <c r="AN1410" s="93"/>
      <c r="AO1410" s="129"/>
      <c r="AP1410" s="93"/>
      <c r="AQ1410" s="93"/>
    </row>
    <row r="1411" spans="5:43" x14ac:dyDescent="0.25">
      <c r="E1411" s="93"/>
      <c r="AM1411" s="93"/>
      <c r="AN1411" s="93"/>
      <c r="AO1411" s="129"/>
      <c r="AP1411" s="93"/>
      <c r="AQ1411" s="93"/>
    </row>
    <row r="1412" spans="5:43" x14ac:dyDescent="0.25">
      <c r="E1412" s="93"/>
      <c r="AM1412" s="93"/>
      <c r="AN1412" s="93"/>
      <c r="AO1412" s="129"/>
      <c r="AP1412" s="93"/>
      <c r="AQ1412" s="93"/>
    </row>
    <row r="1413" spans="5:43" x14ac:dyDescent="0.25">
      <c r="E1413" s="93"/>
      <c r="AM1413" s="93"/>
      <c r="AN1413" s="93"/>
      <c r="AO1413" s="129"/>
      <c r="AP1413" s="93"/>
      <c r="AQ1413" s="93"/>
    </row>
    <row r="1414" spans="5:43" x14ac:dyDescent="0.25">
      <c r="E1414" s="93"/>
      <c r="AM1414" s="93"/>
      <c r="AN1414" s="93"/>
      <c r="AO1414" s="129"/>
      <c r="AP1414" s="93"/>
      <c r="AQ1414" s="93"/>
    </row>
    <row r="1415" spans="5:43" x14ac:dyDescent="0.25">
      <c r="E1415" s="93"/>
      <c r="AM1415" s="93"/>
      <c r="AN1415" s="93"/>
      <c r="AO1415" s="129"/>
      <c r="AP1415" s="93"/>
      <c r="AQ1415" s="93"/>
    </row>
    <row r="1416" spans="5:43" x14ac:dyDescent="0.25">
      <c r="E1416" s="93"/>
      <c r="AM1416" s="93"/>
      <c r="AN1416" s="93"/>
      <c r="AO1416" s="129"/>
      <c r="AP1416" s="93"/>
      <c r="AQ1416" s="93"/>
    </row>
    <row r="1417" spans="5:43" x14ac:dyDescent="0.25">
      <c r="E1417" s="93"/>
      <c r="AM1417" s="93"/>
      <c r="AN1417" s="93"/>
      <c r="AO1417" s="129"/>
      <c r="AP1417" s="93"/>
      <c r="AQ1417" s="93"/>
    </row>
    <row r="1418" spans="5:43" x14ac:dyDescent="0.25">
      <c r="E1418" s="93"/>
      <c r="AM1418" s="93"/>
      <c r="AN1418" s="93"/>
      <c r="AO1418" s="129"/>
      <c r="AP1418" s="93"/>
      <c r="AQ1418" s="93"/>
    </row>
    <row r="1419" spans="5:43" x14ac:dyDescent="0.25">
      <c r="E1419" s="93"/>
      <c r="AM1419" s="93"/>
      <c r="AN1419" s="93"/>
      <c r="AO1419" s="129"/>
      <c r="AP1419" s="93"/>
      <c r="AQ1419" s="93"/>
    </row>
    <row r="1420" spans="5:43" x14ac:dyDescent="0.25">
      <c r="E1420" s="93"/>
      <c r="AM1420" s="93"/>
      <c r="AN1420" s="93"/>
      <c r="AO1420" s="129"/>
      <c r="AP1420" s="93"/>
      <c r="AQ1420" s="93"/>
    </row>
    <row r="1421" spans="5:43" x14ac:dyDescent="0.25">
      <c r="E1421" s="93"/>
      <c r="AM1421" s="93"/>
      <c r="AN1421" s="93"/>
      <c r="AO1421" s="129"/>
      <c r="AP1421" s="93"/>
      <c r="AQ1421" s="93"/>
    </row>
    <row r="1422" spans="5:43" x14ac:dyDescent="0.25">
      <c r="E1422" s="93"/>
      <c r="AM1422" s="93"/>
      <c r="AN1422" s="93"/>
      <c r="AO1422" s="129"/>
      <c r="AP1422" s="93"/>
      <c r="AQ1422" s="93"/>
    </row>
    <row r="1423" spans="5:43" x14ac:dyDescent="0.25">
      <c r="E1423" s="93"/>
      <c r="AM1423" s="93"/>
      <c r="AN1423" s="93"/>
      <c r="AO1423" s="129"/>
      <c r="AP1423" s="93"/>
      <c r="AQ1423" s="93"/>
    </row>
    <row r="1424" spans="5:43" x14ac:dyDescent="0.25">
      <c r="E1424" s="93"/>
      <c r="AM1424" s="93"/>
      <c r="AN1424" s="93"/>
      <c r="AO1424" s="129"/>
      <c r="AP1424" s="93"/>
      <c r="AQ1424" s="93"/>
    </row>
    <row r="1425" spans="5:43" x14ac:dyDescent="0.25">
      <c r="E1425" s="93"/>
      <c r="AM1425" s="93"/>
      <c r="AN1425" s="93"/>
      <c r="AO1425" s="129"/>
      <c r="AP1425" s="93"/>
      <c r="AQ1425" s="93"/>
    </row>
    <row r="1426" spans="5:43" x14ac:dyDescent="0.25">
      <c r="E1426" s="93"/>
      <c r="AM1426" s="93"/>
      <c r="AN1426" s="93"/>
      <c r="AO1426" s="129"/>
      <c r="AP1426" s="93"/>
      <c r="AQ1426" s="93"/>
    </row>
    <row r="1427" spans="5:43" x14ac:dyDescent="0.25">
      <c r="E1427" s="93"/>
      <c r="AM1427" s="93"/>
      <c r="AN1427" s="93"/>
      <c r="AO1427" s="129"/>
      <c r="AP1427" s="93"/>
      <c r="AQ1427" s="93"/>
    </row>
    <row r="1428" spans="5:43" x14ac:dyDescent="0.25">
      <c r="E1428" s="93"/>
      <c r="AM1428" s="93"/>
      <c r="AN1428" s="93"/>
      <c r="AO1428" s="129"/>
      <c r="AP1428" s="93"/>
      <c r="AQ1428" s="93"/>
    </row>
    <row r="1429" spans="5:43" x14ac:dyDescent="0.25">
      <c r="E1429" s="93"/>
      <c r="AM1429" s="93"/>
      <c r="AN1429" s="93"/>
      <c r="AO1429" s="129"/>
      <c r="AP1429" s="93"/>
      <c r="AQ1429" s="93"/>
    </row>
    <row r="1430" spans="5:43" x14ac:dyDescent="0.25">
      <c r="E1430" s="93"/>
      <c r="AM1430" s="93"/>
      <c r="AN1430" s="93"/>
      <c r="AO1430" s="129"/>
      <c r="AP1430" s="93"/>
      <c r="AQ1430" s="93"/>
    </row>
    <row r="1431" spans="5:43" x14ac:dyDescent="0.25">
      <c r="E1431" s="93"/>
      <c r="AM1431" s="93"/>
      <c r="AN1431" s="93"/>
      <c r="AO1431" s="129"/>
      <c r="AP1431" s="93"/>
      <c r="AQ1431" s="93"/>
    </row>
    <row r="1432" spans="5:43" x14ac:dyDescent="0.25">
      <c r="E1432" s="93"/>
      <c r="AM1432" s="93"/>
      <c r="AN1432" s="93"/>
      <c r="AO1432" s="129"/>
      <c r="AP1432" s="93"/>
      <c r="AQ1432" s="93"/>
    </row>
    <row r="1433" spans="5:43" x14ac:dyDescent="0.25">
      <c r="E1433" s="93"/>
      <c r="AM1433" s="93"/>
      <c r="AN1433" s="93"/>
      <c r="AO1433" s="129"/>
      <c r="AP1433" s="93"/>
      <c r="AQ1433" s="93"/>
    </row>
    <row r="1434" spans="5:43" x14ac:dyDescent="0.25">
      <c r="E1434" s="93"/>
      <c r="AM1434" s="93"/>
      <c r="AN1434" s="93"/>
      <c r="AO1434" s="129"/>
      <c r="AP1434" s="93"/>
      <c r="AQ1434" s="93"/>
    </row>
    <row r="1435" spans="5:43" x14ac:dyDescent="0.25">
      <c r="E1435" s="93"/>
      <c r="AM1435" s="93"/>
      <c r="AN1435" s="93"/>
      <c r="AO1435" s="129"/>
      <c r="AP1435" s="93"/>
      <c r="AQ1435" s="93"/>
    </row>
    <row r="1436" spans="5:43" x14ac:dyDescent="0.25">
      <c r="E1436" s="93"/>
      <c r="AM1436" s="93"/>
      <c r="AN1436" s="93"/>
      <c r="AO1436" s="129"/>
      <c r="AP1436" s="93"/>
      <c r="AQ1436" s="93"/>
    </row>
    <row r="1437" spans="5:43" x14ac:dyDescent="0.25">
      <c r="E1437" s="93"/>
      <c r="AM1437" s="93"/>
      <c r="AN1437" s="93"/>
      <c r="AO1437" s="129"/>
      <c r="AP1437" s="93"/>
      <c r="AQ1437" s="93"/>
    </row>
    <row r="1438" spans="5:43" x14ac:dyDescent="0.25">
      <c r="E1438" s="93"/>
      <c r="AM1438" s="93"/>
      <c r="AN1438" s="93"/>
      <c r="AO1438" s="129"/>
      <c r="AP1438" s="93"/>
      <c r="AQ1438" s="93"/>
    </row>
    <row r="1439" spans="5:43" x14ac:dyDescent="0.25">
      <c r="E1439" s="93"/>
      <c r="AM1439" s="93"/>
      <c r="AN1439" s="93"/>
      <c r="AO1439" s="129"/>
      <c r="AP1439" s="93"/>
      <c r="AQ1439" s="93"/>
    </row>
    <row r="1440" spans="5:43" x14ac:dyDescent="0.25">
      <c r="E1440" s="93"/>
      <c r="AM1440" s="93"/>
      <c r="AN1440" s="93"/>
      <c r="AO1440" s="129"/>
      <c r="AP1440" s="93"/>
      <c r="AQ1440" s="93"/>
    </row>
    <row r="1441" spans="5:43" x14ac:dyDescent="0.25">
      <c r="E1441" s="93"/>
      <c r="AM1441" s="93"/>
      <c r="AN1441" s="93"/>
      <c r="AO1441" s="129"/>
      <c r="AP1441" s="93"/>
      <c r="AQ1441" s="93"/>
    </row>
    <row r="1442" spans="5:43" x14ac:dyDescent="0.25">
      <c r="E1442" s="93"/>
      <c r="AM1442" s="93"/>
      <c r="AN1442" s="93"/>
      <c r="AO1442" s="129"/>
      <c r="AP1442" s="93"/>
      <c r="AQ1442" s="93"/>
    </row>
    <row r="1443" spans="5:43" x14ac:dyDescent="0.25">
      <c r="E1443" s="93"/>
      <c r="AM1443" s="93"/>
      <c r="AN1443" s="93"/>
      <c r="AO1443" s="129"/>
      <c r="AP1443" s="93"/>
      <c r="AQ1443" s="93"/>
    </row>
    <row r="1444" spans="5:43" x14ac:dyDescent="0.25">
      <c r="E1444" s="93"/>
      <c r="AM1444" s="93"/>
      <c r="AN1444" s="93"/>
      <c r="AO1444" s="129"/>
      <c r="AP1444" s="93"/>
      <c r="AQ1444" s="93"/>
    </row>
    <row r="1445" spans="5:43" x14ac:dyDescent="0.25">
      <c r="E1445" s="93"/>
      <c r="AM1445" s="93"/>
      <c r="AN1445" s="93"/>
      <c r="AO1445" s="129"/>
      <c r="AP1445" s="93"/>
      <c r="AQ1445" s="93"/>
    </row>
    <row r="1446" spans="5:43" x14ac:dyDescent="0.25">
      <c r="E1446" s="93"/>
      <c r="AM1446" s="93"/>
      <c r="AN1446" s="93"/>
      <c r="AO1446" s="129"/>
      <c r="AP1446" s="93"/>
      <c r="AQ1446" s="93"/>
    </row>
    <row r="1447" spans="5:43" x14ac:dyDescent="0.25">
      <c r="E1447" s="93"/>
      <c r="AM1447" s="93"/>
      <c r="AN1447" s="93"/>
      <c r="AO1447" s="129"/>
      <c r="AP1447" s="93"/>
      <c r="AQ1447" s="93"/>
    </row>
    <row r="1448" spans="5:43" x14ac:dyDescent="0.25">
      <c r="E1448" s="93"/>
      <c r="AM1448" s="93"/>
      <c r="AN1448" s="93"/>
      <c r="AO1448" s="129"/>
      <c r="AP1448" s="93"/>
      <c r="AQ1448" s="93"/>
    </row>
    <row r="1449" spans="5:43" x14ac:dyDescent="0.25">
      <c r="E1449" s="93"/>
      <c r="AM1449" s="93"/>
      <c r="AN1449" s="93"/>
      <c r="AO1449" s="129"/>
      <c r="AP1449" s="93"/>
      <c r="AQ1449" s="93"/>
    </row>
    <row r="1450" spans="5:43" x14ac:dyDescent="0.25">
      <c r="E1450" s="93"/>
      <c r="AM1450" s="93"/>
      <c r="AN1450" s="93"/>
      <c r="AO1450" s="129"/>
      <c r="AP1450" s="93"/>
      <c r="AQ1450" s="93"/>
    </row>
    <row r="1451" spans="5:43" x14ac:dyDescent="0.25">
      <c r="E1451" s="93"/>
      <c r="AM1451" s="93"/>
      <c r="AN1451" s="93"/>
      <c r="AO1451" s="129"/>
      <c r="AP1451" s="93"/>
      <c r="AQ1451" s="93"/>
    </row>
    <row r="1452" spans="5:43" x14ac:dyDescent="0.25">
      <c r="E1452" s="93"/>
      <c r="AM1452" s="93"/>
      <c r="AN1452" s="93"/>
      <c r="AO1452" s="129"/>
      <c r="AP1452" s="93"/>
      <c r="AQ1452" s="93"/>
    </row>
    <row r="1453" spans="5:43" x14ac:dyDescent="0.25">
      <c r="E1453" s="93"/>
      <c r="AM1453" s="93"/>
      <c r="AN1453" s="93"/>
      <c r="AO1453" s="129"/>
      <c r="AP1453" s="93"/>
      <c r="AQ1453" s="93"/>
    </row>
    <row r="1454" spans="5:43" x14ac:dyDescent="0.25">
      <c r="E1454" s="93"/>
      <c r="AM1454" s="93"/>
      <c r="AN1454" s="93"/>
      <c r="AO1454" s="129"/>
      <c r="AP1454" s="93"/>
      <c r="AQ1454" s="93"/>
    </row>
    <row r="1455" spans="5:43" x14ac:dyDescent="0.25">
      <c r="E1455" s="93"/>
      <c r="AM1455" s="93"/>
      <c r="AN1455" s="93"/>
      <c r="AO1455" s="129"/>
      <c r="AP1455" s="93"/>
      <c r="AQ1455" s="93"/>
    </row>
    <row r="1456" spans="5:43" x14ac:dyDescent="0.25">
      <c r="E1456" s="93"/>
      <c r="AM1456" s="93"/>
      <c r="AN1456" s="93"/>
      <c r="AO1456" s="129"/>
      <c r="AP1456" s="93"/>
      <c r="AQ1456" s="93"/>
    </row>
    <row r="1457" spans="5:43" x14ac:dyDescent="0.25">
      <c r="E1457" s="93"/>
      <c r="AM1457" s="93"/>
      <c r="AN1457" s="93"/>
      <c r="AO1457" s="129"/>
      <c r="AP1457" s="93"/>
      <c r="AQ1457" s="93"/>
    </row>
    <row r="1458" spans="5:43" x14ac:dyDescent="0.25">
      <c r="E1458" s="93"/>
      <c r="AM1458" s="93"/>
      <c r="AN1458" s="93"/>
      <c r="AO1458" s="129"/>
      <c r="AP1458" s="93"/>
      <c r="AQ1458" s="93"/>
    </row>
    <row r="1459" spans="5:43" x14ac:dyDescent="0.25">
      <c r="E1459" s="93"/>
      <c r="AM1459" s="93"/>
      <c r="AN1459" s="93"/>
      <c r="AO1459" s="129"/>
      <c r="AP1459" s="93"/>
      <c r="AQ1459" s="93"/>
    </row>
    <row r="1460" spans="5:43" x14ac:dyDescent="0.25">
      <c r="E1460" s="93"/>
      <c r="AM1460" s="93"/>
      <c r="AN1460" s="93"/>
      <c r="AO1460" s="129"/>
      <c r="AP1460" s="93"/>
      <c r="AQ1460" s="93"/>
    </row>
    <row r="1461" spans="5:43" x14ac:dyDescent="0.25">
      <c r="E1461" s="93"/>
      <c r="AM1461" s="93"/>
      <c r="AN1461" s="93"/>
      <c r="AO1461" s="129"/>
      <c r="AP1461" s="93"/>
      <c r="AQ1461" s="93"/>
    </row>
    <row r="1462" spans="5:43" x14ac:dyDescent="0.25">
      <c r="E1462" s="93"/>
      <c r="AM1462" s="93"/>
      <c r="AN1462" s="93"/>
      <c r="AO1462" s="129"/>
      <c r="AP1462" s="93"/>
      <c r="AQ1462" s="93"/>
    </row>
    <row r="1463" spans="5:43" x14ac:dyDescent="0.25">
      <c r="E1463" s="93"/>
      <c r="AM1463" s="93"/>
      <c r="AN1463" s="93"/>
      <c r="AO1463" s="129"/>
      <c r="AP1463" s="93"/>
      <c r="AQ1463" s="93"/>
    </row>
    <row r="1464" spans="5:43" x14ac:dyDescent="0.25">
      <c r="E1464" s="93"/>
      <c r="AM1464" s="93"/>
      <c r="AN1464" s="93"/>
      <c r="AO1464" s="129"/>
      <c r="AP1464" s="93"/>
      <c r="AQ1464" s="93"/>
    </row>
    <row r="1465" spans="5:43" x14ac:dyDescent="0.25">
      <c r="E1465" s="93"/>
      <c r="AM1465" s="93"/>
      <c r="AN1465" s="93"/>
      <c r="AO1465" s="129"/>
      <c r="AP1465" s="93"/>
      <c r="AQ1465" s="93"/>
    </row>
    <row r="1466" spans="5:43" x14ac:dyDescent="0.25">
      <c r="E1466" s="93"/>
      <c r="AM1466" s="93"/>
      <c r="AN1466" s="93"/>
      <c r="AO1466" s="129"/>
      <c r="AP1466" s="93"/>
      <c r="AQ1466" s="93"/>
    </row>
    <row r="1467" spans="5:43" x14ac:dyDescent="0.25">
      <c r="E1467" s="93"/>
      <c r="AM1467" s="93"/>
      <c r="AN1467" s="93"/>
      <c r="AO1467" s="129"/>
      <c r="AP1467" s="93"/>
      <c r="AQ1467" s="93"/>
    </row>
    <row r="1468" spans="5:43" x14ac:dyDescent="0.25">
      <c r="E1468" s="93"/>
      <c r="AM1468" s="93"/>
      <c r="AN1468" s="93"/>
      <c r="AO1468" s="129"/>
      <c r="AP1468" s="93"/>
      <c r="AQ1468" s="93"/>
    </row>
    <row r="1469" spans="5:43" x14ac:dyDescent="0.25">
      <c r="E1469" s="93"/>
      <c r="AM1469" s="93"/>
      <c r="AN1469" s="93"/>
      <c r="AO1469" s="129"/>
      <c r="AP1469" s="93"/>
      <c r="AQ1469" s="93"/>
    </row>
    <row r="1470" spans="5:43" x14ac:dyDescent="0.25">
      <c r="E1470" s="93"/>
      <c r="AM1470" s="93"/>
      <c r="AN1470" s="93"/>
      <c r="AO1470" s="129"/>
      <c r="AP1470" s="93"/>
      <c r="AQ1470" s="93"/>
    </row>
    <row r="1471" spans="5:43" x14ac:dyDescent="0.25">
      <c r="E1471" s="93"/>
      <c r="AM1471" s="93"/>
      <c r="AN1471" s="93"/>
      <c r="AO1471" s="129"/>
      <c r="AP1471" s="93"/>
      <c r="AQ1471" s="93"/>
    </row>
    <row r="1472" spans="5:43" x14ac:dyDescent="0.25">
      <c r="E1472" s="93"/>
      <c r="AM1472" s="93"/>
      <c r="AN1472" s="93"/>
      <c r="AO1472" s="129"/>
      <c r="AP1472" s="93"/>
      <c r="AQ1472" s="93"/>
    </row>
    <row r="1473" spans="5:43" x14ac:dyDescent="0.25">
      <c r="E1473" s="93"/>
      <c r="AM1473" s="93"/>
      <c r="AN1473" s="93"/>
      <c r="AO1473" s="129"/>
      <c r="AP1473" s="93"/>
      <c r="AQ1473" s="93"/>
    </row>
    <row r="1474" spans="5:43" x14ac:dyDescent="0.25">
      <c r="E1474" s="93"/>
      <c r="AM1474" s="93"/>
      <c r="AN1474" s="93"/>
      <c r="AO1474" s="129"/>
      <c r="AP1474" s="93"/>
      <c r="AQ1474" s="93"/>
    </row>
    <row r="1475" spans="5:43" x14ac:dyDescent="0.25">
      <c r="E1475" s="93"/>
      <c r="AM1475" s="93"/>
      <c r="AN1475" s="93"/>
      <c r="AO1475" s="129"/>
      <c r="AP1475" s="93"/>
      <c r="AQ1475" s="93"/>
    </row>
    <row r="1476" spans="5:43" x14ac:dyDescent="0.25">
      <c r="E1476" s="93"/>
      <c r="AM1476" s="93"/>
      <c r="AN1476" s="93"/>
      <c r="AO1476" s="129"/>
      <c r="AP1476" s="93"/>
      <c r="AQ1476" s="93"/>
    </row>
    <row r="1477" spans="5:43" x14ac:dyDescent="0.25">
      <c r="E1477" s="93"/>
      <c r="AM1477" s="93"/>
      <c r="AN1477" s="93"/>
      <c r="AO1477" s="129"/>
      <c r="AP1477" s="93"/>
      <c r="AQ1477" s="93"/>
    </row>
    <row r="1478" spans="5:43" x14ac:dyDescent="0.25">
      <c r="E1478" s="93"/>
      <c r="AM1478" s="93"/>
      <c r="AN1478" s="93"/>
      <c r="AO1478" s="129"/>
      <c r="AP1478" s="93"/>
      <c r="AQ1478" s="93"/>
    </row>
    <row r="1479" spans="5:43" x14ac:dyDescent="0.25">
      <c r="E1479" s="93"/>
      <c r="AM1479" s="93"/>
      <c r="AN1479" s="93"/>
      <c r="AO1479" s="129"/>
      <c r="AP1479" s="93"/>
      <c r="AQ1479" s="93"/>
    </row>
    <row r="1480" spans="5:43" x14ac:dyDescent="0.25">
      <c r="E1480" s="93"/>
      <c r="AM1480" s="93"/>
      <c r="AN1480" s="93"/>
      <c r="AO1480" s="129"/>
      <c r="AP1480" s="93"/>
      <c r="AQ1480" s="93"/>
    </row>
    <row r="1481" spans="5:43" x14ac:dyDescent="0.25">
      <c r="E1481" s="93"/>
      <c r="AM1481" s="93"/>
      <c r="AN1481" s="93"/>
      <c r="AO1481" s="129"/>
      <c r="AP1481" s="93"/>
      <c r="AQ1481" s="93"/>
    </row>
    <row r="1482" spans="5:43" x14ac:dyDescent="0.25">
      <c r="E1482" s="93"/>
      <c r="AM1482" s="93"/>
      <c r="AN1482" s="93"/>
      <c r="AO1482" s="129"/>
      <c r="AP1482" s="93"/>
      <c r="AQ1482" s="93"/>
    </row>
    <row r="1483" spans="5:43" x14ac:dyDescent="0.25">
      <c r="E1483" s="93"/>
      <c r="AM1483" s="93"/>
      <c r="AN1483" s="93"/>
      <c r="AO1483" s="129"/>
      <c r="AP1483" s="93"/>
      <c r="AQ1483" s="93"/>
    </row>
    <row r="1484" spans="5:43" x14ac:dyDescent="0.25">
      <c r="E1484" s="93"/>
      <c r="AM1484" s="93"/>
      <c r="AN1484" s="93"/>
      <c r="AO1484" s="129"/>
      <c r="AP1484" s="93"/>
      <c r="AQ1484" s="93"/>
    </row>
    <row r="1485" spans="5:43" x14ac:dyDescent="0.25">
      <c r="E1485" s="93"/>
      <c r="AM1485" s="93"/>
      <c r="AN1485" s="93"/>
      <c r="AO1485" s="129"/>
      <c r="AP1485" s="93"/>
      <c r="AQ1485" s="93"/>
    </row>
    <row r="1486" spans="5:43" x14ac:dyDescent="0.25">
      <c r="E1486" s="93"/>
      <c r="AM1486" s="93"/>
      <c r="AN1486" s="93"/>
      <c r="AO1486" s="129"/>
      <c r="AP1486" s="93"/>
      <c r="AQ1486" s="93"/>
    </row>
    <row r="1487" spans="5:43" x14ac:dyDescent="0.25">
      <c r="E1487" s="93"/>
      <c r="AM1487" s="93"/>
      <c r="AN1487" s="93"/>
      <c r="AO1487" s="129"/>
      <c r="AP1487" s="93"/>
      <c r="AQ1487" s="93"/>
    </row>
    <row r="1488" spans="5:43" x14ac:dyDescent="0.25">
      <c r="E1488" s="93"/>
      <c r="AM1488" s="93"/>
      <c r="AN1488" s="93"/>
      <c r="AO1488" s="129"/>
      <c r="AP1488" s="93"/>
      <c r="AQ1488" s="93"/>
    </row>
    <row r="1489" spans="5:43" x14ac:dyDescent="0.25">
      <c r="E1489" s="93"/>
      <c r="AM1489" s="93"/>
      <c r="AN1489" s="93"/>
      <c r="AO1489" s="129"/>
      <c r="AP1489" s="93"/>
      <c r="AQ1489" s="93"/>
    </row>
    <row r="1490" spans="5:43" x14ac:dyDescent="0.25">
      <c r="E1490" s="93"/>
      <c r="AM1490" s="93"/>
      <c r="AN1490" s="93"/>
      <c r="AO1490" s="129"/>
      <c r="AP1490" s="93"/>
      <c r="AQ1490" s="93"/>
    </row>
    <row r="1491" spans="5:43" x14ac:dyDescent="0.25">
      <c r="E1491" s="93"/>
      <c r="AM1491" s="93"/>
      <c r="AN1491" s="93"/>
      <c r="AO1491" s="129"/>
      <c r="AP1491" s="93"/>
      <c r="AQ1491" s="93"/>
    </row>
    <row r="1492" spans="5:43" x14ac:dyDescent="0.25">
      <c r="E1492" s="93"/>
      <c r="AM1492" s="93"/>
      <c r="AN1492" s="93"/>
      <c r="AO1492" s="129"/>
      <c r="AP1492" s="93"/>
      <c r="AQ1492" s="93"/>
    </row>
    <row r="1493" spans="5:43" x14ac:dyDescent="0.25">
      <c r="E1493" s="93"/>
      <c r="AM1493" s="93"/>
      <c r="AN1493" s="93"/>
      <c r="AO1493" s="129"/>
      <c r="AP1493" s="93"/>
      <c r="AQ1493" s="93"/>
    </row>
    <row r="1494" spans="5:43" x14ac:dyDescent="0.25">
      <c r="E1494" s="93"/>
      <c r="AM1494" s="93"/>
      <c r="AN1494" s="93"/>
      <c r="AO1494" s="129"/>
      <c r="AP1494" s="93"/>
      <c r="AQ1494" s="93"/>
    </row>
    <row r="1495" spans="5:43" x14ac:dyDescent="0.25">
      <c r="E1495" s="93"/>
      <c r="AM1495" s="93"/>
      <c r="AN1495" s="93"/>
      <c r="AO1495" s="129"/>
      <c r="AP1495" s="93"/>
      <c r="AQ1495" s="93"/>
    </row>
    <row r="1496" spans="5:43" x14ac:dyDescent="0.25">
      <c r="E1496" s="93"/>
      <c r="AM1496" s="93"/>
      <c r="AN1496" s="93"/>
      <c r="AO1496" s="129"/>
      <c r="AP1496" s="93"/>
      <c r="AQ1496" s="93"/>
    </row>
    <row r="1497" spans="5:43" x14ac:dyDescent="0.25">
      <c r="E1497" s="93"/>
      <c r="AM1497" s="93"/>
      <c r="AN1497" s="93"/>
      <c r="AO1497" s="129"/>
      <c r="AP1497" s="93"/>
      <c r="AQ1497" s="93"/>
    </row>
    <row r="1498" spans="5:43" x14ac:dyDescent="0.25">
      <c r="E1498" s="93"/>
      <c r="AM1498" s="93"/>
      <c r="AN1498" s="93"/>
      <c r="AO1498" s="129"/>
      <c r="AP1498" s="93"/>
      <c r="AQ1498" s="93"/>
    </row>
    <row r="1499" spans="5:43" x14ac:dyDescent="0.25">
      <c r="E1499" s="93"/>
      <c r="AM1499" s="93"/>
      <c r="AN1499" s="93"/>
      <c r="AO1499" s="129"/>
      <c r="AP1499" s="93"/>
      <c r="AQ1499" s="93"/>
    </row>
    <row r="1500" spans="5:43" x14ac:dyDescent="0.25">
      <c r="E1500" s="93"/>
      <c r="AM1500" s="93"/>
      <c r="AN1500" s="93"/>
      <c r="AO1500" s="129"/>
      <c r="AP1500" s="93"/>
      <c r="AQ1500" s="93"/>
    </row>
    <row r="1501" spans="5:43" x14ac:dyDescent="0.25">
      <c r="E1501" s="93"/>
      <c r="AM1501" s="93"/>
      <c r="AN1501" s="93"/>
      <c r="AO1501" s="129"/>
      <c r="AP1501" s="93"/>
      <c r="AQ1501" s="93"/>
    </row>
    <row r="1502" spans="5:43" x14ac:dyDescent="0.25">
      <c r="E1502" s="93"/>
      <c r="AM1502" s="93"/>
      <c r="AN1502" s="93"/>
      <c r="AO1502" s="129"/>
      <c r="AP1502" s="93"/>
      <c r="AQ1502" s="93"/>
    </row>
    <row r="1503" spans="5:43" x14ac:dyDescent="0.25">
      <c r="E1503" s="93"/>
      <c r="AM1503" s="93"/>
      <c r="AN1503" s="93"/>
      <c r="AO1503" s="129"/>
      <c r="AP1503" s="93"/>
      <c r="AQ1503" s="93"/>
    </row>
    <row r="1504" spans="5:43" x14ac:dyDescent="0.25">
      <c r="E1504" s="93"/>
      <c r="AM1504" s="93"/>
      <c r="AN1504" s="93"/>
      <c r="AO1504" s="129"/>
      <c r="AP1504" s="93"/>
      <c r="AQ1504" s="93"/>
    </row>
    <row r="1505" spans="5:43" x14ac:dyDescent="0.25">
      <c r="E1505" s="93"/>
      <c r="AM1505" s="93"/>
      <c r="AN1505" s="93"/>
      <c r="AO1505" s="129"/>
      <c r="AP1505" s="93"/>
      <c r="AQ1505" s="93"/>
    </row>
    <row r="1506" spans="5:43" x14ac:dyDescent="0.25">
      <c r="E1506" s="93"/>
      <c r="AM1506" s="93"/>
      <c r="AN1506" s="93"/>
      <c r="AO1506" s="129"/>
      <c r="AP1506" s="93"/>
      <c r="AQ1506" s="93"/>
    </row>
    <row r="1507" spans="5:43" x14ac:dyDescent="0.25">
      <c r="E1507" s="93"/>
      <c r="AM1507" s="93"/>
      <c r="AN1507" s="93"/>
      <c r="AO1507" s="129"/>
      <c r="AP1507" s="93"/>
      <c r="AQ1507" s="93"/>
    </row>
    <row r="1508" spans="5:43" x14ac:dyDescent="0.25">
      <c r="E1508" s="93"/>
      <c r="AM1508" s="93"/>
      <c r="AN1508" s="93"/>
      <c r="AO1508" s="129"/>
      <c r="AP1508" s="93"/>
      <c r="AQ1508" s="93"/>
    </row>
    <row r="1509" spans="5:43" x14ac:dyDescent="0.25">
      <c r="E1509" s="93"/>
      <c r="AM1509" s="93"/>
      <c r="AN1509" s="93"/>
      <c r="AO1509" s="129"/>
      <c r="AP1509" s="93"/>
      <c r="AQ1509" s="93"/>
    </row>
    <row r="1510" spans="5:43" x14ac:dyDescent="0.25">
      <c r="E1510" s="93"/>
      <c r="AM1510" s="93"/>
      <c r="AN1510" s="93"/>
      <c r="AO1510" s="129"/>
      <c r="AP1510" s="93"/>
      <c r="AQ1510" s="93"/>
    </row>
    <row r="1511" spans="5:43" x14ac:dyDescent="0.25">
      <c r="E1511" s="93"/>
      <c r="AM1511" s="93"/>
      <c r="AN1511" s="93"/>
      <c r="AO1511" s="129"/>
      <c r="AP1511" s="93"/>
      <c r="AQ1511" s="93"/>
    </row>
    <row r="1512" spans="5:43" x14ac:dyDescent="0.25">
      <c r="E1512" s="93"/>
      <c r="AM1512" s="93"/>
      <c r="AN1512" s="93"/>
      <c r="AO1512" s="129"/>
      <c r="AP1512" s="93"/>
      <c r="AQ1512" s="93"/>
    </row>
    <row r="1513" spans="5:43" x14ac:dyDescent="0.25">
      <c r="E1513" s="93"/>
      <c r="AM1513" s="93"/>
      <c r="AN1513" s="93"/>
      <c r="AO1513" s="129"/>
      <c r="AP1513" s="93"/>
      <c r="AQ1513" s="93"/>
    </row>
    <row r="1514" spans="5:43" x14ac:dyDescent="0.25">
      <c r="E1514" s="93"/>
      <c r="AM1514" s="93"/>
      <c r="AN1514" s="93"/>
      <c r="AO1514" s="129"/>
      <c r="AP1514" s="93"/>
      <c r="AQ1514" s="93"/>
    </row>
    <row r="1515" spans="5:43" x14ac:dyDescent="0.25">
      <c r="E1515" s="93"/>
      <c r="AM1515" s="93"/>
      <c r="AN1515" s="93"/>
      <c r="AO1515" s="129"/>
      <c r="AP1515" s="93"/>
      <c r="AQ1515" s="93"/>
    </row>
    <row r="1516" spans="5:43" x14ac:dyDescent="0.25">
      <c r="E1516" s="93"/>
      <c r="AM1516" s="93"/>
      <c r="AN1516" s="93"/>
      <c r="AO1516" s="129"/>
      <c r="AP1516" s="93"/>
      <c r="AQ1516" s="93"/>
    </row>
    <row r="1517" spans="5:43" x14ac:dyDescent="0.25">
      <c r="E1517" s="93"/>
      <c r="AM1517" s="93"/>
      <c r="AN1517" s="93"/>
      <c r="AO1517" s="129"/>
      <c r="AP1517" s="93"/>
      <c r="AQ1517" s="93"/>
    </row>
    <row r="1518" spans="5:43" x14ac:dyDescent="0.25">
      <c r="E1518" s="93"/>
      <c r="AM1518" s="93"/>
      <c r="AN1518" s="93"/>
      <c r="AO1518" s="129"/>
      <c r="AP1518" s="93"/>
      <c r="AQ1518" s="93"/>
    </row>
    <row r="1519" spans="5:43" x14ac:dyDescent="0.25">
      <c r="E1519" s="93"/>
      <c r="AM1519" s="93"/>
      <c r="AN1519" s="93"/>
      <c r="AO1519" s="129"/>
      <c r="AP1519" s="93"/>
      <c r="AQ1519" s="93"/>
    </row>
    <row r="1520" spans="5:43" x14ac:dyDescent="0.25">
      <c r="E1520" s="93"/>
      <c r="AM1520" s="93"/>
      <c r="AN1520" s="93"/>
      <c r="AO1520" s="129"/>
      <c r="AP1520" s="93"/>
      <c r="AQ1520" s="93"/>
    </row>
    <row r="1521" spans="5:43" x14ac:dyDescent="0.25">
      <c r="E1521" s="93"/>
      <c r="AM1521" s="93"/>
      <c r="AN1521" s="93"/>
      <c r="AO1521" s="129"/>
      <c r="AP1521" s="93"/>
      <c r="AQ1521" s="93"/>
    </row>
    <row r="1522" spans="5:43" x14ac:dyDescent="0.25">
      <c r="E1522" s="93"/>
      <c r="AM1522" s="93"/>
      <c r="AN1522" s="93"/>
      <c r="AO1522" s="129"/>
      <c r="AP1522" s="93"/>
      <c r="AQ1522" s="93"/>
    </row>
    <row r="1523" spans="5:43" x14ac:dyDescent="0.25">
      <c r="E1523" s="93"/>
      <c r="AM1523" s="93"/>
      <c r="AN1523" s="93"/>
      <c r="AO1523" s="129"/>
      <c r="AP1523" s="93"/>
      <c r="AQ1523" s="93"/>
    </row>
    <row r="1524" spans="5:43" x14ac:dyDescent="0.25">
      <c r="E1524" s="93"/>
      <c r="AM1524" s="93"/>
      <c r="AN1524" s="93"/>
      <c r="AO1524" s="129"/>
      <c r="AP1524" s="93"/>
      <c r="AQ1524" s="93"/>
    </row>
    <row r="1525" spans="5:43" x14ac:dyDescent="0.25">
      <c r="E1525" s="93"/>
      <c r="AM1525" s="93"/>
      <c r="AN1525" s="93"/>
      <c r="AO1525" s="129"/>
      <c r="AP1525" s="93"/>
      <c r="AQ1525" s="93"/>
    </row>
    <row r="1526" spans="5:43" x14ac:dyDescent="0.25">
      <c r="E1526" s="93"/>
      <c r="AM1526" s="93"/>
      <c r="AN1526" s="93"/>
      <c r="AO1526" s="129"/>
      <c r="AP1526" s="93"/>
      <c r="AQ1526" s="93"/>
    </row>
    <row r="1527" spans="5:43" x14ac:dyDescent="0.25">
      <c r="E1527" s="93"/>
      <c r="AM1527" s="93"/>
      <c r="AN1527" s="93"/>
      <c r="AO1527" s="129"/>
      <c r="AP1527" s="93"/>
      <c r="AQ1527" s="93"/>
    </row>
    <row r="1528" spans="5:43" x14ac:dyDescent="0.25">
      <c r="E1528" s="93"/>
      <c r="AM1528" s="93"/>
      <c r="AN1528" s="93"/>
      <c r="AO1528" s="129"/>
      <c r="AP1528" s="93"/>
      <c r="AQ1528" s="93"/>
    </row>
    <row r="1529" spans="5:43" x14ac:dyDescent="0.25">
      <c r="E1529" s="93"/>
      <c r="AM1529" s="93"/>
      <c r="AN1529" s="93"/>
      <c r="AO1529" s="129"/>
      <c r="AP1529" s="93"/>
      <c r="AQ1529" s="93"/>
    </row>
    <row r="1530" spans="5:43" x14ac:dyDescent="0.25">
      <c r="E1530" s="93"/>
      <c r="AM1530" s="93"/>
      <c r="AN1530" s="93"/>
      <c r="AO1530" s="129"/>
      <c r="AP1530" s="93"/>
      <c r="AQ1530" s="93"/>
    </row>
    <row r="1531" spans="5:43" x14ac:dyDescent="0.25">
      <c r="E1531" s="93"/>
      <c r="AM1531" s="93"/>
      <c r="AN1531" s="93"/>
      <c r="AO1531" s="129"/>
      <c r="AP1531" s="93"/>
      <c r="AQ1531" s="93"/>
    </row>
    <row r="1532" spans="5:43" x14ac:dyDescent="0.25">
      <c r="E1532" s="93"/>
      <c r="AM1532" s="93"/>
      <c r="AN1532" s="93"/>
      <c r="AO1532" s="129"/>
      <c r="AP1532" s="93"/>
      <c r="AQ1532" s="93"/>
    </row>
    <row r="1533" spans="5:43" x14ac:dyDescent="0.25">
      <c r="E1533" s="93"/>
      <c r="AM1533" s="93"/>
      <c r="AN1533" s="93"/>
      <c r="AO1533" s="129"/>
      <c r="AP1533" s="93"/>
      <c r="AQ1533" s="93"/>
    </row>
    <row r="1534" spans="5:43" x14ac:dyDescent="0.25">
      <c r="E1534" s="93"/>
      <c r="AM1534" s="93"/>
      <c r="AN1534" s="93"/>
      <c r="AO1534" s="129"/>
      <c r="AP1534" s="93"/>
      <c r="AQ1534" s="93"/>
    </row>
    <row r="1535" spans="5:43" x14ac:dyDescent="0.25">
      <c r="E1535" s="93"/>
      <c r="AM1535" s="93"/>
      <c r="AN1535" s="93"/>
      <c r="AO1535" s="129"/>
      <c r="AP1535" s="93"/>
      <c r="AQ1535" s="93"/>
    </row>
    <row r="1536" spans="5:43" x14ac:dyDescent="0.25">
      <c r="E1536" s="93"/>
      <c r="AM1536" s="93"/>
      <c r="AN1536" s="93"/>
      <c r="AO1536" s="129"/>
      <c r="AP1536" s="93"/>
      <c r="AQ1536" s="93"/>
    </row>
    <row r="1537" spans="5:43" x14ac:dyDescent="0.25">
      <c r="E1537" s="93"/>
      <c r="AM1537" s="93"/>
      <c r="AN1537" s="93"/>
      <c r="AO1537" s="129"/>
      <c r="AP1537" s="93"/>
      <c r="AQ1537" s="93"/>
    </row>
    <row r="1538" spans="5:43" x14ac:dyDescent="0.25">
      <c r="E1538" s="93"/>
      <c r="AM1538" s="93"/>
      <c r="AN1538" s="93"/>
      <c r="AO1538" s="129"/>
      <c r="AP1538" s="93"/>
      <c r="AQ1538" s="93"/>
    </row>
    <row r="1539" spans="5:43" x14ac:dyDescent="0.25">
      <c r="E1539" s="93"/>
      <c r="AM1539" s="93"/>
      <c r="AN1539" s="93"/>
      <c r="AO1539" s="129"/>
      <c r="AP1539" s="93"/>
      <c r="AQ1539" s="93"/>
    </row>
    <row r="1540" spans="5:43" x14ac:dyDescent="0.25">
      <c r="E1540" s="93"/>
      <c r="AM1540" s="93"/>
      <c r="AN1540" s="93"/>
      <c r="AO1540" s="129"/>
      <c r="AP1540" s="93"/>
      <c r="AQ1540" s="93"/>
    </row>
    <row r="1541" spans="5:43" x14ac:dyDescent="0.25">
      <c r="E1541" s="93"/>
      <c r="AM1541" s="93"/>
      <c r="AN1541" s="93"/>
      <c r="AO1541" s="129"/>
      <c r="AP1541" s="93"/>
      <c r="AQ1541" s="93"/>
    </row>
    <row r="1542" spans="5:43" x14ac:dyDescent="0.25">
      <c r="E1542" s="93"/>
      <c r="AM1542" s="93"/>
      <c r="AN1542" s="93"/>
      <c r="AO1542" s="129"/>
      <c r="AP1542" s="93"/>
      <c r="AQ1542" s="93"/>
    </row>
    <row r="1543" spans="5:43" x14ac:dyDescent="0.25">
      <c r="E1543" s="93"/>
      <c r="AM1543" s="93"/>
      <c r="AN1543" s="93"/>
      <c r="AO1543" s="129"/>
      <c r="AP1543" s="93"/>
      <c r="AQ1543" s="93"/>
    </row>
    <row r="1544" spans="5:43" x14ac:dyDescent="0.25">
      <c r="E1544" s="93"/>
      <c r="AM1544" s="93"/>
      <c r="AN1544" s="93"/>
      <c r="AO1544" s="129"/>
      <c r="AP1544" s="93"/>
      <c r="AQ1544" s="93"/>
    </row>
    <row r="1545" spans="5:43" x14ac:dyDescent="0.25">
      <c r="E1545" s="93"/>
      <c r="AM1545" s="93"/>
      <c r="AN1545" s="93"/>
      <c r="AO1545" s="129"/>
      <c r="AP1545" s="93"/>
      <c r="AQ1545" s="93"/>
    </row>
    <row r="1546" spans="5:43" x14ac:dyDescent="0.25">
      <c r="E1546" s="93"/>
      <c r="AM1546" s="93"/>
      <c r="AN1546" s="93"/>
      <c r="AO1546" s="129"/>
      <c r="AP1546" s="93"/>
      <c r="AQ1546" s="93"/>
    </row>
    <row r="1547" spans="5:43" x14ac:dyDescent="0.25">
      <c r="E1547" s="93"/>
      <c r="AM1547" s="93"/>
      <c r="AN1547" s="93"/>
      <c r="AO1547" s="129"/>
      <c r="AP1547" s="93"/>
      <c r="AQ1547" s="93"/>
    </row>
    <row r="1548" spans="5:43" x14ac:dyDescent="0.25">
      <c r="E1548" s="93"/>
      <c r="AM1548" s="93"/>
      <c r="AN1548" s="93"/>
      <c r="AO1548" s="129"/>
      <c r="AP1548" s="93"/>
      <c r="AQ1548" s="93"/>
    </row>
    <row r="1549" spans="5:43" x14ac:dyDescent="0.25">
      <c r="E1549" s="93"/>
      <c r="AM1549" s="93"/>
      <c r="AN1549" s="93"/>
      <c r="AO1549" s="129"/>
      <c r="AP1549" s="93"/>
      <c r="AQ1549" s="93"/>
    </row>
    <row r="1550" spans="5:43" x14ac:dyDescent="0.25">
      <c r="E1550" s="93"/>
      <c r="AM1550" s="93"/>
      <c r="AN1550" s="93"/>
      <c r="AO1550" s="129"/>
      <c r="AP1550" s="93"/>
      <c r="AQ1550" s="93"/>
    </row>
    <row r="1551" spans="5:43" x14ac:dyDescent="0.25">
      <c r="E1551" s="93"/>
      <c r="AM1551" s="93"/>
      <c r="AN1551" s="93"/>
      <c r="AO1551" s="129"/>
      <c r="AP1551" s="93"/>
      <c r="AQ1551" s="93"/>
    </row>
    <row r="1552" spans="5:43" x14ac:dyDescent="0.25">
      <c r="E1552" s="93"/>
      <c r="AM1552" s="93"/>
      <c r="AN1552" s="93"/>
      <c r="AO1552" s="129"/>
      <c r="AP1552" s="93"/>
      <c r="AQ1552" s="93"/>
    </row>
    <row r="1553" spans="5:43" x14ac:dyDescent="0.25">
      <c r="E1553" s="93"/>
      <c r="AM1553" s="93"/>
      <c r="AN1553" s="93"/>
      <c r="AO1553" s="129"/>
      <c r="AP1553" s="93"/>
      <c r="AQ1553" s="93"/>
    </row>
    <row r="1554" spans="5:43" x14ac:dyDescent="0.25">
      <c r="E1554" s="93"/>
      <c r="AM1554" s="93"/>
      <c r="AN1554" s="93"/>
      <c r="AO1554" s="129"/>
      <c r="AP1554" s="93"/>
      <c r="AQ1554" s="93"/>
    </row>
    <row r="1555" spans="5:43" x14ac:dyDescent="0.25">
      <c r="E1555" s="93"/>
      <c r="AM1555" s="93"/>
      <c r="AN1555" s="93"/>
      <c r="AO1555" s="129"/>
      <c r="AP1555" s="93"/>
      <c r="AQ1555" s="93"/>
    </row>
    <row r="1556" spans="5:43" x14ac:dyDescent="0.25">
      <c r="E1556" s="93"/>
      <c r="AM1556" s="93"/>
      <c r="AN1556" s="93"/>
      <c r="AO1556" s="129"/>
      <c r="AP1556" s="93"/>
      <c r="AQ1556" s="93"/>
    </row>
    <row r="1557" spans="5:43" x14ac:dyDescent="0.25">
      <c r="E1557" s="93"/>
      <c r="AM1557" s="93"/>
      <c r="AN1557" s="93"/>
      <c r="AO1557" s="129"/>
      <c r="AP1557" s="93"/>
      <c r="AQ1557" s="93"/>
    </row>
    <row r="1558" spans="5:43" x14ac:dyDescent="0.25">
      <c r="E1558" s="93"/>
      <c r="AM1558" s="93"/>
      <c r="AN1558" s="93"/>
      <c r="AO1558" s="129"/>
      <c r="AP1558" s="93"/>
      <c r="AQ1558" s="93"/>
    </row>
    <row r="1559" spans="5:43" x14ac:dyDescent="0.25">
      <c r="E1559" s="93"/>
      <c r="AM1559" s="93"/>
      <c r="AN1559" s="93"/>
      <c r="AO1559" s="129"/>
      <c r="AP1559" s="93"/>
      <c r="AQ1559" s="93"/>
    </row>
    <row r="1560" spans="5:43" x14ac:dyDescent="0.25">
      <c r="E1560" s="93"/>
      <c r="AM1560" s="93"/>
      <c r="AN1560" s="93"/>
      <c r="AO1560" s="129"/>
      <c r="AP1560" s="93"/>
      <c r="AQ1560" s="93"/>
    </row>
    <row r="1561" spans="5:43" x14ac:dyDescent="0.25">
      <c r="E1561" s="93"/>
      <c r="AM1561" s="93"/>
      <c r="AN1561" s="93"/>
      <c r="AO1561" s="129"/>
      <c r="AP1561" s="93"/>
      <c r="AQ1561" s="93"/>
    </row>
    <row r="1562" spans="5:43" x14ac:dyDescent="0.25">
      <c r="E1562" s="93"/>
      <c r="AM1562" s="93"/>
      <c r="AN1562" s="93"/>
      <c r="AO1562" s="129"/>
      <c r="AP1562" s="93"/>
      <c r="AQ1562" s="93"/>
    </row>
    <row r="1563" spans="5:43" x14ac:dyDescent="0.25">
      <c r="E1563" s="93"/>
      <c r="AM1563" s="93"/>
      <c r="AN1563" s="93"/>
      <c r="AO1563" s="129"/>
      <c r="AP1563" s="93"/>
      <c r="AQ1563" s="93"/>
    </row>
    <row r="1564" spans="5:43" x14ac:dyDescent="0.25">
      <c r="E1564" s="93"/>
      <c r="AM1564" s="93"/>
      <c r="AN1564" s="93"/>
      <c r="AO1564" s="129"/>
      <c r="AP1564" s="93"/>
      <c r="AQ1564" s="93"/>
    </row>
    <row r="1565" spans="5:43" x14ac:dyDescent="0.25">
      <c r="E1565" s="93"/>
      <c r="AM1565" s="93"/>
      <c r="AN1565" s="93"/>
      <c r="AO1565" s="129"/>
      <c r="AP1565" s="93"/>
      <c r="AQ1565" s="93"/>
    </row>
    <row r="1566" spans="5:43" x14ac:dyDescent="0.25">
      <c r="E1566" s="93"/>
      <c r="AM1566" s="93"/>
      <c r="AN1566" s="93"/>
      <c r="AO1566" s="129"/>
      <c r="AP1566" s="93"/>
      <c r="AQ1566" s="93"/>
    </row>
    <row r="1567" spans="5:43" x14ac:dyDescent="0.25">
      <c r="E1567" s="93"/>
      <c r="AM1567" s="93"/>
      <c r="AN1567" s="93"/>
      <c r="AO1567" s="129"/>
      <c r="AP1567" s="93"/>
      <c r="AQ1567" s="93"/>
    </row>
    <row r="1568" spans="5:43" x14ac:dyDescent="0.25">
      <c r="E1568" s="93"/>
      <c r="AM1568" s="93"/>
      <c r="AN1568" s="93"/>
      <c r="AO1568" s="129"/>
      <c r="AP1568" s="93"/>
      <c r="AQ1568" s="93"/>
    </row>
    <row r="1569" spans="5:43" x14ac:dyDescent="0.25">
      <c r="E1569" s="93"/>
      <c r="AM1569" s="93"/>
      <c r="AN1569" s="93"/>
      <c r="AO1569" s="129"/>
      <c r="AP1569" s="93"/>
      <c r="AQ1569" s="93"/>
    </row>
    <row r="1570" spans="5:43" x14ac:dyDescent="0.25">
      <c r="E1570" s="93"/>
      <c r="AM1570" s="93"/>
      <c r="AN1570" s="93"/>
      <c r="AO1570" s="129"/>
      <c r="AP1570" s="93"/>
      <c r="AQ1570" s="93"/>
    </row>
    <row r="1571" spans="5:43" x14ac:dyDescent="0.25">
      <c r="E1571" s="93"/>
      <c r="AM1571" s="93"/>
      <c r="AN1571" s="93"/>
      <c r="AO1571" s="129"/>
      <c r="AP1571" s="93"/>
      <c r="AQ1571" s="93"/>
    </row>
    <row r="1572" spans="5:43" x14ac:dyDescent="0.25">
      <c r="E1572" s="93"/>
      <c r="AM1572" s="93"/>
      <c r="AN1572" s="93"/>
      <c r="AO1572" s="129"/>
      <c r="AP1572" s="93"/>
      <c r="AQ1572" s="93"/>
    </row>
    <row r="1573" spans="5:43" x14ac:dyDescent="0.25">
      <c r="E1573" s="93"/>
      <c r="AM1573" s="93"/>
      <c r="AN1573" s="93"/>
      <c r="AO1573" s="129"/>
      <c r="AP1573" s="93"/>
      <c r="AQ1573" s="93"/>
    </row>
    <row r="1574" spans="5:43" x14ac:dyDescent="0.25">
      <c r="E1574" s="93"/>
      <c r="AM1574" s="93"/>
      <c r="AN1574" s="93"/>
      <c r="AO1574" s="129"/>
      <c r="AP1574" s="93"/>
      <c r="AQ1574" s="93"/>
    </row>
    <row r="1575" spans="5:43" x14ac:dyDescent="0.25">
      <c r="E1575" s="93"/>
      <c r="AM1575" s="93"/>
      <c r="AN1575" s="93"/>
      <c r="AO1575" s="129"/>
      <c r="AP1575" s="93"/>
      <c r="AQ1575" s="93"/>
    </row>
    <row r="1576" spans="5:43" x14ac:dyDescent="0.25">
      <c r="E1576" s="93"/>
      <c r="AM1576" s="93"/>
      <c r="AN1576" s="93"/>
      <c r="AO1576" s="129"/>
      <c r="AP1576" s="93"/>
      <c r="AQ1576" s="93"/>
    </row>
    <row r="1577" spans="5:43" x14ac:dyDescent="0.25">
      <c r="E1577" s="93"/>
      <c r="AM1577" s="93"/>
      <c r="AN1577" s="93"/>
      <c r="AO1577" s="129"/>
      <c r="AP1577" s="93"/>
      <c r="AQ1577" s="93"/>
    </row>
    <row r="1578" spans="5:43" x14ac:dyDescent="0.25">
      <c r="E1578" s="93"/>
      <c r="AM1578" s="93"/>
      <c r="AN1578" s="93"/>
      <c r="AO1578" s="129"/>
      <c r="AP1578" s="93"/>
      <c r="AQ1578" s="93"/>
    </row>
    <row r="1579" spans="5:43" x14ac:dyDescent="0.25">
      <c r="E1579" s="93"/>
      <c r="AM1579" s="93"/>
      <c r="AN1579" s="93"/>
      <c r="AO1579" s="129"/>
      <c r="AP1579" s="93"/>
      <c r="AQ1579" s="93"/>
    </row>
    <row r="1580" spans="5:43" x14ac:dyDescent="0.25">
      <c r="E1580" s="93"/>
      <c r="AM1580" s="93"/>
      <c r="AN1580" s="93"/>
      <c r="AO1580" s="129"/>
      <c r="AP1580" s="93"/>
      <c r="AQ1580" s="93"/>
    </row>
    <row r="1581" spans="5:43" x14ac:dyDescent="0.25">
      <c r="E1581" s="93"/>
      <c r="AM1581" s="93"/>
      <c r="AN1581" s="93"/>
      <c r="AO1581" s="129"/>
      <c r="AP1581" s="93"/>
      <c r="AQ1581" s="93"/>
    </row>
    <row r="1582" spans="5:43" x14ac:dyDescent="0.25">
      <c r="E1582" s="93"/>
      <c r="AM1582" s="93"/>
      <c r="AN1582" s="93"/>
      <c r="AO1582" s="129"/>
      <c r="AP1582" s="93"/>
      <c r="AQ1582" s="93"/>
    </row>
    <row r="1583" spans="5:43" x14ac:dyDescent="0.25">
      <c r="E1583" s="93"/>
      <c r="AM1583" s="93"/>
      <c r="AN1583" s="93"/>
      <c r="AO1583" s="129"/>
      <c r="AP1583" s="93"/>
      <c r="AQ1583" s="93"/>
    </row>
    <row r="1584" spans="5:43" x14ac:dyDescent="0.25">
      <c r="E1584" s="93"/>
      <c r="AM1584" s="93"/>
      <c r="AN1584" s="93"/>
      <c r="AO1584" s="129"/>
      <c r="AP1584" s="93"/>
      <c r="AQ1584" s="93"/>
    </row>
    <row r="1585" spans="5:43" x14ac:dyDescent="0.25">
      <c r="E1585" s="93"/>
      <c r="AM1585" s="93"/>
      <c r="AN1585" s="93"/>
      <c r="AO1585" s="129"/>
      <c r="AP1585" s="93"/>
      <c r="AQ1585" s="93"/>
    </row>
    <row r="1586" spans="5:43" x14ac:dyDescent="0.25">
      <c r="E1586" s="93"/>
      <c r="AM1586" s="93"/>
      <c r="AN1586" s="93"/>
      <c r="AO1586" s="129"/>
      <c r="AP1586" s="93"/>
      <c r="AQ1586" s="93"/>
    </row>
    <row r="1587" spans="5:43" x14ac:dyDescent="0.25">
      <c r="E1587" s="93"/>
      <c r="AM1587" s="93"/>
      <c r="AN1587" s="93"/>
      <c r="AO1587" s="129"/>
      <c r="AP1587" s="93"/>
      <c r="AQ1587" s="93"/>
    </row>
    <row r="1588" spans="5:43" x14ac:dyDescent="0.25">
      <c r="E1588" s="93"/>
      <c r="AM1588" s="93"/>
      <c r="AN1588" s="93"/>
      <c r="AO1588" s="129"/>
      <c r="AP1588" s="93"/>
      <c r="AQ1588" s="93"/>
    </row>
    <row r="1589" spans="5:43" x14ac:dyDescent="0.25">
      <c r="E1589" s="93"/>
      <c r="AM1589" s="93"/>
      <c r="AN1589" s="93"/>
      <c r="AO1589" s="129"/>
      <c r="AP1589" s="93"/>
      <c r="AQ1589" s="93"/>
    </row>
    <row r="1590" spans="5:43" x14ac:dyDescent="0.25">
      <c r="E1590" s="93"/>
      <c r="AM1590" s="93"/>
      <c r="AN1590" s="93"/>
      <c r="AO1590" s="129"/>
      <c r="AP1590" s="93"/>
      <c r="AQ1590" s="93"/>
    </row>
    <row r="1591" spans="5:43" x14ac:dyDescent="0.25">
      <c r="E1591" s="93"/>
      <c r="AM1591" s="93"/>
      <c r="AN1591" s="93"/>
      <c r="AO1591" s="129"/>
      <c r="AP1591" s="93"/>
      <c r="AQ1591" s="93"/>
    </row>
    <row r="1592" spans="5:43" x14ac:dyDescent="0.25">
      <c r="E1592" s="93"/>
      <c r="AM1592" s="93"/>
      <c r="AN1592" s="93"/>
      <c r="AO1592" s="129"/>
      <c r="AP1592" s="93"/>
      <c r="AQ1592" s="93"/>
    </row>
    <row r="1593" spans="5:43" x14ac:dyDescent="0.25">
      <c r="E1593" s="93"/>
      <c r="AM1593" s="93"/>
      <c r="AN1593" s="93"/>
      <c r="AO1593" s="129"/>
      <c r="AP1593" s="93"/>
      <c r="AQ1593" s="93"/>
    </row>
    <row r="1594" spans="5:43" x14ac:dyDescent="0.25">
      <c r="E1594" s="93"/>
      <c r="AM1594" s="93"/>
      <c r="AN1594" s="93"/>
      <c r="AO1594" s="129"/>
      <c r="AP1594" s="93"/>
      <c r="AQ1594" s="93"/>
    </row>
    <row r="1595" spans="5:43" x14ac:dyDescent="0.25">
      <c r="E1595" s="93"/>
      <c r="AM1595" s="93"/>
      <c r="AN1595" s="93"/>
      <c r="AO1595" s="129"/>
      <c r="AP1595" s="93"/>
      <c r="AQ1595" s="93"/>
    </row>
    <row r="1596" spans="5:43" x14ac:dyDescent="0.25">
      <c r="E1596" s="93"/>
      <c r="AM1596" s="93"/>
      <c r="AN1596" s="93"/>
      <c r="AO1596" s="129"/>
      <c r="AP1596" s="93"/>
      <c r="AQ1596" s="93"/>
    </row>
    <row r="1597" spans="5:43" x14ac:dyDescent="0.25">
      <c r="E1597" s="93"/>
      <c r="AM1597" s="93"/>
      <c r="AN1597" s="93"/>
      <c r="AO1597" s="129"/>
      <c r="AP1597" s="93"/>
      <c r="AQ1597" s="93"/>
    </row>
    <row r="1598" spans="5:43" x14ac:dyDescent="0.25">
      <c r="E1598" s="93"/>
      <c r="AM1598" s="93"/>
      <c r="AN1598" s="93"/>
      <c r="AO1598" s="129"/>
      <c r="AP1598" s="93"/>
      <c r="AQ1598" s="93"/>
    </row>
    <row r="1599" spans="5:43" x14ac:dyDescent="0.25">
      <c r="E1599" s="93"/>
      <c r="AM1599" s="93"/>
      <c r="AN1599" s="93"/>
      <c r="AO1599" s="129"/>
      <c r="AP1599" s="93"/>
      <c r="AQ1599" s="93"/>
    </row>
    <row r="1600" spans="5:43" x14ac:dyDescent="0.25">
      <c r="E1600" s="93"/>
      <c r="AM1600" s="93"/>
      <c r="AN1600" s="93"/>
      <c r="AO1600" s="129"/>
      <c r="AP1600" s="93"/>
      <c r="AQ1600" s="93"/>
    </row>
    <row r="1601" spans="5:43" x14ac:dyDescent="0.25">
      <c r="E1601" s="93"/>
      <c r="AM1601" s="93"/>
      <c r="AN1601" s="93"/>
      <c r="AO1601" s="129"/>
      <c r="AP1601" s="93"/>
      <c r="AQ1601" s="93"/>
    </row>
    <row r="1602" spans="5:43" x14ac:dyDescent="0.25">
      <c r="E1602" s="93"/>
      <c r="AM1602" s="93"/>
      <c r="AN1602" s="93"/>
      <c r="AO1602" s="129"/>
      <c r="AP1602" s="93"/>
      <c r="AQ1602" s="93"/>
    </row>
    <row r="1603" spans="5:43" x14ac:dyDescent="0.25">
      <c r="E1603" s="93"/>
      <c r="AM1603" s="93"/>
      <c r="AN1603" s="93"/>
      <c r="AO1603" s="129"/>
      <c r="AP1603" s="93"/>
      <c r="AQ1603" s="93"/>
    </row>
    <row r="1604" spans="5:43" x14ac:dyDescent="0.25">
      <c r="E1604" s="93"/>
      <c r="AM1604" s="93"/>
      <c r="AN1604" s="93"/>
      <c r="AO1604" s="129"/>
      <c r="AP1604" s="93"/>
      <c r="AQ1604" s="93"/>
    </row>
    <row r="1605" spans="5:43" x14ac:dyDescent="0.25">
      <c r="E1605" s="93"/>
      <c r="AM1605" s="93"/>
      <c r="AN1605" s="93"/>
      <c r="AO1605" s="129"/>
      <c r="AP1605" s="93"/>
      <c r="AQ1605" s="93"/>
    </row>
    <row r="1606" spans="5:43" x14ac:dyDescent="0.25">
      <c r="E1606" s="93"/>
      <c r="AM1606" s="93"/>
      <c r="AN1606" s="93"/>
      <c r="AO1606" s="129"/>
      <c r="AP1606" s="93"/>
      <c r="AQ1606" s="93"/>
    </row>
    <row r="1607" spans="5:43" x14ac:dyDescent="0.25">
      <c r="E1607" s="93"/>
      <c r="AM1607" s="93"/>
      <c r="AN1607" s="93"/>
      <c r="AO1607" s="129"/>
      <c r="AP1607" s="93"/>
      <c r="AQ1607" s="93"/>
    </row>
    <row r="1608" spans="5:43" x14ac:dyDescent="0.25">
      <c r="E1608" s="93"/>
      <c r="AM1608" s="93"/>
      <c r="AN1608" s="93"/>
      <c r="AO1608" s="129"/>
      <c r="AP1608" s="93"/>
      <c r="AQ1608" s="93"/>
    </row>
    <row r="1609" spans="5:43" x14ac:dyDescent="0.25">
      <c r="E1609" s="93"/>
      <c r="AM1609" s="93"/>
      <c r="AN1609" s="93"/>
      <c r="AO1609" s="129"/>
      <c r="AP1609" s="93"/>
      <c r="AQ1609" s="93"/>
    </row>
    <row r="1610" spans="5:43" x14ac:dyDescent="0.25">
      <c r="E1610" s="93"/>
      <c r="AM1610" s="93"/>
      <c r="AN1610" s="93"/>
      <c r="AO1610" s="129"/>
      <c r="AP1610" s="93"/>
      <c r="AQ1610" s="93"/>
    </row>
    <row r="1611" spans="5:43" x14ac:dyDescent="0.25">
      <c r="E1611" s="93"/>
      <c r="AM1611" s="93"/>
      <c r="AN1611" s="93"/>
      <c r="AO1611" s="129"/>
      <c r="AP1611" s="93"/>
      <c r="AQ1611" s="93"/>
    </row>
    <row r="1612" spans="5:43" x14ac:dyDescent="0.25">
      <c r="E1612" s="93"/>
      <c r="AM1612" s="93"/>
      <c r="AN1612" s="93"/>
      <c r="AO1612" s="129"/>
      <c r="AP1612" s="93"/>
      <c r="AQ1612" s="93"/>
    </row>
    <row r="1613" spans="5:43" x14ac:dyDescent="0.25">
      <c r="E1613" s="93"/>
      <c r="AM1613" s="93"/>
      <c r="AN1613" s="93"/>
      <c r="AO1613" s="129"/>
      <c r="AP1613" s="93"/>
      <c r="AQ1613" s="93"/>
    </row>
    <row r="1614" spans="5:43" x14ac:dyDescent="0.25">
      <c r="E1614" s="93"/>
      <c r="AM1614" s="93"/>
      <c r="AN1614" s="93"/>
      <c r="AO1614" s="129"/>
      <c r="AP1614" s="93"/>
      <c r="AQ1614" s="93"/>
    </row>
    <row r="1615" spans="5:43" x14ac:dyDescent="0.25">
      <c r="E1615" s="93"/>
      <c r="AM1615" s="93"/>
      <c r="AN1615" s="93"/>
      <c r="AO1615" s="129"/>
      <c r="AP1615" s="93"/>
      <c r="AQ1615" s="93"/>
    </row>
    <row r="1616" spans="5:43" x14ac:dyDescent="0.25">
      <c r="E1616" s="93"/>
      <c r="AM1616" s="93"/>
      <c r="AN1616" s="93"/>
      <c r="AO1616" s="129"/>
      <c r="AP1616" s="93"/>
      <c r="AQ1616" s="93"/>
    </row>
    <row r="1617" spans="5:43" x14ac:dyDescent="0.25">
      <c r="E1617" s="93"/>
      <c r="AM1617" s="93"/>
      <c r="AN1617" s="93"/>
      <c r="AO1617" s="129"/>
      <c r="AP1617" s="93"/>
      <c r="AQ1617" s="93"/>
    </row>
    <row r="1618" spans="5:43" x14ac:dyDescent="0.25">
      <c r="E1618" s="93"/>
      <c r="AM1618" s="93"/>
      <c r="AN1618" s="93"/>
      <c r="AO1618" s="129"/>
      <c r="AP1618" s="93"/>
      <c r="AQ1618" s="93"/>
    </row>
    <row r="1619" spans="5:43" x14ac:dyDescent="0.25">
      <c r="E1619" s="93"/>
      <c r="AM1619" s="93"/>
      <c r="AN1619" s="93"/>
      <c r="AO1619" s="129"/>
      <c r="AP1619" s="93"/>
      <c r="AQ1619" s="93"/>
    </row>
    <row r="1620" spans="5:43" x14ac:dyDescent="0.25">
      <c r="E1620" s="93"/>
      <c r="AM1620" s="93"/>
      <c r="AN1620" s="93"/>
      <c r="AO1620" s="129"/>
      <c r="AP1620" s="93"/>
      <c r="AQ1620" s="93"/>
    </row>
    <row r="1621" spans="5:43" x14ac:dyDescent="0.25">
      <c r="E1621" s="93"/>
      <c r="AM1621" s="93"/>
      <c r="AN1621" s="93"/>
      <c r="AO1621" s="129"/>
      <c r="AP1621" s="93"/>
      <c r="AQ1621" s="93"/>
    </row>
    <row r="1622" spans="5:43" x14ac:dyDescent="0.25">
      <c r="E1622" s="93"/>
      <c r="AM1622" s="93"/>
      <c r="AN1622" s="93"/>
      <c r="AO1622" s="129"/>
      <c r="AP1622" s="93"/>
      <c r="AQ1622" s="93"/>
    </row>
    <row r="1623" spans="5:43" x14ac:dyDescent="0.25">
      <c r="E1623" s="93"/>
      <c r="AM1623" s="93"/>
      <c r="AN1623" s="93"/>
      <c r="AO1623" s="129"/>
      <c r="AP1623" s="93"/>
      <c r="AQ1623" s="93"/>
    </row>
    <row r="1624" spans="5:43" x14ac:dyDescent="0.25">
      <c r="E1624" s="93"/>
      <c r="AM1624" s="93"/>
      <c r="AN1624" s="93"/>
      <c r="AO1624" s="129"/>
      <c r="AP1624" s="93"/>
      <c r="AQ1624" s="93"/>
    </row>
    <row r="1625" spans="5:43" x14ac:dyDescent="0.25">
      <c r="E1625" s="93"/>
      <c r="AM1625" s="93"/>
      <c r="AN1625" s="93"/>
      <c r="AO1625" s="129"/>
      <c r="AP1625" s="93"/>
      <c r="AQ1625" s="93"/>
    </row>
    <row r="1626" spans="5:43" x14ac:dyDescent="0.25">
      <c r="E1626" s="93"/>
      <c r="AM1626" s="93"/>
      <c r="AN1626" s="93"/>
      <c r="AO1626" s="129"/>
      <c r="AP1626" s="93"/>
      <c r="AQ1626" s="93"/>
    </row>
    <row r="1627" spans="5:43" x14ac:dyDescent="0.25">
      <c r="E1627" s="93"/>
      <c r="AM1627" s="93"/>
      <c r="AN1627" s="93"/>
      <c r="AO1627" s="129"/>
      <c r="AP1627" s="93"/>
      <c r="AQ1627" s="93"/>
    </row>
    <row r="1628" spans="5:43" x14ac:dyDescent="0.25">
      <c r="E1628" s="93"/>
      <c r="AM1628" s="93"/>
      <c r="AN1628" s="93"/>
      <c r="AO1628" s="129"/>
      <c r="AP1628" s="93"/>
      <c r="AQ1628" s="93"/>
    </row>
    <row r="1629" spans="5:43" x14ac:dyDescent="0.25">
      <c r="E1629" s="93"/>
      <c r="AM1629" s="93"/>
      <c r="AN1629" s="93"/>
      <c r="AO1629" s="129"/>
      <c r="AP1629" s="93"/>
      <c r="AQ1629" s="93"/>
    </row>
    <row r="1630" spans="5:43" x14ac:dyDescent="0.25">
      <c r="E1630" s="93"/>
      <c r="AM1630" s="93"/>
      <c r="AN1630" s="93"/>
      <c r="AO1630" s="129"/>
      <c r="AP1630" s="93"/>
      <c r="AQ1630" s="93"/>
    </row>
    <row r="1631" spans="5:43" x14ac:dyDescent="0.25">
      <c r="E1631" s="93"/>
      <c r="AM1631" s="93"/>
      <c r="AN1631" s="93"/>
      <c r="AO1631" s="129"/>
      <c r="AP1631" s="93"/>
      <c r="AQ1631" s="93"/>
    </row>
    <row r="1632" spans="5:43" x14ac:dyDescent="0.25">
      <c r="E1632" s="93"/>
      <c r="AM1632" s="93"/>
      <c r="AN1632" s="93"/>
      <c r="AO1632" s="129"/>
      <c r="AP1632" s="93"/>
      <c r="AQ1632" s="93"/>
    </row>
    <row r="1633" spans="5:43" x14ac:dyDescent="0.25">
      <c r="E1633" s="93"/>
      <c r="AM1633" s="93"/>
      <c r="AN1633" s="93"/>
      <c r="AO1633" s="129"/>
      <c r="AP1633" s="93"/>
      <c r="AQ1633" s="93"/>
    </row>
    <row r="1634" spans="5:43" x14ac:dyDescent="0.25">
      <c r="E1634" s="93"/>
      <c r="AM1634" s="93"/>
      <c r="AN1634" s="93"/>
      <c r="AO1634" s="129"/>
      <c r="AP1634" s="93"/>
      <c r="AQ1634" s="93"/>
    </row>
    <row r="1635" spans="5:43" x14ac:dyDescent="0.25">
      <c r="E1635" s="93"/>
      <c r="AM1635" s="93"/>
      <c r="AN1635" s="93"/>
      <c r="AO1635" s="129"/>
      <c r="AP1635" s="93"/>
      <c r="AQ1635" s="93"/>
    </row>
    <row r="1636" spans="5:43" x14ac:dyDescent="0.25">
      <c r="E1636" s="93"/>
      <c r="AM1636" s="93"/>
      <c r="AN1636" s="93"/>
      <c r="AO1636" s="129"/>
      <c r="AP1636" s="93"/>
      <c r="AQ1636" s="93"/>
    </row>
    <row r="1637" spans="5:43" x14ac:dyDescent="0.25">
      <c r="E1637" s="93"/>
      <c r="AM1637" s="93"/>
      <c r="AN1637" s="93"/>
      <c r="AO1637" s="129"/>
      <c r="AP1637" s="93"/>
      <c r="AQ1637" s="93"/>
    </row>
    <row r="1638" spans="5:43" x14ac:dyDescent="0.25">
      <c r="E1638" s="93"/>
      <c r="AM1638" s="93"/>
      <c r="AN1638" s="93"/>
      <c r="AO1638" s="129"/>
      <c r="AP1638" s="93"/>
      <c r="AQ1638" s="93"/>
    </row>
    <row r="1639" spans="5:43" x14ac:dyDescent="0.25">
      <c r="E1639" s="93"/>
      <c r="AM1639" s="93"/>
      <c r="AN1639" s="93"/>
      <c r="AO1639" s="129"/>
      <c r="AP1639" s="93"/>
      <c r="AQ1639" s="93"/>
    </row>
    <row r="1640" spans="5:43" x14ac:dyDescent="0.25">
      <c r="E1640" s="93"/>
      <c r="AM1640" s="93"/>
      <c r="AN1640" s="93"/>
      <c r="AO1640" s="129"/>
      <c r="AP1640" s="93"/>
      <c r="AQ1640" s="93"/>
    </row>
    <row r="1641" spans="5:43" x14ac:dyDescent="0.25">
      <c r="E1641" s="93"/>
      <c r="AM1641" s="93"/>
      <c r="AN1641" s="93"/>
      <c r="AO1641" s="129"/>
      <c r="AP1641" s="93"/>
      <c r="AQ1641" s="93"/>
    </row>
    <row r="1642" spans="5:43" x14ac:dyDescent="0.25">
      <c r="E1642" s="93"/>
      <c r="AM1642" s="93"/>
      <c r="AN1642" s="93"/>
      <c r="AO1642" s="129"/>
      <c r="AP1642" s="93"/>
      <c r="AQ1642" s="93"/>
    </row>
    <row r="1643" spans="5:43" x14ac:dyDescent="0.25">
      <c r="E1643" s="93"/>
      <c r="AM1643" s="93"/>
      <c r="AN1643" s="93"/>
      <c r="AO1643" s="129"/>
      <c r="AP1643" s="93"/>
      <c r="AQ1643" s="93"/>
    </row>
    <row r="1644" spans="5:43" x14ac:dyDescent="0.25">
      <c r="E1644" s="93"/>
      <c r="AM1644" s="93"/>
      <c r="AN1644" s="93"/>
      <c r="AO1644" s="129"/>
      <c r="AP1644" s="93"/>
      <c r="AQ1644" s="93"/>
    </row>
    <row r="1645" spans="5:43" x14ac:dyDescent="0.25">
      <c r="E1645" s="93"/>
      <c r="AM1645" s="93"/>
      <c r="AN1645" s="93"/>
      <c r="AO1645" s="129"/>
      <c r="AP1645" s="93"/>
      <c r="AQ1645" s="93"/>
    </row>
    <row r="1646" spans="5:43" x14ac:dyDescent="0.25">
      <c r="E1646" s="93"/>
      <c r="AM1646" s="93"/>
      <c r="AN1646" s="93"/>
      <c r="AO1646" s="129"/>
      <c r="AP1646" s="93"/>
      <c r="AQ1646" s="93"/>
    </row>
    <row r="1647" spans="5:43" x14ac:dyDescent="0.25">
      <c r="E1647" s="93"/>
      <c r="AM1647" s="93"/>
      <c r="AN1647" s="93"/>
      <c r="AO1647" s="129"/>
      <c r="AP1647" s="93"/>
      <c r="AQ1647" s="93"/>
    </row>
    <row r="1648" spans="5:43" x14ac:dyDescent="0.25">
      <c r="E1648" s="93"/>
      <c r="AM1648" s="93"/>
      <c r="AN1648" s="93"/>
      <c r="AO1648" s="129"/>
      <c r="AP1648" s="93"/>
      <c r="AQ1648" s="93"/>
    </row>
    <row r="1649" spans="5:43" x14ac:dyDescent="0.25">
      <c r="E1649" s="93"/>
      <c r="AM1649" s="93"/>
      <c r="AN1649" s="93"/>
      <c r="AO1649" s="129"/>
      <c r="AP1649" s="93"/>
      <c r="AQ1649" s="93"/>
    </row>
    <row r="1650" spans="5:43" x14ac:dyDescent="0.25">
      <c r="E1650" s="93"/>
      <c r="AM1650" s="93"/>
      <c r="AN1650" s="93"/>
      <c r="AO1650" s="129"/>
      <c r="AP1650" s="93"/>
      <c r="AQ1650" s="93"/>
    </row>
    <row r="1651" spans="5:43" x14ac:dyDescent="0.25">
      <c r="E1651" s="93"/>
      <c r="AM1651" s="93"/>
      <c r="AN1651" s="93"/>
      <c r="AO1651" s="129"/>
      <c r="AP1651" s="93"/>
      <c r="AQ1651" s="93"/>
    </row>
    <row r="1652" spans="5:43" x14ac:dyDescent="0.25">
      <c r="E1652" s="93"/>
      <c r="AM1652" s="93"/>
      <c r="AN1652" s="93"/>
      <c r="AO1652" s="129"/>
      <c r="AP1652" s="93"/>
      <c r="AQ1652" s="93"/>
    </row>
    <row r="1653" spans="5:43" x14ac:dyDescent="0.25">
      <c r="E1653" s="93"/>
      <c r="AM1653" s="93"/>
      <c r="AN1653" s="93"/>
      <c r="AO1653" s="129"/>
      <c r="AP1653" s="93"/>
      <c r="AQ1653" s="93"/>
    </row>
    <row r="1654" spans="5:43" x14ac:dyDescent="0.25">
      <c r="E1654" s="93"/>
      <c r="AM1654" s="93"/>
      <c r="AN1654" s="93"/>
      <c r="AO1654" s="129"/>
      <c r="AP1654" s="93"/>
      <c r="AQ1654" s="93"/>
    </row>
    <row r="1655" spans="5:43" x14ac:dyDescent="0.25">
      <c r="E1655" s="93"/>
      <c r="AM1655" s="93"/>
      <c r="AN1655" s="93"/>
      <c r="AO1655" s="129"/>
      <c r="AP1655" s="93"/>
      <c r="AQ1655" s="93"/>
    </row>
    <row r="1656" spans="5:43" x14ac:dyDescent="0.25">
      <c r="E1656" s="93"/>
      <c r="AM1656" s="93"/>
      <c r="AN1656" s="93"/>
      <c r="AO1656" s="129"/>
      <c r="AP1656" s="93"/>
      <c r="AQ1656" s="93"/>
    </row>
    <row r="1657" spans="5:43" x14ac:dyDescent="0.25">
      <c r="E1657" s="93"/>
      <c r="AM1657" s="93"/>
      <c r="AN1657" s="93"/>
      <c r="AO1657" s="129"/>
      <c r="AP1657" s="93"/>
      <c r="AQ1657" s="93"/>
    </row>
    <row r="1658" spans="5:43" x14ac:dyDescent="0.25">
      <c r="E1658" s="93"/>
      <c r="AM1658" s="93"/>
      <c r="AN1658" s="93"/>
      <c r="AO1658" s="129"/>
      <c r="AP1658" s="93"/>
      <c r="AQ1658" s="93"/>
    </row>
    <row r="1659" spans="5:43" x14ac:dyDescent="0.25">
      <c r="E1659" s="93"/>
      <c r="AM1659" s="93"/>
      <c r="AN1659" s="93"/>
      <c r="AO1659" s="129"/>
      <c r="AP1659" s="93"/>
      <c r="AQ1659" s="93"/>
    </row>
    <row r="1660" spans="5:43" x14ac:dyDescent="0.25">
      <c r="E1660" s="93"/>
      <c r="AM1660" s="93"/>
      <c r="AN1660" s="93"/>
      <c r="AO1660" s="129"/>
      <c r="AP1660" s="93"/>
      <c r="AQ1660" s="93"/>
    </row>
    <row r="1661" spans="5:43" x14ac:dyDescent="0.25">
      <c r="E1661" s="93"/>
      <c r="AM1661" s="93"/>
      <c r="AN1661" s="93"/>
      <c r="AO1661" s="129"/>
      <c r="AP1661" s="93"/>
      <c r="AQ1661" s="93"/>
    </row>
    <row r="1662" spans="5:43" x14ac:dyDescent="0.25">
      <c r="E1662" s="93"/>
      <c r="AM1662" s="93"/>
      <c r="AN1662" s="93"/>
      <c r="AO1662" s="129"/>
      <c r="AP1662" s="93"/>
      <c r="AQ1662" s="93"/>
    </row>
    <row r="1663" spans="5:43" x14ac:dyDescent="0.25">
      <c r="E1663" s="93"/>
      <c r="AM1663" s="93"/>
      <c r="AN1663" s="93"/>
      <c r="AO1663" s="129"/>
      <c r="AP1663" s="93"/>
      <c r="AQ1663" s="93"/>
    </row>
    <row r="1664" spans="5:43" x14ac:dyDescent="0.25">
      <c r="E1664" s="93"/>
      <c r="AM1664" s="93"/>
      <c r="AN1664" s="93"/>
      <c r="AO1664" s="129"/>
      <c r="AP1664" s="93"/>
      <c r="AQ1664" s="93"/>
    </row>
    <row r="1665" spans="5:43" x14ac:dyDescent="0.25">
      <c r="E1665" s="93"/>
      <c r="AM1665" s="93"/>
      <c r="AN1665" s="93"/>
      <c r="AO1665" s="129"/>
      <c r="AP1665" s="93"/>
      <c r="AQ1665" s="93"/>
    </row>
    <row r="1666" spans="5:43" x14ac:dyDescent="0.25">
      <c r="E1666" s="93"/>
      <c r="AM1666" s="93"/>
      <c r="AN1666" s="93"/>
      <c r="AO1666" s="129"/>
      <c r="AP1666" s="93"/>
      <c r="AQ1666" s="93"/>
    </row>
    <row r="1667" spans="5:43" x14ac:dyDescent="0.25">
      <c r="E1667" s="93"/>
      <c r="AM1667" s="93"/>
      <c r="AN1667" s="93"/>
      <c r="AO1667" s="129"/>
      <c r="AP1667" s="93"/>
      <c r="AQ1667" s="93"/>
    </row>
    <row r="1668" spans="5:43" x14ac:dyDescent="0.25">
      <c r="E1668" s="93"/>
      <c r="AM1668" s="93"/>
      <c r="AN1668" s="93"/>
      <c r="AO1668" s="129"/>
      <c r="AP1668" s="93"/>
      <c r="AQ1668" s="93"/>
    </row>
    <row r="1669" spans="5:43" x14ac:dyDescent="0.25">
      <c r="E1669" s="93"/>
      <c r="AM1669" s="93"/>
      <c r="AN1669" s="93"/>
      <c r="AO1669" s="129"/>
      <c r="AP1669" s="93"/>
      <c r="AQ1669" s="93"/>
    </row>
    <row r="1670" spans="5:43" x14ac:dyDescent="0.25">
      <c r="E1670" s="93"/>
      <c r="AM1670" s="93"/>
      <c r="AN1670" s="93"/>
      <c r="AO1670" s="129"/>
      <c r="AP1670" s="93"/>
      <c r="AQ1670" s="93"/>
    </row>
    <row r="1671" spans="5:43" x14ac:dyDescent="0.25">
      <c r="E1671" s="93"/>
      <c r="AM1671" s="93"/>
      <c r="AN1671" s="93"/>
      <c r="AO1671" s="129"/>
      <c r="AP1671" s="93"/>
      <c r="AQ1671" s="93"/>
    </row>
    <row r="1672" spans="5:43" x14ac:dyDescent="0.25">
      <c r="E1672" s="93"/>
      <c r="AM1672" s="93"/>
      <c r="AN1672" s="93"/>
      <c r="AO1672" s="129"/>
      <c r="AP1672" s="93"/>
      <c r="AQ1672" s="93"/>
    </row>
    <row r="1673" spans="5:43" x14ac:dyDescent="0.25">
      <c r="E1673" s="93"/>
      <c r="AM1673" s="93"/>
      <c r="AN1673" s="93"/>
      <c r="AO1673" s="129"/>
      <c r="AP1673" s="93"/>
      <c r="AQ1673" s="93"/>
    </row>
    <row r="1674" spans="5:43" x14ac:dyDescent="0.25">
      <c r="E1674" s="93"/>
      <c r="AM1674" s="93"/>
      <c r="AN1674" s="93"/>
      <c r="AO1674" s="129"/>
      <c r="AP1674" s="93"/>
      <c r="AQ1674" s="93"/>
    </row>
    <row r="1675" spans="5:43" x14ac:dyDescent="0.25">
      <c r="E1675" s="93"/>
      <c r="AM1675" s="93"/>
      <c r="AN1675" s="93"/>
      <c r="AO1675" s="129"/>
      <c r="AP1675" s="93"/>
      <c r="AQ1675" s="93"/>
    </row>
    <row r="1676" spans="5:43" x14ac:dyDescent="0.25">
      <c r="E1676" s="93"/>
      <c r="AM1676" s="93"/>
      <c r="AN1676" s="93"/>
      <c r="AO1676" s="129"/>
      <c r="AP1676" s="93"/>
      <c r="AQ1676" s="93"/>
    </row>
    <row r="1677" spans="5:43" x14ac:dyDescent="0.25">
      <c r="E1677" s="93"/>
      <c r="AM1677" s="93"/>
      <c r="AN1677" s="93"/>
      <c r="AO1677" s="129"/>
      <c r="AP1677" s="93"/>
      <c r="AQ1677" s="93"/>
    </row>
    <row r="1678" spans="5:43" x14ac:dyDescent="0.25">
      <c r="E1678" s="93"/>
      <c r="AM1678" s="93"/>
      <c r="AN1678" s="93"/>
      <c r="AO1678" s="129"/>
      <c r="AP1678" s="93"/>
      <c r="AQ1678" s="93"/>
    </row>
    <row r="1679" spans="5:43" x14ac:dyDescent="0.25">
      <c r="E1679" s="93"/>
      <c r="AM1679" s="93"/>
      <c r="AN1679" s="93"/>
      <c r="AO1679" s="129"/>
      <c r="AP1679" s="93"/>
      <c r="AQ1679" s="93"/>
    </row>
    <row r="1680" spans="5:43" x14ac:dyDescent="0.25">
      <c r="E1680" s="93"/>
      <c r="AM1680" s="93"/>
      <c r="AN1680" s="93"/>
      <c r="AO1680" s="129"/>
      <c r="AP1680" s="93"/>
      <c r="AQ1680" s="93"/>
    </row>
    <row r="1681" spans="5:43" x14ac:dyDescent="0.25">
      <c r="E1681" s="93"/>
      <c r="AM1681" s="93"/>
      <c r="AN1681" s="93"/>
      <c r="AO1681" s="129"/>
      <c r="AP1681" s="93"/>
      <c r="AQ1681" s="93"/>
    </row>
    <row r="1682" spans="5:43" x14ac:dyDescent="0.25">
      <c r="E1682" s="93"/>
      <c r="AM1682" s="93"/>
      <c r="AN1682" s="93"/>
      <c r="AO1682" s="129"/>
      <c r="AP1682" s="93"/>
      <c r="AQ1682" s="93"/>
    </row>
    <row r="1683" spans="5:43" x14ac:dyDescent="0.25">
      <c r="E1683" s="93"/>
      <c r="AM1683" s="93"/>
      <c r="AN1683" s="93"/>
      <c r="AO1683" s="129"/>
      <c r="AP1683" s="93"/>
      <c r="AQ1683" s="93"/>
    </row>
    <row r="1684" spans="5:43" x14ac:dyDescent="0.25">
      <c r="E1684" s="93"/>
      <c r="AM1684" s="93"/>
      <c r="AN1684" s="93"/>
      <c r="AO1684" s="129"/>
      <c r="AP1684" s="93"/>
      <c r="AQ1684" s="93"/>
    </row>
    <row r="1685" spans="5:43" x14ac:dyDescent="0.25">
      <c r="E1685" s="93"/>
      <c r="AM1685" s="93"/>
      <c r="AN1685" s="93"/>
      <c r="AO1685" s="129"/>
      <c r="AP1685" s="93"/>
      <c r="AQ1685" s="93"/>
    </row>
    <row r="1686" spans="5:43" x14ac:dyDescent="0.25">
      <c r="E1686" s="93"/>
      <c r="AM1686" s="93"/>
      <c r="AN1686" s="93"/>
      <c r="AO1686" s="129"/>
      <c r="AP1686" s="93"/>
      <c r="AQ1686" s="93"/>
    </row>
    <row r="1687" spans="5:43" x14ac:dyDescent="0.25">
      <c r="E1687" s="93"/>
      <c r="AM1687" s="93"/>
      <c r="AN1687" s="93"/>
      <c r="AO1687" s="129"/>
      <c r="AP1687" s="93"/>
      <c r="AQ1687" s="93"/>
    </row>
    <row r="1688" spans="5:43" x14ac:dyDescent="0.25">
      <c r="E1688" s="93"/>
      <c r="AM1688" s="93"/>
      <c r="AN1688" s="93"/>
      <c r="AO1688" s="129"/>
      <c r="AP1688" s="93"/>
      <c r="AQ1688" s="93"/>
    </row>
    <row r="1689" spans="5:43" x14ac:dyDescent="0.25">
      <c r="E1689" s="93"/>
      <c r="AM1689" s="93"/>
      <c r="AN1689" s="93"/>
      <c r="AO1689" s="129"/>
      <c r="AP1689" s="93"/>
      <c r="AQ1689" s="93"/>
    </row>
    <row r="1690" spans="5:43" x14ac:dyDescent="0.25">
      <c r="E1690" s="93"/>
      <c r="AM1690" s="93"/>
      <c r="AN1690" s="93"/>
      <c r="AO1690" s="129"/>
      <c r="AP1690" s="93"/>
      <c r="AQ1690" s="93"/>
    </row>
    <row r="1691" spans="5:43" x14ac:dyDescent="0.25">
      <c r="E1691" s="93"/>
      <c r="AM1691" s="93"/>
      <c r="AN1691" s="93"/>
      <c r="AO1691" s="129"/>
      <c r="AP1691" s="93"/>
      <c r="AQ1691" s="93"/>
    </row>
    <row r="1692" spans="5:43" x14ac:dyDescent="0.25">
      <c r="E1692" s="93"/>
      <c r="AM1692" s="93"/>
      <c r="AN1692" s="93"/>
      <c r="AO1692" s="129"/>
      <c r="AP1692" s="93"/>
      <c r="AQ1692" s="93"/>
    </row>
    <row r="1693" spans="5:43" x14ac:dyDescent="0.25">
      <c r="E1693" s="93"/>
      <c r="AM1693" s="93"/>
      <c r="AN1693" s="93"/>
      <c r="AO1693" s="129"/>
      <c r="AP1693" s="93"/>
      <c r="AQ1693" s="93"/>
    </row>
    <row r="1694" spans="5:43" x14ac:dyDescent="0.25">
      <c r="E1694" s="93"/>
      <c r="AM1694" s="93"/>
      <c r="AN1694" s="93"/>
      <c r="AO1694" s="129"/>
      <c r="AP1694" s="93"/>
      <c r="AQ1694" s="93"/>
    </row>
    <row r="1695" spans="5:43" x14ac:dyDescent="0.25">
      <c r="E1695" s="93"/>
      <c r="AM1695" s="93"/>
      <c r="AN1695" s="93"/>
      <c r="AO1695" s="129"/>
      <c r="AP1695" s="93"/>
      <c r="AQ1695" s="93"/>
    </row>
    <row r="1696" spans="5:43" x14ac:dyDescent="0.25">
      <c r="E1696" s="93"/>
      <c r="AM1696" s="93"/>
      <c r="AN1696" s="93"/>
      <c r="AO1696" s="129"/>
      <c r="AP1696" s="93"/>
      <c r="AQ1696" s="93"/>
    </row>
    <row r="1697" spans="5:43" x14ac:dyDescent="0.25">
      <c r="E1697" s="93"/>
      <c r="AM1697" s="93"/>
      <c r="AN1697" s="93"/>
      <c r="AO1697" s="129"/>
      <c r="AP1697" s="93"/>
      <c r="AQ1697" s="93"/>
    </row>
    <row r="1698" spans="5:43" x14ac:dyDescent="0.25">
      <c r="E1698" s="93"/>
      <c r="AM1698" s="93"/>
      <c r="AN1698" s="93"/>
      <c r="AO1698" s="129"/>
      <c r="AP1698" s="93"/>
      <c r="AQ1698" s="93"/>
    </row>
    <row r="1699" spans="5:43" x14ac:dyDescent="0.25">
      <c r="E1699" s="93"/>
      <c r="AM1699" s="93"/>
      <c r="AN1699" s="93"/>
      <c r="AO1699" s="129"/>
      <c r="AP1699" s="93"/>
      <c r="AQ1699" s="93"/>
    </row>
    <row r="1700" spans="5:43" x14ac:dyDescent="0.25">
      <c r="E1700" s="93"/>
      <c r="AM1700" s="93"/>
      <c r="AN1700" s="93"/>
      <c r="AO1700" s="129"/>
      <c r="AP1700" s="93"/>
      <c r="AQ1700" s="93"/>
    </row>
    <row r="1701" spans="5:43" x14ac:dyDescent="0.25">
      <c r="E1701" s="93"/>
      <c r="AM1701" s="93"/>
      <c r="AN1701" s="93"/>
      <c r="AO1701" s="129"/>
      <c r="AP1701" s="93"/>
      <c r="AQ1701" s="93"/>
    </row>
    <row r="1702" spans="5:43" x14ac:dyDescent="0.25">
      <c r="E1702" s="93"/>
      <c r="AM1702" s="93"/>
      <c r="AN1702" s="93"/>
      <c r="AO1702" s="129"/>
      <c r="AP1702" s="93"/>
      <c r="AQ1702" s="93"/>
    </row>
    <row r="1703" spans="5:43" x14ac:dyDescent="0.25">
      <c r="E1703" s="93"/>
      <c r="AM1703" s="93"/>
      <c r="AN1703" s="93"/>
      <c r="AO1703" s="129"/>
      <c r="AP1703" s="93"/>
      <c r="AQ1703" s="93"/>
    </row>
    <row r="1704" spans="5:43" x14ac:dyDescent="0.25">
      <c r="E1704" s="93"/>
      <c r="AM1704" s="93"/>
      <c r="AN1704" s="93"/>
      <c r="AO1704" s="129"/>
      <c r="AP1704" s="93"/>
      <c r="AQ1704" s="93"/>
    </row>
    <row r="1705" spans="5:43" x14ac:dyDescent="0.25">
      <c r="E1705" s="93"/>
      <c r="AM1705" s="93"/>
      <c r="AN1705" s="93"/>
      <c r="AO1705" s="129"/>
      <c r="AP1705" s="93"/>
      <c r="AQ1705" s="93"/>
    </row>
    <row r="1706" spans="5:43" x14ac:dyDescent="0.25">
      <c r="E1706" s="93"/>
      <c r="AM1706" s="93"/>
      <c r="AN1706" s="93"/>
      <c r="AO1706" s="129"/>
      <c r="AP1706" s="93"/>
      <c r="AQ1706" s="93"/>
    </row>
    <row r="1707" spans="5:43" x14ac:dyDescent="0.25">
      <c r="E1707" s="93"/>
      <c r="AM1707" s="93"/>
      <c r="AN1707" s="93"/>
      <c r="AO1707" s="129"/>
      <c r="AP1707" s="93"/>
      <c r="AQ1707" s="93"/>
    </row>
    <row r="1708" spans="5:43" x14ac:dyDescent="0.25">
      <c r="E1708" s="93"/>
      <c r="AM1708" s="93"/>
      <c r="AN1708" s="93"/>
      <c r="AO1708" s="129"/>
      <c r="AP1708" s="93"/>
      <c r="AQ1708" s="93"/>
    </row>
    <row r="1709" spans="5:43" x14ac:dyDescent="0.25">
      <c r="E1709" s="93"/>
      <c r="AM1709" s="93"/>
      <c r="AN1709" s="93"/>
      <c r="AO1709" s="129"/>
      <c r="AP1709" s="93"/>
      <c r="AQ1709" s="93"/>
    </row>
    <row r="1710" spans="5:43" x14ac:dyDescent="0.25">
      <c r="E1710" s="93"/>
      <c r="AM1710" s="93"/>
      <c r="AN1710" s="93"/>
      <c r="AO1710" s="129"/>
      <c r="AP1710" s="93"/>
      <c r="AQ1710" s="93"/>
    </row>
    <row r="1711" spans="5:43" x14ac:dyDescent="0.25">
      <c r="E1711" s="93"/>
      <c r="AM1711" s="93"/>
      <c r="AN1711" s="93"/>
      <c r="AO1711" s="129"/>
      <c r="AP1711" s="93"/>
      <c r="AQ1711" s="93"/>
    </row>
    <row r="1712" spans="5:43" x14ac:dyDescent="0.25">
      <c r="E1712" s="93"/>
      <c r="AM1712" s="93"/>
      <c r="AN1712" s="93"/>
      <c r="AO1712" s="129"/>
      <c r="AP1712" s="93"/>
      <c r="AQ1712" s="93"/>
    </row>
    <row r="1713" spans="5:43" x14ac:dyDescent="0.25">
      <c r="E1713" s="93"/>
      <c r="AM1713" s="93"/>
      <c r="AN1713" s="93"/>
      <c r="AO1713" s="129"/>
      <c r="AP1713" s="93"/>
      <c r="AQ1713" s="93"/>
    </row>
    <row r="1714" spans="5:43" x14ac:dyDescent="0.25">
      <c r="E1714" s="93"/>
      <c r="AM1714" s="93"/>
      <c r="AN1714" s="93"/>
      <c r="AO1714" s="129"/>
      <c r="AP1714" s="93"/>
      <c r="AQ1714" s="93"/>
    </row>
    <row r="1715" spans="5:43" x14ac:dyDescent="0.25">
      <c r="E1715" s="93"/>
      <c r="AM1715" s="93"/>
      <c r="AN1715" s="93"/>
      <c r="AO1715" s="129"/>
      <c r="AP1715" s="93"/>
      <c r="AQ1715" s="93"/>
    </row>
    <row r="1716" spans="5:43" x14ac:dyDescent="0.25">
      <c r="E1716" s="93"/>
      <c r="AM1716" s="93"/>
      <c r="AN1716" s="93"/>
      <c r="AO1716" s="129"/>
      <c r="AP1716" s="93"/>
      <c r="AQ1716" s="93"/>
    </row>
    <row r="1717" spans="5:43" x14ac:dyDescent="0.25">
      <c r="E1717" s="93"/>
      <c r="AM1717" s="93"/>
      <c r="AN1717" s="93"/>
      <c r="AO1717" s="129"/>
      <c r="AP1717" s="93"/>
      <c r="AQ1717" s="93"/>
    </row>
    <row r="1718" spans="5:43" x14ac:dyDescent="0.25">
      <c r="E1718" s="93"/>
      <c r="AM1718" s="93"/>
      <c r="AN1718" s="93"/>
      <c r="AO1718" s="129"/>
      <c r="AP1718" s="93"/>
      <c r="AQ1718" s="93"/>
    </row>
    <row r="1719" spans="5:43" x14ac:dyDescent="0.25">
      <c r="E1719" s="93"/>
      <c r="AM1719" s="93"/>
      <c r="AN1719" s="93"/>
      <c r="AO1719" s="129"/>
      <c r="AP1719" s="93"/>
      <c r="AQ1719" s="93"/>
    </row>
    <row r="1720" spans="5:43" x14ac:dyDescent="0.25">
      <c r="E1720" s="93"/>
      <c r="AM1720" s="93"/>
      <c r="AN1720" s="93"/>
      <c r="AO1720" s="129"/>
      <c r="AP1720" s="93"/>
      <c r="AQ1720" s="93"/>
    </row>
    <row r="1721" spans="5:43" x14ac:dyDescent="0.25">
      <c r="E1721" s="93"/>
      <c r="AM1721" s="93"/>
      <c r="AN1721" s="93"/>
      <c r="AO1721" s="129"/>
      <c r="AP1721" s="93"/>
      <c r="AQ1721" s="93"/>
    </row>
    <row r="1722" spans="5:43" x14ac:dyDescent="0.25">
      <c r="E1722" s="93"/>
      <c r="AM1722" s="93"/>
      <c r="AN1722" s="93"/>
      <c r="AO1722" s="129"/>
      <c r="AP1722" s="93"/>
      <c r="AQ1722" s="93"/>
    </row>
    <row r="1723" spans="5:43" x14ac:dyDescent="0.25">
      <c r="E1723" s="93"/>
      <c r="AM1723" s="93"/>
      <c r="AN1723" s="93"/>
      <c r="AO1723" s="129"/>
      <c r="AP1723" s="93"/>
      <c r="AQ1723" s="93"/>
    </row>
    <row r="1724" spans="5:43" x14ac:dyDescent="0.25">
      <c r="E1724" s="93"/>
      <c r="AM1724" s="93"/>
      <c r="AN1724" s="93"/>
      <c r="AO1724" s="129"/>
      <c r="AP1724" s="93"/>
      <c r="AQ1724" s="93"/>
    </row>
    <row r="1725" spans="5:43" x14ac:dyDescent="0.25">
      <c r="E1725" s="93"/>
      <c r="AM1725" s="93"/>
      <c r="AN1725" s="93"/>
      <c r="AO1725" s="129"/>
      <c r="AP1725" s="93"/>
      <c r="AQ1725" s="93"/>
    </row>
    <row r="1726" spans="5:43" x14ac:dyDescent="0.25">
      <c r="E1726" s="93"/>
      <c r="AM1726" s="93"/>
      <c r="AN1726" s="93"/>
      <c r="AO1726" s="129"/>
      <c r="AP1726" s="93"/>
      <c r="AQ1726" s="93"/>
    </row>
    <row r="1727" spans="5:43" x14ac:dyDescent="0.25">
      <c r="E1727" s="93"/>
      <c r="AM1727" s="93"/>
      <c r="AN1727" s="93"/>
      <c r="AO1727" s="129"/>
      <c r="AP1727" s="93"/>
      <c r="AQ1727" s="93"/>
    </row>
    <row r="1728" spans="5:43" x14ac:dyDescent="0.25">
      <c r="E1728" s="93"/>
      <c r="AM1728" s="93"/>
      <c r="AN1728" s="93"/>
      <c r="AO1728" s="129"/>
      <c r="AP1728" s="93"/>
      <c r="AQ1728" s="93"/>
    </row>
    <row r="1729" spans="5:43" x14ac:dyDescent="0.25">
      <c r="E1729" s="93"/>
      <c r="AM1729" s="93"/>
      <c r="AN1729" s="93"/>
      <c r="AO1729" s="129"/>
      <c r="AP1729" s="93"/>
      <c r="AQ1729" s="93"/>
    </row>
    <row r="1730" spans="5:43" x14ac:dyDescent="0.25">
      <c r="E1730" s="93"/>
      <c r="AM1730" s="93"/>
      <c r="AN1730" s="93"/>
      <c r="AO1730" s="129"/>
      <c r="AP1730" s="93"/>
      <c r="AQ1730" s="93"/>
    </row>
    <row r="1731" spans="5:43" x14ac:dyDescent="0.25">
      <c r="E1731" s="93"/>
      <c r="AM1731" s="93"/>
      <c r="AN1731" s="93"/>
      <c r="AO1731" s="129"/>
      <c r="AP1731" s="93"/>
      <c r="AQ1731" s="93"/>
    </row>
    <row r="1732" spans="5:43" x14ac:dyDescent="0.25">
      <c r="E1732" s="93"/>
      <c r="AM1732" s="93"/>
      <c r="AN1732" s="93"/>
      <c r="AO1732" s="129"/>
      <c r="AP1732" s="93"/>
      <c r="AQ1732" s="93"/>
    </row>
    <row r="1733" spans="5:43" x14ac:dyDescent="0.25">
      <c r="E1733" s="93"/>
      <c r="AM1733" s="93"/>
      <c r="AN1733" s="93"/>
      <c r="AO1733" s="129"/>
      <c r="AP1733" s="93"/>
      <c r="AQ1733" s="93"/>
    </row>
    <row r="1734" spans="5:43" x14ac:dyDescent="0.25">
      <c r="E1734" s="93"/>
      <c r="AM1734" s="93"/>
      <c r="AN1734" s="93"/>
      <c r="AO1734" s="129"/>
      <c r="AP1734" s="93"/>
      <c r="AQ1734" s="93"/>
    </row>
    <row r="1735" spans="5:43" x14ac:dyDescent="0.25">
      <c r="E1735" s="93"/>
      <c r="AM1735" s="93"/>
      <c r="AN1735" s="93"/>
      <c r="AO1735" s="129"/>
      <c r="AP1735" s="93"/>
      <c r="AQ1735" s="93"/>
    </row>
    <row r="1736" spans="5:43" x14ac:dyDescent="0.25">
      <c r="E1736" s="93"/>
      <c r="AM1736" s="93"/>
      <c r="AN1736" s="93"/>
      <c r="AO1736" s="129"/>
      <c r="AP1736" s="93"/>
      <c r="AQ1736" s="93"/>
    </row>
    <row r="1737" spans="5:43" x14ac:dyDescent="0.25">
      <c r="E1737" s="93"/>
      <c r="AM1737" s="93"/>
      <c r="AN1737" s="93"/>
      <c r="AO1737" s="129"/>
      <c r="AP1737" s="93"/>
      <c r="AQ1737" s="93"/>
    </row>
    <row r="1738" spans="5:43" x14ac:dyDescent="0.25">
      <c r="E1738" s="93"/>
      <c r="AM1738" s="93"/>
      <c r="AN1738" s="93"/>
      <c r="AO1738" s="129"/>
      <c r="AP1738" s="93"/>
      <c r="AQ1738" s="93"/>
    </row>
    <row r="1739" spans="5:43" x14ac:dyDescent="0.25">
      <c r="E1739" s="93"/>
      <c r="AM1739" s="93"/>
      <c r="AN1739" s="93"/>
      <c r="AO1739" s="129"/>
      <c r="AP1739" s="93"/>
      <c r="AQ1739" s="93"/>
    </row>
    <row r="1740" spans="5:43" x14ac:dyDescent="0.25">
      <c r="E1740" s="93"/>
      <c r="AM1740" s="93"/>
      <c r="AN1740" s="93"/>
      <c r="AO1740" s="129"/>
      <c r="AP1740" s="93"/>
      <c r="AQ1740" s="93"/>
    </row>
    <row r="1741" spans="5:43" x14ac:dyDescent="0.25">
      <c r="E1741" s="93"/>
      <c r="AM1741" s="93"/>
      <c r="AN1741" s="93"/>
      <c r="AO1741" s="129"/>
      <c r="AP1741" s="93"/>
      <c r="AQ1741" s="93"/>
    </row>
    <row r="1742" spans="5:43" x14ac:dyDescent="0.25">
      <c r="E1742" s="93"/>
      <c r="AM1742" s="93"/>
      <c r="AN1742" s="93"/>
      <c r="AO1742" s="129"/>
      <c r="AP1742" s="93"/>
      <c r="AQ1742" s="93"/>
    </row>
    <row r="1743" spans="5:43" x14ac:dyDescent="0.25">
      <c r="E1743" s="93"/>
      <c r="AM1743" s="93"/>
      <c r="AN1743" s="93"/>
      <c r="AO1743" s="129"/>
      <c r="AP1743" s="93"/>
      <c r="AQ1743" s="93"/>
    </row>
    <row r="1744" spans="5:43" x14ac:dyDescent="0.25">
      <c r="E1744" s="93"/>
      <c r="AM1744" s="93"/>
      <c r="AN1744" s="93"/>
      <c r="AO1744" s="129"/>
      <c r="AP1744" s="93"/>
      <c r="AQ1744" s="93"/>
    </row>
    <row r="1745" spans="5:43" x14ac:dyDescent="0.25">
      <c r="E1745" s="93"/>
      <c r="AM1745" s="93"/>
      <c r="AN1745" s="93"/>
      <c r="AO1745" s="129"/>
      <c r="AP1745" s="93"/>
      <c r="AQ1745" s="93"/>
    </row>
    <row r="1746" spans="5:43" x14ac:dyDescent="0.25">
      <c r="E1746" s="93"/>
      <c r="AM1746" s="93"/>
      <c r="AN1746" s="93"/>
      <c r="AO1746" s="129"/>
      <c r="AP1746" s="93"/>
      <c r="AQ1746" s="93"/>
    </row>
    <row r="1747" spans="5:43" x14ac:dyDescent="0.25">
      <c r="E1747" s="93"/>
      <c r="AM1747" s="93"/>
      <c r="AN1747" s="93"/>
      <c r="AO1747" s="129"/>
      <c r="AP1747" s="93"/>
      <c r="AQ1747" s="93"/>
    </row>
    <row r="1748" spans="5:43" x14ac:dyDescent="0.25">
      <c r="E1748" s="93"/>
      <c r="AM1748" s="93"/>
      <c r="AN1748" s="93"/>
      <c r="AO1748" s="129"/>
      <c r="AP1748" s="93"/>
      <c r="AQ1748" s="93"/>
    </row>
    <row r="1749" spans="5:43" x14ac:dyDescent="0.25">
      <c r="E1749" s="93"/>
      <c r="AM1749" s="93"/>
      <c r="AN1749" s="93"/>
      <c r="AO1749" s="129"/>
      <c r="AP1749" s="93"/>
      <c r="AQ1749" s="93"/>
    </row>
    <row r="1750" spans="5:43" x14ac:dyDescent="0.25">
      <c r="E1750" s="93"/>
      <c r="AM1750" s="93"/>
      <c r="AN1750" s="93"/>
      <c r="AO1750" s="129"/>
      <c r="AP1750" s="93"/>
      <c r="AQ1750" s="93"/>
    </row>
    <row r="1751" spans="5:43" x14ac:dyDescent="0.25">
      <c r="E1751" s="93"/>
      <c r="AM1751" s="93"/>
      <c r="AN1751" s="93"/>
      <c r="AO1751" s="129"/>
      <c r="AP1751" s="93"/>
      <c r="AQ1751" s="93"/>
    </row>
    <row r="1752" spans="5:43" x14ac:dyDescent="0.25">
      <c r="E1752" s="93"/>
      <c r="AM1752" s="93"/>
      <c r="AN1752" s="93"/>
      <c r="AO1752" s="129"/>
      <c r="AP1752" s="93"/>
      <c r="AQ1752" s="93"/>
    </row>
    <row r="1753" spans="5:43" x14ac:dyDescent="0.25">
      <c r="E1753" s="93"/>
      <c r="AM1753" s="93"/>
      <c r="AN1753" s="93"/>
      <c r="AO1753" s="129"/>
      <c r="AP1753" s="93"/>
      <c r="AQ1753" s="93"/>
    </row>
    <row r="1754" spans="5:43" x14ac:dyDescent="0.25">
      <c r="E1754" s="93"/>
      <c r="AM1754" s="93"/>
      <c r="AN1754" s="93"/>
      <c r="AO1754" s="129"/>
      <c r="AP1754" s="93"/>
      <c r="AQ1754" s="93"/>
    </row>
    <row r="1755" spans="5:43" x14ac:dyDescent="0.25">
      <c r="E1755" s="93"/>
      <c r="AM1755" s="93"/>
      <c r="AN1755" s="93"/>
      <c r="AO1755" s="129"/>
      <c r="AP1755" s="93"/>
      <c r="AQ1755" s="93"/>
    </row>
    <row r="1756" spans="5:43" x14ac:dyDescent="0.25">
      <c r="E1756" s="93"/>
      <c r="AM1756" s="93"/>
      <c r="AN1756" s="93"/>
      <c r="AO1756" s="129"/>
      <c r="AP1756" s="93"/>
      <c r="AQ1756" s="93"/>
    </row>
    <row r="1757" spans="5:43" x14ac:dyDescent="0.25">
      <c r="E1757" s="93"/>
      <c r="AM1757" s="93"/>
      <c r="AN1757" s="93"/>
      <c r="AO1757" s="129"/>
      <c r="AP1757" s="93"/>
      <c r="AQ1757" s="93"/>
    </row>
    <row r="1758" spans="5:43" x14ac:dyDescent="0.25">
      <c r="E1758" s="93"/>
      <c r="AM1758" s="93"/>
      <c r="AN1758" s="93"/>
      <c r="AO1758" s="129"/>
      <c r="AP1758" s="93"/>
      <c r="AQ1758" s="93"/>
    </row>
    <row r="1759" spans="5:43" x14ac:dyDescent="0.25">
      <c r="E1759" s="93"/>
      <c r="AM1759" s="93"/>
      <c r="AN1759" s="93"/>
      <c r="AO1759" s="129"/>
      <c r="AP1759" s="93"/>
      <c r="AQ1759" s="93"/>
    </row>
    <row r="1760" spans="5:43" x14ac:dyDescent="0.25">
      <c r="E1760" s="93"/>
      <c r="AM1760" s="93"/>
      <c r="AN1760" s="93"/>
      <c r="AO1760" s="129"/>
      <c r="AP1760" s="93"/>
      <c r="AQ1760" s="93"/>
    </row>
    <row r="1761" spans="5:43" x14ac:dyDescent="0.25">
      <c r="E1761" s="93"/>
      <c r="AM1761" s="93"/>
      <c r="AN1761" s="93"/>
      <c r="AO1761" s="129"/>
      <c r="AP1761" s="93"/>
      <c r="AQ1761" s="93"/>
    </row>
    <row r="1762" spans="5:43" x14ac:dyDescent="0.25">
      <c r="E1762" s="93"/>
      <c r="AM1762" s="93"/>
      <c r="AN1762" s="93"/>
      <c r="AO1762" s="129"/>
      <c r="AP1762" s="93"/>
      <c r="AQ1762" s="93"/>
    </row>
    <row r="1763" spans="5:43" x14ac:dyDescent="0.25">
      <c r="E1763" s="93"/>
      <c r="AM1763" s="93"/>
      <c r="AN1763" s="93"/>
      <c r="AO1763" s="129"/>
      <c r="AP1763" s="93"/>
      <c r="AQ1763" s="93"/>
    </row>
    <row r="1764" spans="5:43" x14ac:dyDescent="0.25">
      <c r="E1764" s="93"/>
      <c r="AM1764" s="93"/>
      <c r="AN1764" s="93"/>
      <c r="AO1764" s="129"/>
      <c r="AP1764" s="93"/>
      <c r="AQ1764" s="93"/>
    </row>
    <row r="1765" spans="5:43" x14ac:dyDescent="0.25">
      <c r="E1765" s="93"/>
      <c r="AM1765" s="93"/>
      <c r="AN1765" s="93"/>
      <c r="AO1765" s="129"/>
      <c r="AP1765" s="93"/>
      <c r="AQ1765" s="93"/>
    </row>
    <row r="1766" spans="5:43" x14ac:dyDescent="0.25">
      <c r="E1766" s="93"/>
      <c r="AM1766" s="93"/>
      <c r="AN1766" s="93"/>
      <c r="AO1766" s="129"/>
      <c r="AP1766" s="93"/>
      <c r="AQ1766" s="93"/>
    </row>
    <row r="1767" spans="5:43" x14ac:dyDescent="0.25">
      <c r="E1767" s="93"/>
      <c r="AM1767" s="93"/>
      <c r="AN1767" s="93"/>
      <c r="AO1767" s="129"/>
      <c r="AP1767" s="93"/>
      <c r="AQ1767" s="93"/>
    </row>
    <row r="1768" spans="5:43" x14ac:dyDescent="0.25">
      <c r="E1768" s="93"/>
      <c r="AM1768" s="93"/>
      <c r="AN1768" s="93"/>
      <c r="AO1768" s="129"/>
      <c r="AP1768" s="93"/>
      <c r="AQ1768" s="93"/>
    </row>
    <row r="1769" spans="5:43" x14ac:dyDescent="0.25">
      <c r="E1769" s="93"/>
      <c r="AM1769" s="93"/>
      <c r="AN1769" s="93"/>
      <c r="AO1769" s="129"/>
      <c r="AP1769" s="93"/>
      <c r="AQ1769" s="93"/>
    </row>
    <row r="1770" spans="5:43" x14ac:dyDescent="0.25">
      <c r="E1770" s="93"/>
      <c r="AM1770" s="93"/>
      <c r="AN1770" s="93"/>
      <c r="AO1770" s="129"/>
      <c r="AP1770" s="93"/>
      <c r="AQ1770" s="93"/>
    </row>
    <row r="1771" spans="5:43" x14ac:dyDescent="0.25">
      <c r="E1771" s="93"/>
      <c r="AM1771" s="93"/>
      <c r="AN1771" s="93"/>
      <c r="AO1771" s="129"/>
      <c r="AP1771" s="93"/>
      <c r="AQ1771" s="93"/>
    </row>
    <row r="1772" spans="5:43" x14ac:dyDescent="0.25">
      <c r="E1772" s="93"/>
      <c r="AM1772" s="93"/>
      <c r="AN1772" s="93"/>
      <c r="AO1772" s="129"/>
      <c r="AP1772" s="93"/>
      <c r="AQ1772" s="93"/>
    </row>
    <row r="1773" spans="5:43" x14ac:dyDescent="0.25">
      <c r="E1773" s="93"/>
      <c r="AM1773" s="93"/>
      <c r="AN1773" s="93"/>
      <c r="AO1773" s="129"/>
      <c r="AP1773" s="93"/>
      <c r="AQ1773" s="93"/>
    </row>
    <row r="1774" spans="5:43" x14ac:dyDescent="0.25">
      <c r="E1774" s="93"/>
      <c r="AM1774" s="93"/>
      <c r="AN1774" s="93"/>
      <c r="AO1774" s="129"/>
      <c r="AP1774" s="93"/>
      <c r="AQ1774" s="93"/>
    </row>
    <row r="1775" spans="5:43" x14ac:dyDescent="0.25">
      <c r="E1775" s="93"/>
      <c r="AM1775" s="93"/>
      <c r="AN1775" s="93"/>
      <c r="AO1775" s="129"/>
      <c r="AP1775" s="93"/>
      <c r="AQ1775" s="93"/>
    </row>
    <row r="1776" spans="5:43" x14ac:dyDescent="0.25">
      <c r="E1776" s="93"/>
      <c r="AM1776" s="93"/>
      <c r="AN1776" s="93"/>
      <c r="AO1776" s="129"/>
      <c r="AP1776" s="93"/>
      <c r="AQ1776" s="93"/>
    </row>
    <row r="1777" spans="5:43" x14ac:dyDescent="0.25">
      <c r="E1777" s="93"/>
      <c r="AM1777" s="93"/>
      <c r="AN1777" s="93"/>
      <c r="AO1777" s="129"/>
      <c r="AP1777" s="93"/>
      <c r="AQ1777" s="93"/>
    </row>
    <row r="1778" spans="5:43" x14ac:dyDescent="0.25">
      <c r="E1778" s="93"/>
      <c r="AM1778" s="93"/>
      <c r="AN1778" s="93"/>
      <c r="AO1778" s="129"/>
      <c r="AP1778" s="93"/>
      <c r="AQ1778" s="93"/>
    </row>
    <row r="1779" spans="5:43" x14ac:dyDescent="0.25">
      <c r="E1779" s="93"/>
      <c r="AM1779" s="93"/>
      <c r="AN1779" s="93"/>
      <c r="AO1779" s="129"/>
      <c r="AP1779" s="93"/>
      <c r="AQ1779" s="93"/>
    </row>
    <row r="1780" spans="5:43" x14ac:dyDescent="0.25">
      <c r="E1780" s="93"/>
      <c r="AM1780" s="93"/>
      <c r="AN1780" s="93"/>
      <c r="AO1780" s="129"/>
      <c r="AP1780" s="93"/>
      <c r="AQ1780" s="93"/>
    </row>
    <row r="1781" spans="5:43" x14ac:dyDescent="0.25">
      <c r="E1781" s="93"/>
      <c r="AM1781" s="93"/>
      <c r="AN1781" s="93"/>
      <c r="AO1781" s="129"/>
      <c r="AP1781" s="93"/>
      <c r="AQ1781" s="93"/>
    </row>
    <row r="1782" spans="5:43" x14ac:dyDescent="0.25">
      <c r="E1782" s="93"/>
      <c r="AM1782" s="93"/>
      <c r="AN1782" s="93"/>
      <c r="AO1782" s="129"/>
      <c r="AP1782" s="93"/>
      <c r="AQ1782" s="93"/>
    </row>
    <row r="1783" spans="5:43" x14ac:dyDescent="0.25">
      <c r="E1783" s="93"/>
      <c r="AM1783" s="93"/>
      <c r="AN1783" s="93"/>
      <c r="AO1783" s="129"/>
      <c r="AP1783" s="93"/>
      <c r="AQ1783" s="93"/>
    </row>
    <row r="1784" spans="5:43" x14ac:dyDescent="0.25">
      <c r="E1784" s="93"/>
      <c r="AM1784" s="93"/>
      <c r="AN1784" s="93"/>
      <c r="AO1784" s="129"/>
      <c r="AP1784" s="93"/>
      <c r="AQ1784" s="93"/>
    </row>
    <row r="1785" spans="5:43" x14ac:dyDescent="0.25">
      <c r="E1785" s="93"/>
      <c r="AM1785" s="93"/>
      <c r="AN1785" s="93"/>
      <c r="AO1785" s="129"/>
      <c r="AP1785" s="93"/>
      <c r="AQ1785" s="93"/>
    </row>
    <row r="1786" spans="5:43" x14ac:dyDescent="0.25">
      <c r="E1786" s="93"/>
      <c r="AM1786" s="93"/>
      <c r="AN1786" s="93"/>
      <c r="AO1786" s="129"/>
      <c r="AP1786" s="93"/>
      <c r="AQ1786" s="93"/>
    </row>
    <row r="1787" spans="5:43" x14ac:dyDescent="0.25">
      <c r="E1787" s="93"/>
      <c r="AM1787" s="93"/>
      <c r="AN1787" s="93"/>
      <c r="AO1787" s="129"/>
      <c r="AP1787" s="93"/>
      <c r="AQ1787" s="93"/>
    </row>
    <row r="1788" spans="5:43" x14ac:dyDescent="0.25">
      <c r="E1788" s="93"/>
      <c r="AM1788" s="93"/>
      <c r="AN1788" s="93"/>
      <c r="AO1788" s="129"/>
      <c r="AP1788" s="93"/>
      <c r="AQ1788" s="93"/>
    </row>
    <row r="1789" spans="5:43" x14ac:dyDescent="0.25">
      <c r="E1789" s="93"/>
      <c r="AM1789" s="93"/>
      <c r="AN1789" s="93"/>
      <c r="AO1789" s="129"/>
      <c r="AP1789" s="93"/>
      <c r="AQ1789" s="93"/>
    </row>
    <row r="1790" spans="5:43" x14ac:dyDescent="0.25">
      <c r="E1790" s="93"/>
      <c r="AM1790" s="93"/>
      <c r="AN1790" s="93"/>
      <c r="AO1790" s="129"/>
      <c r="AP1790" s="93"/>
      <c r="AQ1790" s="93"/>
    </row>
    <row r="1791" spans="5:43" x14ac:dyDescent="0.25">
      <c r="E1791" s="93"/>
      <c r="AM1791" s="93"/>
      <c r="AN1791" s="93"/>
      <c r="AO1791" s="129"/>
      <c r="AP1791" s="93"/>
      <c r="AQ1791" s="93"/>
    </row>
    <row r="1792" spans="5:43" x14ac:dyDescent="0.25">
      <c r="E1792" s="93"/>
      <c r="AM1792" s="93"/>
      <c r="AN1792" s="93"/>
      <c r="AO1792" s="129"/>
      <c r="AP1792" s="93"/>
      <c r="AQ1792" s="93"/>
    </row>
    <row r="1793" spans="5:43" x14ac:dyDescent="0.25">
      <c r="E1793" s="93"/>
      <c r="AM1793" s="93"/>
      <c r="AN1793" s="93"/>
      <c r="AO1793" s="129"/>
      <c r="AP1793" s="93"/>
      <c r="AQ1793" s="93"/>
    </row>
    <row r="1794" spans="5:43" x14ac:dyDescent="0.25">
      <c r="E1794" s="93"/>
      <c r="AM1794" s="93"/>
      <c r="AN1794" s="93"/>
      <c r="AO1794" s="129"/>
      <c r="AP1794" s="93"/>
      <c r="AQ1794" s="93"/>
    </row>
    <row r="1795" spans="5:43" x14ac:dyDescent="0.25">
      <c r="E1795" s="93"/>
      <c r="AM1795" s="93"/>
      <c r="AN1795" s="93"/>
      <c r="AO1795" s="129"/>
      <c r="AP1795" s="93"/>
      <c r="AQ1795" s="93"/>
    </row>
    <row r="1796" spans="5:43" x14ac:dyDescent="0.25">
      <c r="E1796" s="93"/>
      <c r="AM1796" s="93"/>
      <c r="AN1796" s="93"/>
      <c r="AO1796" s="129"/>
      <c r="AP1796" s="93"/>
      <c r="AQ1796" s="93"/>
    </row>
    <row r="1797" spans="5:43" x14ac:dyDescent="0.25">
      <c r="E1797" s="93"/>
      <c r="AM1797" s="93"/>
      <c r="AN1797" s="93"/>
      <c r="AO1797" s="129"/>
      <c r="AP1797" s="93"/>
      <c r="AQ1797" s="93"/>
    </row>
    <row r="1798" spans="5:43" x14ac:dyDescent="0.25">
      <c r="E1798" s="93"/>
      <c r="AM1798" s="93"/>
      <c r="AN1798" s="93"/>
      <c r="AO1798" s="129"/>
      <c r="AP1798" s="93"/>
      <c r="AQ1798" s="93"/>
    </row>
    <row r="1799" spans="5:43" x14ac:dyDescent="0.25">
      <c r="E1799" s="93"/>
      <c r="AM1799" s="93"/>
      <c r="AN1799" s="93"/>
      <c r="AO1799" s="129"/>
      <c r="AP1799" s="93"/>
      <c r="AQ1799" s="93"/>
    </row>
    <row r="1800" spans="5:43" x14ac:dyDescent="0.25">
      <c r="E1800" s="93"/>
      <c r="AM1800" s="93"/>
      <c r="AN1800" s="93"/>
      <c r="AO1800" s="129"/>
      <c r="AP1800" s="93"/>
      <c r="AQ1800" s="93"/>
    </row>
    <row r="1801" spans="5:43" x14ac:dyDescent="0.25">
      <c r="E1801" s="93"/>
      <c r="AM1801" s="93"/>
      <c r="AN1801" s="93"/>
      <c r="AO1801" s="129"/>
      <c r="AP1801" s="93"/>
      <c r="AQ1801" s="93"/>
    </row>
    <row r="1802" spans="5:43" x14ac:dyDescent="0.25">
      <c r="E1802" s="93"/>
      <c r="AM1802" s="93"/>
      <c r="AN1802" s="93"/>
      <c r="AO1802" s="129"/>
      <c r="AP1802" s="93"/>
      <c r="AQ1802" s="93"/>
    </row>
    <row r="1803" spans="5:43" x14ac:dyDescent="0.25">
      <c r="E1803" s="93"/>
      <c r="AM1803" s="93"/>
      <c r="AN1803" s="93"/>
      <c r="AO1803" s="129"/>
      <c r="AP1803" s="93"/>
      <c r="AQ1803" s="93"/>
    </row>
    <row r="1804" spans="5:43" x14ac:dyDescent="0.25">
      <c r="E1804" s="93"/>
      <c r="AM1804" s="93"/>
      <c r="AN1804" s="93"/>
      <c r="AO1804" s="129"/>
      <c r="AP1804" s="93"/>
      <c r="AQ1804" s="93"/>
    </row>
    <row r="1805" spans="5:43" x14ac:dyDescent="0.25">
      <c r="E1805" s="93"/>
      <c r="AM1805" s="93"/>
      <c r="AN1805" s="93"/>
      <c r="AO1805" s="129"/>
      <c r="AP1805" s="93"/>
      <c r="AQ1805" s="93"/>
    </row>
    <row r="1806" spans="5:43" x14ac:dyDescent="0.25">
      <c r="E1806" s="93"/>
      <c r="AM1806" s="93"/>
      <c r="AN1806" s="93"/>
      <c r="AO1806" s="129"/>
      <c r="AP1806" s="93"/>
      <c r="AQ1806" s="93"/>
    </row>
    <row r="1807" spans="5:43" x14ac:dyDescent="0.25">
      <c r="E1807" s="93"/>
      <c r="AM1807" s="93"/>
      <c r="AN1807" s="93"/>
      <c r="AO1807" s="129"/>
      <c r="AP1807" s="93"/>
      <c r="AQ1807" s="93"/>
    </row>
    <row r="1808" spans="5:43" x14ac:dyDescent="0.25">
      <c r="E1808" s="93"/>
      <c r="AM1808" s="93"/>
      <c r="AN1808" s="93"/>
      <c r="AO1808" s="129"/>
      <c r="AP1808" s="93"/>
      <c r="AQ1808" s="93"/>
    </row>
    <row r="1809" spans="5:43" x14ac:dyDescent="0.25">
      <c r="E1809" s="93"/>
      <c r="AM1809" s="93"/>
      <c r="AN1809" s="93"/>
      <c r="AO1809" s="129"/>
      <c r="AP1809" s="93"/>
      <c r="AQ1809" s="93"/>
    </row>
    <row r="1810" spans="5:43" x14ac:dyDescent="0.25">
      <c r="E1810" s="93"/>
      <c r="AM1810" s="93"/>
      <c r="AN1810" s="93"/>
      <c r="AO1810" s="129"/>
      <c r="AP1810" s="93"/>
      <c r="AQ1810" s="93"/>
    </row>
    <row r="1811" spans="5:43" x14ac:dyDescent="0.25">
      <c r="E1811" s="93"/>
      <c r="AM1811" s="93"/>
      <c r="AN1811" s="93"/>
      <c r="AO1811" s="129"/>
      <c r="AP1811" s="93"/>
      <c r="AQ1811" s="93"/>
    </row>
    <row r="1812" spans="5:43" x14ac:dyDescent="0.25">
      <c r="E1812" s="93"/>
      <c r="AM1812" s="93"/>
      <c r="AN1812" s="93"/>
      <c r="AO1812" s="129"/>
      <c r="AP1812" s="93"/>
      <c r="AQ1812" s="93"/>
    </row>
    <row r="1813" spans="5:43" x14ac:dyDescent="0.25">
      <c r="E1813" s="93"/>
      <c r="AM1813" s="93"/>
      <c r="AN1813" s="93"/>
      <c r="AO1813" s="129"/>
      <c r="AP1813" s="93"/>
      <c r="AQ1813" s="93"/>
    </row>
    <row r="1814" spans="5:43" x14ac:dyDescent="0.25">
      <c r="E1814" s="93"/>
      <c r="AM1814" s="93"/>
      <c r="AN1814" s="93"/>
      <c r="AO1814" s="129"/>
      <c r="AP1814" s="93"/>
      <c r="AQ1814" s="93"/>
    </row>
    <row r="1815" spans="5:43" x14ac:dyDescent="0.25">
      <c r="E1815" s="93"/>
      <c r="AM1815" s="93"/>
      <c r="AN1815" s="93"/>
      <c r="AO1815" s="129"/>
      <c r="AP1815" s="93"/>
      <c r="AQ1815" s="93"/>
    </row>
    <row r="1816" spans="5:43" x14ac:dyDescent="0.25">
      <c r="E1816" s="93"/>
      <c r="AM1816" s="93"/>
      <c r="AN1816" s="93"/>
      <c r="AO1816" s="129"/>
      <c r="AP1816" s="93"/>
      <c r="AQ1816" s="93"/>
    </row>
    <row r="1817" spans="5:43" x14ac:dyDescent="0.25">
      <c r="E1817" s="93"/>
      <c r="AM1817" s="93"/>
      <c r="AN1817" s="93"/>
      <c r="AO1817" s="129"/>
      <c r="AP1817" s="93"/>
      <c r="AQ1817" s="93"/>
    </row>
    <row r="1818" spans="5:43" x14ac:dyDescent="0.25">
      <c r="E1818" s="93"/>
      <c r="AM1818" s="93"/>
      <c r="AN1818" s="93"/>
      <c r="AO1818" s="129"/>
      <c r="AP1818" s="93"/>
      <c r="AQ1818" s="93"/>
    </row>
    <row r="1819" spans="5:43" x14ac:dyDescent="0.25">
      <c r="E1819" s="93"/>
      <c r="AM1819" s="93"/>
      <c r="AN1819" s="93"/>
      <c r="AO1819" s="129"/>
      <c r="AP1819" s="93"/>
      <c r="AQ1819" s="93"/>
    </row>
    <row r="1820" spans="5:43" x14ac:dyDescent="0.25">
      <c r="E1820" s="93"/>
      <c r="AM1820" s="93"/>
      <c r="AN1820" s="93"/>
      <c r="AO1820" s="129"/>
      <c r="AP1820" s="93"/>
      <c r="AQ1820" s="93"/>
    </row>
    <row r="1821" spans="5:43" x14ac:dyDescent="0.25">
      <c r="E1821" s="93"/>
      <c r="AM1821" s="93"/>
      <c r="AN1821" s="93"/>
      <c r="AO1821" s="129"/>
      <c r="AP1821" s="93"/>
      <c r="AQ1821" s="93"/>
    </row>
    <row r="1822" spans="5:43" x14ac:dyDescent="0.25">
      <c r="E1822" s="93"/>
      <c r="AM1822" s="93"/>
      <c r="AN1822" s="93"/>
      <c r="AO1822" s="129"/>
      <c r="AP1822" s="93"/>
      <c r="AQ1822" s="93"/>
    </row>
    <row r="1823" spans="5:43" x14ac:dyDescent="0.25">
      <c r="E1823" s="93"/>
      <c r="AM1823" s="93"/>
      <c r="AN1823" s="93"/>
      <c r="AO1823" s="129"/>
      <c r="AP1823" s="93"/>
      <c r="AQ1823" s="93"/>
    </row>
    <row r="1824" spans="5:43" x14ac:dyDescent="0.25">
      <c r="E1824" s="93"/>
      <c r="AM1824" s="93"/>
      <c r="AN1824" s="93"/>
      <c r="AO1824" s="129"/>
      <c r="AP1824" s="93"/>
      <c r="AQ1824" s="93"/>
    </row>
    <row r="1825" spans="5:43" x14ac:dyDescent="0.25">
      <c r="E1825" s="93"/>
      <c r="AM1825" s="93"/>
      <c r="AN1825" s="93"/>
      <c r="AO1825" s="129"/>
      <c r="AP1825" s="93"/>
      <c r="AQ1825" s="93"/>
    </row>
    <row r="1826" spans="5:43" x14ac:dyDescent="0.25">
      <c r="E1826" s="93"/>
      <c r="AM1826" s="93"/>
      <c r="AN1826" s="93"/>
      <c r="AO1826" s="129"/>
      <c r="AP1826" s="93"/>
      <c r="AQ1826" s="93"/>
    </row>
    <row r="1827" spans="5:43" x14ac:dyDescent="0.25">
      <c r="E1827" s="93"/>
      <c r="AM1827" s="93"/>
      <c r="AN1827" s="93"/>
      <c r="AO1827" s="129"/>
      <c r="AP1827" s="93"/>
      <c r="AQ1827" s="93"/>
    </row>
    <row r="1828" spans="5:43" x14ac:dyDescent="0.25">
      <c r="E1828" s="93"/>
      <c r="AM1828" s="93"/>
      <c r="AN1828" s="93"/>
      <c r="AO1828" s="129"/>
      <c r="AP1828" s="93"/>
      <c r="AQ1828" s="93"/>
    </row>
    <row r="1829" spans="5:43" x14ac:dyDescent="0.25">
      <c r="E1829" s="93"/>
      <c r="AM1829" s="93"/>
      <c r="AN1829" s="93"/>
      <c r="AO1829" s="129"/>
      <c r="AP1829" s="93"/>
      <c r="AQ1829" s="93"/>
    </row>
    <row r="1830" spans="5:43" x14ac:dyDescent="0.25">
      <c r="E1830" s="93"/>
      <c r="AM1830" s="93"/>
      <c r="AN1830" s="93"/>
      <c r="AO1830" s="129"/>
      <c r="AP1830" s="93"/>
      <c r="AQ1830" s="93"/>
    </row>
    <row r="1831" spans="5:43" x14ac:dyDescent="0.25">
      <c r="E1831" s="93"/>
      <c r="AM1831" s="93"/>
      <c r="AN1831" s="93"/>
      <c r="AO1831" s="129"/>
      <c r="AP1831" s="93"/>
      <c r="AQ1831" s="93"/>
    </row>
    <row r="1832" spans="5:43" x14ac:dyDescent="0.25">
      <c r="E1832" s="93"/>
      <c r="AM1832" s="93"/>
      <c r="AN1832" s="93"/>
      <c r="AO1832" s="129"/>
      <c r="AP1832" s="93"/>
      <c r="AQ1832" s="93"/>
    </row>
    <row r="1833" spans="5:43" x14ac:dyDescent="0.25">
      <c r="E1833" s="93"/>
      <c r="AM1833" s="93"/>
      <c r="AN1833" s="93"/>
      <c r="AO1833" s="129"/>
      <c r="AP1833" s="93"/>
      <c r="AQ1833" s="93"/>
    </row>
    <row r="1834" spans="5:43" x14ac:dyDescent="0.25">
      <c r="E1834" s="93"/>
      <c r="AM1834" s="93"/>
      <c r="AN1834" s="93"/>
      <c r="AO1834" s="129"/>
      <c r="AP1834" s="93"/>
      <c r="AQ1834" s="93"/>
    </row>
    <row r="1835" spans="5:43" x14ac:dyDescent="0.25">
      <c r="E1835" s="93"/>
      <c r="AM1835" s="93"/>
      <c r="AN1835" s="93"/>
      <c r="AO1835" s="129"/>
      <c r="AP1835" s="93"/>
      <c r="AQ1835" s="93"/>
    </row>
    <row r="1836" spans="5:43" x14ac:dyDescent="0.25">
      <c r="E1836" s="93"/>
      <c r="AM1836" s="93"/>
      <c r="AN1836" s="93"/>
      <c r="AO1836" s="129"/>
      <c r="AP1836" s="93"/>
      <c r="AQ1836" s="93"/>
    </row>
    <row r="1837" spans="5:43" x14ac:dyDescent="0.25">
      <c r="E1837" s="93"/>
      <c r="AM1837" s="93"/>
      <c r="AN1837" s="93"/>
      <c r="AO1837" s="129"/>
      <c r="AP1837" s="93"/>
      <c r="AQ1837" s="93"/>
    </row>
    <row r="1838" spans="5:43" x14ac:dyDescent="0.25">
      <c r="E1838" s="93"/>
      <c r="AM1838" s="93"/>
      <c r="AN1838" s="93"/>
      <c r="AO1838" s="129"/>
      <c r="AP1838" s="93"/>
      <c r="AQ1838" s="93"/>
    </row>
    <row r="1839" spans="5:43" x14ac:dyDescent="0.25">
      <c r="E1839" s="93"/>
      <c r="AM1839" s="93"/>
      <c r="AN1839" s="93"/>
      <c r="AO1839" s="129"/>
      <c r="AP1839" s="93"/>
      <c r="AQ1839" s="93"/>
    </row>
    <row r="1840" spans="5:43" x14ac:dyDescent="0.25">
      <c r="E1840" s="93"/>
      <c r="AM1840" s="93"/>
      <c r="AN1840" s="93"/>
      <c r="AO1840" s="129"/>
      <c r="AP1840" s="93"/>
      <c r="AQ1840" s="93"/>
    </row>
    <row r="1841" spans="5:43" x14ac:dyDescent="0.25">
      <c r="E1841" s="93"/>
      <c r="AM1841" s="93"/>
      <c r="AN1841" s="93"/>
      <c r="AO1841" s="129"/>
      <c r="AP1841" s="93"/>
      <c r="AQ1841" s="93"/>
    </row>
    <row r="1842" spans="5:43" x14ac:dyDescent="0.25">
      <c r="E1842" s="93"/>
      <c r="AM1842" s="93"/>
      <c r="AN1842" s="93"/>
      <c r="AO1842" s="129"/>
      <c r="AP1842" s="93"/>
      <c r="AQ1842" s="93"/>
    </row>
    <row r="1843" spans="5:43" x14ac:dyDescent="0.25">
      <c r="E1843" s="93"/>
      <c r="AM1843" s="93"/>
      <c r="AN1843" s="93"/>
      <c r="AO1843" s="129"/>
      <c r="AP1843" s="93"/>
      <c r="AQ1843" s="93"/>
    </row>
    <row r="1844" spans="5:43" x14ac:dyDescent="0.25">
      <c r="E1844" s="93"/>
      <c r="AM1844" s="93"/>
      <c r="AN1844" s="93"/>
      <c r="AO1844" s="129"/>
      <c r="AP1844" s="93"/>
      <c r="AQ1844" s="93"/>
    </row>
    <row r="1845" spans="5:43" x14ac:dyDescent="0.25">
      <c r="E1845" s="93"/>
      <c r="AM1845" s="93"/>
      <c r="AN1845" s="93"/>
      <c r="AO1845" s="129"/>
      <c r="AP1845" s="93"/>
      <c r="AQ1845" s="93"/>
    </row>
    <row r="1846" spans="5:43" x14ac:dyDescent="0.25">
      <c r="E1846" s="93"/>
      <c r="AM1846" s="93"/>
      <c r="AN1846" s="93"/>
      <c r="AO1846" s="129"/>
      <c r="AP1846" s="93"/>
      <c r="AQ1846" s="93"/>
    </row>
    <row r="1847" spans="5:43" x14ac:dyDescent="0.25">
      <c r="E1847" s="93"/>
      <c r="AM1847" s="93"/>
      <c r="AN1847" s="93"/>
      <c r="AO1847" s="129"/>
      <c r="AP1847" s="93"/>
      <c r="AQ1847" s="93"/>
    </row>
    <row r="1848" spans="5:43" x14ac:dyDescent="0.25">
      <c r="E1848" s="93"/>
      <c r="AM1848" s="93"/>
      <c r="AN1848" s="93"/>
      <c r="AO1848" s="129"/>
      <c r="AP1848" s="93"/>
      <c r="AQ1848" s="93"/>
    </row>
    <row r="1849" spans="5:43" x14ac:dyDescent="0.25">
      <c r="E1849" s="93"/>
      <c r="AM1849" s="93"/>
      <c r="AN1849" s="93"/>
      <c r="AO1849" s="129"/>
      <c r="AP1849" s="93"/>
      <c r="AQ1849" s="93"/>
    </row>
    <row r="1850" spans="5:43" x14ac:dyDescent="0.25">
      <c r="E1850" s="93"/>
      <c r="AM1850" s="93"/>
      <c r="AN1850" s="93"/>
      <c r="AO1850" s="129"/>
      <c r="AP1850" s="93"/>
      <c r="AQ1850" s="93"/>
    </row>
    <row r="1851" spans="5:43" x14ac:dyDescent="0.25">
      <c r="E1851" s="93"/>
      <c r="AM1851" s="93"/>
      <c r="AN1851" s="93"/>
      <c r="AO1851" s="129"/>
      <c r="AP1851" s="93"/>
      <c r="AQ1851" s="93"/>
    </row>
    <row r="1852" spans="5:43" x14ac:dyDescent="0.25">
      <c r="E1852" s="93"/>
      <c r="AM1852" s="93"/>
      <c r="AN1852" s="93"/>
      <c r="AO1852" s="129"/>
      <c r="AP1852" s="93"/>
      <c r="AQ1852" s="93"/>
    </row>
    <row r="1853" spans="5:43" x14ac:dyDescent="0.25">
      <c r="E1853" s="93"/>
      <c r="AM1853" s="93"/>
      <c r="AN1853" s="93"/>
      <c r="AO1853" s="129"/>
      <c r="AP1853" s="93"/>
      <c r="AQ1853" s="93"/>
    </row>
    <row r="1854" spans="5:43" x14ac:dyDescent="0.25">
      <c r="E1854" s="93"/>
      <c r="AM1854" s="93"/>
      <c r="AN1854" s="93"/>
      <c r="AO1854" s="129"/>
      <c r="AP1854" s="93"/>
      <c r="AQ1854" s="93"/>
    </row>
    <row r="1855" spans="5:43" x14ac:dyDescent="0.25">
      <c r="E1855" s="93"/>
      <c r="AM1855" s="93"/>
      <c r="AN1855" s="93"/>
      <c r="AO1855" s="129"/>
      <c r="AP1855" s="93"/>
      <c r="AQ1855" s="93"/>
    </row>
    <row r="1856" spans="5:43" x14ac:dyDescent="0.25">
      <c r="E1856" s="93"/>
      <c r="AM1856" s="93"/>
      <c r="AN1856" s="93"/>
      <c r="AO1856" s="129"/>
      <c r="AP1856" s="93"/>
      <c r="AQ1856" s="93"/>
    </row>
    <row r="1857" spans="5:43" x14ac:dyDescent="0.25">
      <c r="E1857" s="93"/>
      <c r="AM1857" s="93"/>
      <c r="AN1857" s="93"/>
      <c r="AO1857" s="129"/>
      <c r="AP1857" s="93"/>
      <c r="AQ1857" s="93"/>
    </row>
    <row r="1858" spans="5:43" x14ac:dyDescent="0.25">
      <c r="E1858" s="93"/>
      <c r="AM1858" s="93"/>
      <c r="AN1858" s="93"/>
      <c r="AO1858" s="129"/>
      <c r="AP1858" s="93"/>
      <c r="AQ1858" s="93"/>
    </row>
    <row r="1859" spans="5:43" x14ac:dyDescent="0.25">
      <c r="E1859" s="93"/>
      <c r="AM1859" s="93"/>
      <c r="AN1859" s="93"/>
      <c r="AO1859" s="129"/>
      <c r="AP1859" s="93"/>
      <c r="AQ1859" s="93"/>
    </row>
    <row r="1860" spans="5:43" x14ac:dyDescent="0.25">
      <c r="E1860" s="93"/>
      <c r="AM1860" s="93"/>
      <c r="AN1860" s="93"/>
      <c r="AO1860" s="129"/>
      <c r="AP1860" s="93"/>
      <c r="AQ1860" s="93"/>
    </row>
    <row r="1861" spans="5:43" x14ac:dyDescent="0.25">
      <c r="E1861" s="93"/>
      <c r="AM1861" s="93"/>
      <c r="AN1861" s="93"/>
      <c r="AO1861" s="129"/>
      <c r="AP1861" s="93"/>
      <c r="AQ1861" s="93"/>
    </row>
    <row r="1862" spans="5:43" x14ac:dyDescent="0.25">
      <c r="E1862" s="93"/>
      <c r="AM1862" s="93"/>
      <c r="AN1862" s="93"/>
      <c r="AO1862" s="129"/>
      <c r="AP1862" s="93"/>
      <c r="AQ1862" s="93"/>
    </row>
    <row r="1863" spans="5:43" x14ac:dyDescent="0.25">
      <c r="E1863" s="93"/>
      <c r="AM1863" s="93"/>
      <c r="AN1863" s="93"/>
      <c r="AO1863" s="129"/>
      <c r="AP1863" s="93"/>
      <c r="AQ1863" s="93"/>
    </row>
    <row r="1864" spans="5:43" x14ac:dyDescent="0.25">
      <c r="E1864" s="93"/>
      <c r="AM1864" s="93"/>
      <c r="AN1864" s="93"/>
      <c r="AO1864" s="129"/>
      <c r="AP1864" s="93"/>
      <c r="AQ1864" s="93"/>
    </row>
    <row r="1865" spans="5:43" x14ac:dyDescent="0.25">
      <c r="E1865" s="93"/>
      <c r="AM1865" s="93"/>
      <c r="AN1865" s="93"/>
      <c r="AO1865" s="129"/>
      <c r="AP1865" s="93"/>
      <c r="AQ1865" s="93"/>
    </row>
    <row r="1866" spans="5:43" x14ac:dyDescent="0.25">
      <c r="E1866" s="93"/>
      <c r="AM1866" s="93"/>
      <c r="AN1866" s="93"/>
      <c r="AO1866" s="129"/>
      <c r="AP1866" s="93"/>
      <c r="AQ1866" s="93"/>
    </row>
    <row r="1867" spans="5:43" x14ac:dyDescent="0.25">
      <c r="E1867" s="93"/>
      <c r="AM1867" s="93"/>
      <c r="AN1867" s="93"/>
      <c r="AO1867" s="129"/>
      <c r="AP1867" s="93"/>
      <c r="AQ1867" s="93"/>
    </row>
    <row r="1868" spans="5:43" x14ac:dyDescent="0.25">
      <c r="E1868" s="93"/>
      <c r="AM1868" s="93"/>
      <c r="AN1868" s="93"/>
      <c r="AO1868" s="129"/>
      <c r="AP1868" s="93"/>
      <c r="AQ1868" s="93"/>
    </row>
    <row r="1869" spans="5:43" x14ac:dyDescent="0.25">
      <c r="E1869" s="93"/>
      <c r="AM1869" s="93"/>
      <c r="AN1869" s="93"/>
      <c r="AO1869" s="129"/>
      <c r="AP1869" s="93"/>
      <c r="AQ1869" s="93"/>
    </row>
    <row r="1870" spans="5:43" x14ac:dyDescent="0.25">
      <c r="E1870" s="93"/>
      <c r="AM1870" s="93"/>
      <c r="AN1870" s="93"/>
      <c r="AO1870" s="129"/>
      <c r="AP1870" s="93"/>
      <c r="AQ1870" s="93"/>
    </row>
    <row r="1871" spans="5:43" x14ac:dyDescent="0.25">
      <c r="E1871" s="93"/>
      <c r="AM1871" s="93"/>
      <c r="AN1871" s="93"/>
      <c r="AO1871" s="129"/>
      <c r="AP1871" s="93"/>
      <c r="AQ1871" s="93"/>
    </row>
    <row r="1872" spans="5:43" x14ac:dyDescent="0.25">
      <c r="E1872" s="93"/>
      <c r="AM1872" s="93"/>
      <c r="AN1872" s="93"/>
      <c r="AO1872" s="129"/>
      <c r="AP1872" s="93"/>
      <c r="AQ1872" s="93"/>
    </row>
    <row r="1873" spans="5:43" x14ac:dyDescent="0.25">
      <c r="E1873" s="93"/>
      <c r="AM1873" s="93"/>
      <c r="AN1873" s="93"/>
      <c r="AO1873" s="129"/>
      <c r="AP1873" s="93"/>
      <c r="AQ1873" s="93"/>
    </row>
    <row r="1874" spans="5:43" x14ac:dyDescent="0.25">
      <c r="E1874" s="93"/>
      <c r="AM1874" s="93"/>
      <c r="AN1874" s="93"/>
      <c r="AO1874" s="129"/>
      <c r="AP1874" s="93"/>
      <c r="AQ1874" s="93"/>
    </row>
    <row r="1875" spans="5:43" x14ac:dyDescent="0.25">
      <c r="E1875" s="93"/>
      <c r="AM1875" s="93"/>
      <c r="AN1875" s="93"/>
      <c r="AO1875" s="129"/>
      <c r="AP1875" s="93"/>
      <c r="AQ1875" s="93"/>
    </row>
    <row r="1876" spans="5:43" x14ac:dyDescent="0.25">
      <c r="E1876" s="93"/>
      <c r="AM1876" s="93"/>
      <c r="AN1876" s="93"/>
      <c r="AO1876" s="129"/>
      <c r="AP1876" s="93"/>
      <c r="AQ1876" s="93"/>
    </row>
    <row r="1877" spans="5:43" x14ac:dyDescent="0.25">
      <c r="AM1877" s="93"/>
      <c r="AN1877" s="93"/>
      <c r="AO1877" s="129"/>
      <c r="AP1877" s="93"/>
      <c r="AQ1877" s="93"/>
    </row>
    <row r="1878" spans="5:43" x14ac:dyDescent="0.25">
      <c r="AM1878" s="93"/>
      <c r="AN1878" s="93"/>
      <c r="AO1878" s="129"/>
      <c r="AP1878" s="93"/>
      <c r="AQ1878" s="93"/>
    </row>
    <row r="1879" spans="5:43" x14ac:dyDescent="0.25">
      <c r="AM1879" s="93"/>
      <c r="AN1879" s="93"/>
      <c r="AO1879" s="129"/>
      <c r="AP1879" s="93"/>
      <c r="AQ1879" s="93"/>
    </row>
    <row r="1880" spans="5:43" x14ac:dyDescent="0.25">
      <c r="AM1880" s="93"/>
      <c r="AN1880" s="93"/>
      <c r="AO1880" s="129"/>
      <c r="AP1880" s="93"/>
      <c r="AQ1880" s="93"/>
    </row>
    <row r="1881" spans="5:43" x14ac:dyDescent="0.25">
      <c r="AM1881" s="93"/>
      <c r="AN1881" s="93"/>
      <c r="AO1881" s="129"/>
      <c r="AP1881" s="93"/>
      <c r="AQ1881" s="93"/>
    </row>
    <row r="1882" spans="5:43" x14ac:dyDescent="0.25">
      <c r="AM1882" s="93"/>
      <c r="AN1882" s="93"/>
      <c r="AO1882" s="129"/>
      <c r="AP1882" s="93"/>
      <c r="AQ1882" s="93"/>
    </row>
    <row r="1883" spans="5:43" x14ac:dyDescent="0.25">
      <c r="AM1883" s="93"/>
      <c r="AN1883" s="93"/>
      <c r="AO1883" s="129"/>
      <c r="AP1883" s="93"/>
      <c r="AQ1883" s="93"/>
    </row>
    <row r="1884" spans="5:43" x14ac:dyDescent="0.25">
      <c r="AM1884" s="93"/>
      <c r="AN1884" s="93"/>
      <c r="AO1884" s="129"/>
      <c r="AP1884" s="93"/>
      <c r="AQ1884" s="93"/>
    </row>
    <row r="1885" spans="5:43" x14ac:dyDescent="0.25">
      <c r="AM1885" s="93"/>
      <c r="AN1885" s="93"/>
      <c r="AO1885" s="129"/>
      <c r="AP1885" s="93"/>
      <c r="AQ1885" s="93"/>
    </row>
    <row r="1886" spans="5:43" x14ac:dyDescent="0.25">
      <c r="AM1886" s="93"/>
      <c r="AN1886" s="93"/>
      <c r="AO1886" s="129"/>
      <c r="AP1886" s="93"/>
      <c r="AQ1886" s="93"/>
    </row>
    <row r="1887" spans="5:43" x14ac:dyDescent="0.25">
      <c r="AM1887" s="93"/>
      <c r="AN1887" s="93"/>
      <c r="AO1887" s="129"/>
      <c r="AP1887" s="93"/>
      <c r="AQ1887" s="93"/>
    </row>
    <row r="1888" spans="5:43" x14ac:dyDescent="0.25">
      <c r="AM1888" s="93"/>
      <c r="AN1888" s="93"/>
      <c r="AO1888" s="129"/>
      <c r="AP1888" s="93"/>
      <c r="AQ1888" s="93"/>
    </row>
    <row r="1889" spans="39:43" x14ac:dyDescent="0.25">
      <c r="AM1889" s="93"/>
      <c r="AN1889" s="93"/>
      <c r="AO1889" s="129"/>
      <c r="AP1889" s="93"/>
      <c r="AQ1889" s="93"/>
    </row>
    <row r="1890" spans="39:43" x14ac:dyDescent="0.25">
      <c r="AM1890" s="93"/>
      <c r="AN1890" s="93"/>
      <c r="AO1890" s="129"/>
      <c r="AP1890" s="93"/>
      <c r="AQ1890" s="93"/>
    </row>
    <row r="1891" spans="39:43" x14ac:dyDescent="0.25">
      <c r="AM1891" s="93"/>
      <c r="AN1891" s="93"/>
      <c r="AO1891" s="129"/>
      <c r="AP1891" s="93"/>
      <c r="AQ1891" s="93"/>
    </row>
    <row r="1892" spans="39:43" x14ac:dyDescent="0.25">
      <c r="AM1892" s="93"/>
      <c r="AN1892" s="93"/>
      <c r="AO1892" s="129"/>
      <c r="AP1892" s="93"/>
      <c r="AQ1892" s="93"/>
    </row>
    <row r="1893" spans="39:43" x14ac:dyDescent="0.25">
      <c r="AM1893" s="93"/>
      <c r="AN1893" s="93"/>
      <c r="AO1893" s="129"/>
      <c r="AP1893" s="93"/>
      <c r="AQ1893" s="93"/>
    </row>
    <row r="1894" spans="39:43" x14ac:dyDescent="0.25">
      <c r="AM1894" s="93"/>
      <c r="AN1894" s="93"/>
      <c r="AO1894" s="129"/>
      <c r="AP1894" s="93"/>
      <c r="AQ1894" s="93"/>
    </row>
    <row r="1895" spans="39:43" x14ac:dyDescent="0.25">
      <c r="AM1895" s="93"/>
      <c r="AN1895" s="93"/>
      <c r="AO1895" s="129"/>
      <c r="AP1895" s="93"/>
      <c r="AQ1895" s="93"/>
    </row>
    <row r="1896" spans="39:43" x14ac:dyDescent="0.25">
      <c r="AM1896" s="93"/>
      <c r="AN1896" s="93"/>
      <c r="AO1896" s="129"/>
      <c r="AP1896" s="93"/>
      <c r="AQ1896" s="93"/>
    </row>
    <row r="1897" spans="39:43" x14ac:dyDescent="0.25">
      <c r="AM1897" s="93"/>
      <c r="AN1897" s="93"/>
      <c r="AO1897" s="129"/>
      <c r="AP1897" s="93"/>
      <c r="AQ1897" s="93"/>
    </row>
    <row r="1898" spans="39:43" x14ac:dyDescent="0.25">
      <c r="AM1898" s="93"/>
      <c r="AN1898" s="93"/>
      <c r="AO1898" s="129"/>
      <c r="AP1898" s="93"/>
      <c r="AQ1898" s="93"/>
    </row>
    <row r="1899" spans="39:43" x14ac:dyDescent="0.25">
      <c r="AM1899" s="93"/>
      <c r="AN1899" s="93"/>
      <c r="AO1899" s="129"/>
      <c r="AP1899" s="93"/>
      <c r="AQ1899" s="93"/>
    </row>
    <row r="1900" spans="39:43" x14ac:dyDescent="0.25">
      <c r="AM1900" s="93"/>
      <c r="AN1900" s="93"/>
      <c r="AO1900" s="129"/>
      <c r="AP1900" s="93"/>
      <c r="AQ1900" s="93"/>
    </row>
    <row r="1901" spans="39:43" x14ac:dyDescent="0.25">
      <c r="AM1901" s="93"/>
      <c r="AN1901" s="93"/>
      <c r="AO1901" s="129"/>
      <c r="AP1901" s="93"/>
      <c r="AQ1901" s="93"/>
    </row>
    <row r="1902" spans="39:43" x14ac:dyDescent="0.25">
      <c r="AM1902" s="93"/>
      <c r="AN1902" s="93"/>
      <c r="AO1902" s="129"/>
      <c r="AP1902" s="93"/>
      <c r="AQ1902" s="93"/>
    </row>
    <row r="1903" spans="39:43" x14ac:dyDescent="0.25">
      <c r="AM1903" s="93"/>
      <c r="AN1903" s="93"/>
      <c r="AO1903" s="129"/>
      <c r="AP1903" s="93"/>
      <c r="AQ1903" s="93"/>
    </row>
    <row r="1904" spans="39:43" x14ac:dyDescent="0.25">
      <c r="AM1904" s="93"/>
      <c r="AN1904" s="93"/>
      <c r="AO1904" s="129"/>
      <c r="AP1904" s="93"/>
      <c r="AQ1904" s="93"/>
    </row>
    <row r="1905" spans="39:43" x14ac:dyDescent="0.25">
      <c r="AM1905" s="93"/>
      <c r="AN1905" s="93"/>
      <c r="AO1905" s="129"/>
      <c r="AP1905" s="93"/>
      <c r="AQ1905" s="93"/>
    </row>
    <row r="1906" spans="39:43" x14ac:dyDescent="0.25">
      <c r="AM1906" s="93"/>
      <c r="AN1906" s="93"/>
      <c r="AO1906" s="129"/>
      <c r="AP1906" s="93"/>
      <c r="AQ1906" s="93"/>
    </row>
    <row r="1907" spans="39:43" x14ac:dyDescent="0.25">
      <c r="AM1907" s="93"/>
      <c r="AN1907" s="93"/>
      <c r="AO1907" s="129"/>
      <c r="AP1907" s="93"/>
      <c r="AQ1907" s="93"/>
    </row>
    <row r="1908" spans="39:43" x14ac:dyDescent="0.25">
      <c r="AM1908" s="93"/>
      <c r="AN1908" s="93"/>
      <c r="AO1908" s="129"/>
      <c r="AP1908" s="93"/>
      <c r="AQ1908" s="93"/>
    </row>
    <row r="1909" spans="39:43" x14ac:dyDescent="0.25">
      <c r="AM1909" s="93"/>
      <c r="AN1909" s="93"/>
      <c r="AO1909" s="129"/>
      <c r="AP1909" s="93"/>
      <c r="AQ1909" s="93"/>
    </row>
    <row r="1910" spans="39:43" x14ac:dyDescent="0.25">
      <c r="AM1910" s="93"/>
      <c r="AN1910" s="93"/>
      <c r="AO1910" s="129"/>
      <c r="AP1910" s="93"/>
      <c r="AQ1910" s="93"/>
    </row>
    <row r="1911" spans="39:43" x14ac:dyDescent="0.25">
      <c r="AM1911" s="93"/>
      <c r="AN1911" s="93"/>
      <c r="AO1911" s="129"/>
      <c r="AP1911" s="93"/>
      <c r="AQ1911" s="93"/>
    </row>
    <row r="1912" spans="39:43" x14ac:dyDescent="0.25">
      <c r="AM1912" s="93"/>
      <c r="AN1912" s="93"/>
      <c r="AO1912" s="129"/>
      <c r="AP1912" s="93"/>
      <c r="AQ1912" s="93"/>
    </row>
    <row r="1913" spans="39:43" x14ac:dyDescent="0.25">
      <c r="AM1913" s="93"/>
      <c r="AN1913" s="93"/>
      <c r="AO1913" s="129"/>
      <c r="AP1913" s="93"/>
      <c r="AQ1913" s="93"/>
    </row>
    <row r="1914" spans="39:43" x14ac:dyDescent="0.25">
      <c r="AM1914" s="93"/>
      <c r="AN1914" s="93"/>
      <c r="AO1914" s="129"/>
      <c r="AP1914" s="93"/>
      <c r="AQ1914" s="93"/>
    </row>
    <row r="1915" spans="39:43" x14ac:dyDescent="0.25">
      <c r="AM1915" s="93"/>
      <c r="AN1915" s="93"/>
      <c r="AO1915" s="129"/>
      <c r="AP1915" s="93"/>
      <c r="AQ1915" s="93"/>
    </row>
    <row r="1916" spans="39:43" x14ac:dyDescent="0.25">
      <c r="AM1916" s="93"/>
      <c r="AN1916" s="93"/>
      <c r="AO1916" s="129"/>
      <c r="AP1916" s="93"/>
      <c r="AQ1916" s="93"/>
    </row>
    <row r="1917" spans="39:43" x14ac:dyDescent="0.25">
      <c r="AM1917" s="93"/>
      <c r="AN1917" s="93"/>
      <c r="AO1917" s="129"/>
      <c r="AP1917" s="93"/>
      <c r="AQ1917" s="93"/>
    </row>
    <row r="1918" spans="39:43" x14ac:dyDescent="0.25">
      <c r="AM1918" s="93"/>
      <c r="AN1918" s="93"/>
      <c r="AO1918" s="129"/>
      <c r="AP1918" s="93"/>
      <c r="AQ1918" s="93"/>
    </row>
    <row r="1919" spans="39:43" x14ac:dyDescent="0.25">
      <c r="AM1919" s="93"/>
      <c r="AN1919" s="93"/>
      <c r="AO1919" s="129"/>
      <c r="AP1919" s="93"/>
      <c r="AQ1919" s="93"/>
    </row>
    <row r="1920" spans="39:43" x14ac:dyDescent="0.25">
      <c r="AM1920" s="93"/>
      <c r="AN1920" s="93"/>
      <c r="AO1920" s="129"/>
      <c r="AP1920" s="93"/>
      <c r="AQ1920" s="93"/>
    </row>
    <row r="1921" spans="39:43" x14ac:dyDescent="0.25">
      <c r="AM1921" s="93"/>
      <c r="AN1921" s="93"/>
      <c r="AO1921" s="129"/>
      <c r="AP1921" s="93"/>
      <c r="AQ1921" s="93"/>
    </row>
    <row r="1922" spans="39:43" x14ac:dyDescent="0.25">
      <c r="AM1922" s="93"/>
      <c r="AN1922" s="93"/>
      <c r="AO1922" s="129"/>
      <c r="AP1922" s="93"/>
      <c r="AQ1922" s="93"/>
    </row>
    <row r="1923" spans="39:43" x14ac:dyDescent="0.25">
      <c r="AM1923" s="93"/>
      <c r="AN1923" s="93"/>
      <c r="AO1923" s="129"/>
      <c r="AP1923" s="93"/>
      <c r="AQ1923" s="93"/>
    </row>
    <row r="1924" spans="39:43" x14ac:dyDescent="0.25">
      <c r="AM1924" s="93"/>
      <c r="AN1924" s="93"/>
      <c r="AO1924" s="129"/>
      <c r="AP1924" s="93"/>
      <c r="AQ1924" s="93"/>
    </row>
    <row r="1925" spans="39:43" x14ac:dyDescent="0.25">
      <c r="AM1925" s="93"/>
      <c r="AN1925" s="93"/>
      <c r="AO1925" s="129"/>
      <c r="AP1925" s="93"/>
      <c r="AQ1925" s="93"/>
    </row>
    <row r="1926" spans="39:43" x14ac:dyDescent="0.25">
      <c r="AM1926" s="93"/>
      <c r="AN1926" s="93"/>
      <c r="AO1926" s="129"/>
      <c r="AP1926" s="93"/>
      <c r="AQ1926" s="93"/>
    </row>
    <row r="1927" spans="39:43" x14ac:dyDescent="0.25">
      <c r="AM1927" s="93"/>
      <c r="AN1927" s="93"/>
      <c r="AO1927" s="129"/>
      <c r="AP1927" s="93"/>
      <c r="AQ1927" s="93"/>
    </row>
    <row r="1928" spans="39:43" x14ac:dyDescent="0.25">
      <c r="AM1928" s="93"/>
      <c r="AN1928" s="93"/>
      <c r="AO1928" s="129"/>
      <c r="AP1928" s="93"/>
      <c r="AQ1928" s="93"/>
    </row>
    <row r="1929" spans="39:43" x14ac:dyDescent="0.25">
      <c r="AM1929" s="93"/>
      <c r="AN1929" s="93"/>
      <c r="AO1929" s="129"/>
      <c r="AP1929" s="93"/>
      <c r="AQ1929" s="93"/>
    </row>
  </sheetData>
  <mergeCells count="1227">
    <mergeCell ref="AS182:AS183"/>
    <mergeCell ref="BT182:BT183"/>
    <mergeCell ref="BU182:BU183"/>
    <mergeCell ref="AO182:AO183"/>
    <mergeCell ref="AP182:AP183"/>
    <mergeCell ref="AQ182:AQ183"/>
    <mergeCell ref="AR182:AR183"/>
    <mergeCell ref="CE180:CE181"/>
    <mergeCell ref="AJ182:AJ201"/>
    <mergeCell ref="AK182:AK201"/>
    <mergeCell ref="AL182:AL183"/>
    <mergeCell ref="AM182:AM183"/>
    <mergeCell ref="AL190:AL191"/>
    <mergeCell ref="AM190:AM191"/>
    <mergeCell ref="AL198:AL199"/>
    <mergeCell ref="AM198:AM199"/>
    <mergeCell ref="AN182:AN183"/>
    <mergeCell ref="BT180:BT181"/>
    <mergeCell ref="BU180:BU181"/>
    <mergeCell ref="BV180:CC180"/>
    <mergeCell ref="CD180:CD181"/>
    <mergeCell ref="CE175:CE176"/>
    <mergeCell ref="AJ178:CE178"/>
    <mergeCell ref="AJ180:AJ181"/>
    <mergeCell ref="AK180:AK181"/>
    <mergeCell ref="AL180:AL181"/>
    <mergeCell ref="AM180:AM181"/>
    <mergeCell ref="CD175:CD176"/>
    <mergeCell ref="AP175:AP176"/>
    <mergeCell ref="AQ175:AQ176"/>
    <mergeCell ref="AR175:AR176"/>
    <mergeCell ref="AS175:AS176"/>
    <mergeCell ref="AS180:AS181"/>
    <mergeCell ref="AT180:BC180"/>
    <mergeCell ref="BD180:BJ180"/>
    <mergeCell ref="BK180:BS180"/>
    <mergeCell ref="BT175:BT176"/>
    <mergeCell ref="AL175:AL176"/>
    <mergeCell ref="AM175:AM176"/>
    <mergeCell ref="AN175:AN176"/>
    <mergeCell ref="AO175:AO176"/>
    <mergeCell ref="BU173:BU174"/>
    <mergeCell ref="BX173:BX174"/>
    <mergeCell ref="AS173:AS174"/>
    <mergeCell ref="BT173:BT174"/>
    <mergeCell ref="BX175:BX176"/>
    <mergeCell ref="BU175:BU176"/>
    <mergeCell ref="CD173:CD174"/>
    <mergeCell ref="CE173:CE174"/>
    <mergeCell ref="CE171:CE172"/>
    <mergeCell ref="AL173:AL174"/>
    <mergeCell ref="AM173:AM174"/>
    <mergeCell ref="AN173:AN174"/>
    <mergeCell ref="AO173:AO174"/>
    <mergeCell ref="AP173:AP174"/>
    <mergeCell ref="AQ173:AQ174"/>
    <mergeCell ref="AR173:AR174"/>
    <mergeCell ref="BT171:BT172"/>
    <mergeCell ref="BU171:BU172"/>
    <mergeCell ref="BX171:BX172"/>
    <mergeCell ref="CD171:CD172"/>
    <mergeCell ref="AP171:AP172"/>
    <mergeCell ref="AQ171:AQ172"/>
    <mergeCell ref="AR171:AR172"/>
    <mergeCell ref="AS171:AS172"/>
    <mergeCell ref="AL171:AL172"/>
    <mergeCell ref="AM171:AM172"/>
    <mergeCell ref="AN171:AN172"/>
    <mergeCell ref="AO171:AO172"/>
    <mergeCell ref="BX89:BX90"/>
    <mergeCell ref="BX91:BX92"/>
    <mergeCell ref="BX93:BX94"/>
    <mergeCell ref="BX95:BX96"/>
    <mergeCell ref="BU169:BU170"/>
    <mergeCell ref="BX169:BX170"/>
    <mergeCell ref="CE169:CE170"/>
    <mergeCell ref="CE167:CE168"/>
    <mergeCell ref="AL169:AL170"/>
    <mergeCell ref="AM169:AM170"/>
    <mergeCell ref="AN169:AN170"/>
    <mergeCell ref="AO169:AO170"/>
    <mergeCell ref="AP169:AP170"/>
    <mergeCell ref="AQ169:AQ170"/>
    <mergeCell ref="AR169:AR170"/>
    <mergeCell ref="AS169:AS170"/>
    <mergeCell ref="BT169:BT170"/>
    <mergeCell ref="BT167:BT168"/>
    <mergeCell ref="BU167:BU168"/>
    <mergeCell ref="BX167:BX168"/>
    <mergeCell ref="CD167:CD168"/>
    <mergeCell ref="CD169:CD170"/>
    <mergeCell ref="AP167:AP168"/>
    <mergeCell ref="AQ167:AQ168"/>
    <mergeCell ref="AR167:AR168"/>
    <mergeCell ref="AS167:AS168"/>
    <mergeCell ref="AL167:AL168"/>
    <mergeCell ref="AM167:AM168"/>
    <mergeCell ref="AN167:AN168"/>
    <mergeCell ref="AO167:AO168"/>
    <mergeCell ref="BX165:BX166"/>
    <mergeCell ref="CD165:CD166"/>
    <mergeCell ref="CE165:CE166"/>
    <mergeCell ref="CE163:CE164"/>
    <mergeCell ref="AL165:AL166"/>
    <mergeCell ref="AM165:AM166"/>
    <mergeCell ref="AN165:AN166"/>
    <mergeCell ref="AO165:AO166"/>
    <mergeCell ref="AP165:AP166"/>
    <mergeCell ref="AQ165:AQ166"/>
    <mergeCell ref="AR165:AR166"/>
    <mergeCell ref="AS165:AS166"/>
    <mergeCell ref="BT165:BT166"/>
    <mergeCell ref="BT163:BT164"/>
    <mergeCell ref="BU163:BU164"/>
    <mergeCell ref="BU165:BU166"/>
    <mergeCell ref="BX163:BX164"/>
    <mergeCell ref="CD163:CD164"/>
    <mergeCell ref="AP163:AP164"/>
    <mergeCell ref="AQ163:AQ164"/>
    <mergeCell ref="AR163:AR164"/>
    <mergeCell ref="AS163:AS164"/>
    <mergeCell ref="AL163:AL164"/>
    <mergeCell ref="AM163:AM164"/>
    <mergeCell ref="AN163:AN164"/>
    <mergeCell ref="AO163:AO164"/>
    <mergeCell ref="CD97:CD98"/>
    <mergeCell ref="CE97:CE98"/>
    <mergeCell ref="BX97:BX98"/>
    <mergeCell ref="AS97:AS98"/>
    <mergeCell ref="BT97:BT98"/>
    <mergeCell ref="BU97:BU98"/>
    <mergeCell ref="BT72:BT73"/>
    <mergeCell ref="BU72:BU73"/>
    <mergeCell ref="AS72:AS73"/>
    <mergeCell ref="AP97:AP98"/>
    <mergeCell ref="AQ97:AQ98"/>
    <mergeCell ref="AR97:AR98"/>
    <mergeCell ref="BT79:BT80"/>
    <mergeCell ref="AS83:AS84"/>
    <mergeCell ref="BT83:BT84"/>
    <mergeCell ref="BU83:BU84"/>
    <mergeCell ref="AL72:AL73"/>
    <mergeCell ref="AM72:AM73"/>
    <mergeCell ref="AN72:AN73"/>
    <mergeCell ref="AP72:AP73"/>
    <mergeCell ref="AO72:AO73"/>
    <mergeCell ref="AQ47:AQ48"/>
    <mergeCell ref="AN64:AN65"/>
    <mergeCell ref="AP64:AP65"/>
    <mergeCell ref="AQ64:AQ65"/>
    <mergeCell ref="AO64:AO65"/>
    <mergeCell ref="AR47:AR48"/>
    <mergeCell ref="BT47:BT48"/>
    <mergeCell ref="BU47:BU48"/>
    <mergeCell ref="AS47:AS48"/>
    <mergeCell ref="AL47:AL48"/>
    <mergeCell ref="AM47:AM48"/>
    <mergeCell ref="AN47:AN48"/>
    <mergeCell ref="AP47:AP48"/>
    <mergeCell ref="AO47:AO48"/>
    <mergeCell ref="BT22:BT23"/>
    <mergeCell ref="BU22:BU23"/>
    <mergeCell ref="AS22:AS23"/>
    <mergeCell ref="AL22:AL23"/>
    <mergeCell ref="AM22:AM23"/>
    <mergeCell ref="AN22:AN23"/>
    <mergeCell ref="AP22:AP23"/>
    <mergeCell ref="AO22:AO23"/>
    <mergeCell ref="BX161:BX162"/>
    <mergeCell ref="CD161:CD162"/>
    <mergeCell ref="CE161:CE162"/>
    <mergeCell ref="CE159:CE160"/>
    <mergeCell ref="AL161:AL162"/>
    <mergeCell ref="AM161:AM162"/>
    <mergeCell ref="AN161:AN162"/>
    <mergeCell ref="AO161:AO162"/>
    <mergeCell ref="AP161:AP162"/>
    <mergeCell ref="AQ161:AQ162"/>
    <mergeCell ref="AR161:AR162"/>
    <mergeCell ref="AS161:AS162"/>
    <mergeCell ref="BT161:BT162"/>
    <mergeCell ref="BT159:BT160"/>
    <mergeCell ref="BU159:BU160"/>
    <mergeCell ref="AR159:AR160"/>
    <mergeCell ref="AS159:AS160"/>
    <mergeCell ref="BU161:BU162"/>
    <mergeCell ref="CD157:CD158"/>
    <mergeCell ref="CE157:CE158"/>
    <mergeCell ref="AL159:AL160"/>
    <mergeCell ref="AM159:AM160"/>
    <mergeCell ref="AN159:AN160"/>
    <mergeCell ref="AO159:AO160"/>
    <mergeCell ref="AP159:AP160"/>
    <mergeCell ref="AQ159:AQ160"/>
    <mergeCell ref="BU157:BU158"/>
    <mergeCell ref="BX157:BX158"/>
    <mergeCell ref="CE155:CE156"/>
    <mergeCell ref="AJ157:AJ176"/>
    <mergeCell ref="AK157:AK176"/>
    <mergeCell ref="AL157:AL158"/>
    <mergeCell ref="AM157:AM158"/>
    <mergeCell ref="AN157:AN158"/>
    <mergeCell ref="BX159:BX160"/>
    <mergeCell ref="CD159:CD160"/>
    <mergeCell ref="AO157:AO158"/>
    <mergeCell ref="AP157:AP158"/>
    <mergeCell ref="AQ157:AQ158"/>
    <mergeCell ref="AR157:AR158"/>
    <mergeCell ref="BT155:BT156"/>
    <mergeCell ref="BU155:BU156"/>
    <mergeCell ref="BD155:BJ155"/>
    <mergeCell ref="BK155:BS155"/>
    <mergeCell ref="AS157:AS158"/>
    <mergeCell ref="BT157:BT158"/>
    <mergeCell ref="BV155:CC155"/>
    <mergeCell ref="CD155:CD156"/>
    <mergeCell ref="CE150:CE151"/>
    <mergeCell ref="AJ153:CE153"/>
    <mergeCell ref="AJ155:AJ156"/>
    <mergeCell ref="AK155:AK156"/>
    <mergeCell ref="AL155:AL156"/>
    <mergeCell ref="AM155:AM156"/>
    <mergeCell ref="AS155:AS156"/>
    <mergeCell ref="AT155:BC155"/>
    <mergeCell ref="BX150:BX151"/>
    <mergeCell ref="CD150:CD151"/>
    <mergeCell ref="AP150:AP151"/>
    <mergeCell ref="AQ150:AQ151"/>
    <mergeCell ref="AR150:AR151"/>
    <mergeCell ref="AS150:AS151"/>
    <mergeCell ref="AL150:AL151"/>
    <mergeCell ref="AM150:AM151"/>
    <mergeCell ref="AN150:AN151"/>
    <mergeCell ref="AO150:AO151"/>
    <mergeCell ref="BU148:BU149"/>
    <mergeCell ref="BX148:BX149"/>
    <mergeCell ref="AS148:AS149"/>
    <mergeCell ref="BT148:BT149"/>
    <mergeCell ref="BT150:BT151"/>
    <mergeCell ref="BU150:BU151"/>
    <mergeCell ref="CE148:CE149"/>
    <mergeCell ref="CE146:CE147"/>
    <mergeCell ref="AL148:AL149"/>
    <mergeCell ref="AM148:AM149"/>
    <mergeCell ref="AN148:AN149"/>
    <mergeCell ref="AO148:AO149"/>
    <mergeCell ref="AP148:AP149"/>
    <mergeCell ref="AQ148:AQ149"/>
    <mergeCell ref="AR148:AR149"/>
    <mergeCell ref="CD146:CD147"/>
    <mergeCell ref="AP146:AP147"/>
    <mergeCell ref="AQ146:AQ147"/>
    <mergeCell ref="AR146:AR147"/>
    <mergeCell ref="AS146:AS147"/>
    <mergeCell ref="CD148:CD149"/>
    <mergeCell ref="BX144:BX145"/>
    <mergeCell ref="AS144:AS145"/>
    <mergeCell ref="BT144:BT145"/>
    <mergeCell ref="BT146:BT147"/>
    <mergeCell ref="BU146:BU147"/>
    <mergeCell ref="BX146:BX147"/>
    <mergeCell ref="AR144:AR145"/>
    <mergeCell ref="AL146:AL147"/>
    <mergeCell ref="AM146:AM147"/>
    <mergeCell ref="AN146:AN147"/>
    <mergeCell ref="AO146:AO147"/>
    <mergeCell ref="BU144:BU145"/>
    <mergeCell ref="AL144:AL145"/>
    <mergeCell ref="AM144:AM145"/>
    <mergeCell ref="AN144:AN145"/>
    <mergeCell ref="AO144:AO145"/>
    <mergeCell ref="AP144:AP145"/>
    <mergeCell ref="AQ144:AQ145"/>
    <mergeCell ref="CD142:CD143"/>
    <mergeCell ref="CD140:CD141"/>
    <mergeCell ref="CE140:CE141"/>
    <mergeCell ref="CD144:CD145"/>
    <mergeCell ref="CE144:CE145"/>
    <mergeCell ref="CE142:CE143"/>
    <mergeCell ref="AR142:AR143"/>
    <mergeCell ref="AL142:AL143"/>
    <mergeCell ref="AM142:AM143"/>
    <mergeCell ref="AN142:AN143"/>
    <mergeCell ref="AO142:AO143"/>
    <mergeCell ref="AP142:AP143"/>
    <mergeCell ref="AQ142:AQ143"/>
    <mergeCell ref="AS142:AS143"/>
    <mergeCell ref="AS140:AS141"/>
    <mergeCell ref="BT140:BT141"/>
    <mergeCell ref="BU140:BU141"/>
    <mergeCell ref="BX140:BX141"/>
    <mergeCell ref="BT142:BT143"/>
    <mergeCell ref="BU142:BU143"/>
    <mergeCell ref="BX142:BX143"/>
    <mergeCell ref="BX138:BX139"/>
    <mergeCell ref="CD138:CD139"/>
    <mergeCell ref="CE138:CE139"/>
    <mergeCell ref="AL140:AL141"/>
    <mergeCell ref="AM140:AM141"/>
    <mergeCell ref="AN140:AN141"/>
    <mergeCell ref="AO140:AO141"/>
    <mergeCell ref="AP140:AP141"/>
    <mergeCell ref="AQ140:AQ141"/>
    <mergeCell ref="AR140:AR141"/>
    <mergeCell ref="CD136:CD137"/>
    <mergeCell ref="CE136:CE137"/>
    <mergeCell ref="AN138:AN139"/>
    <mergeCell ref="AO138:AO139"/>
    <mergeCell ref="AP138:AP139"/>
    <mergeCell ref="AQ138:AQ139"/>
    <mergeCell ref="AR138:AR139"/>
    <mergeCell ref="AS138:AS139"/>
    <mergeCell ref="BT138:BT139"/>
    <mergeCell ref="BU138:BU139"/>
    <mergeCell ref="AS136:AS137"/>
    <mergeCell ref="BT136:BT137"/>
    <mergeCell ref="BU136:BU137"/>
    <mergeCell ref="BX136:BX137"/>
    <mergeCell ref="AO136:AO137"/>
    <mergeCell ref="AP136:AP137"/>
    <mergeCell ref="AQ136:AQ137"/>
    <mergeCell ref="AR136:AR137"/>
    <mergeCell ref="CD95:CD96"/>
    <mergeCell ref="CE95:CE96"/>
    <mergeCell ref="AL99:AL100"/>
    <mergeCell ref="CD99:CD100"/>
    <mergeCell ref="CE99:CE100"/>
    <mergeCell ref="AQ99:AQ100"/>
    <mergeCell ref="AR99:AR100"/>
    <mergeCell ref="AR95:AR96"/>
    <mergeCell ref="AM95:AM96"/>
    <mergeCell ref="AL97:AL98"/>
    <mergeCell ref="CE93:CE94"/>
    <mergeCell ref="AR93:AR94"/>
    <mergeCell ref="AR91:AR92"/>
    <mergeCell ref="AM91:AM92"/>
    <mergeCell ref="AN91:AN92"/>
    <mergeCell ref="AN93:AN94"/>
    <mergeCell ref="AM93:AM94"/>
    <mergeCell ref="AO91:AO92"/>
    <mergeCell ref="AO93:AO94"/>
    <mergeCell ref="CD87:CD88"/>
    <mergeCell ref="CE87:CE88"/>
    <mergeCell ref="AL89:AL90"/>
    <mergeCell ref="CD89:CD90"/>
    <mergeCell ref="CE89:CE90"/>
    <mergeCell ref="AR89:AR90"/>
    <mergeCell ref="AR87:AR88"/>
    <mergeCell ref="AM87:AM88"/>
    <mergeCell ref="AN87:AN88"/>
    <mergeCell ref="BX87:BX88"/>
    <mergeCell ref="CE85:CE86"/>
    <mergeCell ref="AR83:AR84"/>
    <mergeCell ref="AM83:AM84"/>
    <mergeCell ref="AN83:AN84"/>
    <mergeCell ref="AP83:AP84"/>
    <mergeCell ref="AQ83:AQ84"/>
    <mergeCell ref="AR85:AR86"/>
    <mergeCell ref="BX83:BX84"/>
    <mergeCell ref="BX85:BX86"/>
    <mergeCell ref="CD85:CD86"/>
    <mergeCell ref="CD79:CD80"/>
    <mergeCell ref="CE79:CE80"/>
    <mergeCell ref="BU79:BU80"/>
    <mergeCell ref="CE83:CE84"/>
    <mergeCell ref="BX81:BX82"/>
    <mergeCell ref="CD81:CD82"/>
    <mergeCell ref="CE81:CE82"/>
    <mergeCell ref="BU81:BU82"/>
    <mergeCell ref="BV79:CC79"/>
    <mergeCell ref="CD83:CD84"/>
    <mergeCell ref="AJ79:AJ80"/>
    <mergeCell ref="AT79:BC79"/>
    <mergeCell ref="BD79:BJ79"/>
    <mergeCell ref="BK79:BS79"/>
    <mergeCell ref="AK79:AK80"/>
    <mergeCell ref="AL79:AL80"/>
    <mergeCell ref="AM79:AM80"/>
    <mergeCell ref="AS79:AS80"/>
    <mergeCell ref="BT70:BT71"/>
    <mergeCell ref="BU70:BU71"/>
    <mergeCell ref="AL74:AL75"/>
    <mergeCell ref="BT74:BT75"/>
    <mergeCell ref="BU74:BU75"/>
    <mergeCell ref="AR74:AR75"/>
    <mergeCell ref="AM74:AM75"/>
    <mergeCell ref="AN74:AN75"/>
    <mergeCell ref="AP74:AP75"/>
    <mergeCell ref="AQ74:AQ75"/>
    <mergeCell ref="BT66:BT67"/>
    <mergeCell ref="BU66:BU67"/>
    <mergeCell ref="AL68:AL69"/>
    <mergeCell ref="BT68:BT69"/>
    <mergeCell ref="BU68:BU69"/>
    <mergeCell ref="AM66:AM67"/>
    <mergeCell ref="AN66:AN67"/>
    <mergeCell ref="AP66:AP67"/>
    <mergeCell ref="AQ66:AQ67"/>
    <mergeCell ref="AR66:AR67"/>
    <mergeCell ref="BT62:BT63"/>
    <mergeCell ref="BU62:BU63"/>
    <mergeCell ref="AL64:AL65"/>
    <mergeCell ref="BT64:BT65"/>
    <mergeCell ref="BU64:BU65"/>
    <mergeCell ref="AM62:AM63"/>
    <mergeCell ref="AN62:AN63"/>
    <mergeCell ref="AP62:AP63"/>
    <mergeCell ref="AQ62:AQ63"/>
    <mergeCell ref="AR64:AR65"/>
    <mergeCell ref="AJ56:AJ75"/>
    <mergeCell ref="AL56:AL57"/>
    <mergeCell ref="BT56:BT57"/>
    <mergeCell ref="BU56:BU57"/>
    <mergeCell ref="AL58:AL59"/>
    <mergeCell ref="BT58:BT59"/>
    <mergeCell ref="BU58:BU59"/>
    <mergeCell ref="AL60:AL61"/>
    <mergeCell ref="BT60:BT61"/>
    <mergeCell ref="BU60:BU61"/>
    <mergeCell ref="BU54:BU55"/>
    <mergeCell ref="AK54:AK55"/>
    <mergeCell ref="AL54:AL55"/>
    <mergeCell ref="AM54:AM55"/>
    <mergeCell ref="AT54:BC54"/>
    <mergeCell ref="BD54:BJ54"/>
    <mergeCell ref="BK54:BS54"/>
    <mergeCell ref="BT54:BT55"/>
    <mergeCell ref="BU45:BU46"/>
    <mergeCell ref="AL49:AL50"/>
    <mergeCell ref="BT49:BT50"/>
    <mergeCell ref="BU49:BU50"/>
    <mergeCell ref="AR49:AR50"/>
    <mergeCell ref="AM49:AM50"/>
    <mergeCell ref="AN49:AN50"/>
    <mergeCell ref="AP49:AP50"/>
    <mergeCell ref="AQ49:AQ50"/>
    <mergeCell ref="AN45:AN46"/>
    <mergeCell ref="BU41:BU42"/>
    <mergeCell ref="AL43:AL44"/>
    <mergeCell ref="BT43:BT44"/>
    <mergeCell ref="BU43:BU44"/>
    <mergeCell ref="AM41:AM42"/>
    <mergeCell ref="AN41:AN42"/>
    <mergeCell ref="AP41:AP42"/>
    <mergeCell ref="AQ41:AQ42"/>
    <mergeCell ref="AR41:AR42"/>
    <mergeCell ref="AO41:AO42"/>
    <mergeCell ref="BU35:BU36"/>
    <mergeCell ref="BT37:BT38"/>
    <mergeCell ref="BU37:BU38"/>
    <mergeCell ref="AL39:AL40"/>
    <mergeCell ref="BT39:BT40"/>
    <mergeCell ref="BU39:BU40"/>
    <mergeCell ref="AM37:AM38"/>
    <mergeCell ref="AN37:AN38"/>
    <mergeCell ref="AP37:AP38"/>
    <mergeCell ref="AQ37:AQ38"/>
    <mergeCell ref="BU31:BU32"/>
    <mergeCell ref="AL33:AL34"/>
    <mergeCell ref="BT33:BT34"/>
    <mergeCell ref="BU33:BU34"/>
    <mergeCell ref="AQ31:AQ32"/>
    <mergeCell ref="AR31:AR32"/>
    <mergeCell ref="AM33:AM34"/>
    <mergeCell ref="AN33:AN34"/>
    <mergeCell ref="AP33:AP34"/>
    <mergeCell ref="AQ33:AQ34"/>
    <mergeCell ref="AJ31:AJ50"/>
    <mergeCell ref="AL31:AL32"/>
    <mergeCell ref="BT31:BT32"/>
    <mergeCell ref="AL35:AL36"/>
    <mergeCell ref="BT35:BT36"/>
    <mergeCell ref="AR39:AR40"/>
    <mergeCell ref="BT41:BT42"/>
    <mergeCell ref="BT45:BT46"/>
    <mergeCell ref="AQ45:AQ46"/>
    <mergeCell ref="AP45:AP46"/>
    <mergeCell ref="BU29:BU30"/>
    <mergeCell ref="AK29:AK30"/>
    <mergeCell ref="AL29:AL30"/>
    <mergeCell ref="AM29:AM30"/>
    <mergeCell ref="AT29:BC29"/>
    <mergeCell ref="BD29:BJ29"/>
    <mergeCell ref="BK29:BS29"/>
    <mergeCell ref="BT29:BT30"/>
    <mergeCell ref="AS29:AS30"/>
    <mergeCell ref="AL24:AL25"/>
    <mergeCell ref="BT24:BT25"/>
    <mergeCell ref="BU24:BU25"/>
    <mergeCell ref="AR24:AR25"/>
    <mergeCell ref="AM24:AM25"/>
    <mergeCell ref="AN24:AN25"/>
    <mergeCell ref="AP24:AP25"/>
    <mergeCell ref="AQ24:AQ25"/>
    <mergeCell ref="AO24:AO25"/>
    <mergeCell ref="AS24:AS25"/>
    <mergeCell ref="AL18:AL19"/>
    <mergeCell ref="BT18:BT19"/>
    <mergeCell ref="BU18:BU19"/>
    <mergeCell ref="AM16:AM17"/>
    <mergeCell ref="AN16:AN17"/>
    <mergeCell ref="AP16:AP17"/>
    <mergeCell ref="AQ16:AQ17"/>
    <mergeCell ref="AR16:AR17"/>
    <mergeCell ref="AM18:AM19"/>
    <mergeCell ref="AN18:AN19"/>
    <mergeCell ref="AM10:AM11"/>
    <mergeCell ref="AN10:AN11"/>
    <mergeCell ref="AL14:AL15"/>
    <mergeCell ref="BT14:BT15"/>
    <mergeCell ref="AR14:AR15"/>
    <mergeCell ref="AM14:AM15"/>
    <mergeCell ref="AN14:AN15"/>
    <mergeCell ref="AP14:AP15"/>
    <mergeCell ref="AQ14:AQ15"/>
    <mergeCell ref="AO14:AO15"/>
    <mergeCell ref="AM8:AM9"/>
    <mergeCell ref="AN8:AN9"/>
    <mergeCell ref="AP8:AP9"/>
    <mergeCell ref="AQ8:AQ9"/>
    <mergeCell ref="AO8:AO9"/>
    <mergeCell ref="AN136:AN137"/>
    <mergeCell ref="AJ27:BU27"/>
    <mergeCell ref="AJ29:AJ30"/>
    <mergeCell ref="BU134:BU135"/>
    <mergeCell ref="AN134:AN135"/>
    <mergeCell ref="BK4:BS4"/>
    <mergeCell ref="BT8:BT9"/>
    <mergeCell ref="BU8:BU9"/>
    <mergeCell ref="BT16:BT17"/>
    <mergeCell ref="BU16:BU17"/>
    <mergeCell ref="BT20:BT21"/>
    <mergeCell ref="BU20:BU21"/>
    <mergeCell ref="BU12:BU13"/>
    <mergeCell ref="BT10:BT11"/>
    <mergeCell ref="BU10:BU11"/>
    <mergeCell ref="B2:AG2"/>
    <mergeCell ref="AJ2:BU2"/>
    <mergeCell ref="G4:Q4"/>
    <mergeCell ref="R4:W4"/>
    <mergeCell ref="X4:AE4"/>
    <mergeCell ref="AF4:AF5"/>
    <mergeCell ref="AJ4:AJ5"/>
    <mergeCell ref="AT4:BC4"/>
    <mergeCell ref="BD4:BJ4"/>
    <mergeCell ref="B4:B5"/>
    <mergeCell ref="BX134:BX135"/>
    <mergeCell ref="CD134:CD135"/>
    <mergeCell ref="CE134:CE135"/>
    <mergeCell ref="BX132:BX133"/>
    <mergeCell ref="CD132:CD133"/>
    <mergeCell ref="CE132:CE133"/>
    <mergeCell ref="AO134:AO135"/>
    <mergeCell ref="AP134:AP135"/>
    <mergeCell ref="AQ134:AQ135"/>
    <mergeCell ref="AR134:AR135"/>
    <mergeCell ref="AS134:AS135"/>
    <mergeCell ref="BT134:BT135"/>
    <mergeCell ref="AR132:AR133"/>
    <mergeCell ref="AS132:AS133"/>
    <mergeCell ref="BT132:BT133"/>
    <mergeCell ref="BU132:BU133"/>
    <mergeCell ref="AN132:AN133"/>
    <mergeCell ref="AO132:AO133"/>
    <mergeCell ref="AP132:AP133"/>
    <mergeCell ref="AQ132:AQ133"/>
    <mergeCell ref="AJ132:AJ151"/>
    <mergeCell ref="AK132:AK151"/>
    <mergeCell ref="AL132:AL133"/>
    <mergeCell ref="AM132:AM133"/>
    <mergeCell ref="AL134:AL135"/>
    <mergeCell ref="AM134:AM135"/>
    <mergeCell ref="AL136:AL137"/>
    <mergeCell ref="AM136:AM137"/>
    <mergeCell ref="AL138:AL139"/>
    <mergeCell ref="AM138:AM139"/>
    <mergeCell ref="CD130:CD131"/>
    <mergeCell ref="CE130:CE131"/>
    <mergeCell ref="AJ128:CE128"/>
    <mergeCell ref="AJ130:AJ131"/>
    <mergeCell ref="AK130:AK131"/>
    <mergeCell ref="AL130:AL131"/>
    <mergeCell ref="AM130:AM131"/>
    <mergeCell ref="AS130:AS131"/>
    <mergeCell ref="AT130:BC130"/>
    <mergeCell ref="BD130:BJ130"/>
    <mergeCell ref="BK130:BS130"/>
    <mergeCell ref="BT130:BT131"/>
    <mergeCell ref="BU125:BU126"/>
    <mergeCell ref="BX125:BX126"/>
    <mergeCell ref="BU130:BU131"/>
    <mergeCell ref="BV130:CC130"/>
    <mergeCell ref="BT125:BT126"/>
    <mergeCell ref="CE125:CE126"/>
    <mergeCell ref="CE123:CE124"/>
    <mergeCell ref="AL125:AL126"/>
    <mergeCell ref="AM125:AM126"/>
    <mergeCell ref="AN125:AN126"/>
    <mergeCell ref="AO125:AO126"/>
    <mergeCell ref="AP125:AP126"/>
    <mergeCell ref="AQ125:AQ126"/>
    <mergeCell ref="AR125:AR126"/>
    <mergeCell ref="AS125:AS126"/>
    <mergeCell ref="CD123:CD124"/>
    <mergeCell ref="CD125:CD126"/>
    <mergeCell ref="AP123:AP124"/>
    <mergeCell ref="AQ123:AQ124"/>
    <mergeCell ref="AR123:AR124"/>
    <mergeCell ref="AS123:AS124"/>
    <mergeCell ref="AL123:AL124"/>
    <mergeCell ref="AM123:AM124"/>
    <mergeCell ref="AN123:AN124"/>
    <mergeCell ref="AO123:AO124"/>
    <mergeCell ref="BU121:BU122"/>
    <mergeCell ref="BX121:BX122"/>
    <mergeCell ref="BT121:BT122"/>
    <mergeCell ref="BT123:BT124"/>
    <mergeCell ref="BU123:BU124"/>
    <mergeCell ref="BX123:BX124"/>
    <mergeCell ref="AQ119:AQ120"/>
    <mergeCell ref="AO121:AO122"/>
    <mergeCell ref="AP121:AP122"/>
    <mergeCell ref="CD119:CD120"/>
    <mergeCell ref="AP119:AP120"/>
    <mergeCell ref="AQ121:AQ122"/>
    <mergeCell ref="AR121:AR122"/>
    <mergeCell ref="AS121:AS122"/>
    <mergeCell ref="CD121:CD122"/>
    <mergeCell ref="AR119:AR120"/>
    <mergeCell ref="AL119:AL120"/>
    <mergeCell ref="AM119:AM120"/>
    <mergeCell ref="AN119:AN120"/>
    <mergeCell ref="AO119:AO120"/>
    <mergeCell ref="AL121:AL122"/>
    <mergeCell ref="AM121:AM122"/>
    <mergeCell ref="AN121:AN122"/>
    <mergeCell ref="BX119:BX120"/>
    <mergeCell ref="BU119:BU120"/>
    <mergeCell ref="AR117:AR118"/>
    <mergeCell ref="BT119:BT120"/>
    <mergeCell ref="CE121:CE122"/>
    <mergeCell ref="CE119:CE120"/>
    <mergeCell ref="AS119:AS120"/>
    <mergeCell ref="CE117:CE118"/>
    <mergeCell ref="AL117:AL118"/>
    <mergeCell ref="AM117:AM118"/>
    <mergeCell ref="AN117:AN118"/>
    <mergeCell ref="AO117:AO118"/>
    <mergeCell ref="AP117:AP118"/>
    <mergeCell ref="AQ117:AQ118"/>
    <mergeCell ref="BT113:BT114"/>
    <mergeCell ref="BT115:BT116"/>
    <mergeCell ref="BX117:BX118"/>
    <mergeCell ref="AS117:AS118"/>
    <mergeCell ref="BT117:BT118"/>
    <mergeCell ref="CE115:CE116"/>
    <mergeCell ref="BU117:BU118"/>
    <mergeCell ref="CD115:CD116"/>
    <mergeCell ref="CD117:CD118"/>
    <mergeCell ref="AN113:AN114"/>
    <mergeCell ref="AO113:AO114"/>
    <mergeCell ref="AP113:AP114"/>
    <mergeCell ref="AP115:AP116"/>
    <mergeCell ref="AQ115:AQ116"/>
    <mergeCell ref="AR115:AR116"/>
    <mergeCell ref="AO115:AO116"/>
    <mergeCell ref="AR109:AR110"/>
    <mergeCell ref="BU115:BU116"/>
    <mergeCell ref="BX115:BX116"/>
    <mergeCell ref="CD113:CD114"/>
    <mergeCell ref="CE113:CE114"/>
    <mergeCell ref="CE111:CE112"/>
    <mergeCell ref="AS115:AS116"/>
    <mergeCell ref="BU113:BU114"/>
    <mergeCell ref="BX113:BX114"/>
    <mergeCell ref="AS113:AS114"/>
    <mergeCell ref="AL93:AL94"/>
    <mergeCell ref="AQ113:AQ114"/>
    <mergeCell ref="AR113:AR114"/>
    <mergeCell ref="AM97:AM98"/>
    <mergeCell ref="AN97:AN98"/>
    <mergeCell ref="AO99:AO100"/>
    <mergeCell ref="AN95:AN96"/>
    <mergeCell ref="AP95:AP96"/>
    <mergeCell ref="AM99:AM100"/>
    <mergeCell ref="AQ95:AQ96"/>
    <mergeCell ref="AP87:AP88"/>
    <mergeCell ref="AQ87:AQ88"/>
    <mergeCell ref="AJ81:AJ100"/>
    <mergeCell ref="AL81:AL82"/>
    <mergeCell ref="AL85:AL86"/>
    <mergeCell ref="AL87:AL88"/>
    <mergeCell ref="AL91:AL92"/>
    <mergeCell ref="AL95:AL96"/>
    <mergeCell ref="AK81:AK100"/>
    <mergeCell ref="AL83:AL84"/>
    <mergeCell ref="AO89:AO90"/>
    <mergeCell ref="AS81:AS82"/>
    <mergeCell ref="BT111:BT112"/>
    <mergeCell ref="BU111:BU112"/>
    <mergeCell ref="AN89:AN90"/>
    <mergeCell ref="AS87:AS88"/>
    <mergeCell ref="BT87:BT88"/>
    <mergeCell ref="BU87:BU88"/>
    <mergeCell ref="AN99:AN100"/>
    <mergeCell ref="AP99:AP100"/>
    <mergeCell ref="AN70:AN71"/>
    <mergeCell ref="AP70:AP71"/>
    <mergeCell ref="BX111:BX112"/>
    <mergeCell ref="AO97:AO98"/>
    <mergeCell ref="BX99:BX100"/>
    <mergeCell ref="AP91:AP92"/>
    <mergeCell ref="AQ91:AQ92"/>
    <mergeCell ref="AO81:AO82"/>
    <mergeCell ref="AP89:AP90"/>
    <mergeCell ref="AQ89:AQ90"/>
    <mergeCell ref="AN60:AN61"/>
    <mergeCell ref="AP60:AP61"/>
    <mergeCell ref="AQ60:AQ61"/>
    <mergeCell ref="AQ85:AQ86"/>
    <mergeCell ref="AN68:AN69"/>
    <mergeCell ref="AP68:AP69"/>
    <mergeCell ref="AQ68:AQ69"/>
    <mergeCell ref="AJ77:CE77"/>
    <mergeCell ref="AM85:AM86"/>
    <mergeCell ref="AN85:AN86"/>
    <mergeCell ref="AM89:AM90"/>
    <mergeCell ref="AO85:AO86"/>
    <mergeCell ref="AO83:AO84"/>
    <mergeCell ref="AO87:AO88"/>
    <mergeCell ref="AM81:AM82"/>
    <mergeCell ref="AQ70:AQ71"/>
    <mergeCell ref="AO70:AO71"/>
    <mergeCell ref="AN81:AN82"/>
    <mergeCell ref="AP81:AP82"/>
    <mergeCell ref="AP85:AP86"/>
    <mergeCell ref="AL62:AL63"/>
    <mergeCell ref="AL66:AL67"/>
    <mergeCell ref="AL70:AL71"/>
    <mergeCell ref="AM64:AM65"/>
    <mergeCell ref="AM68:AM69"/>
    <mergeCell ref="AM45:AM46"/>
    <mergeCell ref="AM60:AM61"/>
    <mergeCell ref="AM70:AM71"/>
    <mergeCell ref="AQ56:AQ57"/>
    <mergeCell ref="AR56:AR57"/>
    <mergeCell ref="AM58:AM59"/>
    <mergeCell ref="AN58:AN59"/>
    <mergeCell ref="AP58:AP59"/>
    <mergeCell ref="AQ58:AQ59"/>
    <mergeCell ref="AR58:AR59"/>
    <mergeCell ref="AO58:AO59"/>
    <mergeCell ref="AM56:AM57"/>
    <mergeCell ref="AM43:AM44"/>
    <mergeCell ref="AN43:AN44"/>
    <mergeCell ref="AP43:AP44"/>
    <mergeCell ref="AQ43:AQ44"/>
    <mergeCell ref="AM35:AM36"/>
    <mergeCell ref="AN35:AN36"/>
    <mergeCell ref="AP35:AP36"/>
    <mergeCell ref="AQ35:AQ36"/>
    <mergeCell ref="AO35:AO36"/>
    <mergeCell ref="AM39:AM40"/>
    <mergeCell ref="AN39:AN40"/>
    <mergeCell ref="AP39:AP40"/>
    <mergeCell ref="AR37:AR38"/>
    <mergeCell ref="AQ39:AQ40"/>
    <mergeCell ref="AM20:AM21"/>
    <mergeCell ref="AN20:AN21"/>
    <mergeCell ref="AP20:AP21"/>
    <mergeCell ref="AQ22:AQ23"/>
    <mergeCell ref="AR22:AR23"/>
    <mergeCell ref="AK31:AK50"/>
    <mergeCell ref="AM31:AM32"/>
    <mergeCell ref="AN31:AN32"/>
    <mergeCell ref="AP31:AP32"/>
    <mergeCell ref="AL37:AL38"/>
    <mergeCell ref="AL41:AL42"/>
    <mergeCell ref="AL45:AL46"/>
    <mergeCell ref="AO31:AO32"/>
    <mergeCell ref="AO39:AO40"/>
    <mergeCell ref="AO49:AO50"/>
    <mergeCell ref="AS20:AS21"/>
    <mergeCell ref="AP10:AP11"/>
    <mergeCell ref="AQ10:AQ11"/>
    <mergeCell ref="AS16:AS17"/>
    <mergeCell ref="AS18:AS19"/>
    <mergeCell ref="AR10:AR11"/>
    <mergeCell ref="AR18:AR19"/>
    <mergeCell ref="BU14:BU15"/>
    <mergeCell ref="B6:B15"/>
    <mergeCell ref="C6:C15"/>
    <mergeCell ref="AQ12:AQ13"/>
    <mergeCell ref="BU6:BU7"/>
    <mergeCell ref="AM6:AM7"/>
    <mergeCell ref="AN6:AN7"/>
    <mergeCell ref="AP6:AP7"/>
    <mergeCell ref="AQ6:AQ7"/>
    <mergeCell ref="AR8:AR9"/>
    <mergeCell ref="BT12:BT13"/>
    <mergeCell ref="BT4:BT5"/>
    <mergeCell ref="BU4:BU5"/>
    <mergeCell ref="AM4:AM5"/>
    <mergeCell ref="AL6:AL7"/>
    <mergeCell ref="AR6:AR7"/>
    <mergeCell ref="BT6:BT7"/>
    <mergeCell ref="AS4:AS5"/>
    <mergeCell ref="AO6:AO7"/>
    <mergeCell ref="AO10:AO11"/>
    <mergeCell ref="C4:C5"/>
    <mergeCell ref="D4:D5"/>
    <mergeCell ref="E4:E5"/>
    <mergeCell ref="AS14:AS15"/>
    <mergeCell ref="AS6:AS7"/>
    <mergeCell ref="AS8:AS9"/>
    <mergeCell ref="AS10:AS11"/>
    <mergeCell ref="AM12:AM13"/>
    <mergeCell ref="AN12:AN13"/>
    <mergeCell ref="AP12:AP13"/>
    <mergeCell ref="AG4:AG5"/>
    <mergeCell ref="AK4:AK5"/>
    <mergeCell ref="AL4:AL5"/>
    <mergeCell ref="AK6:AK25"/>
    <mergeCell ref="AJ6:AJ25"/>
    <mergeCell ref="AL20:AL21"/>
    <mergeCell ref="AL8:AL9"/>
    <mergeCell ref="AL12:AL13"/>
    <mergeCell ref="AL16:AL17"/>
    <mergeCell ref="AL10:AL11"/>
    <mergeCell ref="AO12:AO13"/>
    <mergeCell ref="AO16:AO17"/>
    <mergeCell ref="AS12:AS13"/>
    <mergeCell ref="AO18:AO19"/>
    <mergeCell ref="AO20:AO21"/>
    <mergeCell ref="AQ20:AQ21"/>
    <mergeCell ref="AR12:AR13"/>
    <mergeCell ref="AP18:AP19"/>
    <mergeCell ref="AQ18:AQ19"/>
    <mergeCell ref="AR20:AR21"/>
    <mergeCell ref="AS31:AS32"/>
    <mergeCell ref="AO33:AO34"/>
    <mergeCell ref="AS33:AS34"/>
    <mergeCell ref="AR33:AR34"/>
    <mergeCell ref="AS35:AS36"/>
    <mergeCell ref="AO37:AO38"/>
    <mergeCell ref="AS37:AS38"/>
    <mergeCell ref="AS39:AS40"/>
    <mergeCell ref="AR35:AR36"/>
    <mergeCell ref="AS41:AS42"/>
    <mergeCell ref="AO43:AO44"/>
    <mergeCell ref="AS43:AS44"/>
    <mergeCell ref="AO45:AO46"/>
    <mergeCell ref="AS45:AS46"/>
    <mergeCell ref="AR45:AR46"/>
    <mergeCell ref="AR43:AR44"/>
    <mergeCell ref="AS49:AS50"/>
    <mergeCell ref="AS54:AS55"/>
    <mergeCell ref="AO56:AO57"/>
    <mergeCell ref="AS56:AS57"/>
    <mergeCell ref="AJ52:BU52"/>
    <mergeCell ref="AJ54:AJ55"/>
    <mergeCell ref="AK56:AK75"/>
    <mergeCell ref="AN56:AN57"/>
    <mergeCell ref="AP56:AP57"/>
    <mergeCell ref="AS58:AS59"/>
    <mergeCell ref="AS60:AS61"/>
    <mergeCell ref="AO62:AO63"/>
    <mergeCell ref="AS62:AS63"/>
    <mergeCell ref="AS64:AS65"/>
    <mergeCell ref="AO66:AO67"/>
    <mergeCell ref="AS66:AS67"/>
    <mergeCell ref="AR62:AR63"/>
    <mergeCell ref="AR60:AR61"/>
    <mergeCell ref="AO60:AO61"/>
    <mergeCell ref="AS68:AS69"/>
    <mergeCell ref="AS70:AS71"/>
    <mergeCell ref="AR70:AR71"/>
    <mergeCell ref="AR68:AR69"/>
    <mergeCell ref="AO74:AO75"/>
    <mergeCell ref="AS74:AS75"/>
    <mergeCell ref="AQ72:AQ73"/>
    <mergeCell ref="AR72:AR73"/>
    <mergeCell ref="AO68:AO69"/>
    <mergeCell ref="BT81:BT82"/>
    <mergeCell ref="AQ81:AQ82"/>
    <mergeCell ref="AR81:AR82"/>
    <mergeCell ref="AS85:AS86"/>
    <mergeCell ref="BT85:BT86"/>
    <mergeCell ref="BU85:BU86"/>
    <mergeCell ref="AS89:AS90"/>
    <mergeCell ref="BT89:BT90"/>
    <mergeCell ref="BU89:BU90"/>
    <mergeCell ref="CE105:CE106"/>
    <mergeCell ref="CD105:CD106"/>
    <mergeCell ref="AS91:AS92"/>
    <mergeCell ref="BT91:BT92"/>
    <mergeCell ref="BU91:BU92"/>
    <mergeCell ref="BU93:BU94"/>
    <mergeCell ref="AS95:AS96"/>
    <mergeCell ref="BT95:BT96"/>
    <mergeCell ref="BU95:BU96"/>
    <mergeCell ref="CD91:CD92"/>
    <mergeCell ref="CE109:CE110"/>
    <mergeCell ref="CD107:CD108"/>
    <mergeCell ref="CE107:CE108"/>
    <mergeCell ref="BV105:CC105"/>
    <mergeCell ref="BX107:BX108"/>
    <mergeCell ref="CE91:CE92"/>
    <mergeCell ref="CD93:CD94"/>
    <mergeCell ref="AS107:AS108"/>
    <mergeCell ref="BT107:BT108"/>
    <mergeCell ref="BU107:BU108"/>
    <mergeCell ref="AS109:AS110"/>
    <mergeCell ref="BT99:BT100"/>
    <mergeCell ref="AS93:AS94"/>
    <mergeCell ref="BT93:BT94"/>
    <mergeCell ref="BT105:BT106"/>
    <mergeCell ref="BU105:BU106"/>
    <mergeCell ref="AJ103:CE103"/>
    <mergeCell ref="BU99:BU100"/>
    <mergeCell ref="AQ93:AQ94"/>
    <mergeCell ref="AP111:AP112"/>
    <mergeCell ref="AQ111:AQ112"/>
    <mergeCell ref="AR111:AR112"/>
    <mergeCell ref="AS111:AS112"/>
    <mergeCell ref="AQ109:AQ110"/>
    <mergeCell ref="AR107:AR108"/>
    <mergeCell ref="AS99:AS100"/>
    <mergeCell ref="BD105:BJ105"/>
    <mergeCell ref="AO95:AO96"/>
    <mergeCell ref="AP93:AP94"/>
    <mergeCell ref="CD111:CD112"/>
    <mergeCell ref="BT109:BT110"/>
    <mergeCell ref="BU109:BU110"/>
    <mergeCell ref="BX109:BX110"/>
    <mergeCell ref="CD109:CD110"/>
    <mergeCell ref="AO107:AO108"/>
    <mergeCell ref="AP109:AP110"/>
    <mergeCell ref="AQ107:AQ108"/>
    <mergeCell ref="AJ107:AJ126"/>
    <mergeCell ref="AK107:AK126"/>
    <mergeCell ref="AL107:AL108"/>
    <mergeCell ref="AM107:AM108"/>
    <mergeCell ref="AN107:AN108"/>
    <mergeCell ref="AL115:AL116"/>
    <mergeCell ref="AM115:AM116"/>
    <mergeCell ref="AN115:AN116"/>
    <mergeCell ref="AL113:AL114"/>
    <mergeCell ref="AM113:AM114"/>
    <mergeCell ref="AL111:AL112"/>
    <mergeCell ref="AM111:AM112"/>
    <mergeCell ref="AN111:AN112"/>
    <mergeCell ref="AO111:AO112"/>
    <mergeCell ref="AP107:AP108"/>
    <mergeCell ref="AL109:AL110"/>
    <mergeCell ref="AM109:AM110"/>
    <mergeCell ref="AN109:AN110"/>
    <mergeCell ref="AO109:AO110"/>
    <mergeCell ref="AJ105:AJ106"/>
    <mergeCell ref="AK105:AK106"/>
    <mergeCell ref="AL105:AL106"/>
    <mergeCell ref="AM105:AM106"/>
    <mergeCell ref="AS105:AS106"/>
    <mergeCell ref="AT105:BC105"/>
    <mergeCell ref="BK105:BS105"/>
    <mergeCell ref="BX182:BX183"/>
    <mergeCell ref="CD182:CD183"/>
    <mergeCell ref="CE182:CE183"/>
    <mergeCell ref="AL184:AL185"/>
    <mergeCell ref="AM184:AM185"/>
    <mergeCell ref="AN184:AN185"/>
    <mergeCell ref="AO184:AO185"/>
    <mergeCell ref="AP184:AP185"/>
    <mergeCell ref="AQ184:AQ185"/>
    <mergeCell ref="AR184:AR185"/>
    <mergeCell ref="AS184:AS185"/>
    <mergeCell ref="BT184:BT185"/>
    <mergeCell ref="BU184:BU185"/>
    <mergeCell ref="BX184:BX185"/>
    <mergeCell ref="CD184:CD185"/>
    <mergeCell ref="CE184:CE185"/>
    <mergeCell ref="AL186:AL187"/>
    <mergeCell ref="AM186:AM187"/>
    <mergeCell ref="AN186:AN187"/>
    <mergeCell ref="AO186:AO187"/>
    <mergeCell ref="AP186:AP187"/>
    <mergeCell ref="AQ186:AQ187"/>
    <mergeCell ref="AR186:AR187"/>
    <mergeCell ref="AS186:AS187"/>
    <mergeCell ref="BT186:BT187"/>
    <mergeCell ref="BU186:BU187"/>
    <mergeCell ref="BX186:BX187"/>
    <mergeCell ref="CD186:CD187"/>
    <mergeCell ref="CE186:CE187"/>
    <mergeCell ref="AL188:AL189"/>
    <mergeCell ref="AM188:AM189"/>
    <mergeCell ref="AN188:AN189"/>
    <mergeCell ref="AO188:AO189"/>
    <mergeCell ref="AP188:AP189"/>
    <mergeCell ref="AQ188:AQ189"/>
    <mergeCell ref="AR188:AR189"/>
    <mergeCell ref="AS188:AS189"/>
    <mergeCell ref="BT188:BT189"/>
    <mergeCell ref="BU188:BU189"/>
    <mergeCell ref="BX188:BX189"/>
    <mergeCell ref="CD188:CD189"/>
    <mergeCell ref="CE188:CE189"/>
    <mergeCell ref="AN190:AN191"/>
    <mergeCell ref="AO190:AO191"/>
    <mergeCell ref="AP190:AP191"/>
    <mergeCell ref="AQ190:AQ191"/>
    <mergeCell ref="AR190:AR191"/>
    <mergeCell ref="AS190:AS191"/>
    <mergeCell ref="BT190:BT191"/>
    <mergeCell ref="BU190:BU191"/>
    <mergeCell ref="BX190:BX191"/>
    <mergeCell ref="CD190:CD191"/>
    <mergeCell ref="CE190:CE191"/>
    <mergeCell ref="AL192:AL193"/>
    <mergeCell ref="AM192:AM193"/>
    <mergeCell ref="AN192:AN193"/>
    <mergeCell ref="AO192:AO193"/>
    <mergeCell ref="AP192:AP193"/>
    <mergeCell ref="AQ192:AQ193"/>
    <mergeCell ref="AR192:AR193"/>
    <mergeCell ref="AS192:AS193"/>
    <mergeCell ref="BT192:BT193"/>
    <mergeCell ref="BU192:BU193"/>
    <mergeCell ref="BX192:BX193"/>
    <mergeCell ref="CD192:CD193"/>
    <mergeCell ref="CE192:CE193"/>
    <mergeCell ref="AL194:AL195"/>
    <mergeCell ref="AM194:AM195"/>
    <mergeCell ref="AN194:AN195"/>
    <mergeCell ref="AO194:AO195"/>
    <mergeCell ref="AP194:AP195"/>
    <mergeCell ref="AQ194:AQ195"/>
    <mergeCell ref="AR194:AR195"/>
    <mergeCell ref="AS194:AS195"/>
    <mergeCell ref="BT194:BT195"/>
    <mergeCell ref="BU194:BU195"/>
    <mergeCell ref="BX194:BX195"/>
    <mergeCell ref="CD194:CD195"/>
    <mergeCell ref="CE194:CE195"/>
    <mergeCell ref="AL196:AL197"/>
    <mergeCell ref="AM196:AM197"/>
    <mergeCell ref="AN196:AN197"/>
    <mergeCell ref="AO196:AO197"/>
    <mergeCell ref="AP196:AP197"/>
    <mergeCell ref="AQ196:AQ197"/>
    <mergeCell ref="AR196:AR197"/>
    <mergeCell ref="AS196:AS197"/>
    <mergeCell ref="BT196:BT197"/>
    <mergeCell ref="BU196:BU197"/>
    <mergeCell ref="BX196:BX197"/>
    <mergeCell ref="CD196:CD197"/>
    <mergeCell ref="CE196:CE197"/>
    <mergeCell ref="AN198:AN199"/>
    <mergeCell ref="AO198:AO199"/>
    <mergeCell ref="AP198:AP199"/>
    <mergeCell ref="AQ198:AQ199"/>
    <mergeCell ref="AR198:AR199"/>
    <mergeCell ref="AS198:AS199"/>
    <mergeCell ref="BT198:BT199"/>
    <mergeCell ref="BU198:BU199"/>
    <mergeCell ref="BX198:BX199"/>
    <mergeCell ref="CD198:CD199"/>
    <mergeCell ref="CE198:CE199"/>
    <mergeCell ref="AL200:AL201"/>
    <mergeCell ref="AM200:AM201"/>
    <mergeCell ref="AN200:AN201"/>
    <mergeCell ref="AO200:AO201"/>
    <mergeCell ref="AP200:AP201"/>
    <mergeCell ref="AQ200:AQ201"/>
    <mergeCell ref="AR200:AR201"/>
    <mergeCell ref="AS200:AS201"/>
    <mergeCell ref="BT200:BT201"/>
    <mergeCell ref="BU200:BU201"/>
    <mergeCell ref="BX200:BX201"/>
    <mergeCell ref="CD200:CD201"/>
    <mergeCell ref="CE200:CE201"/>
    <mergeCell ref="AJ203:CE203"/>
    <mergeCell ref="AJ205:AJ206"/>
    <mergeCell ref="AK205:AK206"/>
    <mergeCell ref="AL205:AL206"/>
    <mergeCell ref="AM205:AM206"/>
    <mergeCell ref="AS205:AS206"/>
    <mergeCell ref="AT205:BC205"/>
    <mergeCell ref="BD205:BJ205"/>
    <mergeCell ref="BK205:BS205"/>
    <mergeCell ref="BT205:BT206"/>
    <mergeCell ref="BU205:BU206"/>
    <mergeCell ref="BV205:CC205"/>
    <mergeCell ref="CD205:CD206"/>
    <mergeCell ref="CE205:CE206"/>
    <mergeCell ref="AJ207:AJ226"/>
    <mergeCell ref="AK207:AK226"/>
    <mergeCell ref="AL207:AL208"/>
    <mergeCell ref="AM207:AM208"/>
    <mergeCell ref="AN207:AN208"/>
    <mergeCell ref="AO207:AO208"/>
    <mergeCell ref="AL211:AL212"/>
    <mergeCell ref="AM211:AM212"/>
    <mergeCell ref="AN211:AN212"/>
    <mergeCell ref="AO211:AO212"/>
    <mergeCell ref="AP207:AP208"/>
    <mergeCell ref="AQ207:AQ208"/>
    <mergeCell ref="AR207:AR208"/>
    <mergeCell ref="AS207:AS208"/>
    <mergeCell ref="BT207:BT208"/>
    <mergeCell ref="BU207:BU208"/>
    <mergeCell ref="BX207:BX208"/>
    <mergeCell ref="CD207:CD208"/>
    <mergeCell ref="CE207:CE208"/>
    <mergeCell ref="AL209:AL210"/>
    <mergeCell ref="AM209:AM210"/>
    <mergeCell ref="AN209:AN210"/>
    <mergeCell ref="AO209:AO210"/>
    <mergeCell ref="AP209:AP210"/>
    <mergeCell ref="AQ209:AQ210"/>
    <mergeCell ref="AR209:AR210"/>
    <mergeCell ref="AS209:AS210"/>
    <mergeCell ref="BT209:BT210"/>
    <mergeCell ref="BU209:BU210"/>
    <mergeCell ref="BX209:BX210"/>
    <mergeCell ref="CD209:CD210"/>
    <mergeCell ref="CE209:CE210"/>
    <mergeCell ref="AP211:AP212"/>
    <mergeCell ref="AQ211:AQ212"/>
    <mergeCell ref="AR211:AR212"/>
    <mergeCell ref="AS211:AS212"/>
    <mergeCell ref="BT211:BT212"/>
    <mergeCell ref="BU211:BU212"/>
    <mergeCell ref="BX211:BX212"/>
    <mergeCell ref="CD211:CD212"/>
    <mergeCell ref="CE211:CE212"/>
    <mergeCell ref="AL213:AL214"/>
    <mergeCell ref="AM213:AM214"/>
    <mergeCell ref="AN213:AN214"/>
    <mergeCell ref="AO213:AO214"/>
    <mergeCell ref="AP213:AP214"/>
    <mergeCell ref="AQ213:AQ214"/>
    <mergeCell ref="AR213:AR214"/>
    <mergeCell ref="AS213:AS214"/>
    <mergeCell ref="BT213:BT214"/>
    <mergeCell ref="BU213:BU214"/>
    <mergeCell ref="BX213:BX214"/>
    <mergeCell ref="CD213:CD214"/>
    <mergeCell ref="CE213:CE214"/>
    <mergeCell ref="AL215:AL216"/>
    <mergeCell ref="AM215:AM216"/>
    <mergeCell ref="AN215:AN216"/>
    <mergeCell ref="AO215:AO216"/>
    <mergeCell ref="AP215:AP216"/>
    <mergeCell ref="AQ215:AQ216"/>
    <mergeCell ref="AR215:AR216"/>
    <mergeCell ref="AS215:AS216"/>
    <mergeCell ref="BT215:BT216"/>
    <mergeCell ref="BU215:BU216"/>
    <mergeCell ref="BX215:BX216"/>
    <mergeCell ref="CD215:CD216"/>
    <mergeCell ref="CE215:CE216"/>
    <mergeCell ref="AL217:AL218"/>
    <mergeCell ref="AM217:AM218"/>
    <mergeCell ref="AN217:AN218"/>
    <mergeCell ref="AO217:AO218"/>
    <mergeCell ref="AP217:AP218"/>
    <mergeCell ref="AQ217:AQ218"/>
    <mergeCell ref="AR217:AR218"/>
    <mergeCell ref="AS217:AS218"/>
    <mergeCell ref="BT217:BT218"/>
    <mergeCell ref="BU217:BU218"/>
    <mergeCell ref="BX217:BX218"/>
    <mergeCell ref="CD217:CD218"/>
    <mergeCell ref="CE217:CE218"/>
    <mergeCell ref="AL219:AL220"/>
    <mergeCell ref="AM219:AM220"/>
    <mergeCell ref="AN219:AN220"/>
    <mergeCell ref="AO219:AO220"/>
    <mergeCell ref="AP219:AP220"/>
    <mergeCell ref="AQ219:AQ220"/>
    <mergeCell ref="AR219:AR220"/>
    <mergeCell ref="AS219:AS220"/>
    <mergeCell ref="BT219:BT220"/>
    <mergeCell ref="BU219:BU220"/>
    <mergeCell ref="BX219:BX220"/>
    <mergeCell ref="CD219:CD220"/>
    <mergeCell ref="CE219:CE220"/>
    <mergeCell ref="AL221:AL222"/>
    <mergeCell ref="AM221:AM222"/>
    <mergeCell ref="AN221:AN222"/>
    <mergeCell ref="AO221:AO222"/>
    <mergeCell ref="AP221:AP222"/>
    <mergeCell ref="AQ221:AQ222"/>
    <mergeCell ref="AR221:AR222"/>
    <mergeCell ref="AS221:AS222"/>
    <mergeCell ref="BT221:BT222"/>
    <mergeCell ref="CE221:CE222"/>
    <mergeCell ref="AL223:AL224"/>
    <mergeCell ref="AM223:AM224"/>
    <mergeCell ref="AN223:AN224"/>
    <mergeCell ref="AO223:AO224"/>
    <mergeCell ref="AP223:AP224"/>
    <mergeCell ref="AQ223:AQ224"/>
    <mergeCell ref="BU223:BU224"/>
    <mergeCell ref="BX223:BX224"/>
    <mergeCell ref="CD223:CD224"/>
    <mergeCell ref="BU221:BU222"/>
    <mergeCell ref="BX221:BX222"/>
    <mergeCell ref="CD221:CD222"/>
    <mergeCell ref="AQ225:AQ226"/>
    <mergeCell ref="AR225:AR226"/>
    <mergeCell ref="AS225:AS226"/>
    <mergeCell ref="BT225:BT226"/>
    <mergeCell ref="AR223:AR224"/>
    <mergeCell ref="AS223:AS224"/>
    <mergeCell ref="BT223:BT224"/>
    <mergeCell ref="BU225:BU226"/>
    <mergeCell ref="BX225:BX226"/>
    <mergeCell ref="CD225:CD226"/>
    <mergeCell ref="CE225:CE226"/>
    <mergeCell ref="CE223:CE224"/>
    <mergeCell ref="AL225:AL226"/>
    <mergeCell ref="AM225:AM226"/>
    <mergeCell ref="AN225:AN226"/>
    <mergeCell ref="AO225:AO226"/>
    <mergeCell ref="AP225:AP2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1:N26"/>
  <sheetViews>
    <sheetView showGridLines="0" topLeftCell="C1" workbookViewId="0">
      <selection activeCell="S28" sqref="S28"/>
    </sheetView>
  </sheetViews>
  <sheetFormatPr defaultRowHeight="14.25" x14ac:dyDescent="0.15"/>
  <cols>
    <col min="10" max="10" width="20.625" customWidth="1"/>
    <col min="11" max="11" width="1.625" customWidth="1"/>
    <col min="12" max="12" width="11.375" customWidth="1"/>
    <col min="13" max="13" width="17.625" customWidth="1"/>
    <col min="14" max="14" width="9.375" customWidth="1"/>
    <col min="15" max="15" width="0.75" customWidth="1"/>
  </cols>
  <sheetData>
    <row r="21" spans="12:14" ht="15" thickBot="1" x14ac:dyDescent="0.2">
      <c r="L21" s="356" t="s">
        <v>197</v>
      </c>
      <c r="M21" s="356"/>
      <c r="N21" s="356"/>
    </row>
    <row r="22" spans="12:14" x14ac:dyDescent="0.15">
      <c r="L22" s="134" t="s">
        <v>190</v>
      </c>
      <c r="M22" s="138" t="s">
        <v>198</v>
      </c>
      <c r="N22" s="135" t="s">
        <v>191</v>
      </c>
    </row>
    <row r="23" spans="12:14" ht="16.5" customHeight="1" x14ac:dyDescent="0.15">
      <c r="L23" s="354" t="s">
        <v>196</v>
      </c>
      <c r="M23" s="352" t="s">
        <v>209</v>
      </c>
      <c r="N23" s="136" t="s">
        <v>192</v>
      </c>
    </row>
    <row r="24" spans="12:14" ht="20.25" customHeight="1" x14ac:dyDescent="0.15">
      <c r="L24" s="354"/>
      <c r="M24" s="352"/>
      <c r="N24" s="136" t="s">
        <v>193</v>
      </c>
    </row>
    <row r="25" spans="12:14" ht="16.5" customHeight="1" x14ac:dyDescent="0.15">
      <c r="L25" s="354"/>
      <c r="M25" s="352" t="s">
        <v>210</v>
      </c>
      <c r="N25" s="136" t="s">
        <v>194</v>
      </c>
    </row>
    <row r="26" spans="12:14" ht="15" thickBot="1" x14ac:dyDescent="0.2">
      <c r="L26" s="355"/>
      <c r="M26" s="353"/>
      <c r="N26" s="137" t="s">
        <v>195</v>
      </c>
    </row>
  </sheetData>
  <mergeCells count="4">
    <mergeCell ref="M23:M24"/>
    <mergeCell ref="M25:M26"/>
    <mergeCell ref="L23:L26"/>
    <mergeCell ref="L21:N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AA1989"/>
  <sheetViews>
    <sheetView showGridLines="0" topLeftCell="B18" zoomScale="85" zoomScaleNormal="75" zoomScaleSheetLayoutView="75" workbookViewId="0">
      <selection activeCell="S20" sqref="S1:S65536"/>
    </sheetView>
  </sheetViews>
  <sheetFormatPr defaultColWidth="8.75" defaultRowHeight="14.25" x14ac:dyDescent="0.15"/>
  <cols>
    <col min="1" max="1" width="1.25" style="7" customWidth="1"/>
    <col min="2" max="2" width="6.75" style="34" customWidth="1"/>
    <col min="3" max="3" width="7.625" style="34" customWidth="1"/>
    <col min="4" max="4" width="7.125" style="34" customWidth="1"/>
    <col min="5" max="5" width="13.125" style="7" customWidth="1"/>
    <col min="6" max="6" width="8.125" style="7" customWidth="1"/>
    <col min="7" max="7" width="8" style="34" customWidth="1"/>
    <col min="8" max="8" width="7.25" style="34" customWidth="1"/>
    <col min="9" max="9" width="8" style="158" hidden="1" customWidth="1"/>
    <col min="10" max="10" width="8.125" style="7" customWidth="1"/>
    <col min="11" max="11" width="6.625" style="34" customWidth="1"/>
    <col min="12" max="12" width="7.25" style="34" customWidth="1"/>
    <col min="13" max="13" width="7.375" style="7" customWidth="1"/>
    <col min="14" max="14" width="7.625" style="7" customWidth="1"/>
    <col min="15" max="15" width="7.125" style="34" customWidth="1"/>
    <col min="16" max="16" width="7.25" style="34" customWidth="1"/>
    <col min="17" max="17" width="9.375" style="34" customWidth="1"/>
    <col min="18" max="18" width="12" style="181" customWidth="1"/>
    <col min="19" max="19" width="11" style="181" customWidth="1"/>
    <col min="20" max="20" width="13.125" style="7" customWidth="1"/>
    <col min="21" max="21" width="14.625" style="7" customWidth="1"/>
    <col min="22" max="22" width="10.25" style="7" customWidth="1"/>
    <col min="23" max="23" width="11.25" style="7" customWidth="1"/>
    <col min="24" max="24" width="2.75" style="7" customWidth="1"/>
    <col min="25" max="16384" width="8.75" style="7"/>
  </cols>
  <sheetData>
    <row r="1" spans="1:27" s="4" customFormat="1" ht="39" hidden="1" customHeight="1" x14ac:dyDescent="0.15">
      <c r="A1" s="8"/>
      <c r="B1" s="271" t="s">
        <v>19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</row>
    <row r="2" spans="1:27" s="4" customFormat="1" ht="6" hidden="1" customHeight="1" thickBot="1" x14ac:dyDescent="0.2">
      <c r="A2" s="27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</row>
    <row r="3" spans="1:27" s="4" customFormat="1" ht="21.6" hidden="1" customHeight="1" x14ac:dyDescent="0.15">
      <c r="A3" s="27"/>
      <c r="B3" s="390" t="s">
        <v>33</v>
      </c>
      <c r="C3" s="368" t="s">
        <v>34</v>
      </c>
      <c r="D3" s="395" t="s">
        <v>35</v>
      </c>
      <c r="E3" s="393" t="s">
        <v>12</v>
      </c>
      <c r="F3" s="367" t="s">
        <v>7</v>
      </c>
      <c r="G3" s="367"/>
      <c r="H3" s="111"/>
      <c r="I3" s="367" t="s">
        <v>15</v>
      </c>
      <c r="J3" s="367"/>
      <c r="K3" s="367"/>
      <c r="L3" s="367"/>
      <c r="M3" s="367"/>
      <c r="N3" s="367"/>
      <c r="O3" s="367"/>
      <c r="P3" s="367"/>
      <c r="Q3" s="368" t="s">
        <v>47</v>
      </c>
      <c r="R3" s="370" t="s">
        <v>17</v>
      </c>
      <c r="S3" s="370"/>
      <c r="T3" s="370"/>
      <c r="U3" s="370"/>
      <c r="V3" s="370"/>
      <c r="W3" s="371"/>
      <c r="X3" s="27"/>
    </row>
    <row r="4" spans="1:27" ht="64.5" hidden="1" customHeight="1" x14ac:dyDescent="0.15">
      <c r="A4" s="27"/>
      <c r="B4" s="391"/>
      <c r="C4" s="392"/>
      <c r="D4" s="396"/>
      <c r="E4" s="394"/>
      <c r="F4" s="2" t="s">
        <v>2</v>
      </c>
      <c r="G4" s="35" t="s">
        <v>38</v>
      </c>
      <c r="H4" s="35"/>
      <c r="I4" s="152" t="s">
        <v>49</v>
      </c>
      <c r="J4" s="2" t="s">
        <v>3</v>
      </c>
      <c r="K4" s="35" t="s">
        <v>39</v>
      </c>
      <c r="L4" s="35" t="s">
        <v>41</v>
      </c>
      <c r="M4" s="2" t="s">
        <v>4</v>
      </c>
      <c r="N4" s="2" t="s">
        <v>5</v>
      </c>
      <c r="O4" s="35" t="s">
        <v>43</v>
      </c>
      <c r="P4" s="35" t="s">
        <v>45</v>
      </c>
      <c r="Q4" s="369"/>
      <c r="R4" s="178" t="s">
        <v>28</v>
      </c>
      <c r="S4" s="178" t="s">
        <v>29</v>
      </c>
      <c r="T4" s="2" t="s">
        <v>16</v>
      </c>
      <c r="U4" s="21" t="s">
        <v>30</v>
      </c>
      <c r="V4" s="1" t="s">
        <v>6</v>
      </c>
      <c r="W4" s="23" t="s">
        <v>22</v>
      </c>
      <c r="X4" s="22"/>
      <c r="AA4" s="6"/>
    </row>
    <row r="5" spans="1:27" ht="19.899999999999999" hidden="1" customHeight="1" x14ac:dyDescent="0.15">
      <c r="A5" s="22"/>
      <c r="B5" s="363">
        <v>1.9</v>
      </c>
      <c r="C5" s="364">
        <v>1.5</v>
      </c>
      <c r="D5" s="386">
        <v>1</v>
      </c>
      <c r="E5" s="17" t="s">
        <v>0</v>
      </c>
      <c r="F5" s="9">
        <f>$B$5*100-4</f>
        <v>186</v>
      </c>
      <c r="G5" s="30">
        <v>20</v>
      </c>
      <c r="H5" s="30"/>
      <c r="I5" s="153">
        <v>100</v>
      </c>
      <c r="J5" s="9">
        <f t="shared" ref="J5:J16" si="0">G5+1</f>
        <v>21</v>
      </c>
      <c r="K5" s="30">
        <v>20</v>
      </c>
      <c r="L5" s="30">
        <v>50</v>
      </c>
      <c r="M5" s="9">
        <f t="shared" ref="M5:M16" si="1">K5*2+L5</f>
        <v>90</v>
      </c>
      <c r="N5" s="9">
        <f>L5-O5</f>
        <v>30</v>
      </c>
      <c r="O5" s="30">
        <v>20</v>
      </c>
      <c r="P5" s="30">
        <v>60</v>
      </c>
      <c r="Q5" s="408">
        <v>200</v>
      </c>
      <c r="R5" s="115">
        <f>((I5+40)*L5+J5*N5)*2/10000</f>
        <v>1.526</v>
      </c>
      <c r="S5" s="115">
        <f>P5*M5*2/10000</f>
        <v>1.08</v>
      </c>
      <c r="T5" s="28">
        <f>($C$5*100+2*L5+10)/100*0.4*0.25</f>
        <v>0.26</v>
      </c>
      <c r="U5" s="399">
        <f>(1*(I5/10)+I5/100*10)*1.15*0.617*2</f>
        <v>28.381999999999998</v>
      </c>
      <c r="V5" s="377">
        <f>$C$5*100*40/10000</f>
        <v>0.6</v>
      </c>
      <c r="W5" s="380">
        <f>0.4*0.4*C5</f>
        <v>0.24000000000000005</v>
      </c>
      <c r="X5" s="22"/>
    </row>
    <row r="6" spans="1:27" ht="19.899999999999999" hidden="1" customHeight="1" x14ac:dyDescent="0.15">
      <c r="A6" s="22"/>
      <c r="B6" s="363"/>
      <c r="C6" s="364"/>
      <c r="D6" s="387"/>
      <c r="E6" s="17" t="s">
        <v>9</v>
      </c>
      <c r="F6" s="9">
        <f>$B$5*100-4</f>
        <v>186</v>
      </c>
      <c r="G6" s="30">
        <v>20</v>
      </c>
      <c r="H6" s="30"/>
      <c r="I6" s="153">
        <v>100</v>
      </c>
      <c r="J6" s="9">
        <f t="shared" si="0"/>
        <v>21</v>
      </c>
      <c r="K6" s="30">
        <v>30</v>
      </c>
      <c r="L6" s="30">
        <v>50</v>
      </c>
      <c r="M6" s="9">
        <f t="shared" si="1"/>
        <v>110</v>
      </c>
      <c r="N6" s="9">
        <f t="shared" ref="N6:N16" si="2">L6-O6</f>
        <v>30</v>
      </c>
      <c r="O6" s="30">
        <v>20</v>
      </c>
      <c r="P6" s="30">
        <v>60</v>
      </c>
      <c r="Q6" s="406"/>
      <c r="R6" s="115">
        <f t="shared" ref="R6:R16" si="3">((I6+40)*L6+J6*N6)*2/10000</f>
        <v>1.526</v>
      </c>
      <c r="S6" s="115">
        <f t="shared" ref="S6:S16" si="4">P6*M6*2/10000</f>
        <v>1.32</v>
      </c>
      <c r="T6" s="28">
        <f>($C$5*100+2*L6+10)/100*0.4*0.25</f>
        <v>0.26</v>
      </c>
      <c r="U6" s="400"/>
      <c r="V6" s="377"/>
      <c r="W6" s="380"/>
      <c r="X6" s="22"/>
    </row>
    <row r="7" spans="1:27" ht="19.899999999999999" hidden="1" customHeight="1" x14ac:dyDescent="0.15">
      <c r="A7" s="22"/>
      <c r="B7" s="363"/>
      <c r="C7" s="364"/>
      <c r="D7" s="387"/>
      <c r="E7" s="17" t="s">
        <v>10</v>
      </c>
      <c r="F7" s="9">
        <f>$B$5*100-4</f>
        <v>186</v>
      </c>
      <c r="G7" s="30">
        <v>30</v>
      </c>
      <c r="H7" s="30"/>
      <c r="I7" s="153">
        <v>100</v>
      </c>
      <c r="J7" s="9">
        <f t="shared" si="0"/>
        <v>31</v>
      </c>
      <c r="K7" s="30">
        <v>40</v>
      </c>
      <c r="L7" s="30">
        <v>50</v>
      </c>
      <c r="M7" s="9">
        <f t="shared" si="1"/>
        <v>130</v>
      </c>
      <c r="N7" s="9">
        <f t="shared" si="2"/>
        <v>30</v>
      </c>
      <c r="O7" s="30">
        <v>20</v>
      </c>
      <c r="P7" s="30">
        <v>60</v>
      </c>
      <c r="Q7" s="30">
        <v>250</v>
      </c>
      <c r="R7" s="115">
        <f t="shared" si="3"/>
        <v>1.5860000000000001</v>
      </c>
      <c r="S7" s="115">
        <f t="shared" si="4"/>
        <v>1.56</v>
      </c>
      <c r="T7" s="28">
        <f>($C$5*100+2*L7+10)/100*0.4*0.25</f>
        <v>0.26</v>
      </c>
      <c r="U7" s="400"/>
      <c r="V7" s="377"/>
      <c r="W7" s="380"/>
      <c r="X7" s="22"/>
    </row>
    <row r="8" spans="1:27" ht="19.899999999999999" hidden="1" customHeight="1" x14ac:dyDescent="0.15">
      <c r="A8" s="22"/>
      <c r="B8" s="363"/>
      <c r="C8" s="364"/>
      <c r="D8" s="388"/>
      <c r="E8" s="17" t="s">
        <v>11</v>
      </c>
      <c r="F8" s="9">
        <f>$B$5*100-4</f>
        <v>186</v>
      </c>
      <c r="G8" s="30">
        <v>30</v>
      </c>
      <c r="H8" s="30"/>
      <c r="I8" s="153">
        <v>100</v>
      </c>
      <c r="J8" s="9">
        <f t="shared" si="0"/>
        <v>31</v>
      </c>
      <c r="K8" s="30">
        <v>50</v>
      </c>
      <c r="L8" s="30">
        <v>50</v>
      </c>
      <c r="M8" s="9">
        <f t="shared" si="1"/>
        <v>150</v>
      </c>
      <c r="N8" s="9">
        <f t="shared" si="2"/>
        <v>30</v>
      </c>
      <c r="O8" s="30">
        <v>20</v>
      </c>
      <c r="P8" s="30">
        <v>60</v>
      </c>
      <c r="Q8" s="30">
        <v>300</v>
      </c>
      <c r="R8" s="115">
        <f t="shared" si="3"/>
        <v>1.5860000000000001</v>
      </c>
      <c r="S8" s="115">
        <f t="shared" si="4"/>
        <v>1.8</v>
      </c>
      <c r="T8" s="28">
        <f>($C$5*100+2*L8+10)/100*0.4*0.25</f>
        <v>0.26</v>
      </c>
      <c r="U8" s="401"/>
      <c r="V8" s="377"/>
      <c r="W8" s="380"/>
      <c r="X8" s="22"/>
    </row>
    <row r="9" spans="1:27" ht="19.899999999999999" hidden="1" customHeight="1" x14ac:dyDescent="0.15">
      <c r="A9" s="22"/>
      <c r="B9" s="363">
        <v>1.9</v>
      </c>
      <c r="C9" s="364">
        <v>1.5</v>
      </c>
      <c r="D9" s="386">
        <v>1.5</v>
      </c>
      <c r="E9" s="17" t="s">
        <v>8</v>
      </c>
      <c r="F9" s="9">
        <f>$B$9*100-4</f>
        <v>186</v>
      </c>
      <c r="G9" s="30">
        <v>20</v>
      </c>
      <c r="H9" s="30"/>
      <c r="I9" s="153">
        <v>150</v>
      </c>
      <c r="J9" s="9">
        <f t="shared" si="0"/>
        <v>21</v>
      </c>
      <c r="K9" s="30">
        <v>20</v>
      </c>
      <c r="L9" s="30">
        <v>70</v>
      </c>
      <c r="M9" s="9">
        <f t="shared" si="1"/>
        <v>110</v>
      </c>
      <c r="N9" s="9">
        <f t="shared" si="2"/>
        <v>50</v>
      </c>
      <c r="O9" s="30">
        <v>20</v>
      </c>
      <c r="P9" s="30">
        <v>60</v>
      </c>
      <c r="Q9" s="30">
        <v>200</v>
      </c>
      <c r="R9" s="115">
        <f t="shared" si="3"/>
        <v>2.87</v>
      </c>
      <c r="S9" s="115">
        <f t="shared" si="4"/>
        <v>1.32</v>
      </c>
      <c r="T9" s="28">
        <f>($C$9*100+2*L9+10)/100*0.4*0.25</f>
        <v>0.30000000000000004</v>
      </c>
      <c r="U9" s="399">
        <f>(1*(I9/10)+I9/100*10)*1.15*0.617*2</f>
        <v>42.573</v>
      </c>
      <c r="V9" s="377">
        <f>C9*100*40/10000</f>
        <v>0.6</v>
      </c>
      <c r="W9" s="380">
        <f>0.4*0.4*C9</f>
        <v>0.24000000000000005</v>
      </c>
      <c r="X9" s="22"/>
    </row>
    <row r="10" spans="1:27" ht="19.899999999999999" hidden="1" customHeight="1" x14ac:dyDescent="0.15">
      <c r="A10" s="22"/>
      <c r="B10" s="363"/>
      <c r="C10" s="364"/>
      <c r="D10" s="387"/>
      <c r="E10" s="17" t="s">
        <v>9</v>
      </c>
      <c r="F10" s="9">
        <f>$B$9*100-4</f>
        <v>186</v>
      </c>
      <c r="G10" s="30">
        <v>20</v>
      </c>
      <c r="H10" s="30"/>
      <c r="I10" s="153">
        <v>150</v>
      </c>
      <c r="J10" s="9">
        <f t="shared" si="0"/>
        <v>21</v>
      </c>
      <c r="K10" s="30">
        <v>30</v>
      </c>
      <c r="L10" s="30">
        <v>50</v>
      </c>
      <c r="M10" s="9">
        <f t="shared" si="1"/>
        <v>110</v>
      </c>
      <c r="N10" s="9">
        <f t="shared" si="2"/>
        <v>30</v>
      </c>
      <c r="O10" s="30">
        <v>20</v>
      </c>
      <c r="P10" s="30">
        <v>60</v>
      </c>
      <c r="Q10" s="406">
        <v>250</v>
      </c>
      <c r="R10" s="115">
        <f t="shared" si="3"/>
        <v>2.0259999999999998</v>
      </c>
      <c r="S10" s="115">
        <f t="shared" si="4"/>
        <v>1.32</v>
      </c>
      <c r="T10" s="28">
        <f>($C$9*100+2*L10+10)/100*0.4*0.25</f>
        <v>0.26</v>
      </c>
      <c r="U10" s="400"/>
      <c r="V10" s="377"/>
      <c r="W10" s="380"/>
      <c r="X10" s="22"/>
    </row>
    <row r="11" spans="1:27" ht="19.899999999999999" hidden="1" customHeight="1" x14ac:dyDescent="0.15">
      <c r="A11" s="22"/>
      <c r="B11" s="363"/>
      <c r="C11" s="364"/>
      <c r="D11" s="387"/>
      <c r="E11" s="17" t="s">
        <v>10</v>
      </c>
      <c r="F11" s="9">
        <f>$B$9*100-4</f>
        <v>186</v>
      </c>
      <c r="G11" s="30">
        <v>30</v>
      </c>
      <c r="H11" s="30"/>
      <c r="I11" s="153">
        <v>150</v>
      </c>
      <c r="J11" s="9">
        <f t="shared" si="0"/>
        <v>31</v>
      </c>
      <c r="K11" s="30">
        <v>40</v>
      </c>
      <c r="L11" s="30">
        <v>50</v>
      </c>
      <c r="M11" s="9">
        <f t="shared" si="1"/>
        <v>130</v>
      </c>
      <c r="N11" s="9">
        <f t="shared" si="2"/>
        <v>30</v>
      </c>
      <c r="O11" s="30">
        <v>20</v>
      </c>
      <c r="P11" s="30">
        <v>60</v>
      </c>
      <c r="Q11" s="407"/>
      <c r="R11" s="115">
        <f t="shared" si="3"/>
        <v>2.0859999999999999</v>
      </c>
      <c r="S11" s="115">
        <f t="shared" si="4"/>
        <v>1.56</v>
      </c>
      <c r="T11" s="28">
        <f>($C$9*100+2*L11+10)/100*0.4*0.25</f>
        <v>0.26</v>
      </c>
      <c r="U11" s="400"/>
      <c r="V11" s="377"/>
      <c r="W11" s="380"/>
      <c r="X11" s="22"/>
    </row>
    <row r="12" spans="1:27" ht="19.899999999999999" hidden="1" customHeight="1" x14ac:dyDescent="0.15">
      <c r="A12" s="22"/>
      <c r="B12" s="363"/>
      <c r="C12" s="364"/>
      <c r="D12" s="388"/>
      <c r="E12" s="17" t="s">
        <v>11</v>
      </c>
      <c r="F12" s="9">
        <f>$B$9*100-4</f>
        <v>186</v>
      </c>
      <c r="G12" s="30">
        <v>30</v>
      </c>
      <c r="H12" s="30"/>
      <c r="I12" s="153">
        <v>150</v>
      </c>
      <c r="J12" s="9">
        <f t="shared" si="0"/>
        <v>31</v>
      </c>
      <c r="K12" s="30">
        <v>60</v>
      </c>
      <c r="L12" s="30">
        <v>50</v>
      </c>
      <c r="M12" s="9">
        <f t="shared" si="1"/>
        <v>170</v>
      </c>
      <c r="N12" s="9">
        <f t="shared" si="2"/>
        <v>30</v>
      </c>
      <c r="O12" s="30">
        <v>20</v>
      </c>
      <c r="P12" s="30">
        <v>60</v>
      </c>
      <c r="Q12" s="30">
        <v>300</v>
      </c>
      <c r="R12" s="115">
        <f t="shared" si="3"/>
        <v>2.0859999999999999</v>
      </c>
      <c r="S12" s="115">
        <f t="shared" si="4"/>
        <v>2.04</v>
      </c>
      <c r="T12" s="28">
        <f>($C$9*100+2*L12+10)/100*0.4*0.25</f>
        <v>0.26</v>
      </c>
      <c r="U12" s="401"/>
      <c r="V12" s="377"/>
      <c r="W12" s="380"/>
      <c r="X12" s="22"/>
    </row>
    <row r="13" spans="1:27" ht="19.899999999999999" hidden="1" customHeight="1" x14ac:dyDescent="0.15">
      <c r="A13" s="22"/>
      <c r="B13" s="363">
        <v>1.9</v>
      </c>
      <c r="C13" s="364">
        <v>1.5</v>
      </c>
      <c r="D13" s="364">
        <v>2</v>
      </c>
      <c r="E13" s="17" t="s">
        <v>8</v>
      </c>
      <c r="F13" s="9">
        <f>$B$13*100-4</f>
        <v>186</v>
      </c>
      <c r="G13" s="30">
        <v>20</v>
      </c>
      <c r="H13" s="30"/>
      <c r="I13" s="153">
        <v>200</v>
      </c>
      <c r="J13" s="9">
        <f t="shared" si="0"/>
        <v>21</v>
      </c>
      <c r="K13" s="30">
        <v>20</v>
      </c>
      <c r="L13" s="30">
        <v>80</v>
      </c>
      <c r="M13" s="9">
        <f t="shared" si="1"/>
        <v>120</v>
      </c>
      <c r="N13" s="9">
        <f t="shared" si="2"/>
        <v>60</v>
      </c>
      <c r="O13" s="30">
        <v>20</v>
      </c>
      <c r="P13" s="30">
        <v>60</v>
      </c>
      <c r="Q13" s="30">
        <v>200</v>
      </c>
      <c r="R13" s="115">
        <f t="shared" si="3"/>
        <v>4.0919999999999996</v>
      </c>
      <c r="S13" s="115">
        <f t="shared" si="4"/>
        <v>1.44</v>
      </c>
      <c r="T13" s="28">
        <f>($C$13*100+2*L13+10)/100*0.4*0.25</f>
        <v>0.32000000000000006</v>
      </c>
      <c r="U13" s="399">
        <f>(1*(I13/10)+I13/100*10)*1.15*0.617*2</f>
        <v>56.763999999999996</v>
      </c>
      <c r="V13" s="377">
        <f>C13*100*40/10000</f>
        <v>0.6</v>
      </c>
      <c r="W13" s="380">
        <f>0.4*0.4*C13</f>
        <v>0.24000000000000005</v>
      </c>
      <c r="X13" s="22"/>
    </row>
    <row r="14" spans="1:27" ht="19.899999999999999" hidden="1" customHeight="1" x14ac:dyDescent="0.15">
      <c r="A14" s="22"/>
      <c r="B14" s="363"/>
      <c r="C14" s="364"/>
      <c r="D14" s="364"/>
      <c r="E14" s="17" t="s">
        <v>9</v>
      </c>
      <c r="F14" s="9">
        <f>$B$13*100-4</f>
        <v>186</v>
      </c>
      <c r="G14" s="30">
        <v>20</v>
      </c>
      <c r="H14" s="30"/>
      <c r="I14" s="153">
        <v>200</v>
      </c>
      <c r="J14" s="9">
        <f t="shared" si="0"/>
        <v>21</v>
      </c>
      <c r="K14" s="30">
        <v>30</v>
      </c>
      <c r="L14" s="30">
        <v>50</v>
      </c>
      <c r="M14" s="9">
        <f t="shared" si="1"/>
        <v>110</v>
      </c>
      <c r="N14" s="9">
        <f t="shared" si="2"/>
        <v>30</v>
      </c>
      <c r="O14" s="30">
        <v>20</v>
      </c>
      <c r="P14" s="30">
        <v>60</v>
      </c>
      <c r="Q14" s="397">
        <v>250</v>
      </c>
      <c r="R14" s="115">
        <f t="shared" si="3"/>
        <v>2.5259999999999998</v>
      </c>
      <c r="S14" s="115">
        <f t="shared" si="4"/>
        <v>1.32</v>
      </c>
      <c r="T14" s="28">
        <f>($C$13*100+2*L14+10)/100*0.4*0.25</f>
        <v>0.26</v>
      </c>
      <c r="U14" s="400"/>
      <c r="V14" s="377"/>
      <c r="W14" s="380"/>
      <c r="X14" s="22"/>
    </row>
    <row r="15" spans="1:27" ht="19.899999999999999" hidden="1" customHeight="1" x14ac:dyDescent="0.15">
      <c r="A15" s="22"/>
      <c r="B15" s="363"/>
      <c r="C15" s="364"/>
      <c r="D15" s="364"/>
      <c r="E15" s="17" t="s">
        <v>10</v>
      </c>
      <c r="F15" s="9">
        <f>$B$13*100-4</f>
        <v>186</v>
      </c>
      <c r="G15" s="30">
        <v>30</v>
      </c>
      <c r="H15" s="30"/>
      <c r="I15" s="153">
        <v>200</v>
      </c>
      <c r="J15" s="9">
        <f t="shared" si="0"/>
        <v>31</v>
      </c>
      <c r="K15" s="30">
        <v>50</v>
      </c>
      <c r="L15" s="30">
        <v>50</v>
      </c>
      <c r="M15" s="9">
        <f t="shared" si="1"/>
        <v>150</v>
      </c>
      <c r="N15" s="9">
        <f t="shared" si="2"/>
        <v>30</v>
      </c>
      <c r="O15" s="30">
        <v>20</v>
      </c>
      <c r="P15" s="30">
        <v>60</v>
      </c>
      <c r="Q15" s="397"/>
      <c r="R15" s="115">
        <f t="shared" si="3"/>
        <v>2.5859999999999999</v>
      </c>
      <c r="S15" s="115">
        <f t="shared" si="4"/>
        <v>1.8</v>
      </c>
      <c r="T15" s="28">
        <f>($C$13*100+2*L15+10)/100*0.4*0.25</f>
        <v>0.26</v>
      </c>
      <c r="U15" s="400"/>
      <c r="V15" s="377"/>
      <c r="W15" s="380"/>
      <c r="X15" s="22"/>
    </row>
    <row r="16" spans="1:27" ht="19.899999999999999" hidden="1" customHeight="1" thickBot="1" x14ac:dyDescent="0.2">
      <c r="A16" s="22"/>
      <c r="B16" s="404"/>
      <c r="C16" s="389"/>
      <c r="D16" s="389"/>
      <c r="E16" s="18" t="s">
        <v>1</v>
      </c>
      <c r="F16" s="10">
        <f>$B$13*100-4</f>
        <v>186</v>
      </c>
      <c r="G16" s="36">
        <v>30</v>
      </c>
      <c r="H16" s="36"/>
      <c r="I16" s="154">
        <v>200</v>
      </c>
      <c r="J16" s="10">
        <f t="shared" si="0"/>
        <v>31</v>
      </c>
      <c r="K16" s="36">
        <v>50</v>
      </c>
      <c r="L16" s="36">
        <v>60</v>
      </c>
      <c r="M16" s="10">
        <f t="shared" si="1"/>
        <v>160</v>
      </c>
      <c r="N16" s="10">
        <f t="shared" si="2"/>
        <v>40</v>
      </c>
      <c r="O16" s="36">
        <v>20</v>
      </c>
      <c r="P16" s="36">
        <v>60</v>
      </c>
      <c r="Q16" s="36">
        <v>300</v>
      </c>
      <c r="R16" s="176">
        <f t="shared" si="3"/>
        <v>3.1280000000000001</v>
      </c>
      <c r="S16" s="176">
        <f t="shared" si="4"/>
        <v>1.92</v>
      </c>
      <c r="T16" s="29">
        <f>($C$13*100+2*L16+10)/100*0.4*0.25</f>
        <v>0.27999999999999997</v>
      </c>
      <c r="U16" s="405"/>
      <c r="V16" s="378"/>
      <c r="W16" s="381"/>
      <c r="X16" s="22"/>
    </row>
    <row r="17" spans="1:27" s="16" customFormat="1" ht="12" hidden="1" customHeight="1" x14ac:dyDescent="0.15">
      <c r="A17" s="22"/>
      <c r="B17" s="32"/>
      <c r="C17" s="32"/>
      <c r="D17" s="32"/>
      <c r="E17" s="14"/>
      <c r="F17" s="15"/>
      <c r="G17" s="37"/>
      <c r="H17" s="37"/>
      <c r="I17" s="155"/>
      <c r="J17" s="15"/>
      <c r="K17" s="37"/>
      <c r="L17" s="37"/>
      <c r="M17" s="15"/>
      <c r="N17" s="15"/>
      <c r="O17" s="37"/>
      <c r="P17" s="37"/>
      <c r="Q17" s="37"/>
      <c r="R17" s="179"/>
      <c r="S17" s="179"/>
      <c r="T17" s="11"/>
      <c r="U17" s="11"/>
      <c r="V17" s="11"/>
      <c r="W17" s="11"/>
      <c r="X17" s="22"/>
    </row>
    <row r="18" spans="1:27" s="4" customFormat="1" ht="37.5" customHeight="1" thickBot="1" x14ac:dyDescent="0.2">
      <c r="A18" s="22"/>
      <c r="B18" s="271" t="s">
        <v>18</v>
      </c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2"/>
    </row>
    <row r="19" spans="1:27" s="4" customFormat="1" ht="21.6" customHeight="1" x14ac:dyDescent="0.15">
      <c r="A19" s="22"/>
      <c r="B19" s="372" t="s">
        <v>215</v>
      </c>
      <c r="C19" s="375" t="s">
        <v>140</v>
      </c>
      <c r="D19" s="375" t="s">
        <v>216</v>
      </c>
      <c r="E19" s="375" t="s">
        <v>217</v>
      </c>
      <c r="F19" s="374" t="s">
        <v>218</v>
      </c>
      <c r="G19" s="374"/>
      <c r="H19" s="374"/>
      <c r="I19" s="374" t="s">
        <v>219</v>
      </c>
      <c r="J19" s="374"/>
      <c r="K19" s="374"/>
      <c r="L19" s="374"/>
      <c r="M19" s="374"/>
      <c r="N19" s="374"/>
      <c r="O19" s="374"/>
      <c r="P19" s="374"/>
      <c r="Q19" s="375" t="s">
        <v>75</v>
      </c>
      <c r="R19" s="374" t="s">
        <v>220</v>
      </c>
      <c r="S19" s="374"/>
      <c r="T19" s="374"/>
      <c r="U19" s="374"/>
      <c r="V19" s="374"/>
      <c r="W19" s="379"/>
      <c r="X19" s="27"/>
    </row>
    <row r="20" spans="1:27" ht="53.25" customHeight="1" x14ac:dyDescent="0.15">
      <c r="A20" s="22"/>
      <c r="B20" s="373"/>
      <c r="C20" s="376"/>
      <c r="D20" s="376"/>
      <c r="E20" s="376"/>
      <c r="F20" s="12" t="s">
        <v>221</v>
      </c>
      <c r="G20" s="2" t="s">
        <v>164</v>
      </c>
      <c r="H20" s="2" t="s">
        <v>165</v>
      </c>
      <c r="I20" s="151" t="s">
        <v>172</v>
      </c>
      <c r="J20" s="2" t="s">
        <v>3</v>
      </c>
      <c r="K20" s="2" t="s">
        <v>79</v>
      </c>
      <c r="L20" s="2" t="s">
        <v>80</v>
      </c>
      <c r="M20" s="2" t="s">
        <v>4</v>
      </c>
      <c r="N20" s="2" t="s">
        <v>5</v>
      </c>
      <c r="O20" s="2" t="s">
        <v>81</v>
      </c>
      <c r="P20" s="2" t="s">
        <v>222</v>
      </c>
      <c r="Q20" s="398"/>
      <c r="R20" s="178" t="s">
        <v>223</v>
      </c>
      <c r="S20" s="178" t="s">
        <v>224</v>
      </c>
      <c r="T20" s="2" t="s">
        <v>225</v>
      </c>
      <c r="U20" s="1" t="s">
        <v>30</v>
      </c>
      <c r="V20" s="1" t="s">
        <v>6</v>
      </c>
      <c r="W20" s="23" t="s">
        <v>226</v>
      </c>
      <c r="X20" s="22"/>
      <c r="Y20" s="120"/>
      <c r="AA20" s="6"/>
    </row>
    <row r="21" spans="1:27" ht="19.899999999999999" customHeight="1" x14ac:dyDescent="0.15">
      <c r="A21" s="22"/>
      <c r="B21" s="384">
        <v>2.4</v>
      </c>
      <c r="C21" s="360">
        <v>2</v>
      </c>
      <c r="D21" s="360">
        <v>2</v>
      </c>
      <c r="E21" s="17" t="s">
        <v>227</v>
      </c>
      <c r="F21" s="48">
        <f>$B$21*100-4</f>
        <v>236</v>
      </c>
      <c r="G21" s="48">
        <v>25</v>
      </c>
      <c r="H21" s="48">
        <f>G21</f>
        <v>25</v>
      </c>
      <c r="I21" s="159">
        <v>200</v>
      </c>
      <c r="J21" s="48">
        <f>G21+1</f>
        <v>26</v>
      </c>
      <c r="K21" s="48">
        <v>40</v>
      </c>
      <c r="L21" s="48">
        <v>70</v>
      </c>
      <c r="M21" s="48">
        <f>K21*2+L21</f>
        <v>150</v>
      </c>
      <c r="N21" s="48">
        <f>L21-O21</f>
        <v>50</v>
      </c>
      <c r="O21" s="48">
        <v>20</v>
      </c>
      <c r="P21" s="48">
        <v>60</v>
      </c>
      <c r="Q21" s="48">
        <v>200</v>
      </c>
      <c r="R21" s="115">
        <f>((I21+40)*L21+J21*N21)*2/10000</f>
        <v>3.62</v>
      </c>
      <c r="S21" s="115">
        <f>P21*M21*2/10000</f>
        <v>1.8</v>
      </c>
      <c r="T21" s="50">
        <f>($C$21*100+2*L21+10)/100*0.4*0.25</f>
        <v>0.35000000000000003</v>
      </c>
      <c r="U21" s="382">
        <f>(1*(I21/10)+I21/100*10)*1.15*0.617*2</f>
        <v>56.763999999999996</v>
      </c>
      <c r="V21" s="377">
        <f>C21*100*40/10000</f>
        <v>0.8</v>
      </c>
      <c r="W21" s="380">
        <f>0.4*0.4*C21</f>
        <v>0.32000000000000006</v>
      </c>
      <c r="X21" s="22"/>
      <c r="Y21" s="120"/>
    </row>
    <row r="22" spans="1:27" ht="19.899999999999999" customHeight="1" x14ac:dyDescent="0.15">
      <c r="A22" s="22"/>
      <c r="B22" s="384"/>
      <c r="C22" s="360"/>
      <c r="D22" s="360"/>
      <c r="E22" s="17" t="s">
        <v>228</v>
      </c>
      <c r="F22" s="48">
        <f>$B$21*100-4</f>
        <v>236</v>
      </c>
      <c r="G22" s="48">
        <v>25</v>
      </c>
      <c r="H22" s="48">
        <f>G22</f>
        <v>25</v>
      </c>
      <c r="I22" s="159">
        <v>200</v>
      </c>
      <c r="J22" s="48">
        <f>G22+1</f>
        <v>26</v>
      </c>
      <c r="K22" s="48">
        <v>40</v>
      </c>
      <c r="L22" s="48">
        <v>50</v>
      </c>
      <c r="M22" s="48">
        <f>K22*2+L22</f>
        <v>130</v>
      </c>
      <c r="N22" s="48">
        <f>L22-O22</f>
        <v>30</v>
      </c>
      <c r="O22" s="48">
        <v>20</v>
      </c>
      <c r="P22" s="48">
        <v>60</v>
      </c>
      <c r="Q22" s="65">
        <v>250</v>
      </c>
      <c r="R22" s="115">
        <f>((I22+40)*L22+J22*N22)*2/10000</f>
        <v>2.556</v>
      </c>
      <c r="S22" s="115">
        <f>P22*M22*2/10000</f>
        <v>1.56</v>
      </c>
      <c r="T22" s="50">
        <f>($C$21*100+2*L22+10)/100*0.4*0.25</f>
        <v>0.31000000000000005</v>
      </c>
      <c r="U22" s="382"/>
      <c r="V22" s="377"/>
      <c r="W22" s="380"/>
      <c r="X22" s="22"/>
    </row>
    <row r="23" spans="1:27" ht="19.899999999999999" customHeight="1" x14ac:dyDescent="0.15">
      <c r="A23" s="22"/>
      <c r="B23" s="384"/>
      <c r="C23" s="360"/>
      <c r="D23" s="360"/>
      <c r="E23" s="17" t="s">
        <v>229</v>
      </c>
      <c r="F23" s="48">
        <f>$B$21*100-4</f>
        <v>236</v>
      </c>
      <c r="G23" s="48">
        <v>35</v>
      </c>
      <c r="H23" s="48">
        <f>G23</f>
        <v>35</v>
      </c>
      <c r="I23" s="159">
        <v>200</v>
      </c>
      <c r="J23" s="48">
        <f>G23+1</f>
        <v>36</v>
      </c>
      <c r="K23" s="48">
        <v>40</v>
      </c>
      <c r="L23" s="48">
        <v>50</v>
      </c>
      <c r="M23" s="48">
        <f>K23*2+L23</f>
        <v>130</v>
      </c>
      <c r="N23" s="48">
        <f>L23-O23</f>
        <v>30</v>
      </c>
      <c r="O23" s="48">
        <v>20</v>
      </c>
      <c r="P23" s="48">
        <v>60</v>
      </c>
      <c r="Q23" s="48">
        <v>300</v>
      </c>
      <c r="R23" s="115">
        <f>((I23+40)*L23+J23*N23)*2/10000</f>
        <v>2.6160000000000001</v>
      </c>
      <c r="S23" s="115">
        <f>P23*M23*2/10000</f>
        <v>1.56</v>
      </c>
      <c r="T23" s="50">
        <f>($C$21*100+2*L23+10)/100*0.4*0.25</f>
        <v>0.31000000000000005</v>
      </c>
      <c r="U23" s="382"/>
      <c r="V23" s="377"/>
      <c r="W23" s="380"/>
      <c r="X23" s="22"/>
    </row>
    <row r="24" spans="1:27" ht="19.899999999999999" customHeight="1" thickBot="1" x14ac:dyDescent="0.2">
      <c r="A24" s="22"/>
      <c r="B24" s="385"/>
      <c r="C24" s="361"/>
      <c r="D24" s="361"/>
      <c r="E24" s="18" t="s">
        <v>230</v>
      </c>
      <c r="F24" s="53">
        <f>$B$21*100-4</f>
        <v>236</v>
      </c>
      <c r="G24" s="53">
        <v>35</v>
      </c>
      <c r="H24" s="53">
        <f>G24</f>
        <v>35</v>
      </c>
      <c r="I24" s="160">
        <v>200</v>
      </c>
      <c r="J24" s="53">
        <f>G24+1</f>
        <v>36</v>
      </c>
      <c r="K24" s="53">
        <v>50</v>
      </c>
      <c r="L24" s="53">
        <v>50</v>
      </c>
      <c r="M24" s="53">
        <f>K24*2+L24</f>
        <v>150</v>
      </c>
      <c r="N24" s="53">
        <f>L24-O24</f>
        <v>30</v>
      </c>
      <c r="O24" s="53">
        <v>20</v>
      </c>
      <c r="P24" s="53">
        <v>60</v>
      </c>
      <c r="Q24" s="53">
        <v>350</v>
      </c>
      <c r="R24" s="176">
        <f>((I24+40)*L24+J24*N24)*2/10000</f>
        <v>2.6160000000000001</v>
      </c>
      <c r="S24" s="176">
        <f>P24*M24*2/10000</f>
        <v>1.8</v>
      </c>
      <c r="T24" s="55">
        <f>($C$21*100+2*L24+10)/100*0.4*0.25</f>
        <v>0.31000000000000005</v>
      </c>
      <c r="U24" s="383"/>
      <c r="V24" s="378"/>
      <c r="W24" s="381"/>
      <c r="X24" s="22"/>
    </row>
    <row r="25" spans="1:27" s="4" customFormat="1" ht="13.5" customHeight="1" x14ac:dyDescent="0.15">
      <c r="A25" s="22"/>
      <c r="B25" s="33"/>
      <c r="C25" s="33"/>
      <c r="D25" s="33"/>
      <c r="E25" s="19"/>
      <c r="F25" s="19"/>
      <c r="G25" s="33"/>
      <c r="H25" s="33"/>
      <c r="I25" s="156"/>
      <c r="J25" s="19"/>
      <c r="K25" s="33"/>
      <c r="L25" s="33"/>
      <c r="M25" s="19"/>
      <c r="N25" s="19"/>
      <c r="O25" s="33"/>
      <c r="P25" s="33"/>
      <c r="Q25" s="33"/>
      <c r="R25" s="180"/>
      <c r="S25" s="180"/>
      <c r="T25" s="19"/>
      <c r="U25" s="19"/>
      <c r="V25" s="19"/>
      <c r="W25" s="19"/>
      <c r="X25" s="22"/>
    </row>
    <row r="26" spans="1:27" s="4" customFormat="1" ht="36.75" customHeight="1" x14ac:dyDescent="0.15">
      <c r="A26" s="7"/>
      <c r="B26" s="271" t="s">
        <v>200</v>
      </c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19"/>
    </row>
    <row r="27" spans="1:27" s="4" customFormat="1" ht="6.6" customHeight="1" thickBot="1" x14ac:dyDescent="0.2">
      <c r="A27" s="27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20"/>
      <c r="X27" s="365"/>
    </row>
    <row r="28" spans="1:27" s="4" customFormat="1" ht="21.6" customHeight="1" x14ac:dyDescent="0.15">
      <c r="A28" s="27"/>
      <c r="B28" s="372" t="s">
        <v>231</v>
      </c>
      <c r="C28" s="375" t="s">
        <v>232</v>
      </c>
      <c r="D28" s="375" t="s">
        <v>233</v>
      </c>
      <c r="E28" s="375" t="s">
        <v>234</v>
      </c>
      <c r="F28" s="374" t="s">
        <v>235</v>
      </c>
      <c r="G28" s="374"/>
      <c r="H28" s="374"/>
      <c r="I28" s="374" t="s">
        <v>236</v>
      </c>
      <c r="J28" s="374"/>
      <c r="K28" s="374"/>
      <c r="L28" s="374"/>
      <c r="M28" s="374"/>
      <c r="N28" s="374"/>
      <c r="O28" s="374"/>
      <c r="P28" s="374"/>
      <c r="Q28" s="375" t="s">
        <v>237</v>
      </c>
      <c r="R28" s="374" t="s">
        <v>238</v>
      </c>
      <c r="S28" s="374"/>
      <c r="T28" s="374"/>
      <c r="U28" s="374"/>
      <c r="V28" s="374"/>
      <c r="W28" s="379"/>
      <c r="X28" s="366"/>
    </row>
    <row r="29" spans="1:27" ht="64.5" customHeight="1" x14ac:dyDescent="0.15">
      <c r="A29" s="22"/>
      <c r="B29" s="373"/>
      <c r="C29" s="376"/>
      <c r="D29" s="376"/>
      <c r="E29" s="376"/>
      <c r="F29" s="12" t="s">
        <v>239</v>
      </c>
      <c r="G29" s="2" t="s">
        <v>240</v>
      </c>
      <c r="H29" s="2" t="s">
        <v>241</v>
      </c>
      <c r="I29" s="151" t="s">
        <v>242</v>
      </c>
      <c r="J29" s="2" t="s">
        <v>243</v>
      </c>
      <c r="K29" s="2" t="s">
        <v>244</v>
      </c>
      <c r="L29" s="2" t="s">
        <v>245</v>
      </c>
      <c r="M29" s="2" t="s">
        <v>246</v>
      </c>
      <c r="N29" s="2" t="s">
        <v>247</v>
      </c>
      <c r="O29" s="2" t="s">
        <v>248</v>
      </c>
      <c r="P29" s="2" t="s">
        <v>249</v>
      </c>
      <c r="Q29" s="398"/>
      <c r="R29" s="178" t="s">
        <v>250</v>
      </c>
      <c r="S29" s="178" t="s">
        <v>251</v>
      </c>
      <c r="T29" s="2" t="s">
        <v>252</v>
      </c>
      <c r="U29" s="1" t="s">
        <v>253</v>
      </c>
      <c r="V29" s="1" t="s">
        <v>254</v>
      </c>
      <c r="W29" s="23" t="s">
        <v>255</v>
      </c>
      <c r="X29" s="366"/>
      <c r="AA29" s="6"/>
    </row>
    <row r="30" spans="1:27" ht="20.100000000000001" hidden="1" customHeight="1" x14ac:dyDescent="0.15">
      <c r="A30" s="22"/>
      <c r="B30" s="384">
        <f>C30+O30/100*2</f>
        <v>4.5999999999999996</v>
      </c>
      <c r="C30" s="360">
        <v>4</v>
      </c>
      <c r="D30" s="360">
        <v>2.5</v>
      </c>
      <c r="E30" s="17" t="s">
        <v>256</v>
      </c>
      <c r="F30" s="48">
        <f>$B$30*100-4</f>
        <v>455.99999999999994</v>
      </c>
      <c r="G30" s="48">
        <v>45</v>
      </c>
      <c r="H30" s="48"/>
      <c r="I30" s="159">
        <v>250</v>
      </c>
      <c r="J30" s="48">
        <f t="shared" ref="J30:J45" si="5">G30+1</f>
        <v>46</v>
      </c>
      <c r="K30" s="48">
        <v>40</v>
      </c>
      <c r="L30" s="48">
        <v>70</v>
      </c>
      <c r="M30" s="48">
        <f t="shared" ref="M30:M45" si="6">K30*2+L30</f>
        <v>150</v>
      </c>
      <c r="N30" s="48">
        <f t="shared" ref="N30:N45" si="7">L30-O30</f>
        <v>40</v>
      </c>
      <c r="O30" s="48">
        <v>30</v>
      </c>
      <c r="P30" s="48">
        <v>60</v>
      </c>
      <c r="Q30" s="48">
        <v>250</v>
      </c>
      <c r="R30" s="115">
        <f>((I30+40)*L30+J30*N30)*2/10000</f>
        <v>4.4279999999999999</v>
      </c>
      <c r="S30" s="115">
        <f t="shared" ref="S30:S45" si="8">P30*M30*2/10000</f>
        <v>1.8</v>
      </c>
      <c r="T30" s="161">
        <f>($C$30*100+2*L30+10)/100*0.4*0.25</f>
        <v>0.55000000000000004</v>
      </c>
      <c r="U30" s="382">
        <f>(1*(I30/10)+I30/100*10)*1.15*0.617*2</f>
        <v>70.954999999999984</v>
      </c>
      <c r="V30" s="377">
        <f>C30*100*40/10000</f>
        <v>1.6</v>
      </c>
      <c r="W30" s="380">
        <f>0.4*0.4*C30</f>
        <v>0.64000000000000012</v>
      </c>
      <c r="X30" s="366"/>
    </row>
    <row r="31" spans="1:27" ht="20.100000000000001" hidden="1" customHeight="1" x14ac:dyDescent="0.15">
      <c r="A31" s="22"/>
      <c r="B31" s="384"/>
      <c r="C31" s="360"/>
      <c r="D31" s="360"/>
      <c r="E31" s="17" t="s">
        <v>257</v>
      </c>
      <c r="F31" s="48">
        <f>$B$30*100-4</f>
        <v>455.99999999999994</v>
      </c>
      <c r="G31" s="48">
        <v>45</v>
      </c>
      <c r="H31" s="48"/>
      <c r="I31" s="159">
        <v>250</v>
      </c>
      <c r="J31" s="48">
        <f t="shared" si="5"/>
        <v>46</v>
      </c>
      <c r="K31" s="48">
        <v>50</v>
      </c>
      <c r="L31" s="48">
        <v>70</v>
      </c>
      <c r="M31" s="48">
        <f t="shared" si="6"/>
        <v>170</v>
      </c>
      <c r="N31" s="48">
        <f t="shared" si="7"/>
        <v>40</v>
      </c>
      <c r="O31" s="48">
        <v>30</v>
      </c>
      <c r="P31" s="48">
        <v>60</v>
      </c>
      <c r="Q31" s="48">
        <v>300</v>
      </c>
      <c r="R31" s="115">
        <f>((I31+40)*L31+J31*N31)*2/10000</f>
        <v>4.4279999999999999</v>
      </c>
      <c r="S31" s="115">
        <f t="shared" si="8"/>
        <v>2.04</v>
      </c>
      <c r="T31" s="161">
        <f>($C$30*100+2*L31+10)/100*0.4*0.25</f>
        <v>0.55000000000000004</v>
      </c>
      <c r="U31" s="382"/>
      <c r="V31" s="377"/>
      <c r="W31" s="380"/>
      <c r="X31" s="366"/>
    </row>
    <row r="32" spans="1:27" ht="20.100000000000001" hidden="1" customHeight="1" x14ac:dyDescent="0.15">
      <c r="A32" s="22"/>
      <c r="B32" s="384"/>
      <c r="C32" s="360"/>
      <c r="D32" s="360"/>
      <c r="E32" s="17" t="s">
        <v>258</v>
      </c>
      <c r="F32" s="48">
        <f>$B$30*100-4</f>
        <v>455.99999999999994</v>
      </c>
      <c r="G32" s="48">
        <v>55</v>
      </c>
      <c r="H32" s="48"/>
      <c r="I32" s="159">
        <v>250</v>
      </c>
      <c r="J32" s="48">
        <f t="shared" si="5"/>
        <v>56</v>
      </c>
      <c r="K32" s="48">
        <v>60</v>
      </c>
      <c r="L32" s="48">
        <v>70</v>
      </c>
      <c r="M32" s="48">
        <f t="shared" si="6"/>
        <v>190</v>
      </c>
      <c r="N32" s="48">
        <f t="shared" si="7"/>
        <v>40</v>
      </c>
      <c r="O32" s="48">
        <v>30</v>
      </c>
      <c r="P32" s="48">
        <v>60</v>
      </c>
      <c r="Q32" s="48">
        <v>350</v>
      </c>
      <c r="R32" s="115">
        <f>((I32+40)*L32+J32*N32)*2/10000</f>
        <v>4.508</v>
      </c>
      <c r="S32" s="115">
        <f t="shared" si="8"/>
        <v>2.2799999999999998</v>
      </c>
      <c r="T32" s="161">
        <f>($C$30*100+2*L32+10)/100*0.4*0.25</f>
        <v>0.55000000000000004</v>
      </c>
      <c r="U32" s="382"/>
      <c r="V32" s="377"/>
      <c r="W32" s="380"/>
      <c r="X32" s="366"/>
    </row>
    <row r="33" spans="1:25" ht="20.100000000000001" hidden="1" customHeight="1" x14ac:dyDescent="0.15">
      <c r="A33" s="22"/>
      <c r="B33" s="384"/>
      <c r="C33" s="360"/>
      <c r="D33" s="360"/>
      <c r="E33" s="13" t="s">
        <v>163</v>
      </c>
      <c r="F33" s="48">
        <f>$B$30*100-4</f>
        <v>455.99999999999994</v>
      </c>
      <c r="G33" s="48">
        <v>55</v>
      </c>
      <c r="H33" s="48"/>
      <c r="I33" s="159">
        <v>250</v>
      </c>
      <c r="J33" s="48">
        <f t="shared" si="5"/>
        <v>56</v>
      </c>
      <c r="K33" s="48">
        <v>60</v>
      </c>
      <c r="L33" s="48">
        <v>70</v>
      </c>
      <c r="M33" s="48">
        <f t="shared" si="6"/>
        <v>190</v>
      </c>
      <c r="N33" s="48">
        <f t="shared" si="7"/>
        <v>40</v>
      </c>
      <c r="O33" s="48">
        <v>30</v>
      </c>
      <c r="P33" s="48">
        <v>60</v>
      </c>
      <c r="Q33" s="48">
        <v>420</v>
      </c>
      <c r="R33" s="115">
        <f>((I33+40)*L33+J33*N33)*2/10000</f>
        <v>4.508</v>
      </c>
      <c r="S33" s="115">
        <f t="shared" si="8"/>
        <v>2.2799999999999998</v>
      </c>
      <c r="T33" s="161">
        <f>($C$30*100+2*L33+10)/100*0.4*0.25</f>
        <v>0.55000000000000004</v>
      </c>
      <c r="U33" s="382"/>
      <c r="V33" s="377"/>
      <c r="W33" s="380"/>
      <c r="X33" s="366"/>
    </row>
    <row r="34" spans="1:25" ht="20.100000000000001" customHeight="1" x14ac:dyDescent="0.15">
      <c r="A34" s="22"/>
      <c r="B34" s="384">
        <f>C34+O34/100*2</f>
        <v>4.5999999999999996</v>
      </c>
      <c r="C34" s="360">
        <v>4</v>
      </c>
      <c r="D34" s="360">
        <v>3</v>
      </c>
      <c r="E34" s="17" t="s">
        <v>227</v>
      </c>
      <c r="F34" s="48">
        <f>$B$34*100-4</f>
        <v>455.99999999999994</v>
      </c>
      <c r="G34" s="48">
        <v>45</v>
      </c>
      <c r="H34" s="48">
        <f>G34</f>
        <v>45</v>
      </c>
      <c r="I34" s="159">
        <v>300</v>
      </c>
      <c r="J34" s="48">
        <f t="shared" si="5"/>
        <v>46</v>
      </c>
      <c r="K34" s="48">
        <v>50</v>
      </c>
      <c r="L34" s="48">
        <v>80</v>
      </c>
      <c r="M34" s="48">
        <f t="shared" si="6"/>
        <v>180</v>
      </c>
      <c r="N34" s="48">
        <f t="shared" si="7"/>
        <v>50</v>
      </c>
      <c r="O34" s="48">
        <v>30</v>
      </c>
      <c r="P34" s="48">
        <v>100</v>
      </c>
      <c r="Q34" s="48">
        <v>200</v>
      </c>
      <c r="R34" s="115">
        <f>((I34+40)*L34+J34*N34)*2/10000</f>
        <v>5.9</v>
      </c>
      <c r="S34" s="115">
        <f t="shared" si="8"/>
        <v>3.6</v>
      </c>
      <c r="T34" s="50">
        <f>($C$34*100+2*L34+10)/100*0.4*0.25</f>
        <v>0.57000000000000006</v>
      </c>
      <c r="U34" s="382">
        <f>(1*(I34/10)+I34/100*10)*1.15*0.617*2</f>
        <v>85.146000000000001</v>
      </c>
      <c r="V34" s="377">
        <f>C34*100*40/10000</f>
        <v>1.6</v>
      </c>
      <c r="W34" s="380">
        <f>0.4*0.4*C34</f>
        <v>0.64000000000000012</v>
      </c>
      <c r="X34" s="366"/>
      <c r="Y34" s="162"/>
    </row>
    <row r="35" spans="1:25" ht="15.75" x14ac:dyDescent="0.15">
      <c r="A35" s="22"/>
      <c r="B35" s="384"/>
      <c r="C35" s="360"/>
      <c r="D35" s="360"/>
      <c r="E35" s="17" t="s">
        <v>228</v>
      </c>
      <c r="F35" s="48">
        <f>$B$30*100-4</f>
        <v>455.99999999999994</v>
      </c>
      <c r="G35" s="48">
        <v>45</v>
      </c>
      <c r="H35" s="48">
        <f t="shared" ref="H35:H45" si="9">G35</f>
        <v>45</v>
      </c>
      <c r="I35" s="159">
        <v>300</v>
      </c>
      <c r="J35" s="48">
        <f t="shared" si="5"/>
        <v>46</v>
      </c>
      <c r="K35" s="48">
        <v>60</v>
      </c>
      <c r="L35" s="48">
        <v>80</v>
      </c>
      <c r="M35" s="48">
        <f t="shared" si="6"/>
        <v>200</v>
      </c>
      <c r="N35" s="48">
        <f t="shared" si="7"/>
        <v>50</v>
      </c>
      <c r="O35" s="48">
        <v>30</v>
      </c>
      <c r="P35" s="48">
        <v>100</v>
      </c>
      <c r="Q35" s="48">
        <v>250</v>
      </c>
      <c r="R35" s="115">
        <f t="shared" ref="R35:R44" si="10">((I35+40)*L35+J35*N35)*2/10000</f>
        <v>5.9</v>
      </c>
      <c r="S35" s="115">
        <f t="shared" si="8"/>
        <v>4</v>
      </c>
      <c r="T35" s="50">
        <f>($C$34*100+2*L35+10)/100*0.4*0.25</f>
        <v>0.57000000000000006</v>
      </c>
      <c r="U35" s="382"/>
      <c r="V35" s="377"/>
      <c r="W35" s="380"/>
      <c r="X35" s="366"/>
      <c r="Y35" s="163"/>
    </row>
    <row r="36" spans="1:25" ht="20.100000000000001" customHeight="1" x14ac:dyDescent="0.15">
      <c r="A36" s="22"/>
      <c r="B36" s="384"/>
      <c r="C36" s="360"/>
      <c r="D36" s="360"/>
      <c r="E36" s="17" t="s">
        <v>229</v>
      </c>
      <c r="F36" s="48">
        <f>$B$30*100-4</f>
        <v>455.99999999999994</v>
      </c>
      <c r="G36" s="48">
        <v>55</v>
      </c>
      <c r="H36" s="48">
        <f t="shared" si="9"/>
        <v>55</v>
      </c>
      <c r="I36" s="159">
        <v>300</v>
      </c>
      <c r="J36" s="48">
        <f t="shared" si="5"/>
        <v>56</v>
      </c>
      <c r="K36" s="48">
        <v>80</v>
      </c>
      <c r="L36" s="48">
        <v>80</v>
      </c>
      <c r="M36" s="48">
        <f t="shared" si="6"/>
        <v>240</v>
      </c>
      <c r="N36" s="48">
        <f t="shared" si="7"/>
        <v>50</v>
      </c>
      <c r="O36" s="48">
        <v>30</v>
      </c>
      <c r="P36" s="48">
        <v>100</v>
      </c>
      <c r="Q36" s="48">
        <v>250</v>
      </c>
      <c r="R36" s="115">
        <f t="shared" si="10"/>
        <v>6</v>
      </c>
      <c r="S36" s="115">
        <f t="shared" si="8"/>
        <v>4.8</v>
      </c>
      <c r="T36" s="50">
        <f>($C$34*100+2*L36+10)/100*0.4*0.25</f>
        <v>0.57000000000000006</v>
      </c>
      <c r="U36" s="382"/>
      <c r="V36" s="377"/>
      <c r="W36" s="380"/>
      <c r="X36" s="366"/>
      <c r="Y36" s="163"/>
    </row>
    <row r="37" spans="1:25" ht="20.100000000000001" customHeight="1" x14ac:dyDescent="0.15">
      <c r="A37" s="22"/>
      <c r="B37" s="384"/>
      <c r="C37" s="360"/>
      <c r="D37" s="360"/>
      <c r="E37" s="17" t="s">
        <v>230</v>
      </c>
      <c r="F37" s="48">
        <f>$B$30*100-4</f>
        <v>455.99999999999994</v>
      </c>
      <c r="G37" s="48">
        <v>55</v>
      </c>
      <c r="H37" s="48">
        <f t="shared" si="9"/>
        <v>55</v>
      </c>
      <c r="I37" s="159">
        <v>300</v>
      </c>
      <c r="J37" s="48">
        <f t="shared" si="5"/>
        <v>56</v>
      </c>
      <c r="K37" s="48">
        <v>80</v>
      </c>
      <c r="L37" s="48">
        <v>80</v>
      </c>
      <c r="M37" s="48">
        <f t="shared" si="6"/>
        <v>240</v>
      </c>
      <c r="N37" s="48">
        <f t="shared" si="7"/>
        <v>50</v>
      </c>
      <c r="O37" s="48">
        <v>30</v>
      </c>
      <c r="P37" s="48">
        <v>100</v>
      </c>
      <c r="Q37" s="48">
        <v>300</v>
      </c>
      <c r="R37" s="115">
        <f t="shared" si="10"/>
        <v>6</v>
      </c>
      <c r="S37" s="115">
        <f t="shared" si="8"/>
        <v>4.8</v>
      </c>
      <c r="T37" s="50">
        <f>($C$34*100+2*L37+10)/100*0.4*0.25</f>
        <v>0.57000000000000006</v>
      </c>
      <c r="U37" s="382"/>
      <c r="V37" s="377"/>
      <c r="W37" s="380"/>
      <c r="X37" s="366"/>
      <c r="Y37" s="120"/>
    </row>
    <row r="38" spans="1:25" ht="20.100000000000001" hidden="1" customHeight="1" x14ac:dyDescent="0.15">
      <c r="A38" s="22"/>
      <c r="B38" s="384">
        <f>C38+O38/100*2</f>
        <v>4.5999999999999996</v>
      </c>
      <c r="C38" s="360">
        <v>4</v>
      </c>
      <c r="D38" s="360">
        <v>3.5</v>
      </c>
      <c r="E38" s="17" t="s">
        <v>256</v>
      </c>
      <c r="F38" s="48">
        <f>$B$38*100-4</f>
        <v>455.99999999999994</v>
      </c>
      <c r="G38" s="48">
        <v>45</v>
      </c>
      <c r="H38" s="48">
        <f t="shared" si="9"/>
        <v>45</v>
      </c>
      <c r="I38" s="159">
        <v>350</v>
      </c>
      <c r="J38" s="48">
        <f t="shared" si="5"/>
        <v>46</v>
      </c>
      <c r="K38" s="48">
        <v>40</v>
      </c>
      <c r="L38" s="48">
        <v>100</v>
      </c>
      <c r="M38" s="48">
        <f t="shared" si="6"/>
        <v>180</v>
      </c>
      <c r="N38" s="48">
        <f t="shared" si="7"/>
        <v>70</v>
      </c>
      <c r="O38" s="48">
        <v>30</v>
      </c>
      <c r="P38" s="48">
        <v>100</v>
      </c>
      <c r="Q38" s="48">
        <v>250</v>
      </c>
      <c r="R38" s="115">
        <f t="shared" si="10"/>
        <v>8.4440000000000008</v>
      </c>
      <c r="S38" s="115">
        <f t="shared" si="8"/>
        <v>3.6</v>
      </c>
      <c r="T38" s="50">
        <f>($C$38*100+2*L38+10)/100*0.4*0.25</f>
        <v>0.61</v>
      </c>
      <c r="U38" s="382">
        <f>(1*(I38/10)+I38/100*10)*1.15*0.617*2</f>
        <v>99.337000000000003</v>
      </c>
      <c r="V38" s="377">
        <f>C38*100*40/10000</f>
        <v>1.6</v>
      </c>
      <c r="W38" s="380">
        <f>0.4*0.4*C38</f>
        <v>0.64000000000000012</v>
      </c>
      <c r="X38" s="366"/>
    </row>
    <row r="39" spans="1:25" ht="20.100000000000001" hidden="1" customHeight="1" x14ac:dyDescent="0.15">
      <c r="A39" s="22"/>
      <c r="B39" s="384"/>
      <c r="C39" s="360"/>
      <c r="D39" s="360"/>
      <c r="E39" s="17" t="s">
        <v>257</v>
      </c>
      <c r="F39" s="48">
        <f>$B$30*100-4</f>
        <v>455.99999999999994</v>
      </c>
      <c r="G39" s="48">
        <v>45</v>
      </c>
      <c r="H39" s="48">
        <f t="shared" si="9"/>
        <v>45</v>
      </c>
      <c r="I39" s="159">
        <v>350</v>
      </c>
      <c r="J39" s="48">
        <f t="shared" si="5"/>
        <v>46</v>
      </c>
      <c r="K39" s="48">
        <v>50</v>
      </c>
      <c r="L39" s="48">
        <v>80</v>
      </c>
      <c r="M39" s="48">
        <f t="shared" si="6"/>
        <v>180</v>
      </c>
      <c r="N39" s="48">
        <f t="shared" si="7"/>
        <v>50</v>
      </c>
      <c r="O39" s="48">
        <v>30</v>
      </c>
      <c r="P39" s="48">
        <v>100</v>
      </c>
      <c r="Q39" s="48">
        <v>300</v>
      </c>
      <c r="R39" s="115">
        <f t="shared" si="10"/>
        <v>6.7</v>
      </c>
      <c r="S39" s="115">
        <f t="shared" si="8"/>
        <v>3.6</v>
      </c>
      <c r="T39" s="50">
        <f>($C$38*100+2*L39+10)/100*0.4*0.25</f>
        <v>0.57000000000000006</v>
      </c>
      <c r="U39" s="382"/>
      <c r="V39" s="377"/>
      <c r="W39" s="380"/>
      <c r="X39" s="366"/>
    </row>
    <row r="40" spans="1:25" ht="20.100000000000001" hidden="1" customHeight="1" x14ac:dyDescent="0.15">
      <c r="A40" s="22"/>
      <c r="B40" s="384"/>
      <c r="C40" s="360"/>
      <c r="D40" s="360"/>
      <c r="E40" s="17" t="s">
        <v>258</v>
      </c>
      <c r="F40" s="48">
        <f>$B$30*100-4</f>
        <v>455.99999999999994</v>
      </c>
      <c r="G40" s="48">
        <v>55</v>
      </c>
      <c r="H40" s="48">
        <f t="shared" si="9"/>
        <v>55</v>
      </c>
      <c r="I40" s="159">
        <v>350</v>
      </c>
      <c r="J40" s="48">
        <f t="shared" si="5"/>
        <v>56</v>
      </c>
      <c r="K40" s="48">
        <v>60</v>
      </c>
      <c r="L40" s="48">
        <v>80</v>
      </c>
      <c r="M40" s="48">
        <f t="shared" si="6"/>
        <v>200</v>
      </c>
      <c r="N40" s="48">
        <f t="shared" si="7"/>
        <v>50</v>
      </c>
      <c r="O40" s="48">
        <v>30</v>
      </c>
      <c r="P40" s="48">
        <v>100</v>
      </c>
      <c r="Q40" s="48">
        <v>350</v>
      </c>
      <c r="R40" s="115">
        <f t="shared" si="10"/>
        <v>6.8</v>
      </c>
      <c r="S40" s="115">
        <f t="shared" si="8"/>
        <v>4</v>
      </c>
      <c r="T40" s="50">
        <f>($C$38*100+2*L40+10)/100*0.4*0.25</f>
        <v>0.57000000000000006</v>
      </c>
      <c r="U40" s="382"/>
      <c r="V40" s="377"/>
      <c r="W40" s="380"/>
      <c r="X40" s="366"/>
    </row>
    <row r="41" spans="1:25" ht="20.100000000000001" hidden="1" customHeight="1" x14ac:dyDescent="0.15">
      <c r="A41" s="22"/>
      <c r="B41" s="384"/>
      <c r="C41" s="360"/>
      <c r="D41" s="360"/>
      <c r="E41" s="13" t="s">
        <v>163</v>
      </c>
      <c r="F41" s="48">
        <f>$B$30*100-4</f>
        <v>455.99999999999994</v>
      </c>
      <c r="G41" s="48">
        <v>55</v>
      </c>
      <c r="H41" s="48">
        <f t="shared" si="9"/>
        <v>55</v>
      </c>
      <c r="I41" s="159">
        <v>350</v>
      </c>
      <c r="J41" s="48">
        <f>G41+1</f>
        <v>56</v>
      </c>
      <c r="K41" s="48">
        <v>60</v>
      </c>
      <c r="L41" s="48">
        <v>80</v>
      </c>
      <c r="M41" s="48">
        <f>K41*2+L41</f>
        <v>200</v>
      </c>
      <c r="N41" s="48">
        <f>L41-O41</f>
        <v>50</v>
      </c>
      <c r="O41" s="48">
        <v>30</v>
      </c>
      <c r="P41" s="48">
        <v>100</v>
      </c>
      <c r="Q41" s="48">
        <v>450</v>
      </c>
      <c r="R41" s="115">
        <f t="shared" si="10"/>
        <v>6.8</v>
      </c>
      <c r="S41" s="115">
        <f t="shared" si="8"/>
        <v>4</v>
      </c>
      <c r="T41" s="50">
        <f>($C$38*100+2*L41+10)/100*0.4*0.25</f>
        <v>0.57000000000000006</v>
      </c>
      <c r="U41" s="382"/>
      <c r="V41" s="377"/>
      <c r="W41" s="380"/>
      <c r="X41" s="366"/>
    </row>
    <row r="42" spans="1:25" ht="20.100000000000001" customHeight="1" x14ac:dyDescent="0.15">
      <c r="A42" s="22"/>
      <c r="B42" s="384">
        <f>C42+O42/100*2</f>
        <v>4.5999999999999996</v>
      </c>
      <c r="C42" s="360">
        <v>4</v>
      </c>
      <c r="D42" s="360">
        <v>4</v>
      </c>
      <c r="E42" s="17" t="s">
        <v>227</v>
      </c>
      <c r="F42" s="48">
        <f>$B$42*100-4</f>
        <v>455.99999999999994</v>
      </c>
      <c r="G42" s="48">
        <v>45</v>
      </c>
      <c r="H42" s="48">
        <f t="shared" si="9"/>
        <v>45</v>
      </c>
      <c r="I42" s="159">
        <v>400</v>
      </c>
      <c r="J42" s="48">
        <f t="shared" si="5"/>
        <v>46</v>
      </c>
      <c r="K42" s="48">
        <v>50</v>
      </c>
      <c r="L42" s="48">
        <v>110</v>
      </c>
      <c r="M42" s="48">
        <f t="shared" si="6"/>
        <v>210</v>
      </c>
      <c r="N42" s="48">
        <f t="shared" si="7"/>
        <v>80</v>
      </c>
      <c r="O42" s="48">
        <v>30</v>
      </c>
      <c r="P42" s="48">
        <v>100</v>
      </c>
      <c r="Q42" s="48">
        <v>200</v>
      </c>
      <c r="R42" s="115">
        <f t="shared" si="10"/>
        <v>10.416</v>
      </c>
      <c r="S42" s="115">
        <f t="shared" si="8"/>
        <v>4.2</v>
      </c>
      <c r="T42" s="50">
        <f>($C$42*100+2*L42+10)/100*0.4*0.25</f>
        <v>0.63</v>
      </c>
      <c r="U42" s="382">
        <f>(1*(I42/10)+I42/100*10)*1.15*0.617*2</f>
        <v>113.52799999999999</v>
      </c>
      <c r="V42" s="377">
        <f>C42*100*40/10000</f>
        <v>1.6</v>
      </c>
      <c r="W42" s="380">
        <f>0.4*0.4*C42</f>
        <v>0.64000000000000012</v>
      </c>
      <c r="X42" s="366"/>
    </row>
    <row r="43" spans="1:25" ht="20.100000000000001" customHeight="1" x14ac:dyDescent="0.15">
      <c r="A43" s="22"/>
      <c r="B43" s="384"/>
      <c r="C43" s="360"/>
      <c r="D43" s="360"/>
      <c r="E43" s="17" t="s">
        <v>228</v>
      </c>
      <c r="F43" s="48">
        <f>$B$42*100-4</f>
        <v>455.99999999999994</v>
      </c>
      <c r="G43" s="48">
        <v>45</v>
      </c>
      <c r="H43" s="48">
        <f t="shared" si="9"/>
        <v>45</v>
      </c>
      <c r="I43" s="159">
        <v>400</v>
      </c>
      <c r="J43" s="48">
        <f t="shared" si="5"/>
        <v>46</v>
      </c>
      <c r="K43" s="48">
        <v>60</v>
      </c>
      <c r="L43" s="48">
        <v>90</v>
      </c>
      <c r="M43" s="48">
        <f t="shared" si="6"/>
        <v>210</v>
      </c>
      <c r="N43" s="48">
        <f t="shared" si="7"/>
        <v>60</v>
      </c>
      <c r="O43" s="48">
        <v>30</v>
      </c>
      <c r="P43" s="48">
        <v>100</v>
      </c>
      <c r="Q43" s="48">
        <v>250</v>
      </c>
      <c r="R43" s="115">
        <f t="shared" si="10"/>
        <v>8.4719999999999995</v>
      </c>
      <c r="S43" s="115">
        <f t="shared" si="8"/>
        <v>4.2</v>
      </c>
      <c r="T43" s="50">
        <f>($C$42*100+2*L43+10)/100*0.4*0.25</f>
        <v>0.59000000000000008</v>
      </c>
      <c r="U43" s="382"/>
      <c r="V43" s="377"/>
      <c r="W43" s="380"/>
      <c r="X43" s="366"/>
    </row>
    <row r="44" spans="1:25" ht="20.100000000000001" customHeight="1" x14ac:dyDescent="0.15">
      <c r="A44" s="22"/>
      <c r="B44" s="384"/>
      <c r="C44" s="360"/>
      <c r="D44" s="360"/>
      <c r="E44" s="17" t="s">
        <v>229</v>
      </c>
      <c r="F44" s="48">
        <f>$B$42*100-4</f>
        <v>455.99999999999994</v>
      </c>
      <c r="G44" s="48">
        <v>55</v>
      </c>
      <c r="H44" s="48">
        <f t="shared" si="9"/>
        <v>55</v>
      </c>
      <c r="I44" s="159">
        <v>400</v>
      </c>
      <c r="J44" s="48">
        <f>G44+1</f>
        <v>56</v>
      </c>
      <c r="K44" s="48">
        <v>80</v>
      </c>
      <c r="L44" s="48">
        <v>80</v>
      </c>
      <c r="M44" s="48">
        <f>K44*2+L44</f>
        <v>240</v>
      </c>
      <c r="N44" s="48">
        <f>L44-O44</f>
        <v>50</v>
      </c>
      <c r="O44" s="48">
        <v>30</v>
      </c>
      <c r="P44" s="48">
        <v>100</v>
      </c>
      <c r="Q44" s="48">
        <v>250</v>
      </c>
      <c r="R44" s="115">
        <f t="shared" si="10"/>
        <v>7.6</v>
      </c>
      <c r="S44" s="115">
        <f t="shared" si="8"/>
        <v>4.8</v>
      </c>
      <c r="T44" s="50">
        <f>($C$42*100+2*L44+10)/100*0.4*0.25</f>
        <v>0.57000000000000006</v>
      </c>
      <c r="U44" s="382"/>
      <c r="V44" s="377"/>
      <c r="W44" s="380"/>
      <c r="X44" s="3"/>
    </row>
    <row r="45" spans="1:25" ht="20.100000000000001" customHeight="1" thickBot="1" x14ac:dyDescent="0.2">
      <c r="A45" s="22"/>
      <c r="B45" s="385"/>
      <c r="C45" s="361"/>
      <c r="D45" s="361"/>
      <c r="E45" s="18" t="s">
        <v>230</v>
      </c>
      <c r="F45" s="53">
        <f>$B$42*100-4</f>
        <v>455.99999999999994</v>
      </c>
      <c r="G45" s="53">
        <v>55</v>
      </c>
      <c r="H45" s="53">
        <f t="shared" si="9"/>
        <v>55</v>
      </c>
      <c r="I45" s="160">
        <v>400</v>
      </c>
      <c r="J45" s="53">
        <f t="shared" si="5"/>
        <v>56</v>
      </c>
      <c r="K45" s="53">
        <v>80</v>
      </c>
      <c r="L45" s="53">
        <v>80</v>
      </c>
      <c r="M45" s="53">
        <f t="shared" si="6"/>
        <v>240</v>
      </c>
      <c r="N45" s="53">
        <f t="shared" si="7"/>
        <v>50</v>
      </c>
      <c r="O45" s="53">
        <v>30</v>
      </c>
      <c r="P45" s="53">
        <v>100</v>
      </c>
      <c r="Q45" s="53">
        <v>350</v>
      </c>
      <c r="R45" s="176">
        <f>((I45+40)*L45+J45*N45)*2/10000</f>
        <v>7.6</v>
      </c>
      <c r="S45" s="176">
        <f t="shared" si="8"/>
        <v>4.8</v>
      </c>
      <c r="T45" s="55">
        <f>($C$42*100+2*L45+10)/100*0.4*0.25</f>
        <v>0.57000000000000006</v>
      </c>
      <c r="U45" s="383"/>
      <c r="V45" s="378"/>
      <c r="W45" s="381"/>
      <c r="X45" s="3"/>
    </row>
    <row r="46" spans="1:25" ht="14.25" customHeight="1" x14ac:dyDescent="0.15">
      <c r="A46" s="3"/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</row>
    <row r="47" spans="1:25" ht="8.25" customHeight="1" x14ac:dyDescent="0.15">
      <c r="E47" s="5"/>
      <c r="F47" s="6"/>
      <c r="G47" s="38"/>
      <c r="H47" s="38"/>
      <c r="I47" s="157"/>
      <c r="J47" s="6"/>
      <c r="K47" s="39"/>
      <c r="L47" s="38"/>
      <c r="M47" s="6"/>
      <c r="N47" s="6"/>
      <c r="O47" s="38"/>
      <c r="P47" s="38"/>
      <c r="Q47" s="38"/>
      <c r="T47" s="6"/>
      <c r="U47" s="6"/>
      <c r="V47" s="6"/>
      <c r="W47" s="6"/>
    </row>
    <row r="48" spans="1:25" ht="27" x14ac:dyDescent="0.15">
      <c r="B48" s="271" t="s">
        <v>199</v>
      </c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19"/>
    </row>
    <row r="49" spans="2:26" ht="9.75" customHeight="1" thickBot="1" x14ac:dyDescent="0.2"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3"/>
      <c r="P49" s="403"/>
      <c r="Q49" s="403"/>
      <c r="R49" s="403"/>
      <c r="S49" s="403"/>
      <c r="T49" s="403"/>
      <c r="U49" s="403"/>
      <c r="V49" s="403"/>
      <c r="W49" s="20"/>
      <c r="X49" s="365"/>
    </row>
    <row r="50" spans="2:26" ht="20.25" customHeight="1" x14ac:dyDescent="0.15">
      <c r="B50" s="390" t="s">
        <v>178</v>
      </c>
      <c r="C50" s="368" t="s">
        <v>36</v>
      </c>
      <c r="D50" s="368" t="s">
        <v>37</v>
      </c>
      <c r="E50" s="393" t="s">
        <v>170</v>
      </c>
      <c r="F50" s="367" t="s">
        <v>7</v>
      </c>
      <c r="G50" s="367"/>
      <c r="H50" s="367"/>
      <c r="I50" s="367" t="s">
        <v>15</v>
      </c>
      <c r="J50" s="367"/>
      <c r="K50" s="367"/>
      <c r="L50" s="367"/>
      <c r="M50" s="367"/>
      <c r="N50" s="367"/>
      <c r="O50" s="367"/>
      <c r="P50" s="367"/>
      <c r="Q50" s="368" t="s">
        <v>48</v>
      </c>
      <c r="R50" s="370" t="s">
        <v>17</v>
      </c>
      <c r="S50" s="370"/>
      <c r="T50" s="370"/>
      <c r="U50" s="370"/>
      <c r="V50" s="370"/>
      <c r="W50" s="371"/>
      <c r="X50" s="366"/>
    </row>
    <row r="51" spans="2:26" ht="66.75" customHeight="1" x14ac:dyDescent="0.15">
      <c r="B51" s="391"/>
      <c r="C51" s="392"/>
      <c r="D51" s="392"/>
      <c r="E51" s="394"/>
      <c r="F51" s="21" t="s">
        <v>176</v>
      </c>
      <c r="G51" s="35" t="s">
        <v>164</v>
      </c>
      <c r="H51" s="35" t="s">
        <v>165</v>
      </c>
      <c r="I51" s="152" t="s">
        <v>50</v>
      </c>
      <c r="J51" s="2" t="s">
        <v>3</v>
      </c>
      <c r="K51" s="35" t="s">
        <v>40</v>
      </c>
      <c r="L51" s="35" t="s">
        <v>42</v>
      </c>
      <c r="M51" s="2" t="s">
        <v>4</v>
      </c>
      <c r="N51" s="2" t="s">
        <v>5</v>
      </c>
      <c r="O51" s="35" t="s">
        <v>44</v>
      </c>
      <c r="P51" s="35" t="s">
        <v>46</v>
      </c>
      <c r="Q51" s="369"/>
      <c r="R51" s="178" t="s">
        <v>54</v>
      </c>
      <c r="S51" s="178" t="s">
        <v>55</v>
      </c>
      <c r="T51" s="2" t="s">
        <v>53</v>
      </c>
      <c r="U51" s="21" t="s">
        <v>212</v>
      </c>
      <c r="V51" s="2" t="s">
        <v>214</v>
      </c>
      <c r="W51" s="23" t="s">
        <v>22</v>
      </c>
      <c r="X51" s="366"/>
    </row>
    <row r="52" spans="2:26" ht="15.75" x14ac:dyDescent="0.15">
      <c r="B52" s="363">
        <f>C52+O52/100*2</f>
        <v>6.6</v>
      </c>
      <c r="C52" s="364">
        <v>6</v>
      </c>
      <c r="D52" s="364">
        <v>3</v>
      </c>
      <c r="E52" s="17" t="s">
        <v>171</v>
      </c>
      <c r="F52" s="9">
        <f>$B$52*100-4</f>
        <v>656</v>
      </c>
      <c r="G52" s="9">
        <v>60</v>
      </c>
      <c r="H52" s="9">
        <f>G52</f>
        <v>60</v>
      </c>
      <c r="I52" s="153">
        <v>300</v>
      </c>
      <c r="J52" s="9">
        <f t="shared" ref="J52:J65" si="11">G52+1</f>
        <v>61</v>
      </c>
      <c r="K52" s="9">
        <v>80</v>
      </c>
      <c r="L52" s="9">
        <v>80</v>
      </c>
      <c r="M52" s="9">
        <f t="shared" ref="M52:M65" si="12">K52*2+L52</f>
        <v>240</v>
      </c>
      <c r="N52" s="9">
        <f t="shared" ref="N52:N65" si="13">L52-O52</f>
        <v>50</v>
      </c>
      <c r="O52" s="9">
        <v>30</v>
      </c>
      <c r="P52" s="9">
        <v>100</v>
      </c>
      <c r="Q52" s="9">
        <v>200</v>
      </c>
      <c r="R52" s="115">
        <f>((I52+40)*L52+J52*N52)*2/10000</f>
        <v>6.05</v>
      </c>
      <c r="S52" s="115">
        <f t="shared" ref="S52:S65" si="14">P52*M52*2/10000</f>
        <v>4.8</v>
      </c>
      <c r="T52" s="119">
        <f>($C$52*100+2*L52+10)/100*0.4*0.25</f>
        <v>0.77</v>
      </c>
      <c r="U52" s="360">
        <f>(1*(I52/10)+I52/100*10)*1.15*0.617*2</f>
        <v>85.146000000000001</v>
      </c>
      <c r="V52" s="359">
        <f>C52*100*40/10000</f>
        <v>2.4</v>
      </c>
      <c r="W52" s="357">
        <f>0.4*0.4*C52</f>
        <v>0.96000000000000019</v>
      </c>
      <c r="X52" s="366"/>
    </row>
    <row r="53" spans="2:26" ht="15.75" x14ac:dyDescent="0.15">
      <c r="B53" s="363"/>
      <c r="C53" s="364"/>
      <c r="D53" s="364"/>
      <c r="E53" s="17" t="s">
        <v>167</v>
      </c>
      <c r="F53" s="9">
        <f>$B$52*100-4</f>
        <v>656</v>
      </c>
      <c r="G53" s="9">
        <v>60</v>
      </c>
      <c r="H53" s="9">
        <f t="shared" ref="H53:H64" si="15">G53</f>
        <v>60</v>
      </c>
      <c r="I53" s="153">
        <v>300</v>
      </c>
      <c r="J53" s="9">
        <f t="shared" si="11"/>
        <v>61</v>
      </c>
      <c r="K53" s="9">
        <v>80</v>
      </c>
      <c r="L53" s="9">
        <v>80</v>
      </c>
      <c r="M53" s="9">
        <f t="shared" si="12"/>
        <v>240</v>
      </c>
      <c r="N53" s="9">
        <f t="shared" si="13"/>
        <v>50</v>
      </c>
      <c r="O53" s="9">
        <v>30</v>
      </c>
      <c r="P53" s="9">
        <v>100</v>
      </c>
      <c r="Q53" s="9">
        <v>250</v>
      </c>
      <c r="R53" s="115">
        <f>((I53+40)*L53+J53*N53)*2/10000</f>
        <v>6.05</v>
      </c>
      <c r="S53" s="115">
        <f t="shared" si="14"/>
        <v>4.8</v>
      </c>
      <c r="T53" s="119">
        <f>($C$52*100+2*L53+10)/100*0.4*0.25</f>
        <v>0.77</v>
      </c>
      <c r="U53" s="360"/>
      <c r="V53" s="359"/>
      <c r="W53" s="357"/>
      <c r="X53" s="366"/>
    </row>
    <row r="54" spans="2:26" ht="16.5" customHeight="1" x14ac:dyDescent="0.15">
      <c r="B54" s="363"/>
      <c r="C54" s="364"/>
      <c r="D54" s="364"/>
      <c r="E54" s="17" t="s">
        <v>168</v>
      </c>
      <c r="F54" s="9">
        <f>$B$52*100-4</f>
        <v>656</v>
      </c>
      <c r="G54" s="9">
        <v>80</v>
      </c>
      <c r="H54" s="9">
        <f t="shared" si="15"/>
        <v>80</v>
      </c>
      <c r="I54" s="153">
        <v>300</v>
      </c>
      <c r="J54" s="9">
        <f t="shared" si="11"/>
        <v>81</v>
      </c>
      <c r="K54" s="9">
        <v>80</v>
      </c>
      <c r="L54" s="9">
        <v>80</v>
      </c>
      <c r="M54" s="9">
        <f t="shared" si="12"/>
        <v>240</v>
      </c>
      <c r="N54" s="9">
        <f t="shared" si="13"/>
        <v>50</v>
      </c>
      <c r="O54" s="9">
        <v>30</v>
      </c>
      <c r="P54" s="9">
        <v>100</v>
      </c>
      <c r="Q54" s="9">
        <v>350</v>
      </c>
      <c r="R54" s="115">
        <f>((I54+40)*L54+J54*N54)*2/10000</f>
        <v>6.25</v>
      </c>
      <c r="S54" s="115">
        <f t="shared" si="14"/>
        <v>4.8</v>
      </c>
      <c r="T54" s="119">
        <f>($C$52*100+2*L54+10)/100*0.4*0.25</f>
        <v>0.77</v>
      </c>
      <c r="U54" s="360"/>
      <c r="V54" s="359"/>
      <c r="W54" s="357"/>
      <c r="X54" s="366"/>
    </row>
    <row r="55" spans="2:26" ht="15.75" hidden="1" x14ac:dyDescent="0.15">
      <c r="B55" s="363"/>
      <c r="C55" s="364"/>
      <c r="D55" s="364"/>
      <c r="E55" s="17" t="s">
        <v>169</v>
      </c>
      <c r="F55" s="9">
        <f>$B$52*100-4</f>
        <v>656</v>
      </c>
      <c r="G55" s="9">
        <v>80</v>
      </c>
      <c r="H55" s="9">
        <f t="shared" si="15"/>
        <v>80</v>
      </c>
      <c r="I55" s="153">
        <v>300</v>
      </c>
      <c r="J55" s="9">
        <f t="shared" si="11"/>
        <v>81</v>
      </c>
      <c r="K55" s="9">
        <v>80</v>
      </c>
      <c r="L55" s="9">
        <v>80</v>
      </c>
      <c r="M55" s="9">
        <f t="shared" si="12"/>
        <v>240</v>
      </c>
      <c r="N55" s="9">
        <f t="shared" si="13"/>
        <v>50</v>
      </c>
      <c r="O55" s="9">
        <v>30</v>
      </c>
      <c r="P55" s="9">
        <v>100</v>
      </c>
      <c r="Q55" s="9">
        <v>480</v>
      </c>
      <c r="R55" s="115">
        <f>((I55+40)*L55+J55*N55)*2/10000</f>
        <v>6.25</v>
      </c>
      <c r="S55" s="115">
        <f t="shared" si="14"/>
        <v>4.8</v>
      </c>
      <c r="T55" s="119">
        <f>($C$52*100+2*L55+10)/100*0.4*0.25</f>
        <v>0.77</v>
      </c>
      <c r="U55" s="360"/>
      <c r="V55" s="359"/>
      <c r="W55" s="357"/>
      <c r="X55" s="366"/>
    </row>
    <row r="56" spans="2:26" ht="15.75" x14ac:dyDescent="0.15">
      <c r="B56" s="363">
        <f>C56+O56/100*2</f>
        <v>6.6</v>
      </c>
      <c r="C56" s="364">
        <v>6</v>
      </c>
      <c r="D56" s="364">
        <v>4</v>
      </c>
      <c r="E56" s="17" t="s">
        <v>166</v>
      </c>
      <c r="F56" s="9">
        <f t="shared" ref="F56:F62" si="16">$B$56*100-4</f>
        <v>656</v>
      </c>
      <c r="G56" s="9">
        <v>60</v>
      </c>
      <c r="H56" s="9">
        <f t="shared" si="15"/>
        <v>60</v>
      </c>
      <c r="I56" s="153">
        <v>400</v>
      </c>
      <c r="J56" s="9">
        <f t="shared" si="11"/>
        <v>61</v>
      </c>
      <c r="K56" s="9">
        <v>80</v>
      </c>
      <c r="L56" s="9">
        <v>100</v>
      </c>
      <c r="M56" s="9">
        <f t="shared" si="12"/>
        <v>260</v>
      </c>
      <c r="N56" s="9">
        <f t="shared" si="13"/>
        <v>70</v>
      </c>
      <c r="O56" s="9">
        <v>30</v>
      </c>
      <c r="P56" s="9">
        <v>100</v>
      </c>
      <c r="Q56" s="9">
        <v>200</v>
      </c>
      <c r="R56" s="115">
        <f t="shared" ref="R56:R65" si="17">((I56+40)*L56+J56*N56)*2/10000</f>
        <v>9.6539999999999999</v>
      </c>
      <c r="S56" s="115">
        <f t="shared" si="14"/>
        <v>5.2</v>
      </c>
      <c r="T56" s="119">
        <f>($C$56*100+2*L56+10)/100*0.4*0.25</f>
        <v>0.81</v>
      </c>
      <c r="U56" s="360">
        <f>(1*(I56/10)+I56/100*10)*1.15*0.617*2</f>
        <v>113.52799999999999</v>
      </c>
      <c r="V56" s="359">
        <f>C56*100*40/10000</f>
        <v>2.4</v>
      </c>
      <c r="W56" s="357">
        <f>0.4*0.4*C56</f>
        <v>0.96000000000000019</v>
      </c>
      <c r="X56" s="366"/>
      <c r="Y56" s="120"/>
    </row>
    <row r="57" spans="2:26" ht="15.75" x14ac:dyDescent="0.15">
      <c r="B57" s="363"/>
      <c r="C57" s="364"/>
      <c r="D57" s="364"/>
      <c r="E57" s="17" t="s">
        <v>167</v>
      </c>
      <c r="F57" s="9">
        <f t="shared" si="16"/>
        <v>656</v>
      </c>
      <c r="G57" s="9">
        <v>60</v>
      </c>
      <c r="H57" s="9">
        <f t="shared" si="15"/>
        <v>60</v>
      </c>
      <c r="I57" s="153">
        <v>400</v>
      </c>
      <c r="J57" s="9">
        <f t="shared" si="11"/>
        <v>61</v>
      </c>
      <c r="K57" s="9">
        <v>80</v>
      </c>
      <c r="L57" s="9">
        <v>80</v>
      </c>
      <c r="M57" s="9">
        <f t="shared" si="12"/>
        <v>240</v>
      </c>
      <c r="N57" s="9">
        <f t="shared" si="13"/>
        <v>50</v>
      </c>
      <c r="O57" s="9">
        <v>30</v>
      </c>
      <c r="P57" s="9">
        <v>100</v>
      </c>
      <c r="Q57" s="9">
        <v>250</v>
      </c>
      <c r="R57" s="115">
        <f t="shared" si="17"/>
        <v>7.65</v>
      </c>
      <c r="S57" s="115">
        <f t="shared" si="14"/>
        <v>4.8</v>
      </c>
      <c r="T57" s="119">
        <f>($C$56*100+2*L57+10)/100*0.4*0.25</f>
        <v>0.77</v>
      </c>
      <c r="U57" s="360"/>
      <c r="V57" s="359"/>
      <c r="W57" s="357"/>
      <c r="X57" s="366"/>
      <c r="Y57" s="120"/>
    </row>
    <row r="58" spans="2:26" ht="15.75" x14ac:dyDescent="0.15">
      <c r="B58" s="363"/>
      <c r="C58" s="364"/>
      <c r="D58" s="364"/>
      <c r="E58" s="17" t="s">
        <v>168</v>
      </c>
      <c r="F58" s="9">
        <f t="shared" si="16"/>
        <v>656</v>
      </c>
      <c r="G58" s="9">
        <v>80</v>
      </c>
      <c r="H58" s="9">
        <f t="shared" si="15"/>
        <v>80</v>
      </c>
      <c r="I58" s="153">
        <v>400</v>
      </c>
      <c r="J58" s="9">
        <f t="shared" si="11"/>
        <v>81</v>
      </c>
      <c r="K58" s="9">
        <v>80</v>
      </c>
      <c r="L58" s="9">
        <v>80</v>
      </c>
      <c r="M58" s="9">
        <f t="shared" si="12"/>
        <v>240</v>
      </c>
      <c r="N58" s="9">
        <f t="shared" si="13"/>
        <v>50</v>
      </c>
      <c r="O58" s="9">
        <v>30</v>
      </c>
      <c r="P58" s="9">
        <v>100</v>
      </c>
      <c r="Q58" s="9">
        <v>350</v>
      </c>
      <c r="R58" s="115">
        <f t="shared" si="17"/>
        <v>7.85</v>
      </c>
      <c r="S58" s="115">
        <f t="shared" si="14"/>
        <v>4.8</v>
      </c>
      <c r="T58" s="119">
        <f>($C$56*100+2*L58+10)/100*0.4*0.25</f>
        <v>0.77</v>
      </c>
      <c r="U58" s="360"/>
      <c r="V58" s="359"/>
      <c r="W58" s="357"/>
      <c r="X58" s="3"/>
      <c r="Y58" s="121"/>
      <c r="Z58" s="8"/>
    </row>
    <row r="59" spans="2:26" ht="15.75" hidden="1" x14ac:dyDescent="0.15">
      <c r="B59" s="363"/>
      <c r="C59" s="364"/>
      <c r="D59" s="364"/>
      <c r="E59" s="17" t="s">
        <v>169</v>
      </c>
      <c r="F59" s="9">
        <f t="shared" si="16"/>
        <v>656</v>
      </c>
      <c r="G59" s="9">
        <v>80</v>
      </c>
      <c r="H59" s="9">
        <f t="shared" si="15"/>
        <v>80</v>
      </c>
      <c r="I59" s="153">
        <v>400</v>
      </c>
      <c r="J59" s="9">
        <f t="shared" si="11"/>
        <v>81</v>
      </c>
      <c r="K59" s="9">
        <v>80</v>
      </c>
      <c r="L59" s="9">
        <v>80</v>
      </c>
      <c r="M59" s="9">
        <f t="shared" si="12"/>
        <v>240</v>
      </c>
      <c r="N59" s="9">
        <f t="shared" si="13"/>
        <v>50</v>
      </c>
      <c r="O59" s="9">
        <v>30</v>
      </c>
      <c r="P59" s="9">
        <v>100</v>
      </c>
      <c r="Q59" s="9">
        <v>480</v>
      </c>
      <c r="R59" s="115">
        <f t="shared" si="17"/>
        <v>7.85</v>
      </c>
      <c r="S59" s="115">
        <f t="shared" si="14"/>
        <v>4.8</v>
      </c>
      <c r="T59" s="119">
        <f>($C$56*100+2*L59+10)/100*0.4*0.25</f>
        <v>0.77</v>
      </c>
      <c r="U59" s="360"/>
      <c r="V59" s="359"/>
      <c r="W59" s="357"/>
      <c r="X59" s="3"/>
      <c r="Y59" s="121"/>
      <c r="Z59" s="8"/>
    </row>
    <row r="60" spans="2:26" ht="15.75" x14ac:dyDescent="0.15">
      <c r="B60" s="363">
        <f>C60+O60/100*2</f>
        <v>6.6</v>
      </c>
      <c r="C60" s="364">
        <v>6</v>
      </c>
      <c r="D60" s="364">
        <v>4.5</v>
      </c>
      <c r="E60" s="17" t="s">
        <v>166</v>
      </c>
      <c r="F60" s="9">
        <f t="shared" si="16"/>
        <v>656</v>
      </c>
      <c r="G60" s="9">
        <v>60</v>
      </c>
      <c r="H60" s="9">
        <f t="shared" si="15"/>
        <v>60</v>
      </c>
      <c r="I60" s="153">
        <v>450</v>
      </c>
      <c r="J60" s="9">
        <f>G60+1</f>
        <v>61</v>
      </c>
      <c r="K60" s="9">
        <v>80</v>
      </c>
      <c r="L60" s="9">
        <v>110</v>
      </c>
      <c r="M60" s="9">
        <f>K60*2+L60</f>
        <v>270</v>
      </c>
      <c r="N60" s="9">
        <f>L60-O60</f>
        <v>80</v>
      </c>
      <c r="O60" s="9">
        <v>30</v>
      </c>
      <c r="P60" s="9">
        <v>100</v>
      </c>
      <c r="Q60" s="9">
        <v>200</v>
      </c>
      <c r="R60" s="115">
        <f>((I60+40)*L60+J60*N60)*2/10000</f>
        <v>11.756</v>
      </c>
      <c r="S60" s="115">
        <f>P60*M60*2/10000</f>
        <v>5.4</v>
      </c>
      <c r="T60" s="119">
        <f>($C$60*100+2*L60+10)/100*0.4*0.25</f>
        <v>0.83000000000000007</v>
      </c>
      <c r="U60" s="360">
        <f>(1*(I60/10)+I60/100*10)*1.15*0.617*2</f>
        <v>127.71899999999998</v>
      </c>
      <c r="V60" s="359">
        <f>C60*100*40/10000</f>
        <v>2.4</v>
      </c>
      <c r="W60" s="357">
        <f>0.4*0.4*C60</f>
        <v>0.96000000000000019</v>
      </c>
      <c r="X60" s="3"/>
      <c r="Y60" s="121"/>
      <c r="Z60" s="8"/>
    </row>
    <row r="61" spans="2:26" ht="15.75" x14ac:dyDescent="0.15">
      <c r="B61" s="363"/>
      <c r="C61" s="364"/>
      <c r="D61" s="364"/>
      <c r="E61" s="17" t="s">
        <v>167</v>
      </c>
      <c r="F61" s="9">
        <f t="shared" si="16"/>
        <v>656</v>
      </c>
      <c r="G61" s="9">
        <v>60</v>
      </c>
      <c r="H61" s="9">
        <f t="shared" si="15"/>
        <v>60</v>
      </c>
      <c r="I61" s="153">
        <v>450</v>
      </c>
      <c r="J61" s="9">
        <f>G61+1</f>
        <v>61</v>
      </c>
      <c r="K61" s="9">
        <v>80</v>
      </c>
      <c r="L61" s="9">
        <v>90</v>
      </c>
      <c r="M61" s="9">
        <f>K61*2+L61</f>
        <v>250</v>
      </c>
      <c r="N61" s="9">
        <f>L61-O61</f>
        <v>60</v>
      </c>
      <c r="O61" s="9">
        <v>30</v>
      </c>
      <c r="P61" s="9">
        <v>100</v>
      </c>
      <c r="Q61" s="9">
        <v>250</v>
      </c>
      <c r="R61" s="115">
        <f>((I61+40)*L61+J61*N61)*2/10000</f>
        <v>9.5519999999999996</v>
      </c>
      <c r="S61" s="115">
        <f>P61*M61*2/10000</f>
        <v>5</v>
      </c>
      <c r="T61" s="119">
        <f>($C$60*100+2*L61+10)/100*0.4*0.25</f>
        <v>0.79</v>
      </c>
      <c r="U61" s="360"/>
      <c r="V61" s="359"/>
      <c r="W61" s="357"/>
      <c r="X61" s="3"/>
      <c r="Y61" s="8"/>
      <c r="Z61" s="8"/>
    </row>
    <row r="62" spans="2:26" ht="15.75" x14ac:dyDescent="0.15">
      <c r="B62" s="363"/>
      <c r="C62" s="364"/>
      <c r="D62" s="364"/>
      <c r="E62" s="17" t="s">
        <v>168</v>
      </c>
      <c r="F62" s="9">
        <f t="shared" si="16"/>
        <v>656</v>
      </c>
      <c r="G62" s="9">
        <v>80</v>
      </c>
      <c r="H62" s="9">
        <f t="shared" si="15"/>
        <v>80</v>
      </c>
      <c r="I62" s="153">
        <v>450</v>
      </c>
      <c r="J62" s="9">
        <f>G62+1</f>
        <v>81</v>
      </c>
      <c r="K62" s="9">
        <v>80</v>
      </c>
      <c r="L62" s="9">
        <v>90</v>
      </c>
      <c r="M62" s="9">
        <f>K62*2+L62</f>
        <v>250</v>
      </c>
      <c r="N62" s="9">
        <f>L62-O62</f>
        <v>60</v>
      </c>
      <c r="O62" s="9">
        <v>30</v>
      </c>
      <c r="P62" s="9">
        <v>100</v>
      </c>
      <c r="Q62" s="9">
        <v>350</v>
      </c>
      <c r="R62" s="115">
        <f>((I62+40)*L62+J62*N62)*2/10000</f>
        <v>9.7919999999999998</v>
      </c>
      <c r="S62" s="115">
        <f>P62*M62*2/10000</f>
        <v>5</v>
      </c>
      <c r="T62" s="119">
        <f>($C$60*100+2*L62+10)/100*0.4*0.25</f>
        <v>0.79</v>
      </c>
      <c r="U62" s="360"/>
      <c r="V62" s="359"/>
      <c r="W62" s="357"/>
      <c r="X62" s="3"/>
      <c r="Y62" s="8"/>
      <c r="Z62" s="8"/>
    </row>
    <row r="63" spans="2:26" ht="15.75" x14ac:dyDescent="0.15">
      <c r="B63" s="363">
        <f>C63+O63/100*2</f>
        <v>6.6</v>
      </c>
      <c r="C63" s="364">
        <v>6</v>
      </c>
      <c r="D63" s="364">
        <v>5</v>
      </c>
      <c r="E63" s="17" t="s">
        <v>166</v>
      </c>
      <c r="F63" s="9">
        <f>$B$63*100-4</f>
        <v>656</v>
      </c>
      <c r="G63" s="9">
        <v>60</v>
      </c>
      <c r="H63" s="9">
        <f t="shared" si="15"/>
        <v>60</v>
      </c>
      <c r="I63" s="153">
        <v>500</v>
      </c>
      <c r="J63" s="9">
        <f t="shared" si="11"/>
        <v>61</v>
      </c>
      <c r="K63" s="9">
        <v>80</v>
      </c>
      <c r="L63" s="9">
        <v>120</v>
      </c>
      <c r="M63" s="9">
        <f t="shared" si="12"/>
        <v>280</v>
      </c>
      <c r="N63" s="9">
        <f t="shared" si="13"/>
        <v>90</v>
      </c>
      <c r="O63" s="9">
        <v>30</v>
      </c>
      <c r="P63" s="9">
        <v>100</v>
      </c>
      <c r="Q63" s="9">
        <v>200</v>
      </c>
      <c r="R63" s="115">
        <f t="shared" si="17"/>
        <v>14.058</v>
      </c>
      <c r="S63" s="115">
        <f t="shared" si="14"/>
        <v>5.6</v>
      </c>
      <c r="T63" s="119">
        <f>($C$63*100+2*L63+10)/100*0.4*0.25</f>
        <v>0.85000000000000009</v>
      </c>
      <c r="U63" s="360">
        <f>(1*(I63/10)+I63/100*10)*1.15*0.617*2</f>
        <v>141.90999999999997</v>
      </c>
      <c r="V63" s="359">
        <f>C63*100*40/10000</f>
        <v>2.4</v>
      </c>
      <c r="W63" s="357">
        <f>0.4*0.4*C63</f>
        <v>0.96000000000000019</v>
      </c>
      <c r="X63" s="31"/>
    </row>
    <row r="64" spans="2:26" ht="15.75" x14ac:dyDescent="0.15">
      <c r="B64" s="363"/>
      <c r="C64" s="364"/>
      <c r="D64" s="364"/>
      <c r="E64" s="17" t="s">
        <v>167</v>
      </c>
      <c r="F64" s="9">
        <f>$B$63*100-4</f>
        <v>656</v>
      </c>
      <c r="G64" s="9">
        <v>60</v>
      </c>
      <c r="H64" s="9">
        <f t="shared" si="15"/>
        <v>60</v>
      </c>
      <c r="I64" s="153">
        <v>500</v>
      </c>
      <c r="J64" s="9">
        <f t="shared" si="11"/>
        <v>61</v>
      </c>
      <c r="K64" s="9">
        <v>80</v>
      </c>
      <c r="L64" s="9">
        <v>100</v>
      </c>
      <c r="M64" s="9">
        <f t="shared" si="12"/>
        <v>260</v>
      </c>
      <c r="N64" s="9">
        <f t="shared" si="13"/>
        <v>70</v>
      </c>
      <c r="O64" s="9">
        <v>30</v>
      </c>
      <c r="P64" s="9">
        <v>100</v>
      </c>
      <c r="Q64" s="9">
        <v>250</v>
      </c>
      <c r="R64" s="115">
        <f t="shared" si="17"/>
        <v>11.654</v>
      </c>
      <c r="S64" s="115">
        <f t="shared" si="14"/>
        <v>5.2</v>
      </c>
      <c r="T64" s="119">
        <f>($C$63*100+2*L64+10)/100*0.4*0.25</f>
        <v>0.81</v>
      </c>
      <c r="U64" s="360"/>
      <c r="V64" s="359"/>
      <c r="W64" s="357"/>
    </row>
    <row r="65" spans="2:23" ht="15.75" customHeight="1" thickBot="1" x14ac:dyDescent="0.2">
      <c r="B65" s="404"/>
      <c r="C65" s="389"/>
      <c r="D65" s="389"/>
      <c r="E65" s="18" t="s">
        <v>168</v>
      </c>
      <c r="F65" s="10">
        <f>$B$63*100-4</f>
        <v>656</v>
      </c>
      <c r="G65" s="10">
        <v>80</v>
      </c>
      <c r="H65" s="10">
        <f>G65</f>
        <v>80</v>
      </c>
      <c r="I65" s="154">
        <v>500</v>
      </c>
      <c r="J65" s="10">
        <f t="shared" si="11"/>
        <v>81</v>
      </c>
      <c r="K65" s="10">
        <v>80</v>
      </c>
      <c r="L65" s="10">
        <v>100</v>
      </c>
      <c r="M65" s="10">
        <f t="shared" si="12"/>
        <v>260</v>
      </c>
      <c r="N65" s="10">
        <f t="shared" si="13"/>
        <v>70</v>
      </c>
      <c r="O65" s="10">
        <v>30</v>
      </c>
      <c r="P65" s="10">
        <v>100</v>
      </c>
      <c r="Q65" s="10">
        <v>350</v>
      </c>
      <c r="R65" s="176">
        <f t="shared" si="17"/>
        <v>11.933999999999999</v>
      </c>
      <c r="S65" s="176">
        <f t="shared" si="14"/>
        <v>5.2</v>
      </c>
      <c r="T65" s="55">
        <f>($C$63*100+2*L65+10)/100*0.4*0.25</f>
        <v>0.81</v>
      </c>
      <c r="U65" s="361"/>
      <c r="V65" s="362"/>
      <c r="W65" s="358"/>
    </row>
    <row r="626" spans="5:11" x14ac:dyDescent="0.15">
      <c r="E626" s="5"/>
      <c r="F626" s="6"/>
      <c r="K626" s="39"/>
    </row>
    <row r="627" spans="5:11" x14ac:dyDescent="0.15">
      <c r="E627" s="5"/>
      <c r="F627" s="6"/>
      <c r="K627" s="39"/>
    </row>
    <row r="628" spans="5:11" x14ac:dyDescent="0.15">
      <c r="E628" s="5"/>
      <c r="F628" s="6"/>
      <c r="K628" s="39"/>
    </row>
    <row r="629" spans="5:11" x14ac:dyDescent="0.15">
      <c r="E629" s="5"/>
      <c r="F629" s="6"/>
      <c r="K629" s="39"/>
    </row>
    <row r="630" spans="5:11" x14ac:dyDescent="0.15">
      <c r="E630" s="5"/>
      <c r="F630" s="6"/>
      <c r="K630" s="39"/>
    </row>
    <row r="631" spans="5:11" x14ac:dyDescent="0.15">
      <c r="E631" s="5"/>
      <c r="F631" s="6"/>
      <c r="K631" s="39"/>
    </row>
    <row r="632" spans="5:11" x14ac:dyDescent="0.15">
      <c r="E632" s="5"/>
      <c r="F632" s="6"/>
      <c r="K632" s="39"/>
    </row>
    <row r="633" spans="5:11" x14ac:dyDescent="0.15">
      <c r="E633" s="5"/>
      <c r="F633" s="6"/>
      <c r="K633" s="39"/>
    </row>
    <row r="634" spans="5:11" x14ac:dyDescent="0.15">
      <c r="E634" s="5"/>
      <c r="F634" s="6"/>
      <c r="K634" s="39"/>
    </row>
    <row r="635" spans="5:11" x14ac:dyDescent="0.15">
      <c r="E635" s="5"/>
      <c r="F635" s="6"/>
      <c r="K635" s="39"/>
    </row>
    <row r="636" spans="5:11" x14ac:dyDescent="0.15">
      <c r="E636" s="5"/>
      <c r="F636" s="6"/>
      <c r="K636" s="39"/>
    </row>
    <row r="637" spans="5:11" x14ac:dyDescent="0.15">
      <c r="E637" s="5"/>
      <c r="F637" s="6"/>
      <c r="K637" s="39"/>
    </row>
    <row r="638" spans="5:11" x14ac:dyDescent="0.15">
      <c r="E638" s="5"/>
      <c r="F638" s="6"/>
      <c r="K638" s="39"/>
    </row>
    <row r="639" spans="5:11" x14ac:dyDescent="0.15">
      <c r="E639" s="5"/>
      <c r="F639" s="6"/>
      <c r="K639" s="39"/>
    </row>
    <row r="640" spans="5:11" x14ac:dyDescent="0.15">
      <c r="E640" s="5"/>
      <c r="F640" s="6"/>
      <c r="K640" s="39"/>
    </row>
    <row r="641" spans="5:11" x14ac:dyDescent="0.15">
      <c r="E641" s="5"/>
      <c r="F641" s="6"/>
      <c r="K641" s="39"/>
    </row>
    <row r="642" spans="5:11" x14ac:dyDescent="0.15">
      <c r="E642" s="5"/>
      <c r="F642" s="6"/>
      <c r="K642" s="39"/>
    </row>
    <row r="643" spans="5:11" x14ac:dyDescent="0.15">
      <c r="E643" s="5"/>
      <c r="F643" s="6"/>
      <c r="K643" s="39"/>
    </row>
    <row r="644" spans="5:11" x14ac:dyDescent="0.15">
      <c r="E644" s="5"/>
      <c r="F644" s="6"/>
      <c r="K644" s="39"/>
    </row>
    <row r="645" spans="5:11" x14ac:dyDescent="0.15">
      <c r="E645" s="5"/>
      <c r="F645" s="6"/>
      <c r="K645" s="39"/>
    </row>
    <row r="646" spans="5:11" x14ac:dyDescent="0.15">
      <c r="E646" s="5"/>
      <c r="F646" s="6"/>
      <c r="K646" s="39"/>
    </row>
    <row r="647" spans="5:11" x14ac:dyDescent="0.15">
      <c r="E647" s="5"/>
      <c r="F647" s="6"/>
      <c r="K647" s="39"/>
    </row>
    <row r="648" spans="5:11" x14ac:dyDescent="0.15">
      <c r="E648" s="5"/>
      <c r="F648" s="6"/>
      <c r="K648" s="39"/>
    </row>
    <row r="649" spans="5:11" x14ac:dyDescent="0.15">
      <c r="E649" s="5"/>
      <c r="F649" s="6"/>
      <c r="K649" s="39"/>
    </row>
    <row r="650" spans="5:11" x14ac:dyDescent="0.15">
      <c r="E650" s="5"/>
      <c r="F650" s="6"/>
      <c r="K650" s="39"/>
    </row>
    <row r="651" spans="5:11" x14ac:dyDescent="0.15">
      <c r="E651" s="5"/>
      <c r="F651" s="6"/>
      <c r="K651" s="39"/>
    </row>
    <row r="652" spans="5:11" x14ac:dyDescent="0.15">
      <c r="E652" s="5"/>
      <c r="F652" s="6"/>
      <c r="K652" s="39"/>
    </row>
    <row r="653" spans="5:11" x14ac:dyDescent="0.15">
      <c r="E653" s="5"/>
      <c r="F653" s="6"/>
      <c r="K653" s="39"/>
    </row>
    <row r="654" spans="5:11" x14ac:dyDescent="0.15">
      <c r="E654" s="5"/>
      <c r="F654" s="6"/>
      <c r="K654" s="39"/>
    </row>
    <row r="655" spans="5:11" x14ac:dyDescent="0.15">
      <c r="E655" s="5"/>
      <c r="F655" s="6"/>
      <c r="K655" s="39"/>
    </row>
    <row r="656" spans="5:11" x14ac:dyDescent="0.15">
      <c r="E656" s="5"/>
      <c r="F656" s="6"/>
      <c r="K656" s="39"/>
    </row>
    <row r="657" spans="5:11" x14ac:dyDescent="0.15">
      <c r="E657" s="5"/>
      <c r="F657" s="6"/>
      <c r="K657" s="39"/>
    </row>
    <row r="658" spans="5:11" x14ac:dyDescent="0.15">
      <c r="E658" s="5"/>
      <c r="F658" s="6"/>
      <c r="K658" s="39"/>
    </row>
    <row r="659" spans="5:11" x14ac:dyDescent="0.15">
      <c r="E659" s="5"/>
      <c r="F659" s="6"/>
      <c r="K659" s="39"/>
    </row>
    <row r="660" spans="5:11" x14ac:dyDescent="0.15">
      <c r="E660" s="5"/>
      <c r="F660" s="6"/>
      <c r="K660" s="39"/>
    </row>
    <row r="661" spans="5:11" x14ac:dyDescent="0.15">
      <c r="E661" s="5"/>
      <c r="F661" s="6"/>
      <c r="K661" s="39"/>
    </row>
    <row r="662" spans="5:11" x14ac:dyDescent="0.15">
      <c r="E662" s="5"/>
      <c r="F662" s="6"/>
      <c r="K662" s="39"/>
    </row>
    <row r="663" spans="5:11" x14ac:dyDescent="0.15">
      <c r="E663" s="5"/>
      <c r="F663" s="6"/>
      <c r="K663" s="39"/>
    </row>
    <row r="664" spans="5:11" x14ac:dyDescent="0.15">
      <c r="E664" s="5"/>
      <c r="F664" s="6"/>
      <c r="K664" s="39"/>
    </row>
    <row r="665" spans="5:11" x14ac:dyDescent="0.15">
      <c r="E665" s="5"/>
      <c r="F665" s="6"/>
      <c r="K665" s="39"/>
    </row>
    <row r="666" spans="5:11" x14ac:dyDescent="0.15">
      <c r="E666" s="5"/>
      <c r="F666" s="6"/>
      <c r="K666" s="39"/>
    </row>
    <row r="667" spans="5:11" x14ac:dyDescent="0.15">
      <c r="E667" s="5"/>
      <c r="F667" s="6"/>
      <c r="K667" s="39"/>
    </row>
    <row r="668" spans="5:11" x14ac:dyDescent="0.15">
      <c r="E668" s="5"/>
      <c r="F668" s="6"/>
      <c r="K668" s="39"/>
    </row>
    <row r="669" spans="5:11" x14ac:dyDescent="0.15">
      <c r="E669" s="5"/>
      <c r="F669" s="6"/>
      <c r="K669" s="39"/>
    </row>
    <row r="670" spans="5:11" x14ac:dyDescent="0.15">
      <c r="E670" s="5"/>
      <c r="F670" s="6"/>
      <c r="K670" s="39"/>
    </row>
    <row r="671" spans="5:11" x14ac:dyDescent="0.15">
      <c r="E671" s="5"/>
      <c r="F671" s="6"/>
      <c r="K671" s="39"/>
    </row>
    <row r="672" spans="5:11" x14ac:dyDescent="0.15">
      <c r="E672" s="5"/>
      <c r="F672" s="6"/>
      <c r="K672" s="39"/>
    </row>
    <row r="673" spans="5:11" x14ac:dyDescent="0.15">
      <c r="E673" s="5"/>
      <c r="F673" s="6"/>
      <c r="K673" s="39"/>
    </row>
    <row r="674" spans="5:11" x14ac:dyDescent="0.15">
      <c r="E674" s="5"/>
      <c r="F674" s="6"/>
      <c r="K674" s="39"/>
    </row>
    <row r="675" spans="5:11" x14ac:dyDescent="0.15">
      <c r="E675" s="5"/>
      <c r="F675" s="6"/>
      <c r="K675" s="39"/>
    </row>
    <row r="676" spans="5:11" x14ac:dyDescent="0.15">
      <c r="E676" s="5"/>
      <c r="F676" s="6"/>
      <c r="K676" s="39"/>
    </row>
    <row r="677" spans="5:11" x14ac:dyDescent="0.15">
      <c r="E677" s="5"/>
      <c r="F677" s="6"/>
      <c r="K677" s="39"/>
    </row>
    <row r="678" spans="5:11" x14ac:dyDescent="0.15">
      <c r="E678" s="5"/>
      <c r="F678" s="6"/>
      <c r="K678" s="39"/>
    </row>
    <row r="679" spans="5:11" x14ac:dyDescent="0.15">
      <c r="E679" s="5"/>
      <c r="F679" s="6"/>
      <c r="K679" s="39"/>
    </row>
    <row r="680" spans="5:11" x14ac:dyDescent="0.15">
      <c r="E680" s="5"/>
      <c r="F680" s="6"/>
      <c r="K680" s="39"/>
    </row>
    <row r="681" spans="5:11" x14ac:dyDescent="0.15">
      <c r="E681" s="5"/>
      <c r="F681" s="6"/>
      <c r="K681" s="39"/>
    </row>
    <row r="682" spans="5:11" x14ac:dyDescent="0.15">
      <c r="E682" s="5"/>
      <c r="F682" s="6"/>
      <c r="K682" s="39"/>
    </row>
    <row r="683" spans="5:11" x14ac:dyDescent="0.15">
      <c r="E683" s="5"/>
      <c r="F683" s="6"/>
      <c r="K683" s="39"/>
    </row>
    <row r="684" spans="5:11" x14ac:dyDescent="0.15">
      <c r="E684" s="5"/>
      <c r="F684" s="6"/>
      <c r="K684" s="39"/>
    </row>
    <row r="685" spans="5:11" x14ac:dyDescent="0.15">
      <c r="E685" s="5"/>
      <c r="F685" s="6"/>
      <c r="K685" s="39"/>
    </row>
    <row r="686" spans="5:11" x14ac:dyDescent="0.15">
      <c r="E686" s="5"/>
      <c r="F686" s="6"/>
      <c r="K686" s="39"/>
    </row>
    <row r="687" spans="5:11" x14ac:dyDescent="0.15">
      <c r="E687" s="5"/>
      <c r="F687" s="6"/>
      <c r="K687" s="39"/>
    </row>
    <row r="688" spans="5:11" x14ac:dyDescent="0.15">
      <c r="E688" s="5"/>
      <c r="F688" s="6"/>
      <c r="K688" s="39"/>
    </row>
    <row r="689" spans="5:11" x14ac:dyDescent="0.15">
      <c r="E689" s="5"/>
      <c r="F689" s="6"/>
      <c r="K689" s="39"/>
    </row>
    <row r="690" spans="5:11" x14ac:dyDescent="0.15">
      <c r="E690" s="5"/>
      <c r="F690" s="6"/>
      <c r="K690" s="39"/>
    </row>
    <row r="691" spans="5:11" x14ac:dyDescent="0.15">
      <c r="E691" s="5"/>
      <c r="F691" s="6"/>
      <c r="K691" s="39"/>
    </row>
    <row r="692" spans="5:11" x14ac:dyDescent="0.15">
      <c r="E692" s="5"/>
      <c r="F692" s="6"/>
      <c r="K692" s="39"/>
    </row>
    <row r="693" spans="5:11" x14ac:dyDescent="0.15">
      <c r="E693" s="5"/>
      <c r="F693" s="6"/>
      <c r="K693" s="39"/>
    </row>
    <row r="694" spans="5:11" x14ac:dyDescent="0.15">
      <c r="E694" s="5"/>
      <c r="F694" s="6"/>
      <c r="K694" s="39"/>
    </row>
    <row r="695" spans="5:11" x14ac:dyDescent="0.15">
      <c r="E695" s="5"/>
      <c r="F695" s="6"/>
      <c r="K695" s="39"/>
    </row>
    <row r="696" spans="5:11" x14ac:dyDescent="0.15">
      <c r="E696" s="5"/>
      <c r="F696" s="6"/>
      <c r="K696" s="39"/>
    </row>
    <row r="697" spans="5:11" x14ac:dyDescent="0.15">
      <c r="E697" s="5"/>
      <c r="F697" s="6"/>
      <c r="K697" s="39"/>
    </row>
    <row r="698" spans="5:11" x14ac:dyDescent="0.15">
      <c r="E698" s="5"/>
      <c r="F698" s="6"/>
      <c r="K698" s="39"/>
    </row>
    <row r="699" spans="5:11" x14ac:dyDescent="0.15">
      <c r="E699" s="5"/>
      <c r="F699" s="5"/>
      <c r="K699" s="39"/>
    </row>
    <row r="700" spans="5:11" x14ac:dyDescent="0.15">
      <c r="E700" s="5"/>
      <c r="F700" s="5"/>
      <c r="K700" s="39"/>
    </row>
    <row r="701" spans="5:11" x14ac:dyDescent="0.15">
      <c r="E701" s="5"/>
      <c r="F701" s="5"/>
      <c r="K701" s="39"/>
    </row>
    <row r="702" spans="5:11" x14ac:dyDescent="0.15">
      <c r="E702" s="5"/>
      <c r="F702" s="5"/>
      <c r="K702" s="39"/>
    </row>
    <row r="703" spans="5:11" x14ac:dyDescent="0.15">
      <c r="E703" s="5"/>
      <c r="F703" s="5"/>
      <c r="K703" s="39"/>
    </row>
    <row r="704" spans="5:11" x14ac:dyDescent="0.15">
      <c r="E704" s="5"/>
      <c r="F704" s="5"/>
      <c r="K704" s="39"/>
    </row>
    <row r="705" spans="5:11" x14ac:dyDescent="0.15">
      <c r="E705" s="5"/>
      <c r="F705" s="5"/>
      <c r="K705" s="39"/>
    </row>
    <row r="706" spans="5:11" x14ac:dyDescent="0.15">
      <c r="E706" s="5"/>
      <c r="F706" s="5"/>
      <c r="K706" s="39"/>
    </row>
    <row r="707" spans="5:11" x14ac:dyDescent="0.15">
      <c r="E707" s="5"/>
      <c r="F707" s="5"/>
      <c r="K707" s="39"/>
    </row>
    <row r="708" spans="5:11" x14ac:dyDescent="0.15">
      <c r="E708" s="5"/>
      <c r="F708" s="5"/>
      <c r="K708" s="39"/>
    </row>
    <row r="709" spans="5:11" x14ac:dyDescent="0.15">
      <c r="E709" s="5"/>
      <c r="F709" s="5"/>
      <c r="K709" s="39"/>
    </row>
    <row r="710" spans="5:11" x14ac:dyDescent="0.15">
      <c r="E710" s="5"/>
      <c r="F710" s="5"/>
      <c r="K710" s="39"/>
    </row>
    <row r="711" spans="5:11" x14ac:dyDescent="0.15">
      <c r="E711" s="5"/>
      <c r="F711" s="5"/>
      <c r="K711" s="39"/>
    </row>
    <row r="712" spans="5:11" x14ac:dyDescent="0.15">
      <c r="E712" s="5"/>
      <c r="F712" s="5"/>
      <c r="K712" s="39"/>
    </row>
    <row r="713" spans="5:11" x14ac:dyDescent="0.15">
      <c r="E713" s="5"/>
      <c r="F713" s="5"/>
      <c r="K713" s="39"/>
    </row>
    <row r="714" spans="5:11" x14ac:dyDescent="0.15">
      <c r="E714" s="5"/>
      <c r="F714" s="5"/>
      <c r="K714" s="39"/>
    </row>
    <row r="715" spans="5:11" x14ac:dyDescent="0.15">
      <c r="E715" s="5"/>
      <c r="F715" s="5"/>
      <c r="K715" s="39"/>
    </row>
    <row r="716" spans="5:11" x14ac:dyDescent="0.15">
      <c r="E716" s="5"/>
      <c r="F716" s="5"/>
      <c r="K716" s="39"/>
    </row>
    <row r="717" spans="5:11" x14ac:dyDescent="0.15">
      <c r="E717" s="5"/>
      <c r="F717" s="5"/>
      <c r="K717" s="39"/>
    </row>
    <row r="718" spans="5:11" x14ac:dyDescent="0.15">
      <c r="E718" s="5"/>
      <c r="F718" s="5"/>
      <c r="K718" s="39"/>
    </row>
    <row r="719" spans="5:11" x14ac:dyDescent="0.15">
      <c r="E719" s="5"/>
      <c r="F719" s="5"/>
      <c r="K719" s="39"/>
    </row>
    <row r="720" spans="5:11" x14ac:dyDescent="0.15">
      <c r="E720" s="5"/>
      <c r="F720" s="5"/>
      <c r="K720" s="39"/>
    </row>
    <row r="721" spans="5:11" x14ac:dyDescent="0.15">
      <c r="E721" s="5"/>
      <c r="F721" s="5"/>
      <c r="K721" s="39"/>
    </row>
    <row r="722" spans="5:11" x14ac:dyDescent="0.15">
      <c r="E722" s="5"/>
      <c r="F722" s="5"/>
      <c r="K722" s="39"/>
    </row>
    <row r="723" spans="5:11" x14ac:dyDescent="0.15">
      <c r="E723" s="5"/>
      <c r="F723" s="5"/>
      <c r="K723" s="39"/>
    </row>
    <row r="724" spans="5:11" x14ac:dyDescent="0.15">
      <c r="E724" s="5"/>
      <c r="F724" s="5"/>
      <c r="K724" s="39"/>
    </row>
    <row r="725" spans="5:11" x14ac:dyDescent="0.15">
      <c r="E725" s="5"/>
      <c r="F725" s="5"/>
      <c r="K725" s="39"/>
    </row>
    <row r="726" spans="5:11" x14ac:dyDescent="0.15">
      <c r="E726" s="5"/>
      <c r="F726" s="5"/>
      <c r="K726" s="39"/>
    </row>
    <row r="727" spans="5:11" x14ac:dyDescent="0.15">
      <c r="E727" s="5"/>
      <c r="F727" s="5"/>
      <c r="K727" s="39"/>
    </row>
    <row r="728" spans="5:11" x14ac:dyDescent="0.15">
      <c r="E728" s="5"/>
      <c r="F728" s="5"/>
      <c r="K728" s="39"/>
    </row>
    <row r="729" spans="5:11" x14ac:dyDescent="0.15">
      <c r="E729" s="5"/>
      <c r="F729" s="5"/>
      <c r="K729" s="39"/>
    </row>
    <row r="730" spans="5:11" x14ac:dyDescent="0.15">
      <c r="E730" s="5"/>
      <c r="F730" s="5"/>
      <c r="K730" s="39"/>
    </row>
    <row r="731" spans="5:11" x14ac:dyDescent="0.15">
      <c r="E731" s="5"/>
      <c r="F731" s="5"/>
      <c r="K731" s="39"/>
    </row>
    <row r="732" spans="5:11" x14ac:dyDescent="0.15">
      <c r="E732" s="5"/>
      <c r="F732" s="5"/>
      <c r="K732" s="39"/>
    </row>
    <row r="733" spans="5:11" x14ac:dyDescent="0.15">
      <c r="E733" s="5"/>
      <c r="F733" s="5"/>
      <c r="K733" s="39"/>
    </row>
    <row r="734" spans="5:11" x14ac:dyDescent="0.15">
      <c r="E734" s="5"/>
      <c r="F734" s="5"/>
      <c r="K734" s="39"/>
    </row>
    <row r="735" spans="5:11" x14ac:dyDescent="0.15">
      <c r="E735" s="5"/>
      <c r="F735" s="5"/>
      <c r="K735" s="39"/>
    </row>
    <row r="736" spans="5:11" x14ac:dyDescent="0.15">
      <c r="E736" s="5"/>
      <c r="F736" s="5"/>
      <c r="K736" s="39"/>
    </row>
    <row r="737" spans="5:11" x14ac:dyDescent="0.15">
      <c r="E737" s="5"/>
      <c r="F737" s="5"/>
      <c r="K737" s="39"/>
    </row>
    <row r="738" spans="5:11" x14ac:dyDescent="0.15">
      <c r="E738" s="5"/>
      <c r="F738" s="5"/>
      <c r="K738" s="39"/>
    </row>
    <row r="739" spans="5:11" x14ac:dyDescent="0.15">
      <c r="E739" s="5"/>
      <c r="F739" s="5"/>
      <c r="K739" s="39"/>
    </row>
    <row r="740" spans="5:11" x14ac:dyDescent="0.15">
      <c r="E740" s="5"/>
      <c r="F740" s="5"/>
      <c r="K740" s="39"/>
    </row>
    <row r="741" spans="5:11" x14ac:dyDescent="0.15">
      <c r="E741" s="5"/>
      <c r="F741" s="5"/>
      <c r="K741" s="39"/>
    </row>
    <row r="742" spans="5:11" x14ac:dyDescent="0.15">
      <c r="E742" s="5"/>
      <c r="F742" s="5"/>
      <c r="K742" s="39"/>
    </row>
    <row r="743" spans="5:11" x14ac:dyDescent="0.15">
      <c r="E743" s="5"/>
      <c r="F743" s="5"/>
      <c r="K743" s="39"/>
    </row>
    <row r="744" spans="5:11" x14ac:dyDescent="0.15">
      <c r="E744" s="5"/>
      <c r="F744" s="5"/>
      <c r="K744" s="39"/>
    </row>
    <row r="745" spans="5:11" x14ac:dyDescent="0.15">
      <c r="E745" s="5"/>
      <c r="F745" s="5"/>
      <c r="K745" s="39"/>
    </row>
    <row r="746" spans="5:11" x14ac:dyDescent="0.15">
      <c r="E746" s="5"/>
      <c r="F746" s="5"/>
      <c r="K746" s="39"/>
    </row>
    <row r="747" spans="5:11" x14ac:dyDescent="0.15">
      <c r="E747" s="5"/>
      <c r="F747" s="5"/>
      <c r="K747" s="39"/>
    </row>
    <row r="748" spans="5:11" x14ac:dyDescent="0.15">
      <c r="E748" s="5"/>
      <c r="F748" s="5"/>
      <c r="K748" s="39"/>
    </row>
    <row r="749" spans="5:11" x14ac:dyDescent="0.15">
      <c r="E749" s="5"/>
      <c r="F749" s="5"/>
      <c r="K749" s="39"/>
    </row>
    <row r="750" spans="5:11" x14ac:dyDescent="0.15">
      <c r="E750" s="5"/>
      <c r="F750" s="5"/>
      <c r="K750" s="39"/>
    </row>
    <row r="751" spans="5:11" x14ac:dyDescent="0.15">
      <c r="E751" s="5"/>
      <c r="F751" s="5"/>
      <c r="K751" s="39"/>
    </row>
    <row r="752" spans="5:11" x14ac:dyDescent="0.15">
      <c r="E752" s="5"/>
      <c r="F752" s="5"/>
      <c r="K752" s="39"/>
    </row>
    <row r="753" spans="5:11" x14ac:dyDescent="0.15">
      <c r="E753" s="5"/>
      <c r="F753" s="5"/>
      <c r="K753" s="39"/>
    </row>
    <row r="754" spans="5:11" x14ac:dyDescent="0.15">
      <c r="E754" s="5"/>
      <c r="F754" s="5"/>
      <c r="K754" s="39"/>
    </row>
    <row r="755" spans="5:11" x14ac:dyDescent="0.15">
      <c r="E755" s="5"/>
      <c r="F755" s="5"/>
      <c r="K755" s="39"/>
    </row>
    <row r="756" spans="5:11" x14ac:dyDescent="0.15">
      <c r="E756" s="5"/>
      <c r="F756" s="5"/>
      <c r="K756" s="39"/>
    </row>
    <row r="757" spans="5:11" x14ac:dyDescent="0.15">
      <c r="E757" s="5"/>
      <c r="F757" s="5"/>
      <c r="K757" s="39"/>
    </row>
    <row r="758" spans="5:11" x14ac:dyDescent="0.15">
      <c r="E758" s="5"/>
      <c r="F758" s="5"/>
      <c r="K758" s="39"/>
    </row>
    <row r="759" spans="5:11" x14ac:dyDescent="0.15">
      <c r="E759" s="5"/>
      <c r="F759" s="5"/>
      <c r="K759" s="39"/>
    </row>
    <row r="760" spans="5:11" x14ac:dyDescent="0.15">
      <c r="E760" s="5"/>
      <c r="F760" s="5"/>
      <c r="K760" s="39"/>
    </row>
    <row r="761" spans="5:11" x14ac:dyDescent="0.15">
      <c r="E761" s="5"/>
      <c r="F761" s="5"/>
      <c r="K761" s="39"/>
    </row>
    <row r="762" spans="5:11" x14ac:dyDescent="0.15">
      <c r="E762" s="5"/>
      <c r="F762" s="5"/>
      <c r="K762" s="39"/>
    </row>
    <row r="763" spans="5:11" x14ac:dyDescent="0.15">
      <c r="E763" s="5"/>
      <c r="F763" s="5"/>
      <c r="K763" s="39"/>
    </row>
    <row r="764" spans="5:11" x14ac:dyDescent="0.15">
      <c r="E764" s="5"/>
      <c r="F764" s="5"/>
      <c r="K764" s="39"/>
    </row>
    <row r="765" spans="5:11" x14ac:dyDescent="0.15">
      <c r="E765" s="5"/>
      <c r="F765" s="5"/>
      <c r="K765" s="39"/>
    </row>
    <row r="766" spans="5:11" x14ac:dyDescent="0.15">
      <c r="E766" s="5"/>
      <c r="F766" s="5"/>
      <c r="K766" s="39"/>
    </row>
    <row r="767" spans="5:11" x14ac:dyDescent="0.15">
      <c r="E767" s="5"/>
      <c r="F767" s="5"/>
      <c r="K767" s="39"/>
    </row>
    <row r="768" spans="5:11" x14ac:dyDescent="0.15">
      <c r="E768" s="5"/>
      <c r="F768" s="5"/>
      <c r="K768" s="39"/>
    </row>
    <row r="769" spans="5:11" x14ac:dyDescent="0.15">
      <c r="E769" s="5"/>
      <c r="F769" s="5"/>
      <c r="K769" s="39"/>
    </row>
    <row r="770" spans="5:11" x14ac:dyDescent="0.15">
      <c r="E770" s="5"/>
      <c r="F770" s="5"/>
      <c r="K770" s="39"/>
    </row>
    <row r="771" spans="5:11" x14ac:dyDescent="0.15">
      <c r="E771" s="5"/>
      <c r="F771" s="5"/>
      <c r="K771" s="39"/>
    </row>
    <row r="772" spans="5:11" x14ac:dyDescent="0.15">
      <c r="E772" s="5"/>
      <c r="F772" s="5"/>
      <c r="K772" s="39"/>
    </row>
    <row r="773" spans="5:11" x14ac:dyDescent="0.15">
      <c r="E773" s="5"/>
      <c r="F773" s="5"/>
      <c r="K773" s="39"/>
    </row>
    <row r="774" spans="5:11" x14ac:dyDescent="0.15">
      <c r="E774" s="5"/>
      <c r="F774" s="5"/>
      <c r="K774" s="39"/>
    </row>
    <row r="775" spans="5:11" x14ac:dyDescent="0.15">
      <c r="E775" s="5"/>
      <c r="F775" s="5"/>
      <c r="K775" s="39"/>
    </row>
    <row r="776" spans="5:11" x14ac:dyDescent="0.15">
      <c r="E776" s="5"/>
      <c r="F776" s="5"/>
      <c r="K776" s="39"/>
    </row>
    <row r="777" spans="5:11" x14ac:dyDescent="0.15">
      <c r="E777" s="5"/>
      <c r="F777" s="5"/>
      <c r="K777" s="39"/>
    </row>
    <row r="778" spans="5:11" x14ac:dyDescent="0.15">
      <c r="E778" s="5"/>
      <c r="F778" s="5"/>
      <c r="K778" s="39"/>
    </row>
    <row r="779" spans="5:11" x14ac:dyDescent="0.15">
      <c r="E779" s="5"/>
      <c r="F779" s="5"/>
      <c r="K779" s="39"/>
    </row>
    <row r="780" spans="5:11" x14ac:dyDescent="0.15">
      <c r="E780" s="5"/>
      <c r="F780" s="5"/>
      <c r="K780" s="39"/>
    </row>
    <row r="781" spans="5:11" x14ac:dyDescent="0.15">
      <c r="E781" s="5"/>
      <c r="F781" s="5"/>
      <c r="K781" s="39"/>
    </row>
    <row r="782" spans="5:11" x14ac:dyDescent="0.15">
      <c r="E782" s="5"/>
      <c r="F782" s="5"/>
      <c r="K782" s="39"/>
    </row>
    <row r="783" spans="5:11" x14ac:dyDescent="0.15">
      <c r="E783" s="5"/>
      <c r="F783" s="5"/>
      <c r="K783" s="39"/>
    </row>
    <row r="784" spans="5:11" x14ac:dyDescent="0.15">
      <c r="E784" s="5"/>
      <c r="F784" s="5"/>
      <c r="K784" s="39"/>
    </row>
    <row r="785" spans="5:11" x14ac:dyDescent="0.15">
      <c r="E785" s="5"/>
      <c r="F785" s="5"/>
      <c r="K785" s="39"/>
    </row>
    <row r="786" spans="5:11" x14ac:dyDescent="0.15">
      <c r="E786" s="5"/>
      <c r="F786" s="5"/>
      <c r="K786" s="39"/>
    </row>
    <row r="787" spans="5:11" x14ac:dyDescent="0.15">
      <c r="E787" s="5"/>
      <c r="F787" s="5"/>
      <c r="K787" s="39"/>
    </row>
    <row r="788" spans="5:11" x14ac:dyDescent="0.15">
      <c r="E788" s="5"/>
      <c r="F788" s="5"/>
      <c r="K788" s="39"/>
    </row>
    <row r="789" spans="5:11" x14ac:dyDescent="0.15">
      <c r="E789" s="5"/>
      <c r="F789" s="5"/>
      <c r="K789" s="39"/>
    </row>
    <row r="790" spans="5:11" x14ac:dyDescent="0.15">
      <c r="E790" s="5"/>
      <c r="F790" s="5"/>
      <c r="K790" s="39"/>
    </row>
    <row r="791" spans="5:11" x14ac:dyDescent="0.15">
      <c r="E791" s="5"/>
      <c r="F791" s="5"/>
      <c r="K791" s="39"/>
    </row>
    <row r="792" spans="5:11" x14ac:dyDescent="0.15">
      <c r="E792" s="5"/>
      <c r="F792" s="5"/>
      <c r="K792" s="39"/>
    </row>
    <row r="793" spans="5:11" x14ac:dyDescent="0.15">
      <c r="E793" s="5"/>
      <c r="F793" s="5"/>
      <c r="K793" s="39"/>
    </row>
    <row r="794" spans="5:11" x14ac:dyDescent="0.15">
      <c r="E794" s="5"/>
      <c r="F794" s="5"/>
      <c r="K794" s="39"/>
    </row>
    <row r="795" spans="5:11" x14ac:dyDescent="0.15">
      <c r="E795" s="5"/>
      <c r="F795" s="5"/>
      <c r="K795" s="39"/>
    </row>
    <row r="796" spans="5:11" x14ac:dyDescent="0.15">
      <c r="E796" s="5"/>
      <c r="F796" s="5"/>
      <c r="K796" s="39"/>
    </row>
    <row r="797" spans="5:11" x14ac:dyDescent="0.15">
      <c r="E797" s="5"/>
      <c r="F797" s="5"/>
      <c r="K797" s="39"/>
    </row>
    <row r="798" spans="5:11" x14ac:dyDescent="0.15">
      <c r="E798" s="5"/>
      <c r="F798" s="5"/>
      <c r="K798" s="39"/>
    </row>
    <row r="799" spans="5:11" x14ac:dyDescent="0.15">
      <c r="E799" s="5"/>
      <c r="F799" s="5"/>
      <c r="K799" s="39"/>
    </row>
    <row r="800" spans="5:11" x14ac:dyDescent="0.15">
      <c r="E800" s="5"/>
      <c r="F800" s="5"/>
      <c r="K800" s="39"/>
    </row>
    <row r="801" spans="5:11" x14ac:dyDescent="0.15">
      <c r="E801" s="5"/>
      <c r="F801" s="5"/>
      <c r="K801" s="39"/>
    </row>
    <row r="802" spans="5:11" x14ac:dyDescent="0.15">
      <c r="E802" s="5"/>
      <c r="F802" s="5"/>
      <c r="K802" s="39"/>
    </row>
    <row r="803" spans="5:11" x14ac:dyDescent="0.15">
      <c r="E803" s="5"/>
      <c r="F803" s="5"/>
      <c r="K803" s="39"/>
    </row>
    <row r="804" spans="5:11" x14ac:dyDescent="0.15">
      <c r="E804" s="5"/>
      <c r="F804" s="5"/>
      <c r="K804" s="39"/>
    </row>
    <row r="805" spans="5:11" x14ac:dyDescent="0.15">
      <c r="E805" s="5"/>
      <c r="F805" s="5"/>
      <c r="K805" s="39"/>
    </row>
    <row r="806" spans="5:11" x14ac:dyDescent="0.15">
      <c r="E806" s="5"/>
      <c r="F806" s="5"/>
      <c r="K806" s="39"/>
    </row>
    <row r="807" spans="5:11" x14ac:dyDescent="0.15">
      <c r="E807" s="5"/>
      <c r="F807" s="5"/>
      <c r="K807" s="39"/>
    </row>
    <row r="808" spans="5:11" x14ac:dyDescent="0.15">
      <c r="E808" s="5"/>
      <c r="F808" s="5"/>
      <c r="K808" s="39"/>
    </row>
    <row r="809" spans="5:11" x14ac:dyDescent="0.15">
      <c r="E809" s="5"/>
      <c r="F809" s="5"/>
      <c r="K809" s="39"/>
    </row>
    <row r="810" spans="5:11" x14ac:dyDescent="0.15">
      <c r="E810" s="5"/>
      <c r="F810" s="5"/>
      <c r="K810" s="39"/>
    </row>
    <row r="811" spans="5:11" x14ac:dyDescent="0.15">
      <c r="E811" s="5"/>
      <c r="F811" s="5"/>
      <c r="K811" s="39"/>
    </row>
    <row r="812" spans="5:11" x14ac:dyDescent="0.15">
      <c r="E812" s="5"/>
      <c r="F812" s="5"/>
      <c r="K812" s="39"/>
    </row>
    <row r="813" spans="5:11" x14ac:dyDescent="0.15">
      <c r="E813" s="5"/>
      <c r="F813" s="5"/>
      <c r="K813" s="39"/>
    </row>
    <row r="814" spans="5:11" x14ac:dyDescent="0.15">
      <c r="E814" s="5"/>
      <c r="F814" s="5"/>
      <c r="K814" s="39"/>
    </row>
    <row r="815" spans="5:11" x14ac:dyDescent="0.15">
      <c r="E815" s="5"/>
      <c r="F815" s="5"/>
      <c r="K815" s="39"/>
    </row>
    <row r="816" spans="5:11" x14ac:dyDescent="0.15">
      <c r="E816" s="5"/>
      <c r="F816" s="5"/>
      <c r="K816" s="39"/>
    </row>
    <row r="817" spans="5:11" x14ac:dyDescent="0.15">
      <c r="E817" s="5"/>
      <c r="F817" s="5"/>
      <c r="K817" s="39"/>
    </row>
    <row r="818" spans="5:11" x14ac:dyDescent="0.15">
      <c r="E818" s="5"/>
      <c r="F818" s="5"/>
      <c r="K818" s="39"/>
    </row>
    <row r="819" spans="5:11" x14ac:dyDescent="0.15">
      <c r="E819" s="5"/>
      <c r="F819" s="5"/>
      <c r="K819" s="39"/>
    </row>
    <row r="820" spans="5:11" x14ac:dyDescent="0.15">
      <c r="E820" s="5"/>
      <c r="F820" s="5"/>
      <c r="K820" s="39"/>
    </row>
    <row r="821" spans="5:11" x14ac:dyDescent="0.15">
      <c r="E821" s="5"/>
      <c r="F821" s="5"/>
      <c r="K821" s="39"/>
    </row>
    <row r="822" spans="5:11" x14ac:dyDescent="0.15">
      <c r="E822" s="5"/>
      <c r="F822" s="5"/>
      <c r="K822" s="39"/>
    </row>
    <row r="823" spans="5:11" x14ac:dyDescent="0.15">
      <c r="E823" s="5"/>
      <c r="F823" s="5"/>
      <c r="K823" s="39"/>
    </row>
    <row r="824" spans="5:11" x14ac:dyDescent="0.15">
      <c r="E824" s="5"/>
      <c r="F824" s="5"/>
      <c r="K824" s="39"/>
    </row>
    <row r="825" spans="5:11" x14ac:dyDescent="0.15">
      <c r="E825" s="5"/>
      <c r="F825" s="5"/>
      <c r="K825" s="39"/>
    </row>
    <row r="826" spans="5:11" x14ac:dyDescent="0.15">
      <c r="E826" s="5"/>
      <c r="F826" s="5"/>
      <c r="K826" s="39"/>
    </row>
    <row r="827" spans="5:11" x14ac:dyDescent="0.15">
      <c r="E827" s="5"/>
      <c r="F827" s="5"/>
      <c r="K827" s="39"/>
    </row>
    <row r="828" spans="5:11" x14ac:dyDescent="0.15">
      <c r="E828" s="5"/>
      <c r="F828" s="5"/>
      <c r="K828" s="39"/>
    </row>
    <row r="829" spans="5:11" x14ac:dyDescent="0.15">
      <c r="E829" s="5"/>
      <c r="F829" s="5"/>
      <c r="K829" s="39"/>
    </row>
    <row r="830" spans="5:11" x14ac:dyDescent="0.15">
      <c r="E830" s="5"/>
      <c r="F830" s="5"/>
      <c r="K830" s="39"/>
    </row>
    <row r="831" spans="5:11" x14ac:dyDescent="0.15">
      <c r="E831" s="5"/>
      <c r="F831" s="5"/>
      <c r="K831" s="39"/>
    </row>
    <row r="832" spans="5:11" x14ac:dyDescent="0.15">
      <c r="E832" s="5"/>
      <c r="F832" s="5"/>
      <c r="K832" s="39"/>
    </row>
    <row r="833" spans="5:11" x14ac:dyDescent="0.15">
      <c r="E833" s="5"/>
      <c r="F833" s="5"/>
      <c r="K833" s="39"/>
    </row>
    <row r="834" spans="5:11" x14ac:dyDescent="0.15">
      <c r="E834" s="5"/>
      <c r="F834" s="5"/>
      <c r="K834" s="39"/>
    </row>
    <row r="835" spans="5:11" x14ac:dyDescent="0.15">
      <c r="E835" s="5"/>
      <c r="F835" s="5"/>
      <c r="K835" s="39"/>
    </row>
    <row r="836" spans="5:11" x14ac:dyDescent="0.15">
      <c r="E836" s="5"/>
      <c r="F836" s="5"/>
      <c r="K836" s="39"/>
    </row>
    <row r="837" spans="5:11" x14ac:dyDescent="0.15">
      <c r="E837" s="5"/>
      <c r="F837" s="5"/>
      <c r="K837" s="39"/>
    </row>
    <row r="838" spans="5:11" x14ac:dyDescent="0.15">
      <c r="E838" s="5"/>
      <c r="F838" s="5"/>
      <c r="K838" s="39"/>
    </row>
    <row r="839" spans="5:11" x14ac:dyDescent="0.15">
      <c r="E839" s="5"/>
      <c r="F839" s="5"/>
      <c r="K839" s="39"/>
    </row>
    <row r="840" spans="5:11" x14ac:dyDescent="0.15">
      <c r="E840" s="5"/>
      <c r="F840" s="5"/>
      <c r="K840" s="39"/>
    </row>
    <row r="841" spans="5:11" x14ac:dyDescent="0.15">
      <c r="E841" s="5"/>
      <c r="F841" s="5"/>
      <c r="K841" s="39"/>
    </row>
    <row r="842" spans="5:11" x14ac:dyDescent="0.15">
      <c r="E842" s="5"/>
      <c r="F842" s="5"/>
      <c r="K842" s="39"/>
    </row>
    <row r="843" spans="5:11" x14ac:dyDescent="0.15">
      <c r="E843" s="5"/>
      <c r="F843" s="5"/>
      <c r="K843" s="39"/>
    </row>
    <row r="844" spans="5:11" x14ac:dyDescent="0.15">
      <c r="E844" s="5"/>
      <c r="F844" s="5"/>
      <c r="K844" s="39"/>
    </row>
    <row r="845" spans="5:11" x14ac:dyDescent="0.15">
      <c r="E845" s="5"/>
      <c r="F845" s="5"/>
      <c r="K845" s="39"/>
    </row>
    <row r="846" spans="5:11" x14ac:dyDescent="0.15">
      <c r="E846" s="5"/>
      <c r="F846" s="5"/>
      <c r="K846" s="39"/>
    </row>
    <row r="847" spans="5:11" x14ac:dyDescent="0.15">
      <c r="E847" s="5"/>
      <c r="F847" s="5"/>
      <c r="K847" s="39"/>
    </row>
    <row r="848" spans="5:11" x14ac:dyDescent="0.15">
      <c r="E848" s="5"/>
      <c r="F848" s="5"/>
      <c r="K848" s="39"/>
    </row>
    <row r="849" spans="5:11" x14ac:dyDescent="0.15">
      <c r="E849" s="5"/>
      <c r="F849" s="5"/>
      <c r="K849" s="39"/>
    </row>
    <row r="850" spans="5:11" x14ac:dyDescent="0.15">
      <c r="E850" s="5"/>
      <c r="F850" s="5"/>
      <c r="K850" s="39"/>
    </row>
    <row r="851" spans="5:11" x14ac:dyDescent="0.15">
      <c r="E851" s="5"/>
      <c r="F851" s="5"/>
      <c r="K851" s="39"/>
    </row>
    <row r="852" spans="5:11" x14ac:dyDescent="0.15">
      <c r="E852" s="5"/>
      <c r="F852" s="5"/>
      <c r="K852" s="39"/>
    </row>
    <row r="853" spans="5:11" x14ac:dyDescent="0.15">
      <c r="E853" s="5"/>
      <c r="F853" s="5"/>
      <c r="K853" s="39"/>
    </row>
    <row r="854" spans="5:11" x14ac:dyDescent="0.15">
      <c r="E854" s="5"/>
      <c r="F854" s="5"/>
      <c r="K854" s="39"/>
    </row>
    <row r="855" spans="5:11" x14ac:dyDescent="0.15">
      <c r="E855" s="5"/>
      <c r="F855" s="5"/>
      <c r="K855" s="39"/>
    </row>
    <row r="856" spans="5:11" x14ac:dyDescent="0.15">
      <c r="E856" s="5"/>
      <c r="F856" s="5"/>
      <c r="K856" s="39"/>
    </row>
    <row r="857" spans="5:11" x14ac:dyDescent="0.15">
      <c r="E857" s="5"/>
      <c r="F857" s="5"/>
      <c r="K857" s="39"/>
    </row>
    <row r="858" spans="5:11" x14ac:dyDescent="0.15">
      <c r="E858" s="5"/>
      <c r="F858" s="5"/>
      <c r="K858" s="39"/>
    </row>
    <row r="859" spans="5:11" x14ac:dyDescent="0.15">
      <c r="E859" s="5"/>
      <c r="F859" s="5"/>
      <c r="K859" s="39"/>
    </row>
    <row r="860" spans="5:11" x14ac:dyDescent="0.15">
      <c r="E860" s="5"/>
      <c r="F860" s="5"/>
      <c r="K860" s="39"/>
    </row>
    <row r="861" spans="5:11" x14ac:dyDescent="0.15">
      <c r="E861" s="5"/>
      <c r="F861" s="5"/>
      <c r="K861" s="39"/>
    </row>
    <row r="862" spans="5:11" x14ac:dyDescent="0.15">
      <c r="E862" s="5"/>
      <c r="F862" s="5"/>
      <c r="K862" s="39"/>
    </row>
    <row r="863" spans="5:11" x14ac:dyDescent="0.15">
      <c r="E863" s="5"/>
      <c r="F863" s="5"/>
      <c r="K863" s="39"/>
    </row>
    <row r="864" spans="5:11" x14ac:dyDescent="0.15">
      <c r="E864" s="5"/>
      <c r="F864" s="5"/>
      <c r="K864" s="39"/>
    </row>
    <row r="865" spans="5:11" x14ac:dyDescent="0.15">
      <c r="E865" s="5"/>
      <c r="F865" s="5"/>
      <c r="K865" s="39"/>
    </row>
    <row r="866" spans="5:11" x14ac:dyDescent="0.15">
      <c r="E866" s="5"/>
      <c r="F866" s="5"/>
      <c r="K866" s="39"/>
    </row>
    <row r="867" spans="5:11" x14ac:dyDescent="0.15">
      <c r="E867" s="5"/>
      <c r="F867" s="5"/>
      <c r="K867" s="39"/>
    </row>
    <row r="868" spans="5:11" x14ac:dyDescent="0.15">
      <c r="E868" s="5"/>
      <c r="F868" s="5"/>
      <c r="K868" s="39"/>
    </row>
    <row r="869" spans="5:11" x14ac:dyDescent="0.15">
      <c r="E869" s="5"/>
      <c r="F869" s="5"/>
      <c r="K869" s="39"/>
    </row>
    <row r="870" spans="5:11" x14ac:dyDescent="0.15">
      <c r="E870" s="5"/>
      <c r="F870" s="5"/>
      <c r="K870" s="39"/>
    </row>
    <row r="871" spans="5:11" x14ac:dyDescent="0.15">
      <c r="E871" s="5"/>
      <c r="F871" s="5"/>
      <c r="K871" s="39"/>
    </row>
    <row r="872" spans="5:11" x14ac:dyDescent="0.15">
      <c r="E872" s="5"/>
      <c r="F872" s="5"/>
      <c r="K872" s="39"/>
    </row>
    <row r="873" spans="5:11" x14ac:dyDescent="0.15">
      <c r="E873" s="5"/>
      <c r="F873" s="5"/>
      <c r="K873" s="39"/>
    </row>
    <row r="874" spans="5:11" x14ac:dyDescent="0.15">
      <c r="E874" s="5"/>
      <c r="F874" s="5"/>
      <c r="K874" s="39"/>
    </row>
    <row r="875" spans="5:11" x14ac:dyDescent="0.15">
      <c r="E875" s="5"/>
      <c r="F875" s="5"/>
      <c r="K875" s="39"/>
    </row>
    <row r="876" spans="5:11" x14ac:dyDescent="0.15">
      <c r="E876" s="5"/>
      <c r="F876" s="5"/>
      <c r="K876" s="39"/>
    </row>
    <row r="877" spans="5:11" x14ac:dyDescent="0.15">
      <c r="E877" s="5"/>
      <c r="F877" s="5"/>
      <c r="K877" s="39"/>
    </row>
    <row r="878" spans="5:11" x14ac:dyDescent="0.15">
      <c r="E878" s="5"/>
      <c r="F878" s="5"/>
      <c r="K878" s="39"/>
    </row>
    <row r="879" spans="5:11" x14ac:dyDescent="0.15">
      <c r="E879" s="5"/>
      <c r="F879" s="5"/>
      <c r="K879" s="39"/>
    </row>
    <row r="880" spans="5:11" x14ac:dyDescent="0.15">
      <c r="E880" s="5"/>
      <c r="F880" s="5"/>
      <c r="K880" s="39"/>
    </row>
    <row r="881" spans="5:11" x14ac:dyDescent="0.15">
      <c r="E881" s="5"/>
      <c r="F881" s="5"/>
      <c r="K881" s="39"/>
    </row>
    <row r="882" spans="5:11" x14ac:dyDescent="0.15">
      <c r="E882" s="5"/>
      <c r="F882" s="5"/>
      <c r="K882" s="39"/>
    </row>
    <row r="883" spans="5:11" x14ac:dyDescent="0.15">
      <c r="E883" s="5"/>
      <c r="F883" s="5"/>
      <c r="K883" s="39"/>
    </row>
    <row r="884" spans="5:11" x14ac:dyDescent="0.15">
      <c r="E884" s="5"/>
      <c r="F884" s="5"/>
      <c r="K884" s="39"/>
    </row>
    <row r="885" spans="5:11" x14ac:dyDescent="0.15">
      <c r="E885" s="5"/>
      <c r="F885" s="5"/>
      <c r="K885" s="39"/>
    </row>
    <row r="886" spans="5:11" x14ac:dyDescent="0.15">
      <c r="E886" s="5"/>
      <c r="F886" s="5"/>
    </row>
    <row r="887" spans="5:11" x14ac:dyDescent="0.15">
      <c r="E887" s="5"/>
      <c r="F887" s="5"/>
    </row>
    <row r="888" spans="5:11" x14ac:dyDescent="0.15">
      <c r="E888" s="5"/>
      <c r="F888" s="5"/>
    </row>
    <row r="889" spans="5:11" x14ac:dyDescent="0.15">
      <c r="E889" s="5"/>
      <c r="F889" s="5"/>
    </row>
    <row r="890" spans="5:11" x14ac:dyDescent="0.15">
      <c r="E890" s="5"/>
      <c r="F890" s="5"/>
    </row>
    <row r="891" spans="5:11" x14ac:dyDescent="0.15">
      <c r="E891" s="5"/>
      <c r="F891" s="5"/>
    </row>
    <row r="892" spans="5:11" x14ac:dyDescent="0.15">
      <c r="E892" s="5"/>
      <c r="F892" s="5"/>
    </row>
    <row r="893" spans="5:11" x14ac:dyDescent="0.15">
      <c r="E893" s="5"/>
      <c r="F893" s="5"/>
    </row>
    <row r="894" spans="5:11" x14ac:dyDescent="0.15">
      <c r="E894" s="5"/>
      <c r="F894" s="5"/>
    </row>
    <row r="895" spans="5:11" x14ac:dyDescent="0.15">
      <c r="E895" s="5"/>
      <c r="F895" s="5"/>
    </row>
    <row r="896" spans="5:11" x14ac:dyDescent="0.15">
      <c r="E896" s="5"/>
      <c r="F896" s="5"/>
    </row>
    <row r="897" spans="5:6" x14ac:dyDescent="0.15">
      <c r="E897" s="5"/>
      <c r="F897" s="5"/>
    </row>
    <row r="898" spans="5:6" x14ac:dyDescent="0.15">
      <c r="E898" s="5"/>
      <c r="F898" s="5"/>
    </row>
    <row r="899" spans="5:6" x14ac:dyDescent="0.15">
      <c r="E899" s="5"/>
      <c r="F899" s="5"/>
    </row>
    <row r="900" spans="5:6" x14ac:dyDescent="0.15">
      <c r="E900" s="5"/>
      <c r="F900" s="5"/>
    </row>
    <row r="901" spans="5:6" x14ac:dyDescent="0.15">
      <c r="E901" s="5"/>
      <c r="F901" s="5"/>
    </row>
    <row r="902" spans="5:6" x14ac:dyDescent="0.15">
      <c r="E902" s="5"/>
      <c r="F902" s="5"/>
    </row>
    <row r="903" spans="5:6" x14ac:dyDescent="0.15">
      <c r="E903" s="5"/>
      <c r="F903" s="5"/>
    </row>
    <row r="904" spans="5:6" x14ac:dyDescent="0.15">
      <c r="E904" s="5"/>
      <c r="F904" s="5"/>
    </row>
    <row r="905" spans="5:6" x14ac:dyDescent="0.15">
      <c r="E905" s="5"/>
      <c r="F905" s="5"/>
    </row>
    <row r="906" spans="5:6" x14ac:dyDescent="0.15">
      <c r="E906" s="5"/>
      <c r="F906" s="5"/>
    </row>
    <row r="907" spans="5:6" x14ac:dyDescent="0.15">
      <c r="E907" s="5"/>
      <c r="F907" s="5"/>
    </row>
    <row r="908" spans="5:6" x14ac:dyDescent="0.15">
      <c r="E908" s="5"/>
      <c r="F908" s="5"/>
    </row>
    <row r="909" spans="5:6" x14ac:dyDescent="0.15">
      <c r="E909" s="5"/>
      <c r="F909" s="5"/>
    </row>
    <row r="910" spans="5:6" x14ac:dyDescent="0.15">
      <c r="E910" s="5"/>
      <c r="F910" s="5"/>
    </row>
    <row r="911" spans="5:6" x14ac:dyDescent="0.15">
      <c r="E911" s="5"/>
      <c r="F911" s="5"/>
    </row>
    <row r="912" spans="5:6" x14ac:dyDescent="0.15">
      <c r="E912" s="5"/>
      <c r="F912" s="5"/>
    </row>
    <row r="913" spans="5:6" x14ac:dyDescent="0.15">
      <c r="E913" s="5"/>
      <c r="F913" s="5"/>
    </row>
    <row r="914" spans="5:6" x14ac:dyDescent="0.15">
      <c r="E914" s="5"/>
      <c r="F914" s="5"/>
    </row>
    <row r="915" spans="5:6" x14ac:dyDescent="0.15">
      <c r="E915" s="5"/>
      <c r="F915" s="5"/>
    </row>
    <row r="916" spans="5:6" x14ac:dyDescent="0.15">
      <c r="E916" s="5"/>
      <c r="F916" s="5"/>
    </row>
    <row r="917" spans="5:6" x14ac:dyDescent="0.15">
      <c r="E917" s="5"/>
      <c r="F917" s="5"/>
    </row>
    <row r="918" spans="5:6" x14ac:dyDescent="0.15">
      <c r="E918" s="5"/>
      <c r="F918" s="5"/>
    </row>
    <row r="919" spans="5:6" x14ac:dyDescent="0.15">
      <c r="E919" s="5"/>
      <c r="F919" s="5"/>
    </row>
    <row r="920" spans="5:6" x14ac:dyDescent="0.15">
      <c r="E920" s="5"/>
      <c r="F920" s="5"/>
    </row>
    <row r="921" spans="5:6" x14ac:dyDescent="0.15">
      <c r="E921" s="5"/>
      <c r="F921" s="5"/>
    </row>
    <row r="922" spans="5:6" x14ac:dyDescent="0.15">
      <c r="E922" s="5"/>
      <c r="F922" s="5"/>
    </row>
    <row r="923" spans="5:6" x14ac:dyDescent="0.15">
      <c r="E923" s="5"/>
      <c r="F923" s="5"/>
    </row>
    <row r="924" spans="5:6" x14ac:dyDescent="0.15">
      <c r="E924" s="5"/>
      <c r="F924" s="5"/>
    </row>
    <row r="925" spans="5:6" x14ac:dyDescent="0.15">
      <c r="E925" s="5"/>
      <c r="F925" s="5"/>
    </row>
    <row r="926" spans="5:6" x14ac:dyDescent="0.15">
      <c r="E926" s="5"/>
      <c r="F926" s="5"/>
    </row>
    <row r="927" spans="5:6" x14ac:dyDescent="0.15">
      <c r="E927" s="5"/>
      <c r="F927" s="5"/>
    </row>
    <row r="928" spans="5:6" x14ac:dyDescent="0.15">
      <c r="E928" s="5"/>
      <c r="F928" s="5"/>
    </row>
    <row r="929" spans="5:6" x14ac:dyDescent="0.15">
      <c r="E929" s="5"/>
      <c r="F929" s="5"/>
    </row>
    <row r="930" spans="5:6" x14ac:dyDescent="0.15">
      <c r="E930" s="5"/>
      <c r="F930" s="5"/>
    </row>
    <row r="931" spans="5:6" x14ac:dyDescent="0.15">
      <c r="E931" s="5"/>
      <c r="F931" s="5"/>
    </row>
    <row r="932" spans="5:6" x14ac:dyDescent="0.15">
      <c r="E932" s="5"/>
      <c r="F932" s="5"/>
    </row>
    <row r="933" spans="5:6" x14ac:dyDescent="0.15">
      <c r="E933" s="5"/>
      <c r="F933" s="5"/>
    </row>
    <row r="934" spans="5:6" x14ac:dyDescent="0.15">
      <c r="E934" s="5"/>
      <c r="F934" s="5"/>
    </row>
    <row r="935" spans="5:6" x14ac:dyDescent="0.15">
      <c r="E935" s="5"/>
      <c r="F935" s="5"/>
    </row>
    <row r="936" spans="5:6" x14ac:dyDescent="0.15">
      <c r="E936" s="5"/>
      <c r="F936" s="5"/>
    </row>
    <row r="937" spans="5:6" x14ac:dyDescent="0.15">
      <c r="E937" s="5"/>
      <c r="F937" s="5"/>
    </row>
    <row r="938" spans="5:6" x14ac:dyDescent="0.15">
      <c r="E938" s="5"/>
      <c r="F938" s="5"/>
    </row>
    <row r="939" spans="5:6" x14ac:dyDescent="0.15">
      <c r="E939" s="5"/>
      <c r="F939" s="5"/>
    </row>
    <row r="940" spans="5:6" x14ac:dyDescent="0.15">
      <c r="E940" s="5"/>
      <c r="F940" s="5"/>
    </row>
    <row r="941" spans="5:6" x14ac:dyDescent="0.15">
      <c r="E941" s="5"/>
      <c r="F941" s="5"/>
    </row>
    <row r="942" spans="5:6" x14ac:dyDescent="0.15">
      <c r="E942" s="5"/>
      <c r="F942" s="5"/>
    </row>
    <row r="943" spans="5:6" x14ac:dyDescent="0.15">
      <c r="E943" s="5"/>
      <c r="F943" s="5"/>
    </row>
    <row r="944" spans="5:6" x14ac:dyDescent="0.15">
      <c r="E944" s="5"/>
      <c r="F944" s="5"/>
    </row>
    <row r="945" spans="5:6" x14ac:dyDescent="0.15">
      <c r="E945" s="5"/>
      <c r="F945" s="5"/>
    </row>
    <row r="946" spans="5:6" x14ac:dyDescent="0.15">
      <c r="E946" s="5"/>
      <c r="F946" s="5"/>
    </row>
    <row r="947" spans="5:6" x14ac:dyDescent="0.15">
      <c r="E947" s="5"/>
      <c r="F947" s="5"/>
    </row>
    <row r="948" spans="5:6" x14ac:dyDescent="0.15">
      <c r="E948" s="5"/>
      <c r="F948" s="5"/>
    </row>
    <row r="949" spans="5:6" x14ac:dyDescent="0.15">
      <c r="E949" s="5"/>
      <c r="F949" s="5"/>
    </row>
    <row r="950" spans="5:6" x14ac:dyDescent="0.15">
      <c r="E950" s="5"/>
      <c r="F950" s="5"/>
    </row>
    <row r="951" spans="5:6" x14ac:dyDescent="0.15">
      <c r="E951" s="5"/>
      <c r="F951" s="5"/>
    </row>
    <row r="952" spans="5:6" x14ac:dyDescent="0.15">
      <c r="E952" s="5"/>
      <c r="F952" s="5"/>
    </row>
    <row r="953" spans="5:6" x14ac:dyDescent="0.15">
      <c r="E953" s="5"/>
      <c r="F953" s="5"/>
    </row>
    <row r="954" spans="5:6" x14ac:dyDescent="0.15">
      <c r="E954" s="5"/>
      <c r="F954" s="5"/>
    </row>
    <row r="955" spans="5:6" x14ac:dyDescent="0.15">
      <c r="E955" s="5"/>
      <c r="F955" s="5"/>
    </row>
    <row r="956" spans="5:6" x14ac:dyDescent="0.15">
      <c r="E956" s="5"/>
      <c r="F956" s="5"/>
    </row>
    <row r="957" spans="5:6" x14ac:dyDescent="0.15">
      <c r="E957" s="5"/>
      <c r="F957" s="5"/>
    </row>
    <row r="958" spans="5:6" x14ac:dyDescent="0.15">
      <c r="E958" s="5"/>
      <c r="F958" s="5"/>
    </row>
    <row r="959" spans="5:6" x14ac:dyDescent="0.15">
      <c r="E959" s="5"/>
      <c r="F959" s="5"/>
    </row>
    <row r="960" spans="5:6" x14ac:dyDescent="0.15">
      <c r="E960" s="5"/>
      <c r="F960" s="5"/>
    </row>
    <row r="961" spans="5:6" x14ac:dyDescent="0.15">
      <c r="E961" s="5"/>
      <c r="F961" s="5"/>
    </row>
    <row r="962" spans="5:6" x14ac:dyDescent="0.15">
      <c r="E962" s="5"/>
      <c r="F962" s="5"/>
    </row>
    <row r="963" spans="5:6" x14ac:dyDescent="0.15">
      <c r="E963" s="5"/>
      <c r="F963" s="5"/>
    </row>
    <row r="964" spans="5:6" x14ac:dyDescent="0.15">
      <c r="E964" s="5"/>
      <c r="F964" s="5"/>
    </row>
    <row r="965" spans="5:6" x14ac:dyDescent="0.15">
      <c r="E965" s="5"/>
      <c r="F965" s="5"/>
    </row>
    <row r="966" spans="5:6" x14ac:dyDescent="0.15">
      <c r="E966" s="5"/>
      <c r="F966" s="5"/>
    </row>
    <row r="967" spans="5:6" x14ac:dyDescent="0.15">
      <c r="E967" s="5"/>
      <c r="F967" s="5"/>
    </row>
    <row r="968" spans="5:6" x14ac:dyDescent="0.15">
      <c r="E968" s="5"/>
      <c r="F968" s="5"/>
    </row>
    <row r="969" spans="5:6" x14ac:dyDescent="0.15">
      <c r="E969" s="5"/>
      <c r="F969" s="5"/>
    </row>
    <row r="970" spans="5:6" x14ac:dyDescent="0.15">
      <c r="E970" s="5"/>
      <c r="F970" s="5"/>
    </row>
    <row r="971" spans="5:6" x14ac:dyDescent="0.15">
      <c r="E971" s="5"/>
      <c r="F971" s="5"/>
    </row>
    <row r="972" spans="5:6" x14ac:dyDescent="0.15">
      <c r="E972" s="5"/>
      <c r="F972" s="5"/>
    </row>
    <row r="973" spans="5:6" x14ac:dyDescent="0.15">
      <c r="E973" s="5"/>
      <c r="F973" s="5"/>
    </row>
    <row r="974" spans="5:6" x14ac:dyDescent="0.15">
      <c r="E974" s="5"/>
      <c r="F974" s="5"/>
    </row>
    <row r="975" spans="5:6" x14ac:dyDescent="0.15">
      <c r="E975" s="5"/>
      <c r="F975" s="5"/>
    </row>
    <row r="976" spans="5:6" x14ac:dyDescent="0.15">
      <c r="E976" s="5"/>
      <c r="F976" s="5"/>
    </row>
    <row r="977" spans="5:6" x14ac:dyDescent="0.15">
      <c r="E977" s="5"/>
      <c r="F977" s="5"/>
    </row>
    <row r="978" spans="5:6" x14ac:dyDescent="0.15">
      <c r="E978" s="5"/>
      <c r="F978" s="5"/>
    </row>
    <row r="979" spans="5:6" x14ac:dyDescent="0.15">
      <c r="E979" s="5"/>
      <c r="F979" s="5"/>
    </row>
    <row r="980" spans="5:6" x14ac:dyDescent="0.15">
      <c r="E980" s="5"/>
      <c r="F980" s="5"/>
    </row>
    <row r="981" spans="5:6" x14ac:dyDescent="0.15">
      <c r="E981" s="5"/>
      <c r="F981" s="5"/>
    </row>
    <row r="982" spans="5:6" x14ac:dyDescent="0.15">
      <c r="E982" s="5"/>
      <c r="F982" s="5"/>
    </row>
    <row r="983" spans="5:6" x14ac:dyDescent="0.15">
      <c r="E983" s="5"/>
      <c r="F983" s="5"/>
    </row>
    <row r="984" spans="5:6" x14ac:dyDescent="0.15">
      <c r="E984" s="5"/>
      <c r="F984" s="5"/>
    </row>
    <row r="985" spans="5:6" x14ac:dyDescent="0.15">
      <c r="E985" s="5"/>
      <c r="F985" s="5"/>
    </row>
    <row r="986" spans="5:6" x14ac:dyDescent="0.15">
      <c r="E986" s="5"/>
      <c r="F986" s="5"/>
    </row>
    <row r="987" spans="5:6" x14ac:dyDescent="0.15">
      <c r="E987" s="5"/>
      <c r="F987" s="5"/>
    </row>
    <row r="988" spans="5:6" x14ac:dyDescent="0.15">
      <c r="E988" s="5"/>
      <c r="F988" s="5"/>
    </row>
    <row r="989" spans="5:6" x14ac:dyDescent="0.15">
      <c r="E989" s="5"/>
      <c r="F989" s="5"/>
    </row>
    <row r="990" spans="5:6" x14ac:dyDescent="0.15">
      <c r="E990" s="5"/>
      <c r="F990" s="5"/>
    </row>
    <row r="991" spans="5:6" x14ac:dyDescent="0.15">
      <c r="E991" s="5"/>
      <c r="F991" s="5"/>
    </row>
    <row r="992" spans="5:6" x14ac:dyDescent="0.15">
      <c r="E992" s="5"/>
      <c r="F992" s="5"/>
    </row>
    <row r="993" spans="5:6" x14ac:dyDescent="0.15">
      <c r="E993" s="5"/>
      <c r="F993" s="5"/>
    </row>
    <row r="994" spans="5:6" x14ac:dyDescent="0.15">
      <c r="E994" s="5"/>
      <c r="F994" s="5"/>
    </row>
    <row r="995" spans="5:6" x14ac:dyDescent="0.15">
      <c r="E995" s="5"/>
      <c r="F995" s="5"/>
    </row>
    <row r="996" spans="5:6" x14ac:dyDescent="0.15">
      <c r="E996" s="5"/>
      <c r="F996" s="5"/>
    </row>
    <row r="997" spans="5:6" x14ac:dyDescent="0.15">
      <c r="E997" s="5"/>
      <c r="F997" s="5"/>
    </row>
    <row r="998" spans="5:6" x14ac:dyDescent="0.15">
      <c r="E998" s="5"/>
      <c r="F998" s="5"/>
    </row>
    <row r="999" spans="5:6" x14ac:dyDescent="0.15">
      <c r="E999" s="5"/>
      <c r="F999" s="5"/>
    </row>
    <row r="1000" spans="5:6" x14ac:dyDescent="0.15">
      <c r="E1000" s="5"/>
      <c r="F1000" s="5"/>
    </row>
    <row r="1001" spans="5:6" x14ac:dyDescent="0.15">
      <c r="E1001" s="5"/>
      <c r="F1001" s="5"/>
    </row>
    <row r="1002" spans="5:6" x14ac:dyDescent="0.15">
      <c r="E1002" s="5"/>
      <c r="F1002" s="5"/>
    </row>
    <row r="1003" spans="5:6" x14ac:dyDescent="0.15">
      <c r="E1003" s="5"/>
      <c r="F1003" s="5"/>
    </row>
    <row r="1004" spans="5:6" x14ac:dyDescent="0.15">
      <c r="E1004" s="5"/>
      <c r="F1004" s="5"/>
    </row>
    <row r="1005" spans="5:6" x14ac:dyDescent="0.15">
      <c r="E1005" s="5"/>
      <c r="F1005" s="5"/>
    </row>
    <row r="1006" spans="5:6" x14ac:dyDescent="0.15">
      <c r="E1006" s="5"/>
      <c r="F1006" s="5"/>
    </row>
    <row r="1007" spans="5:6" x14ac:dyDescent="0.15">
      <c r="E1007" s="5"/>
      <c r="F1007" s="5"/>
    </row>
    <row r="1008" spans="5:6" x14ac:dyDescent="0.15">
      <c r="E1008" s="5"/>
      <c r="F1008" s="5"/>
    </row>
    <row r="1009" spans="5:6" x14ac:dyDescent="0.15">
      <c r="E1009" s="5"/>
      <c r="F1009" s="5"/>
    </row>
    <row r="1010" spans="5:6" x14ac:dyDescent="0.15">
      <c r="E1010" s="5"/>
      <c r="F1010" s="5"/>
    </row>
    <row r="1011" spans="5:6" x14ac:dyDescent="0.15">
      <c r="E1011" s="5"/>
      <c r="F1011" s="5"/>
    </row>
    <row r="1012" spans="5:6" x14ac:dyDescent="0.15">
      <c r="E1012" s="5"/>
      <c r="F1012" s="5"/>
    </row>
    <row r="1013" spans="5:6" x14ac:dyDescent="0.15">
      <c r="E1013" s="5"/>
      <c r="F1013" s="5"/>
    </row>
    <row r="1014" spans="5:6" x14ac:dyDescent="0.15">
      <c r="E1014" s="5"/>
      <c r="F1014" s="5"/>
    </row>
    <row r="1015" spans="5:6" x14ac:dyDescent="0.15">
      <c r="E1015" s="5"/>
      <c r="F1015" s="5"/>
    </row>
    <row r="1016" spans="5:6" x14ac:dyDescent="0.15">
      <c r="E1016" s="5"/>
      <c r="F1016" s="5"/>
    </row>
    <row r="1017" spans="5:6" x14ac:dyDescent="0.15">
      <c r="E1017" s="5"/>
      <c r="F1017" s="5"/>
    </row>
    <row r="1018" spans="5:6" x14ac:dyDescent="0.15">
      <c r="E1018" s="5"/>
      <c r="F1018" s="5"/>
    </row>
    <row r="1019" spans="5:6" x14ac:dyDescent="0.15">
      <c r="E1019" s="5"/>
      <c r="F1019" s="5"/>
    </row>
    <row r="1020" spans="5:6" x14ac:dyDescent="0.15">
      <c r="E1020" s="5"/>
      <c r="F1020" s="5"/>
    </row>
    <row r="1021" spans="5:6" x14ac:dyDescent="0.15">
      <c r="E1021" s="5"/>
      <c r="F1021" s="5"/>
    </row>
    <row r="1022" spans="5:6" x14ac:dyDescent="0.15">
      <c r="E1022" s="5"/>
      <c r="F1022" s="5"/>
    </row>
    <row r="1023" spans="5:6" x14ac:dyDescent="0.15">
      <c r="E1023" s="5"/>
      <c r="F1023" s="5"/>
    </row>
    <row r="1024" spans="5:6" x14ac:dyDescent="0.15">
      <c r="E1024" s="5"/>
      <c r="F1024" s="5"/>
    </row>
    <row r="1025" spans="5:6" x14ac:dyDescent="0.15">
      <c r="E1025" s="5"/>
      <c r="F1025" s="5"/>
    </row>
    <row r="1026" spans="5:6" x14ac:dyDescent="0.15">
      <c r="E1026" s="5"/>
      <c r="F1026" s="5"/>
    </row>
    <row r="1027" spans="5:6" x14ac:dyDescent="0.15">
      <c r="E1027" s="5"/>
      <c r="F1027" s="5"/>
    </row>
    <row r="1028" spans="5:6" x14ac:dyDescent="0.15">
      <c r="E1028" s="5"/>
      <c r="F1028" s="5"/>
    </row>
    <row r="1029" spans="5:6" x14ac:dyDescent="0.15">
      <c r="E1029" s="5"/>
      <c r="F1029" s="5"/>
    </row>
    <row r="1030" spans="5:6" x14ac:dyDescent="0.15">
      <c r="E1030" s="5"/>
      <c r="F1030" s="5"/>
    </row>
    <row r="1031" spans="5:6" x14ac:dyDescent="0.15">
      <c r="E1031" s="5"/>
      <c r="F1031" s="5"/>
    </row>
    <row r="1032" spans="5:6" x14ac:dyDescent="0.15">
      <c r="E1032" s="5"/>
      <c r="F1032" s="5"/>
    </row>
    <row r="1033" spans="5:6" x14ac:dyDescent="0.15">
      <c r="E1033" s="5"/>
      <c r="F1033" s="5"/>
    </row>
    <row r="1034" spans="5:6" x14ac:dyDescent="0.15">
      <c r="E1034" s="5"/>
      <c r="F1034" s="5"/>
    </row>
    <row r="1035" spans="5:6" x14ac:dyDescent="0.15">
      <c r="E1035" s="5"/>
      <c r="F1035" s="5"/>
    </row>
    <row r="1036" spans="5:6" x14ac:dyDescent="0.15">
      <c r="E1036" s="5"/>
      <c r="F1036" s="5"/>
    </row>
    <row r="1037" spans="5:6" x14ac:dyDescent="0.15">
      <c r="E1037" s="5"/>
      <c r="F1037" s="5"/>
    </row>
    <row r="1038" spans="5:6" x14ac:dyDescent="0.15">
      <c r="E1038" s="5"/>
      <c r="F1038" s="5"/>
    </row>
    <row r="1039" spans="5:6" x14ac:dyDescent="0.15">
      <c r="E1039" s="5"/>
      <c r="F1039" s="5"/>
    </row>
    <row r="1040" spans="5:6" x14ac:dyDescent="0.15">
      <c r="E1040" s="5"/>
      <c r="F1040" s="5"/>
    </row>
    <row r="1041" spans="5:6" x14ac:dyDescent="0.15">
      <c r="E1041" s="5"/>
      <c r="F1041" s="5"/>
    </row>
    <row r="1042" spans="5:6" x14ac:dyDescent="0.15">
      <c r="E1042" s="5"/>
      <c r="F1042" s="5"/>
    </row>
    <row r="1043" spans="5:6" x14ac:dyDescent="0.15">
      <c r="E1043" s="5"/>
      <c r="F1043" s="5"/>
    </row>
    <row r="1044" spans="5:6" x14ac:dyDescent="0.15">
      <c r="E1044" s="5"/>
      <c r="F1044" s="5"/>
    </row>
    <row r="1045" spans="5:6" x14ac:dyDescent="0.15">
      <c r="E1045" s="5"/>
      <c r="F1045" s="5"/>
    </row>
    <row r="1046" spans="5:6" x14ac:dyDescent="0.15">
      <c r="E1046" s="5"/>
      <c r="F1046" s="5"/>
    </row>
    <row r="1047" spans="5:6" x14ac:dyDescent="0.15">
      <c r="E1047" s="5"/>
      <c r="F1047" s="5"/>
    </row>
    <row r="1048" spans="5:6" x14ac:dyDescent="0.15">
      <c r="E1048" s="5"/>
      <c r="F1048" s="5"/>
    </row>
    <row r="1049" spans="5:6" x14ac:dyDescent="0.15">
      <c r="E1049" s="5"/>
      <c r="F1049" s="5"/>
    </row>
    <row r="1050" spans="5:6" x14ac:dyDescent="0.15">
      <c r="E1050" s="5"/>
      <c r="F1050" s="5"/>
    </row>
    <row r="1051" spans="5:6" x14ac:dyDescent="0.15">
      <c r="E1051" s="5"/>
      <c r="F1051" s="5"/>
    </row>
    <row r="1052" spans="5:6" x14ac:dyDescent="0.15">
      <c r="E1052" s="5"/>
      <c r="F1052" s="5"/>
    </row>
    <row r="1053" spans="5:6" x14ac:dyDescent="0.15">
      <c r="E1053" s="5"/>
      <c r="F1053" s="5"/>
    </row>
    <row r="1054" spans="5:6" x14ac:dyDescent="0.15">
      <c r="E1054" s="5"/>
      <c r="F1054" s="5"/>
    </row>
    <row r="1055" spans="5:6" x14ac:dyDescent="0.15">
      <c r="E1055" s="5"/>
      <c r="F1055" s="5"/>
    </row>
    <row r="1056" spans="5:6" x14ac:dyDescent="0.15">
      <c r="E1056" s="5"/>
      <c r="F1056" s="5"/>
    </row>
    <row r="1057" spans="5:6" x14ac:dyDescent="0.15">
      <c r="E1057" s="5"/>
      <c r="F1057" s="5"/>
    </row>
    <row r="1058" spans="5:6" x14ac:dyDescent="0.15">
      <c r="E1058" s="5"/>
      <c r="F1058" s="5"/>
    </row>
    <row r="1059" spans="5:6" x14ac:dyDescent="0.15">
      <c r="E1059" s="5"/>
      <c r="F1059" s="5"/>
    </row>
    <row r="1060" spans="5:6" x14ac:dyDescent="0.15">
      <c r="E1060" s="5"/>
      <c r="F1060" s="5"/>
    </row>
    <row r="1061" spans="5:6" x14ac:dyDescent="0.15">
      <c r="E1061" s="5"/>
      <c r="F1061" s="5"/>
    </row>
    <row r="1062" spans="5:6" x14ac:dyDescent="0.15">
      <c r="E1062" s="5"/>
      <c r="F1062" s="5"/>
    </row>
    <row r="1063" spans="5:6" x14ac:dyDescent="0.15">
      <c r="E1063" s="5"/>
      <c r="F1063" s="5"/>
    </row>
    <row r="1064" spans="5:6" x14ac:dyDescent="0.15">
      <c r="E1064" s="5"/>
      <c r="F1064" s="5"/>
    </row>
    <row r="1065" spans="5:6" x14ac:dyDescent="0.15">
      <c r="E1065" s="5"/>
      <c r="F1065" s="5"/>
    </row>
    <row r="1066" spans="5:6" x14ac:dyDescent="0.15">
      <c r="E1066" s="5"/>
      <c r="F1066" s="5"/>
    </row>
    <row r="1067" spans="5:6" x14ac:dyDescent="0.15">
      <c r="E1067" s="5"/>
      <c r="F1067" s="5"/>
    </row>
    <row r="1068" spans="5:6" x14ac:dyDescent="0.15">
      <c r="E1068" s="5"/>
      <c r="F1068" s="5"/>
    </row>
    <row r="1069" spans="5:6" x14ac:dyDescent="0.15">
      <c r="E1069" s="5"/>
      <c r="F1069" s="5"/>
    </row>
    <row r="1070" spans="5:6" x14ac:dyDescent="0.15">
      <c r="E1070" s="5"/>
      <c r="F1070" s="5"/>
    </row>
    <row r="1071" spans="5:6" x14ac:dyDescent="0.15">
      <c r="E1071" s="5"/>
      <c r="F1071" s="5"/>
    </row>
    <row r="1072" spans="5:6" x14ac:dyDescent="0.15">
      <c r="E1072" s="5"/>
      <c r="F1072" s="5"/>
    </row>
    <row r="1073" spans="5:6" x14ac:dyDescent="0.15">
      <c r="E1073" s="5"/>
      <c r="F1073" s="5"/>
    </row>
    <row r="1074" spans="5:6" x14ac:dyDescent="0.15">
      <c r="E1074" s="5"/>
      <c r="F1074" s="5"/>
    </row>
    <row r="1075" spans="5:6" x14ac:dyDescent="0.15">
      <c r="E1075" s="5"/>
      <c r="F1075" s="5"/>
    </row>
    <row r="1076" spans="5:6" x14ac:dyDescent="0.15">
      <c r="E1076" s="5"/>
      <c r="F1076" s="5"/>
    </row>
    <row r="1077" spans="5:6" x14ac:dyDescent="0.15">
      <c r="E1077" s="5"/>
      <c r="F1077" s="5"/>
    </row>
    <row r="1078" spans="5:6" x14ac:dyDescent="0.15">
      <c r="E1078" s="5"/>
      <c r="F1078" s="5"/>
    </row>
    <row r="1079" spans="5:6" x14ac:dyDescent="0.15">
      <c r="E1079" s="5"/>
      <c r="F1079" s="5"/>
    </row>
    <row r="1080" spans="5:6" x14ac:dyDescent="0.15">
      <c r="E1080" s="5"/>
      <c r="F1080" s="5"/>
    </row>
    <row r="1081" spans="5:6" x14ac:dyDescent="0.15">
      <c r="E1081" s="5"/>
      <c r="F1081" s="5"/>
    </row>
    <row r="1082" spans="5:6" x14ac:dyDescent="0.15">
      <c r="E1082" s="5"/>
      <c r="F1082" s="5"/>
    </row>
    <row r="1083" spans="5:6" x14ac:dyDescent="0.15">
      <c r="E1083" s="5"/>
      <c r="F1083" s="5"/>
    </row>
    <row r="1084" spans="5:6" x14ac:dyDescent="0.15">
      <c r="E1084" s="5"/>
      <c r="F1084" s="5"/>
    </row>
    <row r="1085" spans="5:6" x14ac:dyDescent="0.15">
      <c r="E1085" s="5"/>
      <c r="F1085" s="5"/>
    </row>
    <row r="1086" spans="5:6" x14ac:dyDescent="0.15">
      <c r="E1086" s="5"/>
      <c r="F1086" s="5"/>
    </row>
    <row r="1087" spans="5:6" x14ac:dyDescent="0.15">
      <c r="E1087" s="5"/>
      <c r="F1087" s="5"/>
    </row>
    <row r="1088" spans="5:6" x14ac:dyDescent="0.15">
      <c r="E1088" s="5"/>
      <c r="F1088" s="5"/>
    </row>
    <row r="1089" spans="5:6" x14ac:dyDescent="0.15">
      <c r="E1089" s="5"/>
      <c r="F1089" s="5"/>
    </row>
    <row r="1090" spans="5:6" x14ac:dyDescent="0.15">
      <c r="E1090" s="5"/>
      <c r="F1090" s="5"/>
    </row>
    <row r="1091" spans="5:6" x14ac:dyDescent="0.15">
      <c r="E1091" s="5"/>
      <c r="F1091" s="5"/>
    </row>
    <row r="1092" spans="5:6" x14ac:dyDescent="0.15">
      <c r="E1092" s="5"/>
      <c r="F1092" s="5"/>
    </row>
    <row r="1093" spans="5:6" x14ac:dyDescent="0.15">
      <c r="E1093" s="5"/>
      <c r="F1093" s="5"/>
    </row>
    <row r="1094" spans="5:6" x14ac:dyDescent="0.15">
      <c r="E1094" s="5"/>
      <c r="F1094" s="5"/>
    </row>
    <row r="1095" spans="5:6" x14ac:dyDescent="0.15">
      <c r="E1095" s="5"/>
      <c r="F1095" s="5"/>
    </row>
    <row r="1096" spans="5:6" x14ac:dyDescent="0.15">
      <c r="E1096" s="5"/>
      <c r="F1096" s="5"/>
    </row>
    <row r="1097" spans="5:6" x14ac:dyDescent="0.15">
      <c r="E1097" s="5"/>
      <c r="F1097" s="5"/>
    </row>
    <row r="1098" spans="5:6" x14ac:dyDescent="0.15">
      <c r="E1098" s="5"/>
      <c r="F1098" s="5"/>
    </row>
    <row r="1099" spans="5:6" x14ac:dyDescent="0.15">
      <c r="E1099" s="5"/>
      <c r="F1099" s="5"/>
    </row>
    <row r="1100" spans="5:6" x14ac:dyDescent="0.15">
      <c r="E1100" s="5"/>
      <c r="F1100" s="5"/>
    </row>
    <row r="1101" spans="5:6" x14ac:dyDescent="0.15">
      <c r="E1101" s="5"/>
      <c r="F1101" s="5"/>
    </row>
    <row r="1102" spans="5:6" x14ac:dyDescent="0.15">
      <c r="E1102" s="5"/>
      <c r="F1102" s="5"/>
    </row>
    <row r="1103" spans="5:6" x14ac:dyDescent="0.15">
      <c r="E1103" s="5"/>
      <c r="F1103" s="5"/>
    </row>
    <row r="1104" spans="5:6" x14ac:dyDescent="0.15">
      <c r="E1104" s="5"/>
      <c r="F1104" s="5"/>
    </row>
    <row r="1105" spans="5:6" x14ac:dyDescent="0.15">
      <c r="E1105" s="5"/>
      <c r="F1105" s="5"/>
    </row>
    <row r="1106" spans="5:6" x14ac:dyDescent="0.15">
      <c r="E1106" s="5"/>
      <c r="F1106" s="5"/>
    </row>
    <row r="1107" spans="5:6" x14ac:dyDescent="0.15">
      <c r="E1107" s="5"/>
      <c r="F1107" s="5"/>
    </row>
    <row r="1108" spans="5:6" x14ac:dyDescent="0.15">
      <c r="E1108" s="5"/>
      <c r="F1108" s="5"/>
    </row>
    <row r="1109" spans="5:6" x14ac:dyDescent="0.15">
      <c r="E1109" s="5"/>
      <c r="F1109" s="5"/>
    </row>
    <row r="1110" spans="5:6" x14ac:dyDescent="0.15">
      <c r="E1110" s="5"/>
      <c r="F1110" s="5"/>
    </row>
    <row r="1111" spans="5:6" x14ac:dyDescent="0.15">
      <c r="E1111" s="5"/>
      <c r="F1111" s="5"/>
    </row>
    <row r="1112" spans="5:6" x14ac:dyDescent="0.15">
      <c r="E1112" s="5"/>
      <c r="F1112" s="5"/>
    </row>
    <row r="1113" spans="5:6" x14ac:dyDescent="0.15">
      <c r="E1113" s="5"/>
      <c r="F1113" s="5"/>
    </row>
    <row r="1114" spans="5:6" x14ac:dyDescent="0.15">
      <c r="E1114" s="5"/>
      <c r="F1114" s="5"/>
    </row>
    <row r="1115" spans="5:6" x14ac:dyDescent="0.15">
      <c r="E1115" s="5"/>
      <c r="F1115" s="5"/>
    </row>
    <row r="1116" spans="5:6" x14ac:dyDescent="0.15">
      <c r="E1116" s="5"/>
      <c r="F1116" s="5"/>
    </row>
    <row r="1117" spans="5:6" x14ac:dyDescent="0.15">
      <c r="E1117" s="5"/>
      <c r="F1117" s="5"/>
    </row>
    <row r="1118" spans="5:6" x14ac:dyDescent="0.15">
      <c r="E1118" s="5"/>
      <c r="F1118" s="5"/>
    </row>
    <row r="1119" spans="5:6" x14ac:dyDescent="0.15">
      <c r="E1119" s="5"/>
      <c r="F1119" s="5"/>
    </row>
    <row r="1120" spans="5:6" x14ac:dyDescent="0.15">
      <c r="E1120" s="5"/>
      <c r="F1120" s="5"/>
    </row>
    <row r="1121" spans="5:6" x14ac:dyDescent="0.15">
      <c r="E1121" s="5"/>
      <c r="F1121" s="5"/>
    </row>
    <row r="1122" spans="5:6" x14ac:dyDescent="0.15">
      <c r="E1122" s="5"/>
      <c r="F1122" s="5"/>
    </row>
    <row r="1123" spans="5:6" x14ac:dyDescent="0.15">
      <c r="E1123" s="5"/>
      <c r="F1123" s="5"/>
    </row>
    <row r="1124" spans="5:6" x14ac:dyDescent="0.15">
      <c r="E1124" s="5"/>
      <c r="F1124" s="5"/>
    </row>
    <row r="1125" spans="5:6" x14ac:dyDescent="0.15">
      <c r="E1125" s="5"/>
      <c r="F1125" s="5"/>
    </row>
    <row r="1126" spans="5:6" x14ac:dyDescent="0.15">
      <c r="E1126" s="5"/>
      <c r="F1126" s="5"/>
    </row>
    <row r="1127" spans="5:6" x14ac:dyDescent="0.15">
      <c r="E1127" s="5"/>
      <c r="F1127" s="5"/>
    </row>
    <row r="1128" spans="5:6" x14ac:dyDescent="0.15">
      <c r="E1128" s="5"/>
      <c r="F1128" s="5"/>
    </row>
    <row r="1129" spans="5:6" x14ac:dyDescent="0.15">
      <c r="E1129" s="5"/>
      <c r="F1129" s="5"/>
    </row>
    <row r="1130" spans="5:6" x14ac:dyDescent="0.15">
      <c r="E1130" s="5"/>
      <c r="F1130" s="5"/>
    </row>
    <row r="1131" spans="5:6" x14ac:dyDescent="0.15">
      <c r="E1131" s="5"/>
      <c r="F1131" s="5"/>
    </row>
    <row r="1132" spans="5:6" x14ac:dyDescent="0.15">
      <c r="E1132" s="5"/>
      <c r="F1132" s="5"/>
    </row>
    <row r="1133" spans="5:6" x14ac:dyDescent="0.15">
      <c r="E1133" s="5"/>
      <c r="F1133" s="5"/>
    </row>
    <row r="1134" spans="5:6" x14ac:dyDescent="0.15">
      <c r="E1134" s="5"/>
      <c r="F1134" s="5"/>
    </row>
    <row r="1135" spans="5:6" x14ac:dyDescent="0.15">
      <c r="E1135" s="5"/>
      <c r="F1135" s="5"/>
    </row>
    <row r="1136" spans="5:6" x14ac:dyDescent="0.15">
      <c r="E1136" s="5"/>
      <c r="F1136" s="5"/>
    </row>
    <row r="1137" spans="5:6" x14ac:dyDescent="0.15">
      <c r="E1137" s="5"/>
      <c r="F1137" s="5"/>
    </row>
    <row r="1138" spans="5:6" x14ac:dyDescent="0.15">
      <c r="E1138" s="5"/>
      <c r="F1138" s="5"/>
    </row>
    <row r="1139" spans="5:6" x14ac:dyDescent="0.15">
      <c r="E1139" s="5"/>
      <c r="F1139" s="5"/>
    </row>
    <row r="1140" spans="5:6" x14ac:dyDescent="0.15">
      <c r="E1140" s="5"/>
      <c r="F1140" s="5"/>
    </row>
    <row r="1141" spans="5:6" x14ac:dyDescent="0.15">
      <c r="E1141" s="5"/>
      <c r="F1141" s="5"/>
    </row>
    <row r="1142" spans="5:6" x14ac:dyDescent="0.15">
      <c r="E1142" s="5"/>
      <c r="F1142" s="5"/>
    </row>
    <row r="1143" spans="5:6" x14ac:dyDescent="0.15">
      <c r="E1143" s="5"/>
      <c r="F1143" s="5"/>
    </row>
    <row r="1144" spans="5:6" x14ac:dyDescent="0.15">
      <c r="E1144" s="5"/>
      <c r="F1144" s="5"/>
    </row>
    <row r="1145" spans="5:6" x14ac:dyDescent="0.15">
      <c r="E1145" s="5"/>
      <c r="F1145" s="5"/>
    </row>
    <row r="1146" spans="5:6" x14ac:dyDescent="0.15">
      <c r="E1146" s="5"/>
      <c r="F1146" s="5"/>
    </row>
    <row r="1147" spans="5:6" x14ac:dyDescent="0.15">
      <c r="E1147" s="5"/>
      <c r="F1147" s="5"/>
    </row>
    <row r="1148" spans="5:6" x14ac:dyDescent="0.15">
      <c r="E1148" s="5"/>
      <c r="F1148" s="5"/>
    </row>
    <row r="1149" spans="5:6" x14ac:dyDescent="0.15">
      <c r="E1149" s="5"/>
      <c r="F1149" s="5"/>
    </row>
    <row r="1150" spans="5:6" x14ac:dyDescent="0.15">
      <c r="E1150" s="5"/>
      <c r="F1150" s="5"/>
    </row>
    <row r="1151" spans="5:6" x14ac:dyDescent="0.15">
      <c r="E1151" s="5"/>
      <c r="F1151" s="5"/>
    </row>
    <row r="1152" spans="5:6" x14ac:dyDescent="0.15">
      <c r="E1152" s="5"/>
      <c r="F1152" s="5"/>
    </row>
    <row r="1153" spans="5:6" x14ac:dyDescent="0.15">
      <c r="E1153" s="5"/>
      <c r="F1153" s="5"/>
    </row>
    <row r="1154" spans="5:6" x14ac:dyDescent="0.15">
      <c r="E1154" s="5"/>
      <c r="F1154" s="5"/>
    </row>
    <row r="1155" spans="5:6" x14ac:dyDescent="0.15">
      <c r="E1155" s="5"/>
      <c r="F1155" s="5"/>
    </row>
    <row r="1156" spans="5:6" x14ac:dyDescent="0.15">
      <c r="E1156" s="5"/>
      <c r="F1156" s="5"/>
    </row>
    <row r="1157" spans="5:6" x14ac:dyDescent="0.15">
      <c r="E1157" s="5"/>
      <c r="F1157" s="5"/>
    </row>
    <row r="1158" spans="5:6" x14ac:dyDescent="0.15">
      <c r="E1158" s="5"/>
      <c r="F1158" s="5"/>
    </row>
    <row r="1159" spans="5:6" x14ac:dyDescent="0.15">
      <c r="E1159" s="5"/>
      <c r="F1159" s="5"/>
    </row>
    <row r="1160" spans="5:6" x14ac:dyDescent="0.15">
      <c r="E1160" s="5"/>
      <c r="F1160" s="5"/>
    </row>
    <row r="1161" spans="5:6" x14ac:dyDescent="0.15">
      <c r="E1161" s="5"/>
      <c r="F1161" s="5"/>
    </row>
    <row r="1162" spans="5:6" x14ac:dyDescent="0.15">
      <c r="E1162" s="5"/>
      <c r="F1162" s="5"/>
    </row>
    <row r="1163" spans="5:6" x14ac:dyDescent="0.15">
      <c r="E1163" s="5"/>
      <c r="F1163" s="5"/>
    </row>
    <row r="1164" spans="5:6" x14ac:dyDescent="0.15">
      <c r="E1164" s="5"/>
      <c r="F1164" s="5"/>
    </row>
    <row r="1165" spans="5:6" x14ac:dyDescent="0.15">
      <c r="E1165" s="5"/>
      <c r="F1165" s="5"/>
    </row>
    <row r="1166" spans="5:6" x14ac:dyDescent="0.15">
      <c r="E1166" s="5"/>
      <c r="F1166" s="5"/>
    </row>
    <row r="1167" spans="5:6" x14ac:dyDescent="0.15">
      <c r="E1167" s="5"/>
      <c r="F1167" s="5"/>
    </row>
    <row r="1168" spans="5:6" x14ac:dyDescent="0.15">
      <c r="E1168" s="5"/>
      <c r="F1168" s="5"/>
    </row>
    <row r="1169" spans="5:6" x14ac:dyDescent="0.15">
      <c r="E1169" s="5"/>
      <c r="F1169" s="5"/>
    </row>
    <row r="1170" spans="5:6" x14ac:dyDescent="0.15">
      <c r="E1170" s="5"/>
      <c r="F1170" s="5"/>
    </row>
    <row r="1171" spans="5:6" x14ac:dyDescent="0.15">
      <c r="E1171" s="5"/>
      <c r="F1171" s="5"/>
    </row>
    <row r="1172" spans="5:6" x14ac:dyDescent="0.15">
      <c r="E1172" s="5"/>
      <c r="F1172" s="5"/>
    </row>
    <row r="1173" spans="5:6" x14ac:dyDescent="0.15">
      <c r="E1173" s="5"/>
      <c r="F1173" s="5"/>
    </row>
    <row r="1174" spans="5:6" x14ac:dyDescent="0.15">
      <c r="E1174" s="5"/>
      <c r="F1174" s="5"/>
    </row>
    <row r="1175" spans="5:6" x14ac:dyDescent="0.15">
      <c r="E1175" s="5"/>
      <c r="F1175" s="5"/>
    </row>
    <row r="1176" spans="5:6" x14ac:dyDescent="0.15">
      <c r="E1176" s="5"/>
      <c r="F1176" s="5"/>
    </row>
    <row r="1177" spans="5:6" x14ac:dyDescent="0.15">
      <c r="E1177" s="5"/>
      <c r="F1177" s="5"/>
    </row>
    <row r="1178" spans="5:6" x14ac:dyDescent="0.15">
      <c r="E1178" s="5"/>
      <c r="F1178" s="5"/>
    </row>
    <row r="1179" spans="5:6" x14ac:dyDescent="0.15">
      <c r="E1179" s="5"/>
      <c r="F1179" s="5"/>
    </row>
    <row r="1180" spans="5:6" x14ac:dyDescent="0.15">
      <c r="E1180" s="5"/>
      <c r="F1180" s="5"/>
    </row>
    <row r="1181" spans="5:6" x14ac:dyDescent="0.15">
      <c r="E1181" s="5"/>
      <c r="F1181" s="5"/>
    </row>
    <row r="1182" spans="5:6" x14ac:dyDescent="0.15">
      <c r="E1182" s="5"/>
      <c r="F1182" s="5"/>
    </row>
    <row r="1183" spans="5:6" x14ac:dyDescent="0.15">
      <c r="E1183" s="5"/>
      <c r="F1183" s="5"/>
    </row>
    <row r="1184" spans="5:6" x14ac:dyDescent="0.15">
      <c r="E1184" s="5"/>
      <c r="F1184" s="5"/>
    </row>
    <row r="1185" spans="5:6" x14ac:dyDescent="0.15">
      <c r="E1185" s="5"/>
      <c r="F1185" s="5"/>
    </row>
    <row r="1186" spans="5:6" x14ac:dyDescent="0.15">
      <c r="E1186" s="5"/>
      <c r="F1186" s="5"/>
    </row>
    <row r="1187" spans="5:6" x14ac:dyDescent="0.15">
      <c r="E1187" s="5"/>
      <c r="F1187" s="5"/>
    </row>
    <row r="1188" spans="5:6" x14ac:dyDescent="0.15">
      <c r="E1188" s="5"/>
      <c r="F1188" s="5"/>
    </row>
    <row r="1189" spans="5:6" x14ac:dyDescent="0.15">
      <c r="E1189" s="5"/>
      <c r="F1189" s="5"/>
    </row>
    <row r="1190" spans="5:6" x14ac:dyDescent="0.15">
      <c r="E1190" s="5"/>
      <c r="F1190" s="5"/>
    </row>
    <row r="1191" spans="5:6" x14ac:dyDescent="0.15">
      <c r="E1191" s="5"/>
      <c r="F1191" s="5"/>
    </row>
    <row r="1192" spans="5:6" x14ac:dyDescent="0.15">
      <c r="E1192" s="5"/>
      <c r="F1192" s="5"/>
    </row>
    <row r="1193" spans="5:6" x14ac:dyDescent="0.15">
      <c r="E1193" s="5"/>
      <c r="F1193" s="5"/>
    </row>
    <row r="1194" spans="5:6" x14ac:dyDescent="0.15">
      <c r="E1194" s="5"/>
      <c r="F1194" s="5"/>
    </row>
    <row r="1195" spans="5:6" x14ac:dyDescent="0.15">
      <c r="E1195" s="5"/>
      <c r="F1195" s="5"/>
    </row>
    <row r="1196" spans="5:6" x14ac:dyDescent="0.15">
      <c r="E1196" s="5"/>
      <c r="F1196" s="5"/>
    </row>
    <row r="1197" spans="5:6" x14ac:dyDescent="0.15">
      <c r="E1197" s="5"/>
      <c r="F1197" s="5"/>
    </row>
    <row r="1198" spans="5:6" x14ac:dyDescent="0.15">
      <c r="E1198" s="5"/>
      <c r="F1198" s="5"/>
    </row>
    <row r="1199" spans="5:6" x14ac:dyDescent="0.15">
      <c r="E1199" s="5"/>
      <c r="F1199" s="5"/>
    </row>
    <row r="1200" spans="5:6" x14ac:dyDescent="0.15">
      <c r="E1200" s="5"/>
      <c r="F1200" s="5"/>
    </row>
    <row r="1201" spans="5:6" x14ac:dyDescent="0.15">
      <c r="E1201" s="5"/>
      <c r="F1201" s="5"/>
    </row>
    <row r="1202" spans="5:6" x14ac:dyDescent="0.15">
      <c r="E1202" s="5"/>
      <c r="F1202" s="5"/>
    </row>
    <row r="1203" spans="5:6" x14ac:dyDescent="0.15">
      <c r="E1203" s="5"/>
      <c r="F1203" s="5"/>
    </row>
    <row r="1204" spans="5:6" x14ac:dyDescent="0.15">
      <c r="E1204" s="5"/>
      <c r="F1204" s="5"/>
    </row>
    <row r="1205" spans="5:6" x14ac:dyDescent="0.15">
      <c r="E1205" s="5"/>
      <c r="F1205" s="5"/>
    </row>
    <row r="1206" spans="5:6" x14ac:dyDescent="0.15">
      <c r="E1206" s="5"/>
      <c r="F1206" s="5"/>
    </row>
    <row r="1207" spans="5:6" x14ac:dyDescent="0.15">
      <c r="E1207" s="5"/>
      <c r="F1207" s="5"/>
    </row>
    <row r="1208" spans="5:6" x14ac:dyDescent="0.15">
      <c r="E1208" s="5"/>
      <c r="F1208" s="5"/>
    </row>
    <row r="1209" spans="5:6" x14ac:dyDescent="0.15">
      <c r="E1209" s="5"/>
      <c r="F1209" s="5"/>
    </row>
    <row r="1210" spans="5:6" x14ac:dyDescent="0.15">
      <c r="E1210" s="5"/>
      <c r="F1210" s="5"/>
    </row>
    <row r="1211" spans="5:6" x14ac:dyDescent="0.15">
      <c r="E1211" s="5"/>
      <c r="F1211" s="5"/>
    </row>
    <row r="1212" spans="5:6" x14ac:dyDescent="0.15">
      <c r="E1212" s="5"/>
      <c r="F1212" s="5"/>
    </row>
    <row r="1213" spans="5:6" x14ac:dyDescent="0.15">
      <c r="E1213" s="5"/>
      <c r="F1213" s="5"/>
    </row>
    <row r="1214" spans="5:6" x14ac:dyDescent="0.15">
      <c r="E1214" s="5"/>
      <c r="F1214" s="5"/>
    </row>
    <row r="1215" spans="5:6" x14ac:dyDescent="0.15">
      <c r="E1215" s="5"/>
      <c r="F1215" s="5"/>
    </row>
    <row r="1216" spans="5:6" x14ac:dyDescent="0.15">
      <c r="E1216" s="5"/>
      <c r="F1216" s="5"/>
    </row>
    <row r="1217" spans="5:6" x14ac:dyDescent="0.15">
      <c r="E1217" s="5"/>
      <c r="F1217" s="5"/>
    </row>
    <row r="1218" spans="5:6" x14ac:dyDescent="0.15">
      <c r="E1218" s="5"/>
      <c r="F1218" s="5"/>
    </row>
    <row r="1219" spans="5:6" x14ac:dyDescent="0.15">
      <c r="E1219" s="5"/>
      <c r="F1219" s="5"/>
    </row>
    <row r="1220" spans="5:6" x14ac:dyDescent="0.15">
      <c r="E1220" s="5"/>
      <c r="F1220" s="5"/>
    </row>
    <row r="1221" spans="5:6" x14ac:dyDescent="0.15">
      <c r="E1221" s="5"/>
      <c r="F1221" s="5"/>
    </row>
    <row r="1222" spans="5:6" x14ac:dyDescent="0.15">
      <c r="E1222" s="5"/>
      <c r="F1222" s="5"/>
    </row>
    <row r="1223" spans="5:6" x14ac:dyDescent="0.15">
      <c r="E1223" s="5"/>
      <c r="F1223" s="5"/>
    </row>
    <row r="1224" spans="5:6" x14ac:dyDescent="0.15">
      <c r="E1224" s="5"/>
      <c r="F1224" s="5"/>
    </row>
    <row r="1225" spans="5:6" x14ac:dyDescent="0.15">
      <c r="E1225" s="5"/>
      <c r="F1225" s="5"/>
    </row>
    <row r="1226" spans="5:6" x14ac:dyDescent="0.15">
      <c r="E1226" s="5"/>
      <c r="F1226" s="5"/>
    </row>
    <row r="1227" spans="5:6" x14ac:dyDescent="0.15">
      <c r="E1227" s="5"/>
      <c r="F1227" s="5"/>
    </row>
    <row r="1228" spans="5:6" x14ac:dyDescent="0.15">
      <c r="E1228" s="5"/>
      <c r="F1228" s="5"/>
    </row>
    <row r="1229" spans="5:6" x14ac:dyDescent="0.15">
      <c r="E1229" s="5"/>
      <c r="F1229" s="5"/>
    </row>
    <row r="1230" spans="5:6" x14ac:dyDescent="0.15">
      <c r="E1230" s="5"/>
      <c r="F1230" s="5"/>
    </row>
    <row r="1231" spans="5:6" x14ac:dyDescent="0.15">
      <c r="E1231" s="5"/>
      <c r="F1231" s="5"/>
    </row>
    <row r="1232" spans="5:6" x14ac:dyDescent="0.15">
      <c r="E1232" s="5"/>
      <c r="F1232" s="5"/>
    </row>
    <row r="1233" spans="5:6" x14ac:dyDescent="0.15">
      <c r="E1233" s="5"/>
      <c r="F1233" s="5"/>
    </row>
    <row r="1234" spans="5:6" x14ac:dyDescent="0.15">
      <c r="E1234" s="5"/>
      <c r="F1234" s="5"/>
    </row>
    <row r="1235" spans="5:6" x14ac:dyDescent="0.15">
      <c r="E1235" s="5"/>
      <c r="F1235" s="5"/>
    </row>
    <row r="1236" spans="5:6" x14ac:dyDescent="0.15">
      <c r="E1236" s="5"/>
      <c r="F1236" s="5"/>
    </row>
    <row r="1237" spans="5:6" x14ac:dyDescent="0.15">
      <c r="E1237" s="5"/>
      <c r="F1237" s="5"/>
    </row>
    <row r="1238" spans="5:6" x14ac:dyDescent="0.15">
      <c r="E1238" s="5"/>
      <c r="F1238" s="5"/>
    </row>
    <row r="1239" spans="5:6" x14ac:dyDescent="0.15">
      <c r="E1239" s="5"/>
      <c r="F1239" s="5"/>
    </row>
    <row r="1240" spans="5:6" x14ac:dyDescent="0.15">
      <c r="E1240" s="5"/>
      <c r="F1240" s="5"/>
    </row>
    <row r="1241" spans="5:6" x14ac:dyDescent="0.15">
      <c r="E1241" s="5"/>
      <c r="F1241" s="5"/>
    </row>
    <row r="1242" spans="5:6" x14ac:dyDescent="0.15">
      <c r="E1242" s="5"/>
      <c r="F1242" s="5"/>
    </row>
    <row r="1243" spans="5:6" x14ac:dyDescent="0.15">
      <c r="E1243" s="5"/>
      <c r="F1243" s="5"/>
    </row>
    <row r="1244" spans="5:6" x14ac:dyDescent="0.15">
      <c r="E1244" s="5"/>
      <c r="F1244" s="5"/>
    </row>
    <row r="1245" spans="5:6" x14ac:dyDescent="0.15">
      <c r="E1245" s="5"/>
      <c r="F1245" s="5"/>
    </row>
    <row r="1246" spans="5:6" x14ac:dyDescent="0.15">
      <c r="E1246" s="5"/>
      <c r="F1246" s="5"/>
    </row>
    <row r="1247" spans="5:6" x14ac:dyDescent="0.15">
      <c r="E1247" s="5"/>
      <c r="F1247" s="5"/>
    </row>
    <row r="1248" spans="5:6" x14ac:dyDescent="0.15">
      <c r="E1248" s="5"/>
      <c r="F1248" s="5"/>
    </row>
    <row r="1249" spans="5:6" x14ac:dyDescent="0.15">
      <c r="E1249" s="5"/>
      <c r="F1249" s="5"/>
    </row>
    <row r="1250" spans="5:6" x14ac:dyDescent="0.15">
      <c r="E1250" s="5"/>
      <c r="F1250" s="5"/>
    </row>
    <row r="1251" spans="5:6" x14ac:dyDescent="0.15">
      <c r="E1251" s="5"/>
      <c r="F1251" s="5"/>
    </row>
    <row r="1252" spans="5:6" x14ac:dyDescent="0.15">
      <c r="E1252" s="5"/>
      <c r="F1252" s="5"/>
    </row>
    <row r="1253" spans="5:6" x14ac:dyDescent="0.15">
      <c r="E1253" s="5"/>
      <c r="F1253" s="5"/>
    </row>
    <row r="1254" spans="5:6" x14ac:dyDescent="0.15">
      <c r="E1254" s="5"/>
      <c r="F1254" s="5"/>
    </row>
    <row r="1255" spans="5:6" x14ac:dyDescent="0.15">
      <c r="E1255" s="5"/>
      <c r="F1255" s="5"/>
    </row>
    <row r="1256" spans="5:6" x14ac:dyDescent="0.15">
      <c r="E1256" s="5"/>
      <c r="F1256" s="5"/>
    </row>
    <row r="1257" spans="5:6" x14ac:dyDescent="0.15">
      <c r="E1257" s="5"/>
      <c r="F1257" s="5"/>
    </row>
    <row r="1258" spans="5:6" x14ac:dyDescent="0.15">
      <c r="E1258" s="5"/>
      <c r="F1258" s="5"/>
    </row>
    <row r="1259" spans="5:6" x14ac:dyDescent="0.15">
      <c r="E1259" s="5"/>
      <c r="F1259" s="5"/>
    </row>
    <row r="1260" spans="5:6" x14ac:dyDescent="0.15">
      <c r="E1260" s="5"/>
      <c r="F1260" s="5"/>
    </row>
    <row r="1261" spans="5:6" x14ac:dyDescent="0.15">
      <c r="E1261" s="5"/>
      <c r="F1261" s="5"/>
    </row>
    <row r="1262" spans="5:6" x14ac:dyDescent="0.15">
      <c r="E1262" s="5"/>
      <c r="F1262" s="5"/>
    </row>
    <row r="1263" spans="5:6" x14ac:dyDescent="0.15">
      <c r="E1263" s="5"/>
      <c r="F1263" s="5"/>
    </row>
    <row r="1264" spans="5:6" x14ac:dyDescent="0.15">
      <c r="E1264" s="5"/>
      <c r="F1264" s="5"/>
    </row>
    <row r="1265" spans="5:6" x14ac:dyDescent="0.15">
      <c r="E1265" s="5"/>
      <c r="F1265" s="5"/>
    </row>
    <row r="1266" spans="5:6" x14ac:dyDescent="0.15">
      <c r="E1266" s="5"/>
      <c r="F1266" s="5"/>
    </row>
    <row r="1267" spans="5:6" x14ac:dyDescent="0.15">
      <c r="E1267" s="5"/>
      <c r="F1267" s="5"/>
    </row>
    <row r="1268" spans="5:6" x14ac:dyDescent="0.15">
      <c r="E1268" s="5"/>
      <c r="F1268" s="5"/>
    </row>
    <row r="1269" spans="5:6" x14ac:dyDescent="0.15">
      <c r="E1269" s="5"/>
      <c r="F1269" s="5"/>
    </row>
    <row r="1270" spans="5:6" x14ac:dyDescent="0.15">
      <c r="E1270" s="5"/>
      <c r="F1270" s="5"/>
    </row>
    <row r="1271" spans="5:6" x14ac:dyDescent="0.15">
      <c r="E1271" s="5"/>
      <c r="F1271" s="5"/>
    </row>
    <row r="1272" spans="5:6" x14ac:dyDescent="0.15">
      <c r="E1272" s="5"/>
      <c r="F1272" s="5"/>
    </row>
    <row r="1273" spans="5:6" x14ac:dyDescent="0.15">
      <c r="E1273" s="5"/>
      <c r="F1273" s="5"/>
    </row>
    <row r="1274" spans="5:6" x14ac:dyDescent="0.15">
      <c r="E1274" s="5"/>
      <c r="F1274" s="5"/>
    </row>
    <row r="1275" spans="5:6" x14ac:dyDescent="0.15">
      <c r="E1275" s="5"/>
      <c r="F1275" s="5"/>
    </row>
    <row r="1276" spans="5:6" x14ac:dyDescent="0.15">
      <c r="E1276" s="5"/>
      <c r="F1276" s="5"/>
    </row>
    <row r="1277" spans="5:6" x14ac:dyDescent="0.15">
      <c r="E1277" s="5"/>
      <c r="F1277" s="5"/>
    </row>
    <row r="1278" spans="5:6" x14ac:dyDescent="0.15">
      <c r="E1278" s="5"/>
      <c r="F1278" s="5"/>
    </row>
    <row r="1279" spans="5:6" x14ac:dyDescent="0.15">
      <c r="E1279" s="5"/>
      <c r="F1279" s="5"/>
    </row>
    <row r="1280" spans="5:6" x14ac:dyDescent="0.15">
      <c r="E1280" s="5"/>
      <c r="F1280" s="5"/>
    </row>
    <row r="1281" spans="5:6" x14ac:dyDescent="0.15">
      <c r="E1281" s="5"/>
      <c r="F1281" s="5"/>
    </row>
    <row r="1282" spans="5:6" x14ac:dyDescent="0.15">
      <c r="E1282" s="5"/>
      <c r="F1282" s="5"/>
    </row>
    <row r="1283" spans="5:6" x14ac:dyDescent="0.15">
      <c r="E1283" s="5"/>
      <c r="F1283" s="5"/>
    </row>
    <row r="1284" spans="5:6" x14ac:dyDescent="0.15">
      <c r="E1284" s="5"/>
      <c r="F1284" s="5"/>
    </row>
    <row r="1285" spans="5:6" x14ac:dyDescent="0.15">
      <c r="E1285" s="5"/>
      <c r="F1285" s="5"/>
    </row>
    <row r="1286" spans="5:6" x14ac:dyDescent="0.15">
      <c r="E1286" s="5"/>
      <c r="F1286" s="5"/>
    </row>
    <row r="1287" spans="5:6" x14ac:dyDescent="0.15">
      <c r="E1287" s="5"/>
      <c r="F1287" s="5"/>
    </row>
    <row r="1288" spans="5:6" x14ac:dyDescent="0.15">
      <c r="E1288" s="5"/>
      <c r="F1288" s="5"/>
    </row>
    <row r="1289" spans="5:6" x14ac:dyDescent="0.15">
      <c r="E1289" s="5"/>
      <c r="F1289" s="5"/>
    </row>
    <row r="1290" spans="5:6" x14ac:dyDescent="0.15">
      <c r="E1290" s="5"/>
      <c r="F1290" s="5"/>
    </row>
    <row r="1291" spans="5:6" x14ac:dyDescent="0.15">
      <c r="E1291" s="5"/>
      <c r="F1291" s="5"/>
    </row>
    <row r="1292" spans="5:6" x14ac:dyDescent="0.15">
      <c r="E1292" s="5"/>
      <c r="F1292" s="5"/>
    </row>
    <row r="1293" spans="5:6" x14ac:dyDescent="0.15">
      <c r="E1293" s="5"/>
      <c r="F1293" s="5"/>
    </row>
    <row r="1294" spans="5:6" x14ac:dyDescent="0.15">
      <c r="E1294" s="5"/>
      <c r="F1294" s="5"/>
    </row>
    <row r="1295" spans="5:6" x14ac:dyDescent="0.15">
      <c r="E1295" s="5"/>
      <c r="F1295" s="5"/>
    </row>
    <row r="1296" spans="5:6" x14ac:dyDescent="0.15">
      <c r="E1296" s="5"/>
      <c r="F1296" s="5"/>
    </row>
    <row r="1297" spans="5:6" x14ac:dyDescent="0.15">
      <c r="E1297" s="5"/>
      <c r="F1297" s="5"/>
    </row>
    <row r="1298" spans="5:6" x14ac:dyDescent="0.15">
      <c r="E1298" s="5"/>
      <c r="F1298" s="5"/>
    </row>
    <row r="1299" spans="5:6" x14ac:dyDescent="0.15">
      <c r="E1299" s="5"/>
      <c r="F1299" s="5"/>
    </row>
    <row r="1300" spans="5:6" x14ac:dyDescent="0.15">
      <c r="E1300" s="5"/>
      <c r="F1300" s="5"/>
    </row>
    <row r="1301" spans="5:6" x14ac:dyDescent="0.15">
      <c r="E1301" s="5"/>
      <c r="F1301" s="5"/>
    </row>
    <row r="1302" spans="5:6" x14ac:dyDescent="0.15">
      <c r="E1302" s="5"/>
      <c r="F1302" s="5"/>
    </row>
    <row r="1303" spans="5:6" x14ac:dyDescent="0.15">
      <c r="E1303" s="5"/>
      <c r="F1303" s="5"/>
    </row>
    <row r="1304" spans="5:6" x14ac:dyDescent="0.15">
      <c r="E1304" s="5"/>
      <c r="F1304" s="5"/>
    </row>
    <row r="1305" spans="5:6" x14ac:dyDescent="0.15">
      <c r="E1305" s="5"/>
      <c r="F1305" s="5"/>
    </row>
    <row r="1306" spans="5:6" x14ac:dyDescent="0.15">
      <c r="E1306" s="5"/>
      <c r="F1306" s="5"/>
    </row>
    <row r="1307" spans="5:6" x14ac:dyDescent="0.15">
      <c r="E1307" s="5"/>
      <c r="F1307" s="5"/>
    </row>
    <row r="1308" spans="5:6" x14ac:dyDescent="0.15">
      <c r="E1308" s="5"/>
      <c r="F1308" s="5"/>
    </row>
    <row r="1309" spans="5:6" x14ac:dyDescent="0.15">
      <c r="E1309" s="5"/>
      <c r="F1309" s="5"/>
    </row>
    <row r="1310" spans="5:6" x14ac:dyDescent="0.15">
      <c r="E1310" s="5"/>
      <c r="F1310" s="5"/>
    </row>
    <row r="1311" spans="5:6" x14ac:dyDescent="0.15">
      <c r="E1311" s="5"/>
      <c r="F1311" s="5"/>
    </row>
    <row r="1312" spans="5:6" x14ac:dyDescent="0.15">
      <c r="E1312" s="5"/>
      <c r="F1312" s="5"/>
    </row>
    <row r="1313" spans="5:6" x14ac:dyDescent="0.15">
      <c r="E1313" s="5"/>
      <c r="F1313" s="5"/>
    </row>
    <row r="1314" spans="5:6" x14ac:dyDescent="0.15">
      <c r="E1314" s="5"/>
      <c r="F1314" s="5"/>
    </row>
    <row r="1315" spans="5:6" x14ac:dyDescent="0.15">
      <c r="E1315" s="5"/>
      <c r="F1315" s="5"/>
    </row>
    <row r="1316" spans="5:6" x14ac:dyDescent="0.15">
      <c r="E1316" s="5"/>
      <c r="F1316" s="5"/>
    </row>
    <row r="1317" spans="5:6" x14ac:dyDescent="0.15">
      <c r="E1317" s="5"/>
      <c r="F1317" s="5"/>
    </row>
    <row r="1318" spans="5:6" x14ac:dyDescent="0.15">
      <c r="E1318" s="5"/>
      <c r="F1318" s="5"/>
    </row>
    <row r="1319" spans="5:6" x14ac:dyDescent="0.15">
      <c r="E1319" s="5"/>
      <c r="F1319" s="5"/>
    </row>
    <row r="1320" spans="5:6" x14ac:dyDescent="0.15">
      <c r="E1320" s="5"/>
      <c r="F1320" s="5"/>
    </row>
    <row r="1321" spans="5:6" x14ac:dyDescent="0.15">
      <c r="E1321" s="5"/>
      <c r="F1321" s="5"/>
    </row>
    <row r="1322" spans="5:6" x14ac:dyDescent="0.15">
      <c r="E1322" s="5"/>
      <c r="F1322" s="5"/>
    </row>
    <row r="1323" spans="5:6" x14ac:dyDescent="0.15">
      <c r="E1323" s="5"/>
      <c r="F1323" s="5"/>
    </row>
    <row r="1324" spans="5:6" x14ac:dyDescent="0.15">
      <c r="E1324" s="5"/>
      <c r="F1324" s="5"/>
    </row>
    <row r="1325" spans="5:6" x14ac:dyDescent="0.15">
      <c r="E1325" s="5"/>
      <c r="F1325" s="5"/>
    </row>
    <row r="1326" spans="5:6" x14ac:dyDescent="0.15">
      <c r="E1326" s="5"/>
      <c r="F1326" s="5"/>
    </row>
    <row r="1327" spans="5:6" x14ac:dyDescent="0.15">
      <c r="E1327" s="5"/>
      <c r="F1327" s="5"/>
    </row>
    <row r="1328" spans="5:6" x14ac:dyDescent="0.15">
      <c r="E1328" s="5"/>
      <c r="F1328" s="5"/>
    </row>
    <row r="1329" spans="5:6" x14ac:dyDescent="0.15">
      <c r="E1329" s="5"/>
      <c r="F1329" s="5"/>
    </row>
    <row r="1330" spans="5:6" x14ac:dyDescent="0.15">
      <c r="E1330" s="5"/>
      <c r="F1330" s="5"/>
    </row>
    <row r="1331" spans="5:6" x14ac:dyDescent="0.15">
      <c r="E1331" s="5"/>
      <c r="F1331" s="5"/>
    </row>
    <row r="1332" spans="5:6" x14ac:dyDescent="0.15">
      <c r="E1332" s="5"/>
      <c r="F1332" s="5"/>
    </row>
    <row r="1333" spans="5:6" x14ac:dyDescent="0.15">
      <c r="E1333" s="5"/>
      <c r="F1333" s="5"/>
    </row>
    <row r="1334" spans="5:6" x14ac:dyDescent="0.15">
      <c r="E1334" s="5"/>
      <c r="F1334" s="5"/>
    </row>
    <row r="1335" spans="5:6" x14ac:dyDescent="0.15">
      <c r="E1335" s="5"/>
      <c r="F1335" s="5"/>
    </row>
    <row r="1336" spans="5:6" x14ac:dyDescent="0.15">
      <c r="E1336" s="5"/>
      <c r="F1336" s="5"/>
    </row>
    <row r="1337" spans="5:6" x14ac:dyDescent="0.15">
      <c r="E1337" s="5"/>
      <c r="F1337" s="5"/>
    </row>
    <row r="1338" spans="5:6" x14ac:dyDescent="0.15">
      <c r="E1338" s="5"/>
      <c r="F1338" s="5"/>
    </row>
    <row r="1339" spans="5:6" x14ac:dyDescent="0.15">
      <c r="E1339" s="5"/>
      <c r="F1339" s="5"/>
    </row>
    <row r="1340" spans="5:6" x14ac:dyDescent="0.15">
      <c r="E1340" s="5"/>
      <c r="F1340" s="5"/>
    </row>
    <row r="1341" spans="5:6" x14ac:dyDescent="0.15">
      <c r="E1341" s="5"/>
      <c r="F1341" s="5"/>
    </row>
    <row r="1342" spans="5:6" x14ac:dyDescent="0.15">
      <c r="E1342" s="5"/>
      <c r="F1342" s="5"/>
    </row>
    <row r="1343" spans="5:6" x14ac:dyDescent="0.15">
      <c r="E1343" s="5"/>
      <c r="F1343" s="5"/>
    </row>
    <row r="1344" spans="5:6" x14ac:dyDescent="0.15">
      <c r="E1344" s="5"/>
      <c r="F1344" s="5"/>
    </row>
    <row r="1345" spans="5:6" x14ac:dyDescent="0.15">
      <c r="E1345" s="5"/>
      <c r="F1345" s="5"/>
    </row>
    <row r="1346" spans="5:6" x14ac:dyDescent="0.15">
      <c r="E1346" s="5"/>
      <c r="F1346" s="5"/>
    </row>
    <row r="1347" spans="5:6" x14ac:dyDescent="0.15">
      <c r="E1347" s="5"/>
      <c r="F1347" s="5"/>
    </row>
    <row r="1348" spans="5:6" x14ac:dyDescent="0.15">
      <c r="E1348" s="5"/>
      <c r="F1348" s="5"/>
    </row>
    <row r="1349" spans="5:6" x14ac:dyDescent="0.15">
      <c r="E1349" s="5"/>
      <c r="F1349" s="5"/>
    </row>
    <row r="1350" spans="5:6" x14ac:dyDescent="0.15">
      <c r="E1350" s="5"/>
      <c r="F1350" s="5"/>
    </row>
    <row r="1351" spans="5:6" x14ac:dyDescent="0.15">
      <c r="E1351" s="5"/>
      <c r="F1351" s="5"/>
    </row>
    <row r="1352" spans="5:6" x14ac:dyDescent="0.15">
      <c r="E1352" s="5"/>
      <c r="F1352" s="5"/>
    </row>
    <row r="1353" spans="5:6" x14ac:dyDescent="0.15">
      <c r="E1353" s="5"/>
      <c r="F1353" s="5"/>
    </row>
    <row r="1354" spans="5:6" x14ac:dyDescent="0.15">
      <c r="E1354" s="5"/>
      <c r="F1354" s="5"/>
    </row>
    <row r="1355" spans="5:6" x14ac:dyDescent="0.15">
      <c r="E1355" s="5"/>
      <c r="F1355" s="5"/>
    </row>
    <row r="1356" spans="5:6" x14ac:dyDescent="0.15">
      <c r="E1356" s="5"/>
      <c r="F1356" s="5"/>
    </row>
    <row r="1357" spans="5:6" x14ac:dyDescent="0.15">
      <c r="E1357" s="5"/>
      <c r="F1357" s="5"/>
    </row>
    <row r="1358" spans="5:6" x14ac:dyDescent="0.15">
      <c r="E1358" s="5"/>
      <c r="F1358" s="5"/>
    </row>
    <row r="1359" spans="5:6" x14ac:dyDescent="0.15">
      <c r="E1359" s="5"/>
      <c r="F1359" s="5"/>
    </row>
    <row r="1360" spans="5:6" x14ac:dyDescent="0.15">
      <c r="E1360" s="5"/>
      <c r="F1360" s="5"/>
    </row>
    <row r="1361" spans="5:6" x14ac:dyDescent="0.15">
      <c r="E1361" s="5"/>
      <c r="F1361" s="5"/>
    </row>
    <row r="1362" spans="5:6" x14ac:dyDescent="0.15">
      <c r="E1362" s="5"/>
      <c r="F1362" s="5"/>
    </row>
    <row r="1363" spans="5:6" x14ac:dyDescent="0.15">
      <c r="E1363" s="5"/>
      <c r="F1363" s="5"/>
    </row>
    <row r="1364" spans="5:6" x14ac:dyDescent="0.15">
      <c r="E1364" s="5"/>
      <c r="F1364" s="5"/>
    </row>
    <row r="1365" spans="5:6" x14ac:dyDescent="0.15">
      <c r="E1365" s="5"/>
      <c r="F1365" s="5"/>
    </row>
    <row r="1366" spans="5:6" x14ac:dyDescent="0.15">
      <c r="E1366" s="5"/>
      <c r="F1366" s="5"/>
    </row>
    <row r="1367" spans="5:6" x14ac:dyDescent="0.15">
      <c r="E1367" s="5"/>
      <c r="F1367" s="5"/>
    </row>
    <row r="1368" spans="5:6" x14ac:dyDescent="0.15">
      <c r="E1368" s="5"/>
      <c r="F1368" s="5"/>
    </row>
    <row r="1369" spans="5:6" x14ac:dyDescent="0.15">
      <c r="E1369" s="5"/>
      <c r="F1369" s="5"/>
    </row>
    <row r="1370" spans="5:6" x14ac:dyDescent="0.15">
      <c r="E1370" s="5"/>
      <c r="F1370" s="5"/>
    </row>
    <row r="1371" spans="5:6" x14ac:dyDescent="0.15">
      <c r="E1371" s="5"/>
      <c r="F1371" s="5"/>
    </row>
    <row r="1372" spans="5:6" x14ac:dyDescent="0.15">
      <c r="E1372" s="5"/>
      <c r="F1372" s="5"/>
    </row>
    <row r="1373" spans="5:6" x14ac:dyDescent="0.15">
      <c r="E1373" s="5"/>
      <c r="F1373" s="5"/>
    </row>
    <row r="1374" spans="5:6" x14ac:dyDescent="0.15">
      <c r="E1374" s="5"/>
      <c r="F1374" s="5"/>
    </row>
    <row r="1375" spans="5:6" x14ac:dyDescent="0.15">
      <c r="E1375" s="5"/>
      <c r="F1375" s="5"/>
    </row>
    <row r="1376" spans="5:6" x14ac:dyDescent="0.15">
      <c r="E1376" s="5"/>
      <c r="F1376" s="5"/>
    </row>
    <row r="1377" spans="5:6" x14ac:dyDescent="0.15">
      <c r="E1377" s="5"/>
      <c r="F1377" s="5"/>
    </row>
    <row r="1378" spans="5:6" x14ac:dyDescent="0.15">
      <c r="E1378" s="5"/>
      <c r="F1378" s="5"/>
    </row>
    <row r="1379" spans="5:6" x14ac:dyDescent="0.15">
      <c r="E1379" s="5"/>
      <c r="F1379" s="5"/>
    </row>
    <row r="1380" spans="5:6" x14ac:dyDescent="0.15">
      <c r="E1380" s="5"/>
      <c r="F1380" s="5"/>
    </row>
    <row r="1381" spans="5:6" x14ac:dyDescent="0.15">
      <c r="E1381" s="5"/>
      <c r="F1381" s="5"/>
    </row>
    <row r="1382" spans="5:6" x14ac:dyDescent="0.15">
      <c r="E1382" s="5"/>
      <c r="F1382" s="5"/>
    </row>
    <row r="1383" spans="5:6" x14ac:dyDescent="0.15">
      <c r="E1383" s="5"/>
      <c r="F1383" s="5"/>
    </row>
    <row r="1384" spans="5:6" x14ac:dyDescent="0.15">
      <c r="E1384" s="5"/>
      <c r="F1384" s="5"/>
    </row>
    <row r="1385" spans="5:6" x14ac:dyDescent="0.15">
      <c r="E1385" s="5"/>
      <c r="F1385" s="5"/>
    </row>
    <row r="1386" spans="5:6" x14ac:dyDescent="0.15">
      <c r="E1386" s="5"/>
      <c r="F1386" s="5"/>
    </row>
    <row r="1387" spans="5:6" x14ac:dyDescent="0.15">
      <c r="E1387" s="5"/>
      <c r="F1387" s="5"/>
    </row>
    <row r="1388" spans="5:6" x14ac:dyDescent="0.15">
      <c r="E1388" s="5"/>
      <c r="F1388" s="5"/>
    </row>
    <row r="1389" spans="5:6" x14ac:dyDescent="0.15">
      <c r="E1389" s="5"/>
      <c r="F1389" s="5"/>
    </row>
    <row r="1390" spans="5:6" x14ac:dyDescent="0.15">
      <c r="E1390" s="5"/>
      <c r="F1390" s="5"/>
    </row>
    <row r="1391" spans="5:6" x14ac:dyDescent="0.15">
      <c r="E1391" s="5"/>
      <c r="F1391" s="5"/>
    </row>
    <row r="1392" spans="5:6" x14ac:dyDescent="0.15">
      <c r="E1392" s="5"/>
      <c r="F1392" s="5"/>
    </row>
    <row r="1393" spans="5:6" x14ac:dyDescent="0.15">
      <c r="E1393" s="5"/>
      <c r="F1393" s="5"/>
    </row>
    <row r="1394" spans="5:6" x14ac:dyDescent="0.15">
      <c r="E1394" s="5"/>
      <c r="F1394" s="5"/>
    </row>
    <row r="1395" spans="5:6" x14ac:dyDescent="0.15">
      <c r="E1395" s="5"/>
      <c r="F1395" s="5"/>
    </row>
    <row r="1396" spans="5:6" x14ac:dyDescent="0.15">
      <c r="E1396" s="5"/>
      <c r="F1396" s="5"/>
    </row>
    <row r="1397" spans="5:6" x14ac:dyDescent="0.15">
      <c r="E1397" s="5"/>
      <c r="F1397" s="5"/>
    </row>
    <row r="1398" spans="5:6" x14ac:dyDescent="0.15">
      <c r="E1398" s="5"/>
      <c r="F1398" s="5"/>
    </row>
    <row r="1399" spans="5:6" x14ac:dyDescent="0.15">
      <c r="E1399" s="5"/>
      <c r="F1399" s="5"/>
    </row>
    <row r="1400" spans="5:6" x14ac:dyDescent="0.15">
      <c r="E1400" s="5"/>
      <c r="F1400" s="5"/>
    </row>
    <row r="1401" spans="5:6" x14ac:dyDescent="0.15">
      <c r="E1401" s="5"/>
      <c r="F1401" s="5"/>
    </row>
    <row r="1402" spans="5:6" x14ac:dyDescent="0.15">
      <c r="E1402" s="5"/>
      <c r="F1402" s="5"/>
    </row>
    <row r="1403" spans="5:6" x14ac:dyDescent="0.15">
      <c r="E1403" s="5"/>
      <c r="F1403" s="5"/>
    </row>
    <row r="1404" spans="5:6" x14ac:dyDescent="0.15">
      <c r="E1404" s="5"/>
      <c r="F1404" s="5"/>
    </row>
    <row r="1405" spans="5:6" x14ac:dyDescent="0.15">
      <c r="E1405" s="5"/>
      <c r="F1405" s="5"/>
    </row>
    <row r="1406" spans="5:6" x14ac:dyDescent="0.15">
      <c r="E1406" s="5"/>
      <c r="F1406" s="5"/>
    </row>
    <row r="1407" spans="5:6" x14ac:dyDescent="0.15">
      <c r="E1407" s="5"/>
      <c r="F1407" s="5"/>
    </row>
    <row r="1408" spans="5:6" x14ac:dyDescent="0.15">
      <c r="E1408" s="5"/>
      <c r="F1408" s="5"/>
    </row>
    <row r="1409" spans="5:6" x14ac:dyDescent="0.15">
      <c r="E1409" s="5"/>
      <c r="F1409" s="5"/>
    </row>
    <row r="1410" spans="5:6" x14ac:dyDescent="0.15">
      <c r="E1410" s="5"/>
      <c r="F1410" s="5"/>
    </row>
    <row r="1411" spans="5:6" x14ac:dyDescent="0.15">
      <c r="E1411" s="5"/>
      <c r="F1411" s="5"/>
    </row>
    <row r="1412" spans="5:6" x14ac:dyDescent="0.15">
      <c r="E1412" s="5"/>
      <c r="F1412" s="5"/>
    </row>
    <row r="1413" spans="5:6" x14ac:dyDescent="0.15">
      <c r="E1413" s="5"/>
      <c r="F1413" s="5"/>
    </row>
    <row r="1414" spans="5:6" x14ac:dyDescent="0.15">
      <c r="E1414" s="5"/>
      <c r="F1414" s="5"/>
    </row>
    <row r="1415" spans="5:6" x14ac:dyDescent="0.15">
      <c r="E1415" s="5"/>
      <c r="F1415" s="5"/>
    </row>
    <row r="1416" spans="5:6" x14ac:dyDescent="0.15">
      <c r="E1416" s="5"/>
      <c r="F1416" s="5"/>
    </row>
    <row r="1417" spans="5:6" x14ac:dyDescent="0.15">
      <c r="E1417" s="5"/>
      <c r="F1417" s="5"/>
    </row>
    <row r="1418" spans="5:6" x14ac:dyDescent="0.15">
      <c r="E1418" s="5"/>
      <c r="F1418" s="5"/>
    </row>
    <row r="1419" spans="5:6" x14ac:dyDescent="0.15">
      <c r="E1419" s="5"/>
      <c r="F1419" s="5"/>
    </row>
    <row r="1420" spans="5:6" x14ac:dyDescent="0.15">
      <c r="E1420" s="5"/>
      <c r="F1420" s="5"/>
    </row>
    <row r="1421" spans="5:6" x14ac:dyDescent="0.15">
      <c r="E1421" s="5"/>
      <c r="F1421" s="5"/>
    </row>
    <row r="1422" spans="5:6" x14ac:dyDescent="0.15">
      <c r="E1422" s="5"/>
      <c r="F1422" s="5"/>
    </row>
    <row r="1423" spans="5:6" x14ac:dyDescent="0.15">
      <c r="E1423" s="5"/>
      <c r="F1423" s="5"/>
    </row>
    <row r="1424" spans="5:6" x14ac:dyDescent="0.15">
      <c r="E1424" s="5"/>
      <c r="F1424" s="5"/>
    </row>
    <row r="1425" spans="5:6" x14ac:dyDescent="0.15">
      <c r="E1425" s="5"/>
      <c r="F1425" s="5"/>
    </row>
    <row r="1426" spans="5:6" x14ac:dyDescent="0.15">
      <c r="E1426" s="5"/>
      <c r="F1426" s="5"/>
    </row>
    <row r="1427" spans="5:6" x14ac:dyDescent="0.15">
      <c r="E1427" s="5"/>
      <c r="F1427" s="5"/>
    </row>
    <row r="1428" spans="5:6" x14ac:dyDescent="0.15">
      <c r="E1428" s="5"/>
      <c r="F1428" s="5"/>
    </row>
    <row r="1429" spans="5:6" x14ac:dyDescent="0.15">
      <c r="E1429" s="5"/>
      <c r="F1429" s="5"/>
    </row>
    <row r="1430" spans="5:6" x14ac:dyDescent="0.15">
      <c r="E1430" s="5"/>
      <c r="F1430" s="5"/>
    </row>
    <row r="1431" spans="5:6" x14ac:dyDescent="0.15">
      <c r="E1431" s="5"/>
      <c r="F1431" s="5"/>
    </row>
    <row r="1432" spans="5:6" x14ac:dyDescent="0.15">
      <c r="E1432" s="5"/>
      <c r="F1432" s="5"/>
    </row>
    <row r="1433" spans="5:6" x14ac:dyDescent="0.15">
      <c r="E1433" s="5"/>
      <c r="F1433" s="5"/>
    </row>
    <row r="1434" spans="5:6" x14ac:dyDescent="0.15">
      <c r="E1434" s="5"/>
      <c r="F1434" s="5"/>
    </row>
    <row r="1435" spans="5:6" x14ac:dyDescent="0.15">
      <c r="E1435" s="5"/>
      <c r="F1435" s="5"/>
    </row>
    <row r="1436" spans="5:6" x14ac:dyDescent="0.15">
      <c r="E1436" s="5"/>
      <c r="F1436" s="5"/>
    </row>
    <row r="1437" spans="5:6" x14ac:dyDescent="0.15">
      <c r="E1437" s="5"/>
      <c r="F1437" s="5"/>
    </row>
    <row r="1438" spans="5:6" x14ac:dyDescent="0.15">
      <c r="E1438" s="5"/>
      <c r="F1438" s="5"/>
    </row>
    <row r="1439" spans="5:6" x14ac:dyDescent="0.15">
      <c r="E1439" s="5"/>
      <c r="F1439" s="5"/>
    </row>
    <row r="1440" spans="5:6" x14ac:dyDescent="0.15">
      <c r="E1440" s="5"/>
      <c r="F1440" s="5"/>
    </row>
    <row r="1441" spans="5:6" x14ac:dyDescent="0.15">
      <c r="E1441" s="5"/>
      <c r="F1441" s="5"/>
    </row>
    <row r="1442" spans="5:6" x14ac:dyDescent="0.15">
      <c r="E1442" s="5"/>
      <c r="F1442" s="5"/>
    </row>
    <row r="1443" spans="5:6" x14ac:dyDescent="0.15">
      <c r="E1443" s="5"/>
      <c r="F1443" s="5"/>
    </row>
    <row r="1444" spans="5:6" x14ac:dyDescent="0.15">
      <c r="E1444" s="5"/>
      <c r="F1444" s="5"/>
    </row>
    <row r="1445" spans="5:6" x14ac:dyDescent="0.15">
      <c r="E1445" s="5"/>
      <c r="F1445" s="5"/>
    </row>
    <row r="1446" spans="5:6" x14ac:dyDescent="0.15">
      <c r="E1446" s="5"/>
      <c r="F1446" s="5"/>
    </row>
    <row r="1447" spans="5:6" x14ac:dyDescent="0.15">
      <c r="E1447" s="5"/>
      <c r="F1447" s="5"/>
    </row>
    <row r="1448" spans="5:6" x14ac:dyDescent="0.15">
      <c r="E1448" s="5"/>
      <c r="F1448" s="5"/>
    </row>
    <row r="1449" spans="5:6" x14ac:dyDescent="0.15">
      <c r="E1449" s="5"/>
      <c r="F1449" s="5"/>
    </row>
    <row r="1450" spans="5:6" x14ac:dyDescent="0.15">
      <c r="E1450" s="5"/>
      <c r="F1450" s="5"/>
    </row>
    <row r="1451" spans="5:6" x14ac:dyDescent="0.15">
      <c r="E1451" s="5"/>
      <c r="F1451" s="5"/>
    </row>
    <row r="1452" spans="5:6" x14ac:dyDescent="0.15">
      <c r="E1452" s="5"/>
      <c r="F1452" s="5"/>
    </row>
    <row r="1453" spans="5:6" x14ac:dyDescent="0.15">
      <c r="E1453" s="5"/>
      <c r="F1453" s="5"/>
    </row>
    <row r="1454" spans="5:6" x14ac:dyDescent="0.15">
      <c r="E1454" s="5"/>
      <c r="F1454" s="5"/>
    </row>
    <row r="1455" spans="5:6" x14ac:dyDescent="0.15">
      <c r="E1455" s="5"/>
      <c r="F1455" s="5"/>
    </row>
    <row r="1456" spans="5:6" x14ac:dyDescent="0.15">
      <c r="E1456" s="5"/>
      <c r="F1456" s="5"/>
    </row>
    <row r="1457" spans="5:6" x14ac:dyDescent="0.15">
      <c r="E1457" s="5"/>
      <c r="F1457" s="5"/>
    </row>
    <row r="1458" spans="5:6" x14ac:dyDescent="0.15">
      <c r="E1458" s="5"/>
      <c r="F1458" s="5"/>
    </row>
    <row r="1459" spans="5:6" x14ac:dyDescent="0.15">
      <c r="E1459" s="5"/>
      <c r="F1459" s="5"/>
    </row>
    <row r="1460" spans="5:6" x14ac:dyDescent="0.15">
      <c r="E1460" s="5"/>
      <c r="F1460" s="5"/>
    </row>
    <row r="1461" spans="5:6" x14ac:dyDescent="0.15">
      <c r="E1461" s="5"/>
      <c r="F1461" s="5"/>
    </row>
    <row r="1462" spans="5:6" x14ac:dyDescent="0.15">
      <c r="E1462" s="5"/>
      <c r="F1462" s="5"/>
    </row>
    <row r="1463" spans="5:6" x14ac:dyDescent="0.15">
      <c r="E1463" s="5"/>
      <c r="F1463" s="5"/>
    </row>
    <row r="1464" spans="5:6" x14ac:dyDescent="0.15">
      <c r="E1464" s="5"/>
      <c r="F1464" s="5"/>
    </row>
    <row r="1465" spans="5:6" x14ac:dyDescent="0.15">
      <c r="E1465" s="5"/>
      <c r="F1465" s="5"/>
    </row>
    <row r="1466" spans="5:6" x14ac:dyDescent="0.15">
      <c r="E1466" s="5"/>
      <c r="F1466" s="5"/>
    </row>
    <row r="1467" spans="5:6" x14ac:dyDescent="0.15">
      <c r="E1467" s="5"/>
      <c r="F1467" s="5"/>
    </row>
    <row r="1468" spans="5:6" x14ac:dyDescent="0.15">
      <c r="E1468" s="5"/>
      <c r="F1468" s="5"/>
    </row>
    <row r="1469" spans="5:6" x14ac:dyDescent="0.15">
      <c r="E1469" s="5"/>
      <c r="F1469" s="5"/>
    </row>
    <row r="1470" spans="5:6" x14ac:dyDescent="0.15">
      <c r="E1470" s="5"/>
      <c r="F1470" s="5"/>
    </row>
    <row r="1471" spans="5:6" x14ac:dyDescent="0.15">
      <c r="E1471" s="5"/>
      <c r="F1471" s="5"/>
    </row>
    <row r="1472" spans="5:6" x14ac:dyDescent="0.15">
      <c r="E1472" s="5"/>
      <c r="F1472" s="5"/>
    </row>
    <row r="1473" spans="5:6" x14ac:dyDescent="0.15">
      <c r="E1473" s="5"/>
      <c r="F1473" s="5"/>
    </row>
    <row r="1474" spans="5:6" x14ac:dyDescent="0.15">
      <c r="E1474" s="5"/>
      <c r="F1474" s="5"/>
    </row>
    <row r="1475" spans="5:6" x14ac:dyDescent="0.15">
      <c r="E1475" s="5"/>
      <c r="F1475" s="5"/>
    </row>
    <row r="1476" spans="5:6" x14ac:dyDescent="0.15">
      <c r="E1476" s="5"/>
      <c r="F1476" s="5"/>
    </row>
    <row r="1477" spans="5:6" x14ac:dyDescent="0.15">
      <c r="E1477" s="5"/>
      <c r="F1477" s="5"/>
    </row>
    <row r="1478" spans="5:6" x14ac:dyDescent="0.15">
      <c r="E1478" s="5"/>
      <c r="F1478" s="5"/>
    </row>
    <row r="1479" spans="5:6" x14ac:dyDescent="0.15">
      <c r="E1479" s="5"/>
      <c r="F1479" s="5"/>
    </row>
    <row r="1480" spans="5:6" x14ac:dyDescent="0.15">
      <c r="E1480" s="5"/>
      <c r="F1480" s="5"/>
    </row>
    <row r="1481" spans="5:6" x14ac:dyDescent="0.15">
      <c r="E1481" s="5"/>
      <c r="F1481" s="5"/>
    </row>
    <row r="1482" spans="5:6" x14ac:dyDescent="0.15">
      <c r="E1482" s="5"/>
      <c r="F1482" s="5"/>
    </row>
    <row r="1483" spans="5:6" x14ac:dyDescent="0.15">
      <c r="E1483" s="5"/>
      <c r="F1483" s="5"/>
    </row>
    <row r="1484" spans="5:6" x14ac:dyDescent="0.15">
      <c r="E1484" s="5"/>
      <c r="F1484" s="5"/>
    </row>
    <row r="1485" spans="5:6" x14ac:dyDescent="0.15">
      <c r="E1485" s="5"/>
      <c r="F1485" s="5"/>
    </row>
    <row r="1486" spans="5:6" x14ac:dyDescent="0.15">
      <c r="E1486" s="5"/>
      <c r="F1486" s="5"/>
    </row>
    <row r="1487" spans="5:6" x14ac:dyDescent="0.15">
      <c r="E1487" s="5"/>
      <c r="F1487" s="5"/>
    </row>
    <row r="1488" spans="5:6" x14ac:dyDescent="0.15">
      <c r="E1488" s="5"/>
      <c r="F1488" s="5"/>
    </row>
    <row r="1489" spans="5:6" x14ac:dyDescent="0.15">
      <c r="E1489" s="5"/>
      <c r="F1489" s="5"/>
    </row>
    <row r="1490" spans="5:6" x14ac:dyDescent="0.15">
      <c r="E1490" s="5"/>
      <c r="F1490" s="5"/>
    </row>
    <row r="1491" spans="5:6" x14ac:dyDescent="0.15">
      <c r="E1491" s="5"/>
      <c r="F1491" s="5"/>
    </row>
    <row r="1492" spans="5:6" x14ac:dyDescent="0.15">
      <c r="E1492" s="5"/>
      <c r="F1492" s="5"/>
    </row>
    <row r="1493" spans="5:6" x14ac:dyDescent="0.15">
      <c r="E1493" s="5"/>
      <c r="F1493" s="5"/>
    </row>
    <row r="1494" spans="5:6" x14ac:dyDescent="0.15">
      <c r="E1494" s="5"/>
      <c r="F1494" s="5"/>
    </row>
    <row r="1495" spans="5:6" x14ac:dyDescent="0.15">
      <c r="E1495" s="5"/>
      <c r="F1495" s="5"/>
    </row>
    <row r="1496" spans="5:6" x14ac:dyDescent="0.15">
      <c r="E1496" s="5"/>
      <c r="F1496" s="5"/>
    </row>
    <row r="1497" spans="5:6" x14ac:dyDescent="0.15">
      <c r="E1497" s="5"/>
      <c r="F1497" s="5"/>
    </row>
    <row r="1498" spans="5:6" x14ac:dyDescent="0.15">
      <c r="E1498" s="5"/>
      <c r="F1498" s="5"/>
    </row>
    <row r="1499" spans="5:6" x14ac:dyDescent="0.15">
      <c r="E1499" s="5"/>
      <c r="F1499" s="5"/>
    </row>
    <row r="1500" spans="5:6" x14ac:dyDescent="0.15">
      <c r="E1500" s="5"/>
      <c r="F1500" s="5"/>
    </row>
    <row r="1501" spans="5:6" x14ac:dyDescent="0.15">
      <c r="E1501" s="5"/>
      <c r="F1501" s="5"/>
    </row>
    <row r="1502" spans="5:6" x14ac:dyDescent="0.15">
      <c r="E1502" s="5"/>
      <c r="F1502" s="5"/>
    </row>
    <row r="1503" spans="5:6" x14ac:dyDescent="0.15">
      <c r="E1503" s="5"/>
      <c r="F1503" s="5"/>
    </row>
    <row r="1504" spans="5:6" x14ac:dyDescent="0.15">
      <c r="E1504" s="5"/>
      <c r="F1504" s="5"/>
    </row>
    <row r="1505" spans="5:6" x14ac:dyDescent="0.15">
      <c r="E1505" s="5"/>
      <c r="F1505" s="5"/>
    </row>
    <row r="1506" spans="5:6" x14ac:dyDescent="0.15">
      <c r="E1506" s="5"/>
      <c r="F1506" s="5"/>
    </row>
    <row r="1507" spans="5:6" x14ac:dyDescent="0.15">
      <c r="E1507" s="5"/>
      <c r="F1507" s="5"/>
    </row>
    <row r="1508" spans="5:6" x14ac:dyDescent="0.15">
      <c r="E1508" s="5"/>
      <c r="F1508" s="5"/>
    </row>
    <row r="1509" spans="5:6" x14ac:dyDescent="0.15">
      <c r="E1509" s="5"/>
      <c r="F1509" s="5"/>
    </row>
    <row r="1510" spans="5:6" x14ac:dyDescent="0.15">
      <c r="E1510" s="5"/>
      <c r="F1510" s="5"/>
    </row>
    <row r="1511" spans="5:6" x14ac:dyDescent="0.15">
      <c r="E1511" s="5"/>
      <c r="F1511" s="5"/>
    </row>
    <row r="1512" spans="5:6" x14ac:dyDescent="0.15">
      <c r="E1512" s="5"/>
      <c r="F1512" s="5"/>
    </row>
    <row r="1513" spans="5:6" x14ac:dyDescent="0.15">
      <c r="E1513" s="5"/>
      <c r="F1513" s="5"/>
    </row>
    <row r="1514" spans="5:6" x14ac:dyDescent="0.15">
      <c r="E1514" s="5"/>
      <c r="F1514" s="5"/>
    </row>
    <row r="1515" spans="5:6" x14ac:dyDescent="0.15">
      <c r="E1515" s="5"/>
      <c r="F1515" s="5"/>
    </row>
    <row r="1516" spans="5:6" x14ac:dyDescent="0.15">
      <c r="E1516" s="5"/>
      <c r="F1516" s="5"/>
    </row>
    <row r="1517" spans="5:6" x14ac:dyDescent="0.15">
      <c r="E1517" s="5"/>
      <c r="F1517" s="5"/>
    </row>
    <row r="1518" spans="5:6" x14ac:dyDescent="0.15">
      <c r="E1518" s="5"/>
      <c r="F1518" s="5"/>
    </row>
    <row r="1519" spans="5:6" x14ac:dyDescent="0.15">
      <c r="E1519" s="5"/>
      <c r="F1519" s="5"/>
    </row>
    <row r="1520" spans="5:6" x14ac:dyDescent="0.15">
      <c r="E1520" s="5"/>
      <c r="F1520" s="5"/>
    </row>
    <row r="1521" spans="5:6" x14ac:dyDescent="0.15">
      <c r="E1521" s="5"/>
      <c r="F1521" s="5"/>
    </row>
    <row r="1522" spans="5:6" x14ac:dyDescent="0.15">
      <c r="E1522" s="5"/>
      <c r="F1522" s="5"/>
    </row>
    <row r="1523" spans="5:6" x14ac:dyDescent="0.15">
      <c r="E1523" s="5"/>
      <c r="F1523" s="5"/>
    </row>
    <row r="1524" spans="5:6" x14ac:dyDescent="0.15">
      <c r="E1524" s="5"/>
      <c r="F1524" s="5"/>
    </row>
    <row r="1525" spans="5:6" x14ac:dyDescent="0.15">
      <c r="E1525" s="5"/>
      <c r="F1525" s="5"/>
    </row>
    <row r="1526" spans="5:6" x14ac:dyDescent="0.15">
      <c r="E1526" s="5"/>
      <c r="F1526" s="5"/>
    </row>
    <row r="1527" spans="5:6" x14ac:dyDescent="0.15">
      <c r="E1527" s="5"/>
      <c r="F1527" s="5"/>
    </row>
    <row r="1528" spans="5:6" x14ac:dyDescent="0.15">
      <c r="E1528" s="5"/>
      <c r="F1528" s="5"/>
    </row>
    <row r="1529" spans="5:6" x14ac:dyDescent="0.15">
      <c r="E1529" s="5"/>
      <c r="F1529" s="5"/>
    </row>
    <row r="1530" spans="5:6" x14ac:dyDescent="0.15">
      <c r="E1530" s="5"/>
      <c r="F1530" s="5"/>
    </row>
    <row r="1531" spans="5:6" x14ac:dyDescent="0.15">
      <c r="E1531" s="5"/>
      <c r="F1531" s="5"/>
    </row>
    <row r="1532" spans="5:6" x14ac:dyDescent="0.15">
      <c r="E1532" s="5"/>
      <c r="F1532" s="5"/>
    </row>
    <row r="1533" spans="5:6" x14ac:dyDescent="0.15">
      <c r="E1533" s="5"/>
      <c r="F1533" s="5"/>
    </row>
    <row r="1534" spans="5:6" x14ac:dyDescent="0.15">
      <c r="E1534" s="5"/>
      <c r="F1534" s="5"/>
    </row>
    <row r="1535" spans="5:6" x14ac:dyDescent="0.15">
      <c r="E1535" s="5"/>
      <c r="F1535" s="5"/>
    </row>
    <row r="1536" spans="5:6" x14ac:dyDescent="0.15">
      <c r="E1536" s="5"/>
      <c r="F1536" s="5"/>
    </row>
    <row r="1537" spans="5:6" x14ac:dyDescent="0.15">
      <c r="E1537" s="5"/>
      <c r="F1537" s="5"/>
    </row>
    <row r="1538" spans="5:6" x14ac:dyDescent="0.15">
      <c r="E1538" s="5"/>
      <c r="F1538" s="5"/>
    </row>
    <row r="1539" spans="5:6" x14ac:dyDescent="0.15">
      <c r="E1539" s="5"/>
      <c r="F1539" s="5"/>
    </row>
    <row r="1540" spans="5:6" x14ac:dyDescent="0.15">
      <c r="E1540" s="5"/>
      <c r="F1540" s="5"/>
    </row>
    <row r="1541" spans="5:6" x14ac:dyDescent="0.15">
      <c r="E1541" s="5"/>
      <c r="F1541" s="5"/>
    </row>
    <row r="1542" spans="5:6" x14ac:dyDescent="0.15">
      <c r="E1542" s="5"/>
      <c r="F1542" s="5"/>
    </row>
    <row r="1543" spans="5:6" x14ac:dyDescent="0.15">
      <c r="E1543" s="5"/>
      <c r="F1543" s="5"/>
    </row>
    <row r="1544" spans="5:6" x14ac:dyDescent="0.15">
      <c r="E1544" s="5"/>
      <c r="F1544" s="5"/>
    </row>
    <row r="1545" spans="5:6" x14ac:dyDescent="0.15">
      <c r="E1545" s="5"/>
      <c r="F1545" s="5"/>
    </row>
    <row r="1546" spans="5:6" x14ac:dyDescent="0.15">
      <c r="E1546" s="5"/>
      <c r="F1546" s="5"/>
    </row>
    <row r="1547" spans="5:6" x14ac:dyDescent="0.15">
      <c r="E1547" s="5"/>
      <c r="F1547" s="5"/>
    </row>
    <row r="1548" spans="5:6" x14ac:dyDescent="0.15">
      <c r="E1548" s="5"/>
      <c r="F1548" s="5"/>
    </row>
    <row r="1549" spans="5:6" x14ac:dyDescent="0.15">
      <c r="E1549" s="5"/>
      <c r="F1549" s="5"/>
    </row>
    <row r="1550" spans="5:6" x14ac:dyDescent="0.15">
      <c r="E1550" s="5"/>
      <c r="F1550" s="5"/>
    </row>
    <row r="1551" spans="5:6" x14ac:dyDescent="0.15">
      <c r="E1551" s="5"/>
      <c r="F1551" s="5"/>
    </row>
    <row r="1552" spans="5:6" x14ac:dyDescent="0.15">
      <c r="E1552" s="5"/>
      <c r="F1552" s="5"/>
    </row>
    <row r="1553" spans="5:6" x14ac:dyDescent="0.15">
      <c r="E1553" s="5"/>
      <c r="F1553" s="5"/>
    </row>
    <row r="1554" spans="5:6" x14ac:dyDescent="0.15">
      <c r="E1554" s="5"/>
      <c r="F1554" s="5"/>
    </row>
    <row r="1555" spans="5:6" x14ac:dyDescent="0.15">
      <c r="E1555" s="5"/>
      <c r="F1555" s="5"/>
    </row>
    <row r="1556" spans="5:6" x14ac:dyDescent="0.15">
      <c r="E1556" s="5"/>
      <c r="F1556" s="5"/>
    </row>
    <row r="1557" spans="5:6" x14ac:dyDescent="0.15">
      <c r="E1557" s="5"/>
      <c r="F1557" s="5"/>
    </row>
    <row r="1558" spans="5:6" x14ac:dyDescent="0.15">
      <c r="E1558" s="5"/>
      <c r="F1558" s="5"/>
    </row>
    <row r="1559" spans="5:6" x14ac:dyDescent="0.15">
      <c r="E1559" s="5"/>
      <c r="F1559" s="5"/>
    </row>
    <row r="1560" spans="5:6" x14ac:dyDescent="0.15">
      <c r="E1560" s="5"/>
      <c r="F1560" s="5"/>
    </row>
    <row r="1561" spans="5:6" x14ac:dyDescent="0.15">
      <c r="E1561" s="5"/>
      <c r="F1561" s="5"/>
    </row>
    <row r="1562" spans="5:6" x14ac:dyDescent="0.15">
      <c r="E1562" s="5"/>
      <c r="F1562" s="5"/>
    </row>
    <row r="1563" spans="5:6" x14ac:dyDescent="0.15">
      <c r="E1563" s="5"/>
      <c r="F1563" s="5"/>
    </row>
    <row r="1564" spans="5:6" x14ac:dyDescent="0.15">
      <c r="E1564" s="5"/>
      <c r="F1564" s="5"/>
    </row>
    <row r="1565" spans="5:6" x14ac:dyDescent="0.15">
      <c r="E1565" s="5"/>
      <c r="F1565" s="5"/>
    </row>
    <row r="1566" spans="5:6" x14ac:dyDescent="0.15">
      <c r="E1566" s="5"/>
      <c r="F1566" s="5"/>
    </row>
    <row r="1567" spans="5:6" x14ac:dyDescent="0.15">
      <c r="E1567" s="5"/>
      <c r="F1567" s="5"/>
    </row>
    <row r="1568" spans="5:6" x14ac:dyDescent="0.15">
      <c r="E1568" s="5"/>
      <c r="F1568" s="5"/>
    </row>
    <row r="1569" spans="5:6" x14ac:dyDescent="0.15">
      <c r="E1569" s="5"/>
      <c r="F1569" s="5"/>
    </row>
    <row r="1570" spans="5:6" x14ac:dyDescent="0.15">
      <c r="E1570" s="5"/>
      <c r="F1570" s="5"/>
    </row>
    <row r="1571" spans="5:6" x14ac:dyDescent="0.15">
      <c r="E1571" s="5"/>
      <c r="F1571" s="5"/>
    </row>
    <row r="1572" spans="5:6" x14ac:dyDescent="0.15">
      <c r="E1572" s="5"/>
      <c r="F1572" s="5"/>
    </row>
    <row r="1573" spans="5:6" x14ac:dyDescent="0.15">
      <c r="E1573" s="5"/>
      <c r="F1573" s="5"/>
    </row>
    <row r="1574" spans="5:6" x14ac:dyDescent="0.15">
      <c r="E1574" s="5"/>
      <c r="F1574" s="5"/>
    </row>
    <row r="1575" spans="5:6" x14ac:dyDescent="0.15">
      <c r="E1575" s="5"/>
      <c r="F1575" s="5"/>
    </row>
    <row r="1576" spans="5:6" x14ac:dyDescent="0.15">
      <c r="E1576" s="5"/>
      <c r="F1576" s="5"/>
    </row>
    <row r="1577" spans="5:6" x14ac:dyDescent="0.15">
      <c r="E1577" s="5"/>
      <c r="F1577" s="5"/>
    </row>
    <row r="1578" spans="5:6" x14ac:dyDescent="0.15">
      <c r="E1578" s="5"/>
      <c r="F1578" s="5"/>
    </row>
    <row r="1579" spans="5:6" x14ac:dyDescent="0.15">
      <c r="E1579" s="5"/>
      <c r="F1579" s="5"/>
    </row>
    <row r="1580" spans="5:6" x14ac:dyDescent="0.15">
      <c r="E1580" s="5"/>
      <c r="F1580" s="5"/>
    </row>
    <row r="1581" spans="5:6" x14ac:dyDescent="0.15">
      <c r="E1581" s="5"/>
      <c r="F1581" s="5"/>
    </row>
    <row r="1582" spans="5:6" x14ac:dyDescent="0.15">
      <c r="E1582" s="5"/>
      <c r="F1582" s="5"/>
    </row>
    <row r="1583" spans="5:6" x14ac:dyDescent="0.15">
      <c r="E1583" s="5"/>
      <c r="F1583" s="5"/>
    </row>
    <row r="1584" spans="5:6" x14ac:dyDescent="0.15">
      <c r="E1584" s="5"/>
      <c r="F1584" s="5"/>
    </row>
    <row r="1585" spans="5:6" x14ac:dyDescent="0.15">
      <c r="E1585" s="5"/>
      <c r="F1585" s="5"/>
    </row>
    <row r="1586" spans="5:6" x14ac:dyDescent="0.15">
      <c r="E1586" s="5"/>
      <c r="F1586" s="5"/>
    </row>
    <row r="1587" spans="5:6" x14ac:dyDescent="0.15">
      <c r="E1587" s="5"/>
      <c r="F1587" s="5"/>
    </row>
    <row r="1588" spans="5:6" x14ac:dyDescent="0.15">
      <c r="E1588" s="5"/>
      <c r="F1588" s="5"/>
    </row>
    <row r="1589" spans="5:6" x14ac:dyDescent="0.15">
      <c r="E1589" s="5"/>
      <c r="F1589" s="5"/>
    </row>
    <row r="1590" spans="5:6" x14ac:dyDescent="0.15">
      <c r="E1590" s="5"/>
      <c r="F1590" s="5"/>
    </row>
    <row r="1591" spans="5:6" x14ac:dyDescent="0.15">
      <c r="E1591" s="5"/>
      <c r="F1591" s="5"/>
    </row>
    <row r="1592" spans="5:6" x14ac:dyDescent="0.15">
      <c r="E1592" s="5"/>
      <c r="F1592" s="5"/>
    </row>
    <row r="1593" spans="5:6" x14ac:dyDescent="0.15">
      <c r="E1593" s="5"/>
      <c r="F1593" s="5"/>
    </row>
    <row r="1594" spans="5:6" x14ac:dyDescent="0.15">
      <c r="E1594" s="5"/>
      <c r="F1594" s="5"/>
    </row>
    <row r="1595" spans="5:6" x14ac:dyDescent="0.15">
      <c r="E1595" s="5"/>
      <c r="F1595" s="5"/>
    </row>
    <row r="1596" spans="5:6" x14ac:dyDescent="0.15">
      <c r="E1596" s="5"/>
      <c r="F1596" s="5"/>
    </row>
    <row r="1597" spans="5:6" x14ac:dyDescent="0.15">
      <c r="E1597" s="5"/>
      <c r="F1597" s="5"/>
    </row>
    <row r="1598" spans="5:6" x14ac:dyDescent="0.15">
      <c r="E1598" s="5"/>
      <c r="F1598" s="5"/>
    </row>
    <row r="1599" spans="5:6" x14ac:dyDescent="0.15">
      <c r="E1599" s="5"/>
      <c r="F1599" s="5"/>
    </row>
    <row r="1600" spans="5:6" x14ac:dyDescent="0.15">
      <c r="E1600" s="5"/>
      <c r="F1600" s="5"/>
    </row>
    <row r="1601" spans="5:6" x14ac:dyDescent="0.15">
      <c r="E1601" s="5"/>
      <c r="F1601" s="5"/>
    </row>
    <row r="1602" spans="5:6" x14ac:dyDescent="0.15">
      <c r="E1602" s="5"/>
      <c r="F1602" s="5"/>
    </row>
    <row r="1603" spans="5:6" x14ac:dyDescent="0.15">
      <c r="E1603" s="5"/>
      <c r="F1603" s="5"/>
    </row>
    <row r="1604" spans="5:6" x14ac:dyDescent="0.15">
      <c r="E1604" s="5"/>
      <c r="F1604" s="5"/>
    </row>
    <row r="1605" spans="5:6" x14ac:dyDescent="0.15">
      <c r="E1605" s="5"/>
      <c r="F1605" s="5"/>
    </row>
    <row r="1606" spans="5:6" x14ac:dyDescent="0.15">
      <c r="E1606" s="5"/>
      <c r="F1606" s="5"/>
    </row>
    <row r="1607" spans="5:6" x14ac:dyDescent="0.15">
      <c r="E1607" s="5"/>
      <c r="F1607" s="5"/>
    </row>
    <row r="1608" spans="5:6" x14ac:dyDescent="0.15">
      <c r="E1608" s="5"/>
      <c r="F1608" s="5"/>
    </row>
    <row r="1609" spans="5:6" x14ac:dyDescent="0.15">
      <c r="E1609" s="5"/>
      <c r="F1609" s="5"/>
    </row>
    <row r="1610" spans="5:6" x14ac:dyDescent="0.15">
      <c r="E1610" s="5"/>
      <c r="F1610" s="5"/>
    </row>
    <row r="1611" spans="5:6" x14ac:dyDescent="0.15">
      <c r="E1611" s="5"/>
      <c r="F1611" s="5"/>
    </row>
    <row r="1612" spans="5:6" x14ac:dyDescent="0.15">
      <c r="E1612" s="5"/>
      <c r="F1612" s="5"/>
    </row>
    <row r="1613" spans="5:6" x14ac:dyDescent="0.15">
      <c r="E1613" s="5"/>
      <c r="F1613" s="5"/>
    </row>
    <row r="1614" spans="5:6" x14ac:dyDescent="0.15">
      <c r="E1614" s="5"/>
      <c r="F1614" s="5"/>
    </row>
    <row r="1615" spans="5:6" x14ac:dyDescent="0.15">
      <c r="E1615" s="5"/>
      <c r="F1615" s="5"/>
    </row>
    <row r="1616" spans="5:6" x14ac:dyDescent="0.15">
      <c r="E1616" s="5"/>
      <c r="F1616" s="5"/>
    </row>
    <row r="1617" spans="5:6" x14ac:dyDescent="0.15">
      <c r="E1617" s="5"/>
      <c r="F1617" s="5"/>
    </row>
    <row r="1618" spans="5:6" x14ac:dyDescent="0.15">
      <c r="E1618" s="5"/>
      <c r="F1618" s="5"/>
    </row>
    <row r="1619" spans="5:6" x14ac:dyDescent="0.15">
      <c r="E1619" s="5"/>
      <c r="F1619" s="5"/>
    </row>
    <row r="1620" spans="5:6" x14ac:dyDescent="0.15">
      <c r="E1620" s="5"/>
      <c r="F1620" s="5"/>
    </row>
    <row r="1621" spans="5:6" x14ac:dyDescent="0.15">
      <c r="E1621" s="5"/>
      <c r="F1621" s="5"/>
    </row>
    <row r="1622" spans="5:6" x14ac:dyDescent="0.15">
      <c r="E1622" s="5"/>
      <c r="F1622" s="5"/>
    </row>
    <row r="1623" spans="5:6" x14ac:dyDescent="0.15">
      <c r="E1623" s="5"/>
      <c r="F1623" s="5"/>
    </row>
    <row r="1624" spans="5:6" x14ac:dyDescent="0.15">
      <c r="E1624" s="5"/>
      <c r="F1624" s="5"/>
    </row>
    <row r="1625" spans="5:6" x14ac:dyDescent="0.15">
      <c r="E1625" s="5"/>
      <c r="F1625" s="5"/>
    </row>
    <row r="1626" spans="5:6" x14ac:dyDescent="0.15">
      <c r="E1626" s="5"/>
      <c r="F1626" s="5"/>
    </row>
    <row r="1627" spans="5:6" x14ac:dyDescent="0.15">
      <c r="E1627" s="5"/>
      <c r="F1627" s="5"/>
    </row>
    <row r="1628" spans="5:6" x14ac:dyDescent="0.15">
      <c r="E1628" s="5"/>
      <c r="F1628" s="5"/>
    </row>
    <row r="1629" spans="5:6" x14ac:dyDescent="0.15">
      <c r="E1629" s="5"/>
      <c r="F1629" s="5"/>
    </row>
    <row r="1630" spans="5:6" x14ac:dyDescent="0.15">
      <c r="E1630" s="5"/>
      <c r="F1630" s="5"/>
    </row>
    <row r="1631" spans="5:6" x14ac:dyDescent="0.15">
      <c r="E1631" s="5"/>
      <c r="F1631" s="5"/>
    </row>
    <row r="1632" spans="5:6" x14ac:dyDescent="0.15">
      <c r="E1632" s="5"/>
      <c r="F1632" s="5"/>
    </row>
    <row r="1633" spans="5:6" x14ac:dyDescent="0.15">
      <c r="E1633" s="5"/>
      <c r="F1633" s="5"/>
    </row>
    <row r="1634" spans="5:6" x14ac:dyDescent="0.15">
      <c r="E1634" s="5"/>
      <c r="F1634" s="5"/>
    </row>
    <row r="1635" spans="5:6" x14ac:dyDescent="0.15">
      <c r="E1635" s="5"/>
      <c r="F1635" s="5"/>
    </row>
    <row r="1636" spans="5:6" x14ac:dyDescent="0.15">
      <c r="E1636" s="5"/>
      <c r="F1636" s="5"/>
    </row>
    <row r="1637" spans="5:6" x14ac:dyDescent="0.15">
      <c r="E1637" s="5"/>
      <c r="F1637" s="5"/>
    </row>
    <row r="1638" spans="5:6" x14ac:dyDescent="0.15">
      <c r="E1638" s="5"/>
      <c r="F1638" s="5"/>
    </row>
    <row r="1639" spans="5:6" x14ac:dyDescent="0.15">
      <c r="E1639" s="5"/>
      <c r="F1639" s="5"/>
    </row>
    <row r="1640" spans="5:6" x14ac:dyDescent="0.15">
      <c r="E1640" s="5"/>
      <c r="F1640" s="5"/>
    </row>
    <row r="1641" spans="5:6" x14ac:dyDescent="0.15">
      <c r="E1641" s="5"/>
      <c r="F1641" s="5"/>
    </row>
    <row r="1642" spans="5:6" x14ac:dyDescent="0.15">
      <c r="E1642" s="5"/>
      <c r="F1642" s="5"/>
    </row>
    <row r="1643" spans="5:6" x14ac:dyDescent="0.15">
      <c r="E1643" s="5"/>
      <c r="F1643" s="5"/>
    </row>
    <row r="1644" spans="5:6" x14ac:dyDescent="0.15">
      <c r="E1644" s="5"/>
      <c r="F1644" s="5"/>
    </row>
    <row r="1645" spans="5:6" x14ac:dyDescent="0.15">
      <c r="E1645" s="5"/>
      <c r="F1645" s="5"/>
    </row>
    <row r="1646" spans="5:6" x14ac:dyDescent="0.15">
      <c r="E1646" s="5"/>
      <c r="F1646" s="5"/>
    </row>
    <row r="1647" spans="5:6" x14ac:dyDescent="0.15">
      <c r="E1647" s="5"/>
      <c r="F1647" s="5"/>
    </row>
    <row r="1648" spans="5:6" x14ac:dyDescent="0.15">
      <c r="E1648" s="5"/>
      <c r="F1648" s="5"/>
    </row>
    <row r="1649" spans="5:6" x14ac:dyDescent="0.15">
      <c r="E1649" s="5"/>
      <c r="F1649" s="5"/>
    </row>
    <row r="1650" spans="5:6" x14ac:dyDescent="0.15">
      <c r="E1650" s="5"/>
      <c r="F1650" s="5"/>
    </row>
    <row r="1651" spans="5:6" x14ac:dyDescent="0.15">
      <c r="E1651" s="5"/>
      <c r="F1651" s="5"/>
    </row>
    <row r="1652" spans="5:6" x14ac:dyDescent="0.15">
      <c r="E1652" s="5"/>
      <c r="F1652" s="5"/>
    </row>
    <row r="1653" spans="5:6" x14ac:dyDescent="0.15">
      <c r="E1653" s="5"/>
      <c r="F1653" s="5"/>
    </row>
    <row r="1654" spans="5:6" x14ac:dyDescent="0.15">
      <c r="E1654" s="5"/>
      <c r="F1654" s="5"/>
    </row>
    <row r="1655" spans="5:6" x14ac:dyDescent="0.15">
      <c r="E1655" s="5"/>
      <c r="F1655" s="5"/>
    </row>
    <row r="1656" spans="5:6" x14ac:dyDescent="0.15">
      <c r="E1656" s="5"/>
      <c r="F1656" s="5"/>
    </row>
    <row r="1657" spans="5:6" x14ac:dyDescent="0.15">
      <c r="E1657" s="5"/>
      <c r="F1657" s="5"/>
    </row>
    <row r="1658" spans="5:6" x14ac:dyDescent="0.15">
      <c r="E1658" s="5"/>
      <c r="F1658" s="5"/>
    </row>
    <row r="1659" spans="5:6" x14ac:dyDescent="0.15">
      <c r="E1659" s="5"/>
      <c r="F1659" s="5"/>
    </row>
    <row r="1660" spans="5:6" x14ac:dyDescent="0.15">
      <c r="E1660" s="5"/>
      <c r="F1660" s="5"/>
    </row>
    <row r="1661" spans="5:6" x14ac:dyDescent="0.15">
      <c r="E1661" s="5"/>
      <c r="F1661" s="5"/>
    </row>
    <row r="1662" spans="5:6" x14ac:dyDescent="0.15">
      <c r="E1662" s="5"/>
      <c r="F1662" s="5"/>
    </row>
    <row r="1663" spans="5:6" x14ac:dyDescent="0.15">
      <c r="E1663" s="5"/>
      <c r="F1663" s="5"/>
    </row>
    <row r="1664" spans="5:6" x14ac:dyDescent="0.15">
      <c r="E1664" s="5"/>
      <c r="F1664" s="5"/>
    </row>
    <row r="1665" spans="5:6" x14ac:dyDescent="0.15">
      <c r="E1665" s="5"/>
      <c r="F1665" s="5"/>
    </row>
    <row r="1666" spans="5:6" x14ac:dyDescent="0.15">
      <c r="E1666" s="5"/>
      <c r="F1666" s="5"/>
    </row>
    <row r="1667" spans="5:6" x14ac:dyDescent="0.15">
      <c r="E1667" s="5"/>
      <c r="F1667" s="5"/>
    </row>
    <row r="1668" spans="5:6" x14ac:dyDescent="0.15">
      <c r="E1668" s="5"/>
      <c r="F1668" s="5"/>
    </row>
    <row r="1669" spans="5:6" x14ac:dyDescent="0.15">
      <c r="E1669" s="5"/>
      <c r="F1669" s="5"/>
    </row>
    <row r="1670" spans="5:6" x14ac:dyDescent="0.15">
      <c r="E1670" s="5"/>
      <c r="F1670" s="5"/>
    </row>
    <row r="1671" spans="5:6" x14ac:dyDescent="0.15">
      <c r="E1671" s="5"/>
      <c r="F1671" s="5"/>
    </row>
    <row r="1672" spans="5:6" x14ac:dyDescent="0.15">
      <c r="E1672" s="5"/>
      <c r="F1672" s="5"/>
    </row>
    <row r="1673" spans="5:6" x14ac:dyDescent="0.15">
      <c r="E1673" s="5"/>
      <c r="F1673" s="5"/>
    </row>
    <row r="1674" spans="5:6" x14ac:dyDescent="0.15">
      <c r="E1674" s="5"/>
      <c r="F1674" s="5"/>
    </row>
    <row r="1675" spans="5:6" x14ac:dyDescent="0.15">
      <c r="E1675" s="5"/>
      <c r="F1675" s="5"/>
    </row>
    <row r="1676" spans="5:6" x14ac:dyDescent="0.15">
      <c r="E1676" s="5"/>
      <c r="F1676" s="5"/>
    </row>
    <row r="1677" spans="5:6" x14ac:dyDescent="0.15">
      <c r="E1677" s="5"/>
      <c r="F1677" s="5"/>
    </row>
    <row r="1678" spans="5:6" x14ac:dyDescent="0.15">
      <c r="E1678" s="5"/>
      <c r="F1678" s="5"/>
    </row>
    <row r="1679" spans="5:6" x14ac:dyDescent="0.15">
      <c r="E1679" s="5"/>
      <c r="F1679" s="5"/>
    </row>
    <row r="1680" spans="5:6" x14ac:dyDescent="0.15">
      <c r="E1680" s="5"/>
      <c r="F1680" s="5"/>
    </row>
    <row r="1681" spans="5:6" x14ac:dyDescent="0.15">
      <c r="E1681" s="5"/>
      <c r="F1681" s="5"/>
    </row>
    <row r="1682" spans="5:6" x14ac:dyDescent="0.15">
      <c r="E1682" s="5"/>
      <c r="F1682" s="5"/>
    </row>
    <row r="1683" spans="5:6" x14ac:dyDescent="0.15">
      <c r="E1683" s="5"/>
      <c r="F1683" s="5"/>
    </row>
    <row r="1684" spans="5:6" x14ac:dyDescent="0.15">
      <c r="E1684" s="5"/>
      <c r="F1684" s="5"/>
    </row>
    <row r="1685" spans="5:6" x14ac:dyDescent="0.15">
      <c r="E1685" s="5"/>
      <c r="F1685" s="5"/>
    </row>
    <row r="1686" spans="5:6" x14ac:dyDescent="0.15">
      <c r="E1686" s="5"/>
      <c r="F1686" s="5"/>
    </row>
    <row r="1687" spans="5:6" x14ac:dyDescent="0.15">
      <c r="E1687" s="5"/>
      <c r="F1687" s="5"/>
    </row>
    <row r="1688" spans="5:6" x14ac:dyDescent="0.15">
      <c r="E1688" s="5"/>
      <c r="F1688" s="5"/>
    </row>
    <row r="1689" spans="5:6" x14ac:dyDescent="0.15">
      <c r="E1689" s="5"/>
      <c r="F1689" s="5"/>
    </row>
    <row r="1690" spans="5:6" x14ac:dyDescent="0.15">
      <c r="E1690" s="5"/>
      <c r="F1690" s="5"/>
    </row>
    <row r="1691" spans="5:6" x14ac:dyDescent="0.15">
      <c r="E1691" s="5"/>
      <c r="F1691" s="5"/>
    </row>
    <row r="1692" spans="5:6" x14ac:dyDescent="0.15">
      <c r="E1692" s="5"/>
      <c r="F1692" s="5"/>
    </row>
    <row r="1693" spans="5:6" x14ac:dyDescent="0.15">
      <c r="E1693" s="5"/>
      <c r="F1693" s="5"/>
    </row>
    <row r="1694" spans="5:6" x14ac:dyDescent="0.15">
      <c r="E1694" s="5"/>
      <c r="F1694" s="5"/>
    </row>
    <row r="1695" spans="5:6" x14ac:dyDescent="0.15">
      <c r="E1695" s="5"/>
      <c r="F1695" s="5"/>
    </row>
    <row r="1696" spans="5:6" x14ac:dyDescent="0.15">
      <c r="E1696" s="5"/>
      <c r="F1696" s="5"/>
    </row>
    <row r="1697" spans="5:6" x14ac:dyDescent="0.15">
      <c r="E1697" s="5"/>
      <c r="F1697" s="5"/>
    </row>
    <row r="1698" spans="5:6" x14ac:dyDescent="0.15">
      <c r="E1698" s="5"/>
      <c r="F1698" s="5"/>
    </row>
    <row r="1699" spans="5:6" x14ac:dyDescent="0.15">
      <c r="E1699" s="5"/>
      <c r="F1699" s="5"/>
    </row>
    <row r="1700" spans="5:6" x14ac:dyDescent="0.15">
      <c r="E1700" s="5"/>
      <c r="F1700" s="5"/>
    </row>
    <row r="1701" spans="5:6" x14ac:dyDescent="0.15">
      <c r="E1701" s="5"/>
      <c r="F1701" s="5"/>
    </row>
    <row r="1702" spans="5:6" x14ac:dyDescent="0.15">
      <c r="E1702" s="5"/>
      <c r="F1702" s="5"/>
    </row>
    <row r="1703" spans="5:6" x14ac:dyDescent="0.15">
      <c r="E1703" s="5"/>
      <c r="F1703" s="5"/>
    </row>
    <row r="1704" spans="5:6" x14ac:dyDescent="0.15">
      <c r="E1704" s="5"/>
      <c r="F1704" s="5"/>
    </row>
    <row r="1705" spans="5:6" x14ac:dyDescent="0.15">
      <c r="E1705" s="5"/>
      <c r="F1705" s="5"/>
    </row>
    <row r="1706" spans="5:6" x14ac:dyDescent="0.15">
      <c r="E1706" s="5"/>
      <c r="F1706" s="5"/>
    </row>
    <row r="1707" spans="5:6" x14ac:dyDescent="0.15">
      <c r="E1707" s="5"/>
      <c r="F1707" s="5"/>
    </row>
    <row r="1708" spans="5:6" x14ac:dyDescent="0.15">
      <c r="E1708" s="5"/>
      <c r="F1708" s="5"/>
    </row>
    <row r="1709" spans="5:6" x14ac:dyDescent="0.15">
      <c r="E1709" s="5"/>
      <c r="F1709" s="5"/>
    </row>
    <row r="1710" spans="5:6" x14ac:dyDescent="0.15">
      <c r="E1710" s="5"/>
      <c r="F1710" s="5"/>
    </row>
    <row r="1711" spans="5:6" x14ac:dyDescent="0.15">
      <c r="E1711" s="5"/>
      <c r="F1711" s="5"/>
    </row>
    <row r="1712" spans="5:6" x14ac:dyDescent="0.15">
      <c r="E1712" s="5"/>
      <c r="F1712" s="5"/>
    </row>
    <row r="1713" spans="5:6" x14ac:dyDescent="0.15">
      <c r="E1713" s="5"/>
      <c r="F1713" s="5"/>
    </row>
    <row r="1714" spans="5:6" x14ac:dyDescent="0.15">
      <c r="E1714" s="5"/>
      <c r="F1714" s="5"/>
    </row>
    <row r="1715" spans="5:6" x14ac:dyDescent="0.15">
      <c r="E1715" s="5"/>
      <c r="F1715" s="5"/>
    </row>
    <row r="1716" spans="5:6" x14ac:dyDescent="0.15">
      <c r="E1716" s="5"/>
      <c r="F1716" s="5"/>
    </row>
    <row r="1717" spans="5:6" x14ac:dyDescent="0.15">
      <c r="E1717" s="5"/>
      <c r="F1717" s="5"/>
    </row>
    <row r="1718" spans="5:6" x14ac:dyDescent="0.15">
      <c r="E1718" s="5"/>
      <c r="F1718" s="5"/>
    </row>
    <row r="1719" spans="5:6" x14ac:dyDescent="0.15">
      <c r="E1719" s="5"/>
      <c r="F1719" s="5"/>
    </row>
    <row r="1720" spans="5:6" x14ac:dyDescent="0.15">
      <c r="E1720" s="5"/>
      <c r="F1720" s="5"/>
    </row>
    <row r="1721" spans="5:6" x14ac:dyDescent="0.15">
      <c r="E1721" s="5"/>
      <c r="F1721" s="5"/>
    </row>
    <row r="1722" spans="5:6" x14ac:dyDescent="0.15">
      <c r="E1722" s="5"/>
      <c r="F1722" s="5"/>
    </row>
    <row r="1723" spans="5:6" x14ac:dyDescent="0.15">
      <c r="E1723" s="5"/>
      <c r="F1723" s="5"/>
    </row>
    <row r="1724" spans="5:6" x14ac:dyDescent="0.15">
      <c r="E1724" s="5"/>
      <c r="F1724" s="5"/>
    </row>
    <row r="1725" spans="5:6" x14ac:dyDescent="0.15">
      <c r="E1725" s="5"/>
      <c r="F1725" s="5"/>
    </row>
    <row r="1726" spans="5:6" x14ac:dyDescent="0.15">
      <c r="E1726" s="5"/>
      <c r="F1726" s="5"/>
    </row>
    <row r="1727" spans="5:6" x14ac:dyDescent="0.15">
      <c r="E1727" s="5"/>
      <c r="F1727" s="5"/>
    </row>
    <row r="1728" spans="5:6" x14ac:dyDescent="0.15">
      <c r="E1728" s="5"/>
      <c r="F1728" s="5"/>
    </row>
    <row r="1729" spans="5:6" x14ac:dyDescent="0.15">
      <c r="E1729" s="5"/>
      <c r="F1729" s="5"/>
    </row>
    <row r="1730" spans="5:6" x14ac:dyDescent="0.15">
      <c r="E1730" s="5"/>
      <c r="F1730" s="5"/>
    </row>
    <row r="1731" spans="5:6" x14ac:dyDescent="0.15">
      <c r="E1731" s="5"/>
      <c r="F1731" s="5"/>
    </row>
    <row r="1732" spans="5:6" x14ac:dyDescent="0.15">
      <c r="E1732" s="5"/>
      <c r="F1732" s="5"/>
    </row>
    <row r="1733" spans="5:6" x14ac:dyDescent="0.15">
      <c r="E1733" s="5"/>
      <c r="F1733" s="5"/>
    </row>
    <row r="1734" spans="5:6" x14ac:dyDescent="0.15">
      <c r="E1734" s="5"/>
      <c r="F1734" s="5"/>
    </row>
    <row r="1735" spans="5:6" x14ac:dyDescent="0.15">
      <c r="E1735" s="5"/>
      <c r="F1735" s="5"/>
    </row>
    <row r="1736" spans="5:6" x14ac:dyDescent="0.15">
      <c r="E1736" s="5"/>
      <c r="F1736" s="5"/>
    </row>
    <row r="1737" spans="5:6" x14ac:dyDescent="0.15">
      <c r="E1737" s="5"/>
      <c r="F1737" s="5"/>
    </row>
    <row r="1738" spans="5:6" x14ac:dyDescent="0.15">
      <c r="E1738" s="5"/>
      <c r="F1738" s="5"/>
    </row>
    <row r="1739" spans="5:6" x14ac:dyDescent="0.15">
      <c r="E1739" s="5"/>
      <c r="F1739" s="5"/>
    </row>
    <row r="1740" spans="5:6" x14ac:dyDescent="0.15">
      <c r="E1740" s="5"/>
      <c r="F1740" s="5"/>
    </row>
    <row r="1741" spans="5:6" x14ac:dyDescent="0.15">
      <c r="E1741" s="5"/>
      <c r="F1741" s="5"/>
    </row>
    <row r="1742" spans="5:6" x14ac:dyDescent="0.15">
      <c r="E1742" s="5"/>
      <c r="F1742" s="5"/>
    </row>
    <row r="1743" spans="5:6" x14ac:dyDescent="0.15">
      <c r="E1743" s="5"/>
      <c r="F1743" s="5"/>
    </row>
    <row r="1744" spans="5:6" x14ac:dyDescent="0.15">
      <c r="E1744" s="5"/>
      <c r="F1744" s="5"/>
    </row>
    <row r="1745" spans="5:6" x14ac:dyDescent="0.15">
      <c r="E1745" s="5"/>
      <c r="F1745" s="5"/>
    </row>
    <row r="1746" spans="5:6" x14ac:dyDescent="0.15">
      <c r="E1746" s="5"/>
      <c r="F1746" s="5"/>
    </row>
    <row r="1747" spans="5:6" x14ac:dyDescent="0.15">
      <c r="E1747" s="5"/>
      <c r="F1747" s="5"/>
    </row>
    <row r="1748" spans="5:6" x14ac:dyDescent="0.15">
      <c r="E1748" s="5"/>
      <c r="F1748" s="5"/>
    </row>
    <row r="1749" spans="5:6" x14ac:dyDescent="0.15">
      <c r="E1749" s="5"/>
      <c r="F1749" s="5"/>
    </row>
    <row r="1750" spans="5:6" x14ac:dyDescent="0.15">
      <c r="E1750" s="5"/>
      <c r="F1750" s="5"/>
    </row>
    <row r="1751" spans="5:6" x14ac:dyDescent="0.15">
      <c r="E1751" s="5"/>
      <c r="F1751" s="5"/>
    </row>
    <row r="1752" spans="5:6" x14ac:dyDescent="0.15">
      <c r="E1752" s="5"/>
      <c r="F1752" s="5"/>
    </row>
    <row r="1753" spans="5:6" x14ac:dyDescent="0.15">
      <c r="E1753" s="5"/>
      <c r="F1753" s="5"/>
    </row>
    <row r="1754" spans="5:6" x14ac:dyDescent="0.15">
      <c r="E1754" s="5"/>
      <c r="F1754" s="5"/>
    </row>
    <row r="1755" spans="5:6" x14ac:dyDescent="0.15">
      <c r="E1755" s="5"/>
      <c r="F1755" s="5"/>
    </row>
    <row r="1756" spans="5:6" x14ac:dyDescent="0.15">
      <c r="E1756" s="5"/>
      <c r="F1756" s="5"/>
    </row>
    <row r="1757" spans="5:6" x14ac:dyDescent="0.15">
      <c r="E1757" s="5"/>
      <c r="F1757" s="5"/>
    </row>
    <row r="1758" spans="5:6" x14ac:dyDescent="0.15">
      <c r="E1758" s="5"/>
      <c r="F1758" s="5"/>
    </row>
    <row r="1759" spans="5:6" x14ac:dyDescent="0.15">
      <c r="E1759" s="5"/>
      <c r="F1759" s="5"/>
    </row>
    <row r="1760" spans="5:6" x14ac:dyDescent="0.15">
      <c r="E1760" s="5"/>
      <c r="F1760" s="5"/>
    </row>
    <row r="1761" spans="5:6" x14ac:dyDescent="0.15">
      <c r="E1761" s="5"/>
      <c r="F1761" s="5"/>
    </row>
    <row r="1762" spans="5:6" x14ac:dyDescent="0.15">
      <c r="E1762" s="5"/>
      <c r="F1762" s="5"/>
    </row>
    <row r="1763" spans="5:6" x14ac:dyDescent="0.15">
      <c r="E1763" s="5"/>
      <c r="F1763" s="5"/>
    </row>
    <row r="1764" spans="5:6" x14ac:dyDescent="0.15">
      <c r="E1764" s="5"/>
      <c r="F1764" s="5"/>
    </row>
    <row r="1765" spans="5:6" x14ac:dyDescent="0.15">
      <c r="E1765" s="5"/>
      <c r="F1765" s="5"/>
    </row>
    <row r="1766" spans="5:6" x14ac:dyDescent="0.15">
      <c r="E1766" s="5"/>
      <c r="F1766" s="5"/>
    </row>
    <row r="1767" spans="5:6" x14ac:dyDescent="0.15">
      <c r="E1767" s="5"/>
      <c r="F1767" s="5"/>
    </row>
    <row r="1768" spans="5:6" x14ac:dyDescent="0.15">
      <c r="E1768" s="5"/>
      <c r="F1768" s="5"/>
    </row>
    <row r="1769" spans="5:6" x14ac:dyDescent="0.15">
      <c r="E1769" s="5"/>
      <c r="F1769" s="5"/>
    </row>
    <row r="1770" spans="5:6" x14ac:dyDescent="0.15">
      <c r="E1770" s="5"/>
      <c r="F1770" s="5"/>
    </row>
    <row r="1771" spans="5:6" x14ac:dyDescent="0.15">
      <c r="E1771" s="5"/>
      <c r="F1771" s="5"/>
    </row>
    <row r="1772" spans="5:6" x14ac:dyDescent="0.15">
      <c r="E1772" s="5"/>
      <c r="F1772" s="5"/>
    </row>
    <row r="1773" spans="5:6" x14ac:dyDescent="0.15">
      <c r="E1773" s="5"/>
      <c r="F1773" s="5"/>
    </row>
    <row r="1774" spans="5:6" x14ac:dyDescent="0.15">
      <c r="E1774" s="5"/>
      <c r="F1774" s="5"/>
    </row>
    <row r="1775" spans="5:6" x14ac:dyDescent="0.15">
      <c r="E1775" s="5"/>
      <c r="F1775" s="5"/>
    </row>
    <row r="1776" spans="5:6" x14ac:dyDescent="0.15">
      <c r="E1776" s="5"/>
      <c r="F1776" s="5"/>
    </row>
    <row r="1777" spans="5:6" x14ac:dyDescent="0.15">
      <c r="E1777" s="5"/>
      <c r="F1777" s="5"/>
    </row>
    <row r="1778" spans="5:6" x14ac:dyDescent="0.15">
      <c r="E1778" s="5"/>
      <c r="F1778" s="5"/>
    </row>
    <row r="1779" spans="5:6" x14ac:dyDescent="0.15">
      <c r="E1779" s="5"/>
      <c r="F1779" s="5"/>
    </row>
    <row r="1780" spans="5:6" x14ac:dyDescent="0.15">
      <c r="E1780" s="5"/>
      <c r="F1780" s="5"/>
    </row>
    <row r="1781" spans="5:6" x14ac:dyDescent="0.15">
      <c r="E1781" s="5"/>
      <c r="F1781" s="5"/>
    </row>
    <row r="1782" spans="5:6" x14ac:dyDescent="0.15">
      <c r="E1782" s="5"/>
      <c r="F1782" s="5"/>
    </row>
    <row r="1783" spans="5:6" x14ac:dyDescent="0.15">
      <c r="E1783" s="5"/>
      <c r="F1783" s="5"/>
    </row>
    <row r="1784" spans="5:6" x14ac:dyDescent="0.15">
      <c r="E1784" s="5"/>
      <c r="F1784" s="5"/>
    </row>
    <row r="1785" spans="5:6" x14ac:dyDescent="0.15">
      <c r="E1785" s="5"/>
      <c r="F1785" s="5"/>
    </row>
    <row r="1786" spans="5:6" x14ac:dyDescent="0.15">
      <c r="E1786" s="5"/>
      <c r="F1786" s="5"/>
    </row>
    <row r="1787" spans="5:6" x14ac:dyDescent="0.15">
      <c r="E1787" s="5"/>
      <c r="F1787" s="5"/>
    </row>
    <row r="1788" spans="5:6" x14ac:dyDescent="0.15">
      <c r="E1788" s="5"/>
      <c r="F1788" s="5"/>
    </row>
    <row r="1789" spans="5:6" x14ac:dyDescent="0.15">
      <c r="E1789" s="5"/>
      <c r="F1789" s="5"/>
    </row>
    <row r="1790" spans="5:6" x14ac:dyDescent="0.15">
      <c r="E1790" s="5"/>
      <c r="F1790" s="5"/>
    </row>
    <row r="1791" spans="5:6" x14ac:dyDescent="0.15">
      <c r="E1791" s="5"/>
      <c r="F1791" s="5"/>
    </row>
    <row r="1792" spans="5:6" x14ac:dyDescent="0.15">
      <c r="E1792" s="5"/>
      <c r="F1792" s="5"/>
    </row>
    <row r="1793" spans="5:6" x14ac:dyDescent="0.15">
      <c r="E1793" s="5"/>
      <c r="F1793" s="5"/>
    </row>
    <row r="1794" spans="5:6" x14ac:dyDescent="0.15">
      <c r="E1794" s="5"/>
      <c r="F1794" s="5"/>
    </row>
    <row r="1795" spans="5:6" x14ac:dyDescent="0.15">
      <c r="E1795" s="5"/>
      <c r="F1795" s="5"/>
    </row>
    <row r="1796" spans="5:6" x14ac:dyDescent="0.15">
      <c r="E1796" s="5"/>
      <c r="F1796" s="5"/>
    </row>
    <row r="1797" spans="5:6" x14ac:dyDescent="0.15">
      <c r="E1797" s="5"/>
      <c r="F1797" s="5"/>
    </row>
    <row r="1798" spans="5:6" x14ac:dyDescent="0.15">
      <c r="E1798" s="5"/>
      <c r="F1798" s="5"/>
    </row>
    <row r="1799" spans="5:6" x14ac:dyDescent="0.15">
      <c r="E1799" s="5"/>
      <c r="F1799" s="5"/>
    </row>
    <row r="1800" spans="5:6" x14ac:dyDescent="0.15">
      <c r="E1800" s="5"/>
      <c r="F1800" s="5"/>
    </row>
    <row r="1801" spans="5:6" x14ac:dyDescent="0.15">
      <c r="E1801" s="5"/>
      <c r="F1801" s="5"/>
    </row>
    <row r="1802" spans="5:6" x14ac:dyDescent="0.15">
      <c r="E1802" s="5"/>
      <c r="F1802" s="5"/>
    </row>
    <row r="1803" spans="5:6" x14ac:dyDescent="0.15">
      <c r="E1803" s="5"/>
      <c r="F1803" s="5"/>
    </row>
    <row r="1804" spans="5:6" x14ac:dyDescent="0.15">
      <c r="E1804" s="5"/>
      <c r="F1804" s="5"/>
    </row>
    <row r="1805" spans="5:6" x14ac:dyDescent="0.15">
      <c r="E1805" s="5"/>
      <c r="F1805" s="5"/>
    </row>
    <row r="1806" spans="5:6" x14ac:dyDescent="0.15">
      <c r="E1806" s="5"/>
      <c r="F1806" s="5"/>
    </row>
    <row r="1807" spans="5:6" x14ac:dyDescent="0.15">
      <c r="E1807" s="5"/>
      <c r="F1807" s="5"/>
    </row>
    <row r="1808" spans="5:6" x14ac:dyDescent="0.15">
      <c r="E1808" s="5"/>
      <c r="F1808" s="5"/>
    </row>
    <row r="1809" spans="5:6" x14ac:dyDescent="0.15">
      <c r="E1809" s="5"/>
      <c r="F1809" s="5"/>
    </row>
    <row r="1810" spans="5:6" x14ac:dyDescent="0.15">
      <c r="E1810" s="5"/>
      <c r="F1810" s="5"/>
    </row>
    <row r="1811" spans="5:6" x14ac:dyDescent="0.15">
      <c r="E1811" s="5"/>
      <c r="F1811" s="5"/>
    </row>
    <row r="1812" spans="5:6" x14ac:dyDescent="0.15">
      <c r="E1812" s="5"/>
      <c r="F1812" s="5"/>
    </row>
    <row r="1813" spans="5:6" x14ac:dyDescent="0.15">
      <c r="E1813" s="5"/>
      <c r="F1813" s="5"/>
    </row>
    <row r="1814" spans="5:6" x14ac:dyDescent="0.15">
      <c r="E1814" s="5"/>
      <c r="F1814" s="5"/>
    </row>
    <row r="1815" spans="5:6" x14ac:dyDescent="0.15">
      <c r="E1815" s="5"/>
      <c r="F1815" s="5"/>
    </row>
    <row r="1816" spans="5:6" x14ac:dyDescent="0.15">
      <c r="E1816" s="5"/>
      <c r="F1816" s="5"/>
    </row>
    <row r="1817" spans="5:6" x14ac:dyDescent="0.15">
      <c r="E1817" s="5"/>
      <c r="F1817" s="5"/>
    </row>
    <row r="1818" spans="5:6" x14ac:dyDescent="0.15">
      <c r="E1818" s="5"/>
      <c r="F1818" s="5"/>
    </row>
    <row r="1819" spans="5:6" x14ac:dyDescent="0.15">
      <c r="E1819" s="5"/>
      <c r="F1819" s="5"/>
    </row>
    <row r="1820" spans="5:6" x14ac:dyDescent="0.15">
      <c r="E1820" s="5"/>
      <c r="F1820" s="5"/>
    </row>
    <row r="1821" spans="5:6" x14ac:dyDescent="0.15">
      <c r="E1821" s="5"/>
      <c r="F1821" s="5"/>
    </row>
    <row r="1822" spans="5:6" x14ac:dyDescent="0.15">
      <c r="E1822" s="5"/>
      <c r="F1822" s="5"/>
    </row>
    <row r="1823" spans="5:6" x14ac:dyDescent="0.15">
      <c r="E1823" s="5"/>
      <c r="F1823" s="5"/>
    </row>
    <row r="1824" spans="5:6" x14ac:dyDescent="0.15">
      <c r="E1824" s="5"/>
      <c r="F1824" s="5"/>
    </row>
    <row r="1825" spans="5:6" x14ac:dyDescent="0.15">
      <c r="E1825" s="5"/>
      <c r="F1825" s="5"/>
    </row>
    <row r="1826" spans="5:6" x14ac:dyDescent="0.15">
      <c r="E1826" s="5"/>
      <c r="F1826" s="5"/>
    </row>
    <row r="1827" spans="5:6" x14ac:dyDescent="0.15">
      <c r="E1827" s="5"/>
      <c r="F1827" s="5"/>
    </row>
    <row r="1828" spans="5:6" x14ac:dyDescent="0.15">
      <c r="E1828" s="5"/>
      <c r="F1828" s="5"/>
    </row>
    <row r="1829" spans="5:6" x14ac:dyDescent="0.15">
      <c r="E1829" s="5"/>
      <c r="F1829" s="5"/>
    </row>
    <row r="1830" spans="5:6" x14ac:dyDescent="0.15">
      <c r="E1830" s="5"/>
      <c r="F1830" s="5"/>
    </row>
    <row r="1831" spans="5:6" x14ac:dyDescent="0.15">
      <c r="E1831" s="5"/>
      <c r="F1831" s="5"/>
    </row>
    <row r="1832" spans="5:6" x14ac:dyDescent="0.15">
      <c r="E1832" s="5"/>
      <c r="F1832" s="5"/>
    </row>
    <row r="1833" spans="5:6" x14ac:dyDescent="0.15">
      <c r="E1833" s="5"/>
      <c r="F1833" s="5"/>
    </row>
    <row r="1834" spans="5:6" x14ac:dyDescent="0.15">
      <c r="E1834" s="5"/>
      <c r="F1834" s="5"/>
    </row>
    <row r="1835" spans="5:6" x14ac:dyDescent="0.15">
      <c r="E1835" s="5"/>
      <c r="F1835" s="5"/>
    </row>
    <row r="1836" spans="5:6" x14ac:dyDescent="0.15">
      <c r="E1836" s="5"/>
      <c r="F1836" s="5"/>
    </row>
    <row r="1837" spans="5:6" x14ac:dyDescent="0.15">
      <c r="E1837" s="5"/>
      <c r="F1837" s="5"/>
    </row>
    <row r="1838" spans="5:6" x14ac:dyDescent="0.15">
      <c r="E1838" s="5"/>
      <c r="F1838" s="5"/>
    </row>
    <row r="1839" spans="5:6" x14ac:dyDescent="0.15">
      <c r="E1839" s="5"/>
      <c r="F1839" s="5"/>
    </row>
    <row r="1840" spans="5:6" x14ac:dyDescent="0.15">
      <c r="E1840" s="5"/>
      <c r="F1840" s="5"/>
    </row>
    <row r="1841" spans="5:6" x14ac:dyDescent="0.15">
      <c r="E1841" s="5"/>
      <c r="F1841" s="5"/>
    </row>
    <row r="1842" spans="5:6" x14ac:dyDescent="0.15">
      <c r="E1842" s="5"/>
      <c r="F1842" s="5"/>
    </row>
    <row r="1843" spans="5:6" x14ac:dyDescent="0.15">
      <c r="E1843" s="5"/>
      <c r="F1843" s="5"/>
    </row>
    <row r="1844" spans="5:6" x14ac:dyDescent="0.15">
      <c r="E1844" s="5"/>
      <c r="F1844" s="5"/>
    </row>
    <row r="1845" spans="5:6" x14ac:dyDescent="0.15">
      <c r="E1845" s="5"/>
      <c r="F1845" s="5"/>
    </row>
    <row r="1846" spans="5:6" x14ac:dyDescent="0.15">
      <c r="E1846" s="5"/>
      <c r="F1846" s="5"/>
    </row>
    <row r="1847" spans="5:6" x14ac:dyDescent="0.15">
      <c r="E1847" s="5"/>
      <c r="F1847" s="5"/>
    </row>
    <row r="1848" spans="5:6" x14ac:dyDescent="0.15">
      <c r="E1848" s="5"/>
      <c r="F1848" s="5"/>
    </row>
    <row r="1849" spans="5:6" x14ac:dyDescent="0.15">
      <c r="E1849" s="5"/>
      <c r="F1849" s="5"/>
    </row>
    <row r="1850" spans="5:6" x14ac:dyDescent="0.15">
      <c r="E1850" s="5"/>
      <c r="F1850" s="5"/>
    </row>
    <row r="1851" spans="5:6" x14ac:dyDescent="0.15">
      <c r="E1851" s="5"/>
      <c r="F1851" s="5"/>
    </row>
    <row r="1852" spans="5:6" x14ac:dyDescent="0.15">
      <c r="E1852" s="5"/>
      <c r="F1852" s="5"/>
    </row>
    <row r="1853" spans="5:6" x14ac:dyDescent="0.15">
      <c r="E1853" s="5"/>
      <c r="F1853" s="5"/>
    </row>
    <row r="1854" spans="5:6" x14ac:dyDescent="0.15">
      <c r="E1854" s="5"/>
      <c r="F1854" s="5"/>
    </row>
    <row r="1855" spans="5:6" x14ac:dyDescent="0.15">
      <c r="E1855" s="5"/>
      <c r="F1855" s="5"/>
    </row>
    <row r="1856" spans="5:6" x14ac:dyDescent="0.15">
      <c r="E1856" s="5"/>
      <c r="F1856" s="5"/>
    </row>
    <row r="1857" spans="5:6" x14ac:dyDescent="0.15">
      <c r="E1857" s="5"/>
      <c r="F1857" s="5"/>
    </row>
    <row r="1858" spans="5:6" x14ac:dyDescent="0.15">
      <c r="E1858" s="5"/>
      <c r="F1858" s="5"/>
    </row>
    <row r="1859" spans="5:6" x14ac:dyDescent="0.15">
      <c r="E1859" s="5"/>
      <c r="F1859" s="5"/>
    </row>
    <row r="1860" spans="5:6" x14ac:dyDescent="0.15">
      <c r="E1860" s="5"/>
      <c r="F1860" s="5"/>
    </row>
    <row r="1861" spans="5:6" x14ac:dyDescent="0.15">
      <c r="E1861" s="5"/>
      <c r="F1861" s="5"/>
    </row>
    <row r="1862" spans="5:6" x14ac:dyDescent="0.15">
      <c r="E1862" s="5"/>
      <c r="F1862" s="5"/>
    </row>
    <row r="1863" spans="5:6" x14ac:dyDescent="0.15">
      <c r="E1863" s="5"/>
      <c r="F1863" s="5"/>
    </row>
    <row r="1864" spans="5:6" x14ac:dyDescent="0.15">
      <c r="E1864" s="5"/>
      <c r="F1864" s="5"/>
    </row>
    <row r="1865" spans="5:6" x14ac:dyDescent="0.15">
      <c r="E1865" s="5"/>
      <c r="F1865" s="5"/>
    </row>
    <row r="1866" spans="5:6" x14ac:dyDescent="0.15">
      <c r="E1866" s="5"/>
      <c r="F1866" s="5"/>
    </row>
    <row r="1867" spans="5:6" x14ac:dyDescent="0.15">
      <c r="E1867" s="5"/>
      <c r="F1867" s="5"/>
    </row>
    <row r="1868" spans="5:6" x14ac:dyDescent="0.15">
      <c r="E1868" s="5"/>
      <c r="F1868" s="5"/>
    </row>
    <row r="1869" spans="5:6" x14ac:dyDescent="0.15">
      <c r="E1869" s="5"/>
      <c r="F1869" s="5"/>
    </row>
    <row r="1870" spans="5:6" x14ac:dyDescent="0.15">
      <c r="E1870" s="5"/>
      <c r="F1870" s="5"/>
    </row>
    <row r="1871" spans="5:6" x14ac:dyDescent="0.15">
      <c r="E1871" s="5"/>
      <c r="F1871" s="5"/>
    </row>
    <row r="1872" spans="5:6" x14ac:dyDescent="0.15">
      <c r="E1872" s="5"/>
      <c r="F1872" s="5"/>
    </row>
    <row r="1873" spans="5:6" x14ac:dyDescent="0.15">
      <c r="E1873" s="5"/>
      <c r="F1873" s="5"/>
    </row>
    <row r="1874" spans="5:6" x14ac:dyDescent="0.15">
      <c r="E1874" s="5"/>
      <c r="F1874" s="5"/>
    </row>
    <row r="1875" spans="5:6" x14ac:dyDescent="0.15">
      <c r="E1875" s="5"/>
      <c r="F1875" s="5"/>
    </row>
    <row r="1876" spans="5:6" x14ac:dyDescent="0.15">
      <c r="E1876" s="5"/>
      <c r="F1876" s="5"/>
    </row>
    <row r="1877" spans="5:6" x14ac:dyDescent="0.15">
      <c r="E1877" s="5"/>
      <c r="F1877" s="5"/>
    </row>
    <row r="1878" spans="5:6" x14ac:dyDescent="0.15">
      <c r="E1878" s="5"/>
      <c r="F1878" s="5"/>
    </row>
    <row r="1879" spans="5:6" x14ac:dyDescent="0.15">
      <c r="E1879" s="5"/>
      <c r="F1879" s="5"/>
    </row>
    <row r="1880" spans="5:6" x14ac:dyDescent="0.15">
      <c r="E1880" s="5"/>
      <c r="F1880" s="5"/>
    </row>
    <row r="1881" spans="5:6" x14ac:dyDescent="0.15">
      <c r="E1881" s="5"/>
      <c r="F1881" s="5"/>
    </row>
    <row r="1882" spans="5:6" x14ac:dyDescent="0.15">
      <c r="E1882" s="5"/>
      <c r="F1882" s="5"/>
    </row>
    <row r="1883" spans="5:6" x14ac:dyDescent="0.15">
      <c r="E1883" s="5"/>
      <c r="F1883" s="5"/>
    </row>
    <row r="1884" spans="5:6" x14ac:dyDescent="0.15">
      <c r="E1884" s="5"/>
      <c r="F1884" s="5"/>
    </row>
    <row r="1885" spans="5:6" x14ac:dyDescent="0.15">
      <c r="E1885" s="5"/>
      <c r="F1885" s="5"/>
    </row>
    <row r="1886" spans="5:6" x14ac:dyDescent="0.15">
      <c r="E1886" s="5"/>
      <c r="F1886" s="5"/>
    </row>
    <row r="1887" spans="5:6" x14ac:dyDescent="0.15">
      <c r="E1887" s="5"/>
      <c r="F1887" s="5"/>
    </row>
    <row r="1888" spans="5:6" x14ac:dyDescent="0.15">
      <c r="E1888" s="5"/>
      <c r="F1888" s="5"/>
    </row>
    <row r="1889" spans="5:6" x14ac:dyDescent="0.15">
      <c r="E1889" s="5"/>
      <c r="F1889" s="5"/>
    </row>
    <row r="1890" spans="5:6" x14ac:dyDescent="0.15">
      <c r="E1890" s="5"/>
      <c r="F1890" s="5"/>
    </row>
    <row r="1891" spans="5:6" x14ac:dyDescent="0.15">
      <c r="E1891" s="5"/>
      <c r="F1891" s="5"/>
    </row>
    <row r="1892" spans="5:6" x14ac:dyDescent="0.15">
      <c r="E1892" s="5"/>
      <c r="F1892" s="5"/>
    </row>
    <row r="1893" spans="5:6" x14ac:dyDescent="0.15">
      <c r="E1893" s="5"/>
      <c r="F1893" s="5"/>
    </row>
    <row r="1894" spans="5:6" x14ac:dyDescent="0.15">
      <c r="E1894" s="5"/>
      <c r="F1894" s="5"/>
    </row>
    <row r="1895" spans="5:6" x14ac:dyDescent="0.15">
      <c r="E1895" s="5"/>
      <c r="F1895" s="5"/>
    </row>
    <row r="1896" spans="5:6" x14ac:dyDescent="0.15">
      <c r="E1896" s="5"/>
      <c r="F1896" s="5"/>
    </row>
    <row r="1897" spans="5:6" x14ac:dyDescent="0.15">
      <c r="E1897" s="5"/>
      <c r="F1897" s="5"/>
    </row>
    <row r="1898" spans="5:6" x14ac:dyDescent="0.15">
      <c r="E1898" s="5"/>
      <c r="F1898" s="5"/>
    </row>
    <row r="1899" spans="5:6" x14ac:dyDescent="0.15">
      <c r="E1899" s="5"/>
      <c r="F1899" s="5"/>
    </row>
    <row r="1900" spans="5:6" x14ac:dyDescent="0.15">
      <c r="E1900" s="5"/>
      <c r="F1900" s="5"/>
    </row>
    <row r="1901" spans="5:6" x14ac:dyDescent="0.15">
      <c r="E1901" s="5"/>
      <c r="F1901" s="5"/>
    </row>
    <row r="1902" spans="5:6" x14ac:dyDescent="0.15">
      <c r="E1902" s="5"/>
      <c r="F1902" s="5"/>
    </row>
    <row r="1903" spans="5:6" x14ac:dyDescent="0.15">
      <c r="E1903" s="5"/>
      <c r="F1903" s="5"/>
    </row>
    <row r="1904" spans="5:6" x14ac:dyDescent="0.15">
      <c r="E1904" s="5"/>
      <c r="F1904" s="5"/>
    </row>
    <row r="1905" spans="5:6" x14ac:dyDescent="0.15">
      <c r="E1905" s="5"/>
      <c r="F1905" s="5"/>
    </row>
    <row r="1906" spans="5:6" x14ac:dyDescent="0.15">
      <c r="E1906" s="5"/>
      <c r="F1906" s="5"/>
    </row>
    <row r="1907" spans="5:6" x14ac:dyDescent="0.15">
      <c r="E1907" s="5"/>
      <c r="F1907" s="5"/>
    </row>
    <row r="1908" spans="5:6" x14ac:dyDescent="0.15">
      <c r="E1908" s="5"/>
      <c r="F1908" s="5"/>
    </row>
    <row r="1909" spans="5:6" x14ac:dyDescent="0.15">
      <c r="E1909" s="5"/>
      <c r="F1909" s="5"/>
    </row>
    <row r="1910" spans="5:6" x14ac:dyDescent="0.15">
      <c r="E1910" s="5"/>
      <c r="F1910" s="5"/>
    </row>
    <row r="1911" spans="5:6" x14ac:dyDescent="0.15">
      <c r="E1911" s="5"/>
      <c r="F1911" s="5"/>
    </row>
    <row r="1912" spans="5:6" x14ac:dyDescent="0.15">
      <c r="E1912" s="5"/>
      <c r="F1912" s="5"/>
    </row>
    <row r="1913" spans="5:6" x14ac:dyDescent="0.15">
      <c r="E1913" s="5"/>
      <c r="F1913" s="5"/>
    </row>
    <row r="1914" spans="5:6" x14ac:dyDescent="0.15">
      <c r="E1914" s="5"/>
      <c r="F1914" s="5"/>
    </row>
    <row r="1915" spans="5:6" x14ac:dyDescent="0.15">
      <c r="E1915" s="5"/>
      <c r="F1915" s="5"/>
    </row>
    <row r="1916" spans="5:6" x14ac:dyDescent="0.15">
      <c r="E1916" s="5"/>
      <c r="F1916" s="5"/>
    </row>
    <row r="1917" spans="5:6" x14ac:dyDescent="0.15">
      <c r="E1917" s="5"/>
      <c r="F1917" s="5"/>
    </row>
    <row r="1918" spans="5:6" x14ac:dyDescent="0.15">
      <c r="E1918" s="5"/>
      <c r="F1918" s="5"/>
    </row>
    <row r="1919" spans="5:6" x14ac:dyDescent="0.15">
      <c r="E1919" s="5"/>
      <c r="F1919" s="5"/>
    </row>
    <row r="1920" spans="5:6" x14ac:dyDescent="0.15">
      <c r="E1920" s="5"/>
      <c r="F1920" s="5"/>
    </row>
    <row r="1921" spans="5:6" x14ac:dyDescent="0.15">
      <c r="E1921" s="5"/>
      <c r="F1921" s="5"/>
    </row>
    <row r="1922" spans="5:6" x14ac:dyDescent="0.15">
      <c r="E1922" s="5"/>
      <c r="F1922" s="5"/>
    </row>
    <row r="1923" spans="5:6" x14ac:dyDescent="0.15">
      <c r="E1923" s="5"/>
      <c r="F1923" s="5"/>
    </row>
    <row r="1924" spans="5:6" x14ac:dyDescent="0.15">
      <c r="E1924" s="5"/>
      <c r="F1924" s="5"/>
    </row>
    <row r="1925" spans="5:6" x14ac:dyDescent="0.15">
      <c r="E1925" s="5"/>
      <c r="F1925" s="5"/>
    </row>
    <row r="1926" spans="5:6" x14ac:dyDescent="0.15">
      <c r="E1926" s="5"/>
      <c r="F1926" s="5"/>
    </row>
    <row r="1927" spans="5:6" x14ac:dyDescent="0.15">
      <c r="E1927" s="5"/>
      <c r="F1927" s="5"/>
    </row>
    <row r="1928" spans="5:6" x14ac:dyDescent="0.15">
      <c r="E1928" s="5"/>
      <c r="F1928" s="5"/>
    </row>
    <row r="1929" spans="5:6" x14ac:dyDescent="0.15">
      <c r="E1929" s="5"/>
      <c r="F1929" s="5"/>
    </row>
    <row r="1930" spans="5:6" x14ac:dyDescent="0.15">
      <c r="E1930" s="5"/>
      <c r="F1930" s="5"/>
    </row>
    <row r="1931" spans="5:6" x14ac:dyDescent="0.15">
      <c r="E1931" s="5"/>
      <c r="F1931" s="5"/>
    </row>
    <row r="1932" spans="5:6" x14ac:dyDescent="0.15">
      <c r="E1932" s="5"/>
      <c r="F1932" s="5"/>
    </row>
    <row r="1933" spans="5:6" x14ac:dyDescent="0.15">
      <c r="E1933" s="5"/>
      <c r="F1933" s="5"/>
    </row>
    <row r="1934" spans="5:6" x14ac:dyDescent="0.15">
      <c r="E1934" s="5"/>
      <c r="F1934" s="5"/>
    </row>
    <row r="1935" spans="5:6" x14ac:dyDescent="0.15">
      <c r="E1935" s="5"/>
      <c r="F1935" s="5"/>
    </row>
    <row r="1936" spans="5:6" x14ac:dyDescent="0.15">
      <c r="E1936" s="5"/>
      <c r="F1936" s="5"/>
    </row>
    <row r="1937" spans="5:6" x14ac:dyDescent="0.15">
      <c r="E1937" s="5"/>
      <c r="F1937" s="5"/>
    </row>
    <row r="1938" spans="5:6" x14ac:dyDescent="0.15">
      <c r="E1938" s="5"/>
      <c r="F1938" s="5"/>
    </row>
    <row r="1939" spans="5:6" x14ac:dyDescent="0.15">
      <c r="E1939" s="5"/>
      <c r="F1939" s="5"/>
    </row>
    <row r="1940" spans="5:6" x14ac:dyDescent="0.15">
      <c r="E1940" s="5"/>
      <c r="F1940" s="5"/>
    </row>
    <row r="1941" spans="5:6" x14ac:dyDescent="0.15">
      <c r="E1941" s="5"/>
      <c r="F1941" s="5"/>
    </row>
    <row r="1942" spans="5:6" x14ac:dyDescent="0.15">
      <c r="E1942" s="5"/>
      <c r="F1942" s="5"/>
    </row>
    <row r="1943" spans="5:6" x14ac:dyDescent="0.15">
      <c r="E1943" s="5"/>
      <c r="F1943" s="5"/>
    </row>
    <row r="1944" spans="5:6" x14ac:dyDescent="0.15">
      <c r="E1944" s="5"/>
      <c r="F1944" s="5"/>
    </row>
    <row r="1945" spans="5:6" x14ac:dyDescent="0.15">
      <c r="E1945" s="5"/>
      <c r="F1945" s="5"/>
    </row>
    <row r="1946" spans="5:6" x14ac:dyDescent="0.15">
      <c r="E1946" s="5"/>
      <c r="F1946" s="5"/>
    </row>
    <row r="1947" spans="5:6" x14ac:dyDescent="0.15">
      <c r="E1947" s="5"/>
      <c r="F1947" s="5"/>
    </row>
    <row r="1948" spans="5:6" x14ac:dyDescent="0.15">
      <c r="E1948" s="5"/>
      <c r="F1948" s="5"/>
    </row>
    <row r="1949" spans="5:6" x14ac:dyDescent="0.15">
      <c r="E1949" s="5"/>
      <c r="F1949" s="5"/>
    </row>
    <row r="1950" spans="5:6" x14ac:dyDescent="0.15">
      <c r="E1950" s="5"/>
      <c r="F1950" s="5"/>
    </row>
    <row r="1951" spans="5:6" x14ac:dyDescent="0.15">
      <c r="E1951" s="5"/>
      <c r="F1951" s="5"/>
    </row>
    <row r="1952" spans="5:6" x14ac:dyDescent="0.15">
      <c r="E1952" s="5"/>
      <c r="F1952" s="5"/>
    </row>
    <row r="1953" spans="5:6" x14ac:dyDescent="0.15">
      <c r="E1953" s="5"/>
      <c r="F1953" s="5"/>
    </row>
    <row r="1954" spans="5:6" x14ac:dyDescent="0.15">
      <c r="E1954" s="5"/>
      <c r="F1954" s="5"/>
    </row>
    <row r="1955" spans="5:6" x14ac:dyDescent="0.15">
      <c r="E1955" s="5"/>
      <c r="F1955" s="5"/>
    </row>
    <row r="1956" spans="5:6" x14ac:dyDescent="0.15">
      <c r="E1956" s="5"/>
      <c r="F1956" s="5"/>
    </row>
    <row r="1957" spans="5:6" x14ac:dyDescent="0.15">
      <c r="E1957" s="5"/>
      <c r="F1957" s="5"/>
    </row>
    <row r="1958" spans="5:6" x14ac:dyDescent="0.15">
      <c r="E1958" s="5"/>
      <c r="F1958" s="5"/>
    </row>
    <row r="1959" spans="5:6" x14ac:dyDescent="0.15">
      <c r="E1959" s="5"/>
      <c r="F1959" s="5"/>
    </row>
    <row r="1960" spans="5:6" x14ac:dyDescent="0.15">
      <c r="E1960" s="5"/>
      <c r="F1960" s="5"/>
    </row>
    <row r="1961" spans="5:6" x14ac:dyDescent="0.15">
      <c r="E1961" s="5"/>
      <c r="F1961" s="5"/>
    </row>
    <row r="1962" spans="5:6" x14ac:dyDescent="0.15">
      <c r="E1962" s="5"/>
      <c r="F1962" s="5"/>
    </row>
    <row r="1963" spans="5:6" x14ac:dyDescent="0.15">
      <c r="E1963" s="5"/>
      <c r="F1963" s="5"/>
    </row>
    <row r="1964" spans="5:6" x14ac:dyDescent="0.15">
      <c r="E1964" s="5"/>
      <c r="F1964" s="5"/>
    </row>
    <row r="1965" spans="5:6" x14ac:dyDescent="0.15">
      <c r="E1965" s="5"/>
      <c r="F1965" s="5"/>
    </row>
    <row r="1966" spans="5:6" x14ac:dyDescent="0.15">
      <c r="E1966" s="5"/>
      <c r="F1966" s="5"/>
    </row>
    <row r="1967" spans="5:6" x14ac:dyDescent="0.15">
      <c r="E1967" s="5"/>
      <c r="F1967" s="5"/>
    </row>
    <row r="1968" spans="5:6" x14ac:dyDescent="0.15">
      <c r="E1968" s="5"/>
      <c r="F1968" s="5"/>
    </row>
    <row r="1969" spans="5:6" x14ac:dyDescent="0.15">
      <c r="E1969" s="5"/>
      <c r="F1969" s="5"/>
    </row>
    <row r="1970" spans="5:6" x14ac:dyDescent="0.15">
      <c r="E1970" s="5"/>
      <c r="F1970" s="5"/>
    </row>
    <row r="1971" spans="5:6" x14ac:dyDescent="0.15">
      <c r="E1971" s="5"/>
      <c r="F1971" s="5"/>
    </row>
    <row r="1972" spans="5:6" x14ac:dyDescent="0.15">
      <c r="E1972" s="5"/>
      <c r="F1972" s="5"/>
    </row>
    <row r="1973" spans="5:6" x14ac:dyDescent="0.15">
      <c r="E1973" s="5"/>
      <c r="F1973" s="5"/>
    </row>
    <row r="1974" spans="5:6" x14ac:dyDescent="0.15">
      <c r="E1974" s="5"/>
      <c r="F1974" s="5"/>
    </row>
    <row r="1975" spans="5:6" x14ac:dyDescent="0.15">
      <c r="E1975" s="5"/>
      <c r="F1975" s="5"/>
    </row>
    <row r="1976" spans="5:6" x14ac:dyDescent="0.15">
      <c r="E1976" s="5"/>
      <c r="F1976" s="5"/>
    </row>
    <row r="1977" spans="5:6" x14ac:dyDescent="0.15">
      <c r="E1977" s="5"/>
      <c r="F1977" s="5"/>
    </row>
    <row r="1978" spans="5:6" x14ac:dyDescent="0.15">
      <c r="E1978" s="5"/>
      <c r="F1978" s="5"/>
    </row>
    <row r="1979" spans="5:6" x14ac:dyDescent="0.15">
      <c r="E1979" s="5"/>
      <c r="F1979" s="5"/>
    </row>
    <row r="1980" spans="5:6" x14ac:dyDescent="0.15">
      <c r="E1980" s="5"/>
      <c r="F1980" s="5"/>
    </row>
    <row r="1981" spans="5:6" x14ac:dyDescent="0.15">
      <c r="E1981" s="5"/>
      <c r="F1981" s="5"/>
    </row>
    <row r="1982" spans="5:6" x14ac:dyDescent="0.15">
      <c r="E1982" s="5"/>
      <c r="F1982" s="5"/>
    </row>
    <row r="1983" spans="5:6" x14ac:dyDescent="0.15">
      <c r="E1983" s="5"/>
      <c r="F1983" s="5"/>
    </row>
    <row r="1984" spans="5:6" x14ac:dyDescent="0.15">
      <c r="E1984" s="5"/>
      <c r="F1984" s="5"/>
    </row>
    <row r="1985" spans="5:6" x14ac:dyDescent="0.15">
      <c r="E1985" s="5"/>
      <c r="F1985" s="5"/>
    </row>
    <row r="1986" spans="5:6" x14ac:dyDescent="0.15">
      <c r="E1986" s="5"/>
      <c r="F1986" s="5"/>
    </row>
    <row r="1987" spans="5:6" x14ac:dyDescent="0.15">
      <c r="E1987" s="5"/>
      <c r="F1987" s="5"/>
    </row>
    <row r="1988" spans="5:6" x14ac:dyDescent="0.15">
      <c r="E1988" s="5"/>
      <c r="F1988" s="5"/>
    </row>
    <row r="1989" spans="5:6" x14ac:dyDescent="0.15">
      <c r="E1989" s="5"/>
      <c r="F1989" s="5"/>
    </row>
  </sheetData>
  <mergeCells count="117">
    <mergeCell ref="B30:B33"/>
    <mergeCell ref="W42:W45"/>
    <mergeCell ref="U42:U45"/>
    <mergeCell ref="D42:D45"/>
    <mergeCell ref="V34:V37"/>
    <mergeCell ref="W30:W33"/>
    <mergeCell ref="B42:B45"/>
    <mergeCell ref="C42:C45"/>
    <mergeCell ref="B34:B37"/>
    <mergeCell ref="C34:C37"/>
    <mergeCell ref="U34:U37"/>
    <mergeCell ref="B63:B65"/>
    <mergeCell ref="C63:C65"/>
    <mergeCell ref="D63:D65"/>
    <mergeCell ref="B48:W48"/>
    <mergeCell ref="B49:V49"/>
    <mergeCell ref="B50:B51"/>
    <mergeCell ref="C50:C51"/>
    <mergeCell ref="D50:D51"/>
    <mergeCell ref="E50:E51"/>
    <mergeCell ref="Q5:Q6"/>
    <mergeCell ref="D5:D8"/>
    <mergeCell ref="C38:C41"/>
    <mergeCell ref="C30:C33"/>
    <mergeCell ref="V30:V33"/>
    <mergeCell ref="U38:U41"/>
    <mergeCell ref="D30:D33"/>
    <mergeCell ref="D34:D37"/>
    <mergeCell ref="D38:D41"/>
    <mergeCell ref="U30:U33"/>
    <mergeCell ref="W34:W37"/>
    <mergeCell ref="B9:B12"/>
    <mergeCell ref="C9:C12"/>
    <mergeCell ref="V13:V16"/>
    <mergeCell ref="V9:V12"/>
    <mergeCell ref="B13:B16"/>
    <mergeCell ref="C13:C16"/>
    <mergeCell ref="U9:U12"/>
    <mergeCell ref="U13:U16"/>
    <mergeCell ref="Q10:Q11"/>
    <mergeCell ref="B38:B41"/>
    <mergeCell ref="B46:X46"/>
    <mergeCell ref="X27:X43"/>
    <mergeCell ref="C28:C29"/>
    <mergeCell ref="E28:E29"/>
    <mergeCell ref="Q28:Q29"/>
    <mergeCell ref="V38:V41"/>
    <mergeCell ref="W38:W41"/>
    <mergeCell ref="V42:V45"/>
    <mergeCell ref="B27:V27"/>
    <mergeCell ref="Q14:Q15"/>
    <mergeCell ref="R3:W3"/>
    <mergeCell ref="Q3:Q4"/>
    <mergeCell ref="Q19:Q20"/>
    <mergeCell ref="B18:W18"/>
    <mergeCell ref="R19:W19"/>
    <mergeCell ref="B5:B8"/>
    <mergeCell ref="C5:C8"/>
    <mergeCell ref="V5:V8"/>
    <mergeCell ref="U5:U8"/>
    <mergeCell ref="B3:B4"/>
    <mergeCell ref="C3:C4"/>
    <mergeCell ref="F3:G3"/>
    <mergeCell ref="E3:E4"/>
    <mergeCell ref="D3:D4"/>
    <mergeCell ref="B1:W1"/>
    <mergeCell ref="B2:X2"/>
    <mergeCell ref="I3:P3"/>
    <mergeCell ref="W5:W8"/>
    <mergeCell ref="W9:W12"/>
    <mergeCell ref="U21:U24"/>
    <mergeCell ref="B21:B24"/>
    <mergeCell ref="C21:C24"/>
    <mergeCell ref="D9:D12"/>
    <mergeCell ref="D13:D16"/>
    <mergeCell ref="D21:D24"/>
    <mergeCell ref="I19:P19"/>
    <mergeCell ref="W13:W16"/>
    <mergeCell ref="B19:B20"/>
    <mergeCell ref="C19:C20"/>
    <mergeCell ref="E19:E20"/>
    <mergeCell ref="D19:D20"/>
    <mergeCell ref="F19:H19"/>
    <mergeCell ref="W21:W24"/>
    <mergeCell ref="B28:B29"/>
    <mergeCell ref="I28:P28"/>
    <mergeCell ref="D28:D29"/>
    <mergeCell ref="V21:V24"/>
    <mergeCell ref="F28:H28"/>
    <mergeCell ref="R28:W28"/>
    <mergeCell ref="B26:W26"/>
    <mergeCell ref="X49:X57"/>
    <mergeCell ref="I50:P50"/>
    <mergeCell ref="D56:D59"/>
    <mergeCell ref="U56:U59"/>
    <mergeCell ref="V52:V55"/>
    <mergeCell ref="Q50:Q51"/>
    <mergeCell ref="R50:W50"/>
    <mergeCell ref="F50:H50"/>
    <mergeCell ref="W52:W55"/>
    <mergeCell ref="V56:V59"/>
    <mergeCell ref="W56:W59"/>
    <mergeCell ref="B56:B59"/>
    <mergeCell ref="C56:C59"/>
    <mergeCell ref="U60:U62"/>
    <mergeCell ref="B52:B55"/>
    <mergeCell ref="C52:C55"/>
    <mergeCell ref="D52:D55"/>
    <mergeCell ref="U52:U55"/>
    <mergeCell ref="W63:W65"/>
    <mergeCell ref="V60:V62"/>
    <mergeCell ref="W60:W62"/>
    <mergeCell ref="U63:U65"/>
    <mergeCell ref="V63:V65"/>
    <mergeCell ref="B60:B62"/>
    <mergeCell ref="C60:C62"/>
    <mergeCell ref="D60:D62"/>
  </mergeCells>
  <phoneticPr fontId="2" type="noConversion"/>
  <pageMargins left="0.71" right="0.19" top="0.53" bottom="0.98" header="0.31" footer="0.8"/>
  <pageSetup paperSize="8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L0=1.5m斜交现浇板 </vt:lpstr>
      <vt:lpstr>L0=2.0m斜交现浇板</vt:lpstr>
      <vt:lpstr>L0=3m斜交现浇板</vt:lpstr>
      <vt:lpstr>L0=4.0m端部现浇板</vt:lpstr>
      <vt:lpstr>L0=6.0m端部现浇板</vt:lpstr>
      <vt:lpstr>L0=2.0m斜交现浇板 (3)</vt:lpstr>
      <vt:lpstr>L0=2.0m斜交现浇板 (2)</vt:lpstr>
      <vt:lpstr>现浇板分类情况表</vt:lpstr>
      <vt:lpstr>涵台尺寸及数量表(分离砼) </vt:lpstr>
      <vt:lpstr>涵台尺寸及数量表(整体砼)</vt:lpstr>
      <vt:lpstr>'涵台尺寸及数量表(分离砼) '!Print_Area</vt:lpstr>
      <vt:lpstr>'涵台尺寸及数量表(整体砼)'!Print_Area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2012-08-01T09:29:54Z</cp:lastPrinted>
  <dcterms:created xsi:type="dcterms:W3CDTF">2005-05-30T06:15:34Z</dcterms:created>
  <dcterms:modified xsi:type="dcterms:W3CDTF">2021-12-15T09:16:32Z</dcterms:modified>
</cp:coreProperties>
</file>