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1655" yWindow="30" windowWidth="12600" windowHeight="13230" tabRatio="869" activeTab="4"/>
  </bookViews>
  <sheets>
    <sheet name="1.5m盖板数量表(0.5~20.0)" sheetId="27" r:id="rId1"/>
    <sheet name="2m盖板数量表(0.5~20.0)" sheetId="29" r:id="rId2"/>
    <sheet name="3m盖板数量表(0.5~20.0)" sheetId="28" r:id="rId3"/>
    <sheet name="4m盖板数量表(0.5～8.0)" sheetId="25" r:id="rId4"/>
    <sheet name="4m盖板数量表(8.0～20)" sheetId="24" r:id="rId5"/>
  </sheets>
  <calcPr calcId="162913"/>
</workbook>
</file>

<file path=xl/calcChain.xml><?xml version="1.0" encoding="utf-8"?>
<calcChain xmlns="http://schemas.openxmlformats.org/spreadsheetml/2006/main">
  <c r="U8" i="24" l="1"/>
  <c r="U5" i="24"/>
  <c r="X5" i="24" s="1"/>
  <c r="Z5" i="24" s="1"/>
  <c r="AE8" i="24"/>
  <c r="AE11" i="24"/>
  <c r="AE14" i="24"/>
  <c r="K15" i="24" s="1"/>
  <c r="AE17" i="24"/>
  <c r="AE20" i="24"/>
  <c r="AE5" i="24"/>
  <c r="K6" i="24"/>
  <c r="AD11" i="25"/>
  <c r="AD9" i="25"/>
  <c r="AD7" i="25"/>
  <c r="AD5" i="25"/>
  <c r="B19" i="29"/>
  <c r="AE37" i="29"/>
  <c r="K37" i="29"/>
  <c r="N37" i="29"/>
  <c r="AB37" i="29" s="1"/>
  <c r="AF37" i="29" s="1"/>
  <c r="AH37" i="29" s="1"/>
  <c r="L37" i="29"/>
  <c r="AE35" i="29"/>
  <c r="AB35" i="29"/>
  <c r="N35" i="29"/>
  <c r="L35" i="29"/>
  <c r="K35" i="29"/>
  <c r="AE33" i="29"/>
  <c r="K33" i="29"/>
  <c r="N33" i="29"/>
  <c r="AB33" i="29" s="1"/>
  <c r="L33" i="29"/>
  <c r="AE31" i="29"/>
  <c r="K31" i="29" s="1"/>
  <c r="N31" i="29"/>
  <c r="L31" i="29"/>
  <c r="AE29" i="29"/>
  <c r="AB29" i="29"/>
  <c r="N29" i="29"/>
  <c r="L29" i="29"/>
  <c r="U28" i="29"/>
  <c r="AE27" i="29"/>
  <c r="K27" i="29"/>
  <c r="AB27" i="29"/>
  <c r="N27" i="29"/>
  <c r="L27" i="29"/>
  <c r="AE25" i="29"/>
  <c r="K25" i="29"/>
  <c r="AC25" i="29"/>
  <c r="AB25" i="29"/>
  <c r="N25" i="29"/>
  <c r="L25" i="29"/>
  <c r="AE23" i="29"/>
  <c r="K23" i="29" s="1"/>
  <c r="AC23" i="29"/>
  <c r="AB23" i="29"/>
  <c r="AF23" i="29" s="1"/>
  <c r="AH23" i="29" s="1"/>
  <c r="N23" i="29"/>
  <c r="L23" i="29"/>
  <c r="AE21" i="29"/>
  <c r="K21" i="29" s="1"/>
  <c r="AC21" i="29"/>
  <c r="AB21" i="29"/>
  <c r="N21" i="29"/>
  <c r="L21" i="29"/>
  <c r="AE19" i="29"/>
  <c r="AC19" i="29"/>
  <c r="AB19" i="29"/>
  <c r="AF19" i="29" s="1"/>
  <c r="AH19" i="29" s="1"/>
  <c r="Q19" i="29"/>
  <c r="L19" i="29" s="1"/>
  <c r="R19" i="29"/>
  <c r="R20" i="29"/>
  <c r="N19" i="29"/>
  <c r="D29" i="29"/>
  <c r="G29" i="29" s="1"/>
  <c r="AE14" i="29"/>
  <c r="AC14" i="29"/>
  <c r="V14" i="29"/>
  <c r="Q14" i="29"/>
  <c r="N14" i="29"/>
  <c r="K14" i="29"/>
  <c r="AE13" i="29"/>
  <c r="AC13" i="29"/>
  <c r="V13" i="29"/>
  <c r="Q13" i="29"/>
  <c r="R13" i="29" s="1"/>
  <c r="N13" i="29"/>
  <c r="K13" i="29"/>
  <c r="AE12" i="29"/>
  <c r="AC12" i="29"/>
  <c r="V12" i="29"/>
  <c r="R12" i="29"/>
  <c r="Q12" i="29"/>
  <c r="N12" i="29"/>
  <c r="L12" i="29"/>
  <c r="AB12" i="29" s="1"/>
  <c r="AF12" i="29" s="1"/>
  <c r="K12" i="29"/>
  <c r="AE11" i="29"/>
  <c r="AC11" i="29"/>
  <c r="AB11" i="29"/>
  <c r="AF11" i="29" s="1"/>
  <c r="V11" i="29"/>
  <c r="Q11" i="29"/>
  <c r="N11" i="29"/>
  <c r="K11" i="29"/>
  <c r="AE10" i="29"/>
  <c r="AC10" i="29"/>
  <c r="AB10" i="29"/>
  <c r="V10" i="29"/>
  <c r="Q10" i="29"/>
  <c r="L10" i="29"/>
  <c r="N10" i="29"/>
  <c r="K10" i="29"/>
  <c r="AE9" i="29"/>
  <c r="AC9" i="29"/>
  <c r="AB9" i="29"/>
  <c r="AF9" i="29" s="1"/>
  <c r="V9" i="29"/>
  <c r="Q9" i="29"/>
  <c r="N9" i="29"/>
  <c r="K9" i="29"/>
  <c r="AE8" i="29"/>
  <c r="AC8" i="29"/>
  <c r="AB8" i="29"/>
  <c r="AF8" i="29" s="1"/>
  <c r="V8" i="29"/>
  <c r="Q8" i="29"/>
  <c r="L8" i="29" s="1"/>
  <c r="R8" i="29"/>
  <c r="N8" i="29"/>
  <c r="K8" i="29"/>
  <c r="AE7" i="29"/>
  <c r="AC7" i="29"/>
  <c r="AF7" i="29" s="1"/>
  <c r="AB7" i="29"/>
  <c r="V7" i="29"/>
  <c r="Q7" i="29"/>
  <c r="L7" i="29"/>
  <c r="N7" i="29"/>
  <c r="K7" i="29"/>
  <c r="AE6" i="29"/>
  <c r="AC6" i="29"/>
  <c r="AB6" i="29"/>
  <c r="AF6" i="29" s="1"/>
  <c r="V6" i="29"/>
  <c r="Q6" i="29"/>
  <c r="R6" i="29" s="1"/>
  <c r="N6" i="29"/>
  <c r="L6" i="29"/>
  <c r="K6" i="29"/>
  <c r="B6" i="29"/>
  <c r="D10" i="29" s="1"/>
  <c r="B19" i="28"/>
  <c r="AE37" i="28"/>
  <c r="K37" i="28" s="1"/>
  <c r="N37" i="28"/>
  <c r="L37" i="28"/>
  <c r="AB37" i="28"/>
  <c r="AE35" i="28"/>
  <c r="N35" i="28"/>
  <c r="AB35" i="28" s="1"/>
  <c r="L35" i="28"/>
  <c r="AE33" i="28"/>
  <c r="AB33" i="28"/>
  <c r="N33" i="28"/>
  <c r="L33" i="28"/>
  <c r="K33" i="28"/>
  <c r="AE31" i="28"/>
  <c r="N31" i="28"/>
  <c r="K31" i="28"/>
  <c r="L31" i="28"/>
  <c r="AE29" i="28"/>
  <c r="AB29" i="28"/>
  <c r="N29" i="28"/>
  <c r="L29" i="28"/>
  <c r="U28" i="28"/>
  <c r="AE27" i="28"/>
  <c r="AB27" i="28"/>
  <c r="N27" i="28"/>
  <c r="K27" i="28"/>
  <c r="L27" i="28"/>
  <c r="AE25" i="28"/>
  <c r="K25" i="28" s="1"/>
  <c r="AC25" i="28"/>
  <c r="AB25" i="28"/>
  <c r="AF25" i="28"/>
  <c r="AH25" i="28" s="1"/>
  <c r="N25" i="28"/>
  <c r="L25" i="28"/>
  <c r="AE23" i="28"/>
  <c r="K23" i="28" s="1"/>
  <c r="AC23" i="28"/>
  <c r="AB23" i="28"/>
  <c r="N23" i="28"/>
  <c r="L23" i="28"/>
  <c r="AE21" i="28"/>
  <c r="AC21" i="28"/>
  <c r="AF21" i="28" s="1"/>
  <c r="AH21" i="28" s="1"/>
  <c r="AB21" i="28"/>
  <c r="N21" i="28"/>
  <c r="L21" i="28"/>
  <c r="AE19" i="28"/>
  <c r="K19" i="28" s="1"/>
  <c r="AC19" i="28"/>
  <c r="AF19" i="28" s="1"/>
  <c r="AH19" i="28" s="1"/>
  <c r="AB19" i="28"/>
  <c r="Q19" i="28"/>
  <c r="R19" i="28"/>
  <c r="R20" i="28"/>
  <c r="N19" i="28"/>
  <c r="D33" i="28"/>
  <c r="AE14" i="28"/>
  <c r="AC14" i="28"/>
  <c r="V14" i="28"/>
  <c r="Q14" i="28"/>
  <c r="N14" i="28"/>
  <c r="K14" i="28"/>
  <c r="AE13" i="28"/>
  <c r="AC13" i="28"/>
  <c r="V13" i="28"/>
  <c r="Q13" i="28"/>
  <c r="R13" i="28" s="1"/>
  <c r="N13" i="28"/>
  <c r="K13" i="28"/>
  <c r="AE12" i="28"/>
  <c r="AC12" i="28"/>
  <c r="V12" i="28"/>
  <c r="Q12" i="28"/>
  <c r="N12" i="28"/>
  <c r="K12" i="28"/>
  <c r="AE11" i="28"/>
  <c r="AC11" i="28"/>
  <c r="AB11" i="28"/>
  <c r="AF11" i="28" s="1"/>
  <c r="V11" i="28"/>
  <c r="Q11" i="28"/>
  <c r="L11" i="28" s="1"/>
  <c r="N11" i="28"/>
  <c r="K11" i="28"/>
  <c r="AE10" i="28"/>
  <c r="AC10" i="28"/>
  <c r="AF10" i="28" s="1"/>
  <c r="AB10" i="28"/>
  <c r="V10" i="28"/>
  <c r="Q10" i="28"/>
  <c r="R10" i="28" s="1"/>
  <c r="N10" i="28"/>
  <c r="L10" i="28"/>
  <c r="K10" i="28"/>
  <c r="AE9" i="28"/>
  <c r="AC9" i="28"/>
  <c r="AB9" i="28"/>
  <c r="AF9" i="28" s="1"/>
  <c r="V9" i="28"/>
  <c r="Q9" i="28"/>
  <c r="L9" i="28" s="1"/>
  <c r="N9" i="28"/>
  <c r="K9" i="28"/>
  <c r="AE8" i="28"/>
  <c r="AC8" i="28"/>
  <c r="AB8" i="28"/>
  <c r="AF8" i="28"/>
  <c r="V8" i="28"/>
  <c r="Q8" i="28"/>
  <c r="R8" i="28" s="1"/>
  <c r="N8" i="28"/>
  <c r="L8" i="28"/>
  <c r="K8" i="28"/>
  <c r="AE7" i="28"/>
  <c r="AC7" i="28"/>
  <c r="AB7" i="28"/>
  <c r="AF7" i="28" s="1"/>
  <c r="AH7" i="28" s="1"/>
  <c r="V7" i="28"/>
  <c r="R7" i="28"/>
  <c r="Q7" i="28"/>
  <c r="L7" i="28"/>
  <c r="N7" i="28"/>
  <c r="K7" i="28"/>
  <c r="D7" i="28"/>
  <c r="J7" i="28" s="1"/>
  <c r="O7" i="28" s="1"/>
  <c r="S7" i="28" s="1"/>
  <c r="AE6" i="28"/>
  <c r="AC6" i="28"/>
  <c r="AB6" i="28"/>
  <c r="AF6" i="28"/>
  <c r="V6" i="28"/>
  <c r="Q6" i="28"/>
  <c r="L6" i="28" s="1"/>
  <c r="N6" i="28"/>
  <c r="K6" i="28"/>
  <c r="B6" i="28"/>
  <c r="AG37" i="27"/>
  <c r="AG35" i="27"/>
  <c r="AG33" i="27"/>
  <c r="AG31" i="27"/>
  <c r="AG29" i="27"/>
  <c r="AG27" i="27"/>
  <c r="AG25" i="27"/>
  <c r="AG23" i="27"/>
  <c r="AG21" i="27"/>
  <c r="AG19" i="27"/>
  <c r="AE37" i="27"/>
  <c r="N37" i="27"/>
  <c r="L37" i="27"/>
  <c r="AE35" i="27"/>
  <c r="N35" i="27"/>
  <c r="L35" i="27"/>
  <c r="AE33" i="27"/>
  <c r="N33" i="27"/>
  <c r="AB33" i="27"/>
  <c r="L33" i="27"/>
  <c r="AE31" i="27"/>
  <c r="N31" i="27"/>
  <c r="L31" i="27"/>
  <c r="AE29" i="27"/>
  <c r="AB29" i="27"/>
  <c r="N29" i="27"/>
  <c r="L29" i="27"/>
  <c r="K29" i="27"/>
  <c r="D29" i="27"/>
  <c r="U28" i="27"/>
  <c r="AE27" i="27"/>
  <c r="K27" i="27" s="1"/>
  <c r="AB27" i="27"/>
  <c r="N27" i="27"/>
  <c r="L27" i="27"/>
  <c r="AE25" i="27"/>
  <c r="K25" i="27" s="1"/>
  <c r="AC25" i="27"/>
  <c r="AF25" i="27" s="1"/>
  <c r="AB25" i="27"/>
  <c r="N25" i="27"/>
  <c r="L25" i="27"/>
  <c r="AE23" i="27"/>
  <c r="AC23" i="27"/>
  <c r="AB23" i="27"/>
  <c r="AF23" i="27" s="1"/>
  <c r="N23" i="27"/>
  <c r="L23" i="27"/>
  <c r="K23" i="27"/>
  <c r="AE21" i="27"/>
  <c r="AC21" i="27"/>
  <c r="AB21" i="27"/>
  <c r="AF21" i="27" s="1"/>
  <c r="AH21" i="27" s="1"/>
  <c r="N21" i="27"/>
  <c r="L21" i="27"/>
  <c r="K21" i="27"/>
  <c r="V21" i="27" s="1"/>
  <c r="D21" i="27"/>
  <c r="U21" i="27" s="1"/>
  <c r="X21" i="27" s="1"/>
  <c r="Z21" i="27" s="1"/>
  <c r="AE19" i="27"/>
  <c r="AC19" i="27"/>
  <c r="AF19" i="27" s="1"/>
  <c r="AH19" i="27" s="1"/>
  <c r="AB19" i="27"/>
  <c r="R19" i="27"/>
  <c r="R20" i="27" s="1"/>
  <c r="Q19" i="27"/>
  <c r="L19" i="27" s="1"/>
  <c r="N19" i="27"/>
  <c r="K19" i="27"/>
  <c r="V19" i="27" s="1"/>
  <c r="D19" i="27"/>
  <c r="B19" i="27"/>
  <c r="D33" i="27" s="1"/>
  <c r="J33" i="27" s="1"/>
  <c r="O33" i="27" s="1"/>
  <c r="AE14" i="27"/>
  <c r="AC14" i="27"/>
  <c r="V14" i="27"/>
  <c r="Q14" i="27"/>
  <c r="N14" i="27"/>
  <c r="K14" i="27"/>
  <c r="AE13" i="27"/>
  <c r="AC13" i="27"/>
  <c r="V13" i="27"/>
  <c r="Q13" i="27"/>
  <c r="AB13" i="27" s="1"/>
  <c r="AF13" i="27" s="1"/>
  <c r="R13" i="27"/>
  <c r="N13" i="27"/>
  <c r="L13" i="27"/>
  <c r="K13" i="27"/>
  <c r="AE12" i="27"/>
  <c r="AC12" i="27"/>
  <c r="V12" i="27"/>
  <c r="Q12" i="27"/>
  <c r="R12" i="27"/>
  <c r="N12" i="27"/>
  <c r="L12" i="27"/>
  <c r="AB12" i="27" s="1"/>
  <c r="AF12" i="27" s="1"/>
  <c r="K12" i="27"/>
  <c r="D12" i="27"/>
  <c r="AE11" i="27"/>
  <c r="AC11" i="27"/>
  <c r="AB11" i="27"/>
  <c r="AF11" i="27"/>
  <c r="V11" i="27"/>
  <c r="X11" i="27" s="1"/>
  <c r="Z11" i="27" s="1"/>
  <c r="Q11" i="27"/>
  <c r="L11" i="27"/>
  <c r="N11" i="27"/>
  <c r="K11" i="27"/>
  <c r="AE10" i="27"/>
  <c r="AC10" i="27"/>
  <c r="AF10" i="27" s="1"/>
  <c r="AB10" i="27"/>
  <c r="V10" i="27"/>
  <c r="Q10" i="27"/>
  <c r="N10" i="27"/>
  <c r="K10" i="27"/>
  <c r="AE9" i="27"/>
  <c r="AC9" i="27"/>
  <c r="AB9" i="27"/>
  <c r="AF9" i="27" s="1"/>
  <c r="V9" i="27"/>
  <c r="Q9" i="27"/>
  <c r="R9" i="27" s="1"/>
  <c r="N9" i="27"/>
  <c r="K9" i="27"/>
  <c r="O9" i="27" s="1"/>
  <c r="AE8" i="27"/>
  <c r="AC8" i="27"/>
  <c r="AB8" i="27"/>
  <c r="AF8" i="27"/>
  <c r="V8" i="27"/>
  <c r="Q8" i="27"/>
  <c r="N8" i="27"/>
  <c r="K8" i="27"/>
  <c r="AE7" i="27"/>
  <c r="AC7" i="27"/>
  <c r="AF7" i="27" s="1"/>
  <c r="AB7" i="27"/>
  <c r="V7" i="27"/>
  <c r="Q7" i="27"/>
  <c r="R7" i="27" s="1"/>
  <c r="N7" i="27"/>
  <c r="L7" i="27"/>
  <c r="K7" i="27"/>
  <c r="AE6" i="27"/>
  <c r="AC6" i="27"/>
  <c r="AB6" i="27"/>
  <c r="AF6" i="27" s="1"/>
  <c r="AH6" i="27" s="1"/>
  <c r="V6" i="27"/>
  <c r="Q6" i="27"/>
  <c r="L6" i="27" s="1"/>
  <c r="N6" i="27"/>
  <c r="K6" i="27"/>
  <c r="O6" i="27" s="1"/>
  <c r="B6" i="27"/>
  <c r="D7" i="27"/>
  <c r="R11" i="25"/>
  <c r="R12" i="25" s="1"/>
  <c r="B5" i="25"/>
  <c r="D7" i="25"/>
  <c r="AJ7" i="25" s="1"/>
  <c r="D11" i="25"/>
  <c r="N11" i="25"/>
  <c r="K11" i="25" s="1"/>
  <c r="AA11" i="25"/>
  <c r="AE11" i="25"/>
  <c r="AG11" i="25" s="1"/>
  <c r="AB11" i="25"/>
  <c r="AF11" i="25"/>
  <c r="L11" i="25"/>
  <c r="R9" i="25"/>
  <c r="R10" i="25" s="1"/>
  <c r="N9" i="25"/>
  <c r="K9" i="25" s="1"/>
  <c r="AA9" i="25"/>
  <c r="AE9" i="25"/>
  <c r="AG9" i="25" s="1"/>
  <c r="AB9" i="25"/>
  <c r="AF9" i="25"/>
  <c r="L9" i="25"/>
  <c r="R7" i="25"/>
  <c r="R8" i="25"/>
  <c r="N7" i="25"/>
  <c r="K7" i="25" s="1"/>
  <c r="AA7" i="25"/>
  <c r="AB7" i="25"/>
  <c r="AE7" i="25"/>
  <c r="AG7" i="25" s="1"/>
  <c r="AF7" i="25"/>
  <c r="L7" i="25"/>
  <c r="Q5" i="25"/>
  <c r="R5" i="25" s="1"/>
  <c r="R6" i="25" s="1"/>
  <c r="D5" i="25"/>
  <c r="G5" i="25" s="1"/>
  <c r="N5" i="25"/>
  <c r="K5" i="25" s="1"/>
  <c r="AA5" i="25"/>
  <c r="AE5" i="25" s="1"/>
  <c r="AG5" i="25" s="1"/>
  <c r="AB5" i="25"/>
  <c r="AF5" i="25"/>
  <c r="L5" i="25"/>
  <c r="N20" i="24"/>
  <c r="K21" i="24" s="1"/>
  <c r="J21" i="24" s="1"/>
  <c r="O21" i="24" s="1"/>
  <c r="S21" i="24" s="1"/>
  <c r="AB8" i="24"/>
  <c r="AF8" i="24" s="1"/>
  <c r="AH8" i="24" s="1"/>
  <c r="N11" i="24"/>
  <c r="K12" i="24" s="1"/>
  <c r="J12" i="24" s="1"/>
  <c r="O12" i="24" s="1"/>
  <c r="S12" i="24" s="1"/>
  <c r="K11" i="24"/>
  <c r="N14" i="24"/>
  <c r="K14" i="24" s="1"/>
  <c r="V14" i="24" s="1"/>
  <c r="AB14" i="24"/>
  <c r="AF14" i="24" s="1"/>
  <c r="AH14" i="24" s="1"/>
  <c r="N17" i="24"/>
  <c r="K18" i="24" s="1"/>
  <c r="AB5" i="24"/>
  <c r="R21" i="24"/>
  <c r="L14" i="24"/>
  <c r="L17" i="24"/>
  <c r="L20" i="24"/>
  <c r="AB20" i="24"/>
  <c r="AF20" i="24" s="1"/>
  <c r="AH20" i="24" s="1"/>
  <c r="J18" i="24"/>
  <c r="O18" i="24" s="1"/>
  <c r="S18" i="24" s="1"/>
  <c r="N8" i="24"/>
  <c r="K10" i="24" s="1"/>
  <c r="J10" i="24" s="1"/>
  <c r="O10" i="24" s="1"/>
  <c r="S10" i="24" s="1"/>
  <c r="K9" i="24"/>
  <c r="J9" i="24" s="1"/>
  <c r="O9" i="24" s="1"/>
  <c r="S9" i="24" s="1"/>
  <c r="N5" i="24"/>
  <c r="K5" i="24" s="1"/>
  <c r="V5" i="24" s="1"/>
  <c r="R12" i="24"/>
  <c r="Y14" i="24"/>
  <c r="R15" i="24"/>
  <c r="Y17" i="24"/>
  <c r="R18" i="24"/>
  <c r="Y20" i="24"/>
  <c r="D20" i="24"/>
  <c r="U20" i="24" s="1"/>
  <c r="D17" i="24"/>
  <c r="D14" i="24"/>
  <c r="D11" i="24"/>
  <c r="U11" i="24" s="1"/>
  <c r="G11" i="24"/>
  <c r="D8" i="24"/>
  <c r="D5" i="24"/>
  <c r="L5" i="24"/>
  <c r="Y5" i="24"/>
  <c r="R6" i="24"/>
  <c r="N6" i="24"/>
  <c r="N7" i="24"/>
  <c r="J8" i="24"/>
  <c r="L8" i="24"/>
  <c r="Y8" i="24"/>
  <c r="R9" i="24"/>
  <c r="N9" i="24"/>
  <c r="N10" i="24"/>
  <c r="L11" i="24"/>
  <c r="AB11" i="24"/>
  <c r="AF11" i="24" s="1"/>
  <c r="AH11" i="24"/>
  <c r="Y11" i="24"/>
  <c r="AG11" i="24"/>
  <c r="N12" i="24"/>
  <c r="N13" i="24"/>
  <c r="AG14" i="24"/>
  <c r="N15" i="24"/>
  <c r="N16" i="24"/>
  <c r="AG17" i="24"/>
  <c r="N18" i="24"/>
  <c r="N19" i="24"/>
  <c r="J20" i="24"/>
  <c r="AG20" i="24"/>
  <c r="N21" i="24"/>
  <c r="N22" i="24"/>
  <c r="K8" i="24"/>
  <c r="V8" i="24" s="1"/>
  <c r="O8" i="24"/>
  <c r="S8" i="24" s="1"/>
  <c r="K13" i="24"/>
  <c r="J13" i="24" s="1"/>
  <c r="O13" i="24"/>
  <c r="S13" i="24" s="1"/>
  <c r="AJ5" i="25"/>
  <c r="J11" i="25"/>
  <c r="J12" i="25" s="1"/>
  <c r="K7" i="24"/>
  <c r="J7" i="24"/>
  <c r="O7" i="24" s="1"/>
  <c r="S7" i="24" s="1"/>
  <c r="K33" i="27"/>
  <c r="AB31" i="27"/>
  <c r="K31" i="27"/>
  <c r="AH25" i="27"/>
  <c r="AH23" i="27"/>
  <c r="J7" i="27"/>
  <c r="O7" i="27" s="1"/>
  <c r="S7" i="27" s="1"/>
  <c r="AK7" i="27"/>
  <c r="R14" i="27"/>
  <c r="D8" i="27"/>
  <c r="AK19" i="27"/>
  <c r="D31" i="27"/>
  <c r="J31" i="27" s="1"/>
  <c r="D9" i="27"/>
  <c r="AK9" i="27" s="1"/>
  <c r="D6" i="27"/>
  <c r="R11" i="27"/>
  <c r="D11" i="27"/>
  <c r="D13" i="27"/>
  <c r="L14" i="27"/>
  <c r="AB14" i="27" s="1"/>
  <c r="AF14" i="27" s="1"/>
  <c r="AH14" i="27" s="1"/>
  <c r="D14" i="27"/>
  <c r="D10" i="27"/>
  <c r="AC11" i="24"/>
  <c r="AK11" i="24"/>
  <c r="O12" i="25"/>
  <c r="J11" i="24"/>
  <c r="K22" i="24"/>
  <c r="J22" i="24" s="1"/>
  <c r="O22" i="24" s="1"/>
  <c r="S22" i="24" s="1"/>
  <c r="G14" i="24"/>
  <c r="AC14" i="24" s="1"/>
  <c r="J14" i="24"/>
  <c r="AB17" i="24"/>
  <c r="G8" i="24"/>
  <c r="AC8" i="24" s="1"/>
  <c r="G20" i="24"/>
  <c r="G11" i="25"/>
  <c r="U11" i="25"/>
  <c r="X11" i="25"/>
  <c r="Z11" i="25" s="1"/>
  <c r="AJ11" i="25"/>
  <c r="G7" i="25"/>
  <c r="D9" i="25"/>
  <c r="AG14" i="27"/>
  <c r="AK14" i="27"/>
  <c r="U14" i="27"/>
  <c r="X14" i="27" s="1"/>
  <c r="Z14" i="27" s="1"/>
  <c r="J14" i="27"/>
  <c r="J6" i="27"/>
  <c r="AK6" i="27"/>
  <c r="AG6" i="27"/>
  <c r="U6" i="27"/>
  <c r="X6" i="27" s="1"/>
  <c r="Z6" i="27" s="1"/>
  <c r="U8" i="27"/>
  <c r="X8" i="27"/>
  <c r="Z8" i="27" s="1"/>
  <c r="U9" i="27"/>
  <c r="X9" i="27"/>
  <c r="Z9" i="27"/>
  <c r="J9" i="27"/>
  <c r="S9" i="27"/>
  <c r="AG9" i="27"/>
  <c r="J10" i="27"/>
  <c r="O10" i="27" s="1"/>
  <c r="AK10" i="27"/>
  <c r="AK13" i="27"/>
  <c r="AK11" i="27"/>
  <c r="AG11" i="27"/>
  <c r="U11" i="27"/>
  <c r="J11" i="27"/>
  <c r="O11" i="27"/>
  <c r="S11" i="27" s="1"/>
  <c r="G31" i="27"/>
  <c r="AK31" i="27" s="1"/>
  <c r="AK20" i="24"/>
  <c r="AC20" i="24"/>
  <c r="U9" i="25"/>
  <c r="X9" i="25" s="1"/>
  <c r="Z9" i="25" s="1"/>
  <c r="AJ9" i="25"/>
  <c r="J9" i="25"/>
  <c r="G9" i="25"/>
  <c r="J10" i="25"/>
  <c r="O10" i="25" s="1"/>
  <c r="AB31" i="28"/>
  <c r="K29" i="28"/>
  <c r="AF23" i="28"/>
  <c r="AH23" i="28"/>
  <c r="K21" i="28"/>
  <c r="D31" i="28"/>
  <c r="G31" i="28" s="1"/>
  <c r="J33" i="28"/>
  <c r="G33" i="28"/>
  <c r="R6" i="28"/>
  <c r="D21" i="28"/>
  <c r="G21" i="28" s="1"/>
  <c r="D23" i="28"/>
  <c r="R12" i="28"/>
  <c r="D27" i="28"/>
  <c r="G27" i="28" s="1"/>
  <c r="U7" i="28"/>
  <c r="X7" i="28" s="1"/>
  <c r="Z7" i="28" s="1"/>
  <c r="AK7" i="28"/>
  <c r="L12" i="28"/>
  <c r="AB12" i="28" s="1"/>
  <c r="AF12" i="28" s="1"/>
  <c r="D37" i="28"/>
  <c r="AG7" i="28"/>
  <c r="R9" i="28"/>
  <c r="D19" i="28"/>
  <c r="G19" i="28" s="1"/>
  <c r="D8" i="28"/>
  <c r="J8" i="28" s="1"/>
  <c r="L19" i="28"/>
  <c r="D35" i="28"/>
  <c r="D29" i="28"/>
  <c r="D25" i="28"/>
  <c r="U25" i="28" s="1"/>
  <c r="X25" i="28"/>
  <c r="Z25" i="28" s="1"/>
  <c r="AK25" i="28"/>
  <c r="J25" i="28"/>
  <c r="G25" i="28"/>
  <c r="U27" i="28"/>
  <c r="X27" i="28" s="1"/>
  <c r="Z27" i="28" s="1"/>
  <c r="J27" i="28"/>
  <c r="G29" i="28"/>
  <c r="AC29" i="28" s="1"/>
  <c r="AF29" i="28" s="1"/>
  <c r="AH29" i="28" s="1"/>
  <c r="J29" i="28"/>
  <c r="J37" i="28"/>
  <c r="J38" i="28" s="1"/>
  <c r="O38" i="28" s="1"/>
  <c r="G37" i="28"/>
  <c r="AC37" i="28" s="1"/>
  <c r="G35" i="28"/>
  <c r="AC35" i="28" s="1"/>
  <c r="J35" i="28"/>
  <c r="J36" i="28" s="1"/>
  <c r="O36" i="28" s="1"/>
  <c r="O33" i="28"/>
  <c r="J34" i="28"/>
  <c r="O34" i="28"/>
  <c r="AG8" i="28"/>
  <c r="U8" i="28"/>
  <c r="X8" i="28" s="1"/>
  <c r="Z8" i="28" s="1"/>
  <c r="AK8" i="28"/>
  <c r="AK19" i="28"/>
  <c r="U19" i="28"/>
  <c r="X19" i="28" s="1"/>
  <c r="Z19" i="28" s="1"/>
  <c r="J19" i="28"/>
  <c r="O19" i="28" s="1"/>
  <c r="S19" i="28" s="1"/>
  <c r="AK21" i="28"/>
  <c r="J21" i="28"/>
  <c r="U21" i="28"/>
  <c r="X21" i="28" s="1"/>
  <c r="Z21" i="28" s="1"/>
  <c r="J28" i="28"/>
  <c r="O28" i="28" s="1"/>
  <c r="AK35" i="28"/>
  <c r="U29" i="28"/>
  <c r="AK37" i="28"/>
  <c r="J22" i="28"/>
  <c r="O22" i="28"/>
  <c r="O21" i="28"/>
  <c r="S21" i="28"/>
  <c r="AJ21" i="28" s="1"/>
  <c r="O37" i="28"/>
  <c r="O29" i="28"/>
  <c r="S29" i="28" s="1"/>
  <c r="AJ29" i="28" s="1"/>
  <c r="AN29" i="28" s="1"/>
  <c r="J30" i="28"/>
  <c r="O30" i="28"/>
  <c r="AK29" i="28"/>
  <c r="AC27" i="28"/>
  <c r="AF27" i="28" s="1"/>
  <c r="AH27" i="28" s="1"/>
  <c r="AK27" i="28"/>
  <c r="S37" i="28"/>
  <c r="X29" i="28"/>
  <c r="Z29" i="28" s="1"/>
  <c r="U31" i="28"/>
  <c r="U33" i="28" s="1"/>
  <c r="K29" i="29"/>
  <c r="AF21" i="29"/>
  <c r="AH21" i="29" s="1"/>
  <c r="K19" i="29"/>
  <c r="AF25" i="29"/>
  <c r="AH25" i="29" s="1"/>
  <c r="J29" i="29"/>
  <c r="J30" i="29" s="1"/>
  <c r="O30" i="29" s="1"/>
  <c r="R10" i="29"/>
  <c r="D13" i="29"/>
  <c r="J13" i="29" s="1"/>
  <c r="O13" i="29" s="1"/>
  <c r="S13" i="29" s="1"/>
  <c r="D27" i="29"/>
  <c r="D33" i="29"/>
  <c r="J33" i="29" s="1"/>
  <c r="R7" i="29"/>
  <c r="D21" i="29"/>
  <c r="D37" i="29"/>
  <c r="D19" i="29"/>
  <c r="D25" i="29"/>
  <c r="D31" i="29"/>
  <c r="J31" i="29" s="1"/>
  <c r="D6" i="29"/>
  <c r="U6" i="29" s="1"/>
  <c r="X6" i="29" s="1"/>
  <c r="Z6" i="29" s="1"/>
  <c r="D35" i="29"/>
  <c r="D23" i="29"/>
  <c r="J37" i="29"/>
  <c r="G37" i="29"/>
  <c r="AC37" i="29" s="1"/>
  <c r="G35" i="29"/>
  <c r="AK35" i="29" s="1"/>
  <c r="J35" i="29"/>
  <c r="O35" i="29" s="1"/>
  <c r="G31" i="29"/>
  <c r="AC31" i="29" s="1"/>
  <c r="AK29" i="29"/>
  <c r="AC29" i="29"/>
  <c r="AF29" i="29"/>
  <c r="AH29" i="29" s="1"/>
  <c r="J21" i="29"/>
  <c r="AK21" i="29"/>
  <c r="G21" i="29"/>
  <c r="U21" i="29"/>
  <c r="X21" i="29" s="1"/>
  <c r="Z21" i="29" s="1"/>
  <c r="O29" i="29"/>
  <c r="S29" i="29"/>
  <c r="J19" i="29"/>
  <c r="O19" i="29" s="1"/>
  <c r="S19" i="29" s="1"/>
  <c r="G19" i="29"/>
  <c r="G33" i="29"/>
  <c r="AK33" i="29" s="1"/>
  <c r="U23" i="29"/>
  <c r="X23" i="29" s="1"/>
  <c r="Z23" i="29" s="1"/>
  <c r="AK23" i="29"/>
  <c r="G23" i="29"/>
  <c r="J23" i="29"/>
  <c r="O23" i="29" s="1"/>
  <c r="J27" i="29"/>
  <c r="G27" i="29"/>
  <c r="AK27" i="29" s="1"/>
  <c r="U27" i="29"/>
  <c r="U29" i="29" s="1"/>
  <c r="O27" i="29"/>
  <c r="J28" i="29"/>
  <c r="O28" i="29"/>
  <c r="AC33" i="29"/>
  <c r="AF33" i="29"/>
  <c r="AH33" i="29" s="1"/>
  <c r="AK31" i="29"/>
  <c r="AC27" i="29"/>
  <c r="AF27" i="29" s="1"/>
  <c r="AH27" i="29" s="1"/>
  <c r="AC35" i="29"/>
  <c r="AF35" i="29" s="1"/>
  <c r="AH35" i="29" s="1"/>
  <c r="J22" i="29"/>
  <c r="O22" i="29"/>
  <c r="O21" i="29"/>
  <c r="S21" i="29" s="1"/>
  <c r="AJ21" i="29" s="1"/>
  <c r="AN21" i="29" s="1"/>
  <c r="AK37" i="29"/>
  <c r="J38" i="29"/>
  <c r="O38" i="29" s="1"/>
  <c r="O37" i="29"/>
  <c r="K16" i="24"/>
  <c r="J16" i="24" s="1"/>
  <c r="O16" i="24" s="1"/>
  <c r="S16" i="24" s="1"/>
  <c r="O14" i="24"/>
  <c r="S14" i="24"/>
  <c r="X29" i="29" l="1"/>
  <c r="Z29" i="29" s="1"/>
  <c r="AJ29" i="29" s="1"/>
  <c r="AN29" i="29" s="1"/>
  <c r="U31" i="29"/>
  <c r="O33" i="29"/>
  <c r="S33" i="29" s="1"/>
  <c r="J34" i="29"/>
  <c r="O34" i="29" s="1"/>
  <c r="J10" i="29"/>
  <c r="O10" i="29" s="1"/>
  <c r="S10" i="29" s="1"/>
  <c r="U10" i="29"/>
  <c r="X10" i="29" s="1"/>
  <c r="Z10" i="29" s="1"/>
  <c r="AK10" i="29"/>
  <c r="AG10" i="29"/>
  <c r="O31" i="29"/>
  <c r="J32" i="29"/>
  <c r="O32" i="29" s="1"/>
  <c r="U35" i="28"/>
  <c r="X33" i="28"/>
  <c r="Z33" i="28" s="1"/>
  <c r="AC31" i="28"/>
  <c r="AF31" i="28" s="1"/>
  <c r="AH31" i="28" s="1"/>
  <c r="AK31" i="28"/>
  <c r="AJ7" i="28"/>
  <c r="S37" i="29"/>
  <c r="J24" i="29"/>
  <c r="O24" i="29" s="1"/>
  <c r="S23" i="29" s="1"/>
  <c r="AJ23" i="29" s="1"/>
  <c r="AN23" i="29" s="1"/>
  <c r="D9" i="29"/>
  <c r="U13" i="29"/>
  <c r="X13" i="29" s="1"/>
  <c r="Z13" i="29" s="1"/>
  <c r="AJ13" i="29" s="1"/>
  <c r="O25" i="28"/>
  <c r="J26" i="28"/>
  <c r="O26" i="28" s="1"/>
  <c r="AK23" i="28"/>
  <c r="J23" i="28"/>
  <c r="G23" i="28"/>
  <c r="U23" i="28"/>
  <c r="X23" i="28" s="1"/>
  <c r="Z23" i="28" s="1"/>
  <c r="AC33" i="28"/>
  <c r="AF33" i="28" s="1"/>
  <c r="AH33" i="28" s="1"/>
  <c r="AK33" i="28"/>
  <c r="G21" i="27"/>
  <c r="L10" i="27"/>
  <c r="R10" i="27"/>
  <c r="S33" i="27"/>
  <c r="R14" i="28"/>
  <c r="L14" i="28"/>
  <c r="AB14" i="28" s="1"/>
  <c r="AF14" i="28" s="1"/>
  <c r="R9" i="29"/>
  <c r="L9" i="29"/>
  <c r="AG13" i="29"/>
  <c r="AK19" i="29"/>
  <c r="U19" i="29"/>
  <c r="X19" i="29" s="1"/>
  <c r="Z19" i="29" s="1"/>
  <c r="AJ19" i="29" s="1"/>
  <c r="AN19" i="29" s="1"/>
  <c r="O14" i="27"/>
  <c r="S14" i="27" s="1"/>
  <c r="AJ14" i="27" s="1"/>
  <c r="J7" i="25"/>
  <c r="AG10" i="27"/>
  <c r="AH10" i="27" s="1"/>
  <c r="U10" i="27"/>
  <c r="X10" i="27" s="1"/>
  <c r="Z10" i="27" s="1"/>
  <c r="X11" i="24"/>
  <c r="Z11" i="24" s="1"/>
  <c r="J12" i="27"/>
  <c r="O12" i="27" s="1"/>
  <c r="S12" i="27" s="1"/>
  <c r="AK12" i="27"/>
  <c r="AG12" i="27"/>
  <c r="AH12" i="27" s="1"/>
  <c r="U12" i="27"/>
  <c r="X12" i="27" s="1"/>
  <c r="Z12" i="27" s="1"/>
  <c r="J19" i="27"/>
  <c r="O19" i="27" s="1"/>
  <c r="S19" i="27" s="1"/>
  <c r="AJ19" i="27" s="1"/>
  <c r="AN19" i="27" s="1"/>
  <c r="U19" i="27"/>
  <c r="X19" i="27" s="1"/>
  <c r="Z19" i="27" s="1"/>
  <c r="G19" i="27"/>
  <c r="AB37" i="27"/>
  <c r="K35" i="28"/>
  <c r="O35" i="28" s="1"/>
  <c r="S35" i="28" s="1"/>
  <c r="L14" i="29"/>
  <c r="AB14" i="29"/>
  <c r="AF14" i="29" s="1"/>
  <c r="R14" i="29"/>
  <c r="AK13" i="29"/>
  <c r="AN21" i="28"/>
  <c r="G33" i="27"/>
  <c r="J15" i="24"/>
  <c r="O15" i="24" s="1"/>
  <c r="S15" i="24" s="1"/>
  <c r="AF35" i="28"/>
  <c r="AH35" i="28" s="1"/>
  <c r="S27" i="29"/>
  <c r="AJ27" i="29" s="1"/>
  <c r="AN27" i="29" s="1"/>
  <c r="J6" i="29"/>
  <c r="O6" i="29" s="1"/>
  <c r="S6" i="29" s="1"/>
  <c r="S10" i="27"/>
  <c r="O31" i="27"/>
  <c r="S31" i="27" s="1"/>
  <c r="J32" i="27"/>
  <c r="O32" i="27" s="1"/>
  <c r="J17" i="24"/>
  <c r="U17" i="24"/>
  <c r="G17" i="24"/>
  <c r="K37" i="27"/>
  <c r="R11" i="28"/>
  <c r="R11" i="29"/>
  <c r="L11" i="29"/>
  <c r="J36" i="29"/>
  <c r="O36" i="29" s="1"/>
  <c r="S35" i="29" s="1"/>
  <c r="D13" i="28"/>
  <c r="D10" i="28"/>
  <c r="D12" i="28"/>
  <c r="D6" i="28"/>
  <c r="D11" i="28"/>
  <c r="D14" i="28"/>
  <c r="D9" i="28"/>
  <c r="AF37" i="28"/>
  <c r="AH37" i="28" s="1"/>
  <c r="K20" i="24"/>
  <c r="J25" i="29"/>
  <c r="AK25" i="29"/>
  <c r="U7" i="27"/>
  <c r="X7" i="27" s="1"/>
  <c r="Z7" i="27" s="1"/>
  <c r="AG7" i="27"/>
  <c r="AH7" i="27" s="1"/>
  <c r="AB35" i="27"/>
  <c r="K35" i="27"/>
  <c r="D12" i="29"/>
  <c r="AG6" i="29"/>
  <c r="AH6" i="29" s="1"/>
  <c r="S33" i="28"/>
  <c r="AJ33" i="28" s="1"/>
  <c r="AN33" i="28" s="1"/>
  <c r="J31" i="28"/>
  <c r="AC31" i="27"/>
  <c r="AF31" i="27" s="1"/>
  <c r="AH31" i="27" s="1"/>
  <c r="J8" i="27"/>
  <c r="O8" i="27" s="1"/>
  <c r="S8" i="27" s="1"/>
  <c r="AK8" i="27"/>
  <c r="AG8" i="27"/>
  <c r="AH8" i="27" s="1"/>
  <c r="AH8" i="28"/>
  <c r="U25" i="29"/>
  <c r="X25" i="29" s="1"/>
  <c r="Z25" i="29" s="1"/>
  <c r="AK6" i="29"/>
  <c r="AJ19" i="28"/>
  <c r="AN19" i="28" s="1"/>
  <c r="AH9" i="27"/>
  <c r="AJ9" i="27" s="1"/>
  <c r="G25" i="29"/>
  <c r="O27" i="28"/>
  <c r="S27" i="28" s="1"/>
  <c r="AJ27" i="28" s="1"/>
  <c r="AN27" i="28" s="1"/>
  <c r="O8" i="28"/>
  <c r="S8" i="28" s="1"/>
  <c r="AG13" i="27"/>
  <c r="AH13" i="27" s="1"/>
  <c r="U13" i="27"/>
  <c r="X13" i="27" s="1"/>
  <c r="Z13" i="27" s="1"/>
  <c r="J13" i="27"/>
  <c r="O13" i="27" s="1"/>
  <c r="S13" i="27" s="1"/>
  <c r="AJ13" i="27" s="1"/>
  <c r="X27" i="29"/>
  <c r="Z27" i="29" s="1"/>
  <c r="X31" i="28"/>
  <c r="Z31" i="28" s="1"/>
  <c r="AK8" i="24"/>
  <c r="J34" i="27"/>
  <c r="O34" i="27" s="1"/>
  <c r="V11" i="24"/>
  <c r="O11" i="24"/>
  <c r="S11" i="24" s="1"/>
  <c r="U7" i="25"/>
  <c r="X7" i="25" s="1"/>
  <c r="Z7" i="25" s="1"/>
  <c r="L8" i="27"/>
  <c r="R8" i="27"/>
  <c r="AH11" i="27"/>
  <c r="AJ11" i="27" s="1"/>
  <c r="AK21" i="27"/>
  <c r="J21" i="27"/>
  <c r="J29" i="27"/>
  <c r="G29" i="27"/>
  <c r="D11" i="29"/>
  <c r="D8" i="29"/>
  <c r="D14" i="29"/>
  <c r="D7" i="29"/>
  <c r="O9" i="25"/>
  <c r="S9" i="25" s="1"/>
  <c r="AI9" i="25" s="1"/>
  <c r="AM9" i="25" s="1"/>
  <c r="J6" i="24"/>
  <c r="O6" i="24" s="1"/>
  <c r="S6" i="24" s="1"/>
  <c r="G5" i="24"/>
  <c r="J5" i="24"/>
  <c r="O5" i="24" s="1"/>
  <c r="S5" i="24" s="1"/>
  <c r="AF10" i="29"/>
  <c r="AH10" i="29" s="1"/>
  <c r="X8" i="24"/>
  <c r="Z8" i="24" s="1"/>
  <c r="AJ8" i="24" s="1"/>
  <c r="AN8" i="24" s="1"/>
  <c r="AK14" i="24"/>
  <c r="K19" i="24"/>
  <c r="J19" i="24" s="1"/>
  <c r="O19" i="24" s="1"/>
  <c r="S19" i="24" s="1"/>
  <c r="D35" i="27"/>
  <c r="L9" i="27"/>
  <c r="L13" i="29"/>
  <c r="AB13" i="29" s="1"/>
  <c r="AF13" i="29" s="1"/>
  <c r="AH13" i="29" s="1"/>
  <c r="R6" i="27"/>
  <c r="S6" i="27" s="1"/>
  <c r="AJ6" i="27" s="1"/>
  <c r="U5" i="25"/>
  <c r="X5" i="25" s="1"/>
  <c r="Z5" i="25" s="1"/>
  <c r="AB31" i="29"/>
  <c r="AF31" i="29" s="1"/>
  <c r="AH31" i="29" s="1"/>
  <c r="K17" i="24"/>
  <c r="V17" i="24" s="1"/>
  <c r="J5" i="25"/>
  <c r="O5" i="25" s="1"/>
  <c r="S5" i="25" s="1"/>
  <c r="AI5" i="25" s="1"/>
  <c r="AM5" i="25" s="1"/>
  <c r="D25" i="27"/>
  <c r="D27" i="27"/>
  <c r="L13" i="28"/>
  <c r="AB13" i="28" s="1"/>
  <c r="AF13" i="28" s="1"/>
  <c r="U14" i="24"/>
  <c r="X14" i="24" s="1"/>
  <c r="Z14" i="24" s="1"/>
  <c r="O11" i="25"/>
  <c r="S11" i="25" s="1"/>
  <c r="AI11" i="25" s="1"/>
  <c r="AM11" i="25" s="1"/>
  <c r="D23" i="27"/>
  <c r="D37" i="27"/>
  <c r="AH14" i="28" l="1"/>
  <c r="AJ7" i="27"/>
  <c r="AJ10" i="27"/>
  <c r="U33" i="29"/>
  <c r="X31" i="29"/>
  <c r="Z31" i="29" s="1"/>
  <c r="O29" i="27"/>
  <c r="J30" i="27"/>
  <c r="O30" i="27" s="1"/>
  <c r="AJ12" i="27"/>
  <c r="J25" i="27"/>
  <c r="G25" i="27"/>
  <c r="AK25" i="27"/>
  <c r="U25" i="27"/>
  <c r="X25" i="27" s="1"/>
  <c r="Z25" i="27" s="1"/>
  <c r="S25" i="28"/>
  <c r="AJ25" i="28" s="1"/>
  <c r="AN25" i="28" s="1"/>
  <c r="AK5" i="24"/>
  <c r="AC5" i="24"/>
  <c r="AF5" i="24" s="1"/>
  <c r="AH5" i="24" s="1"/>
  <c r="O7" i="25"/>
  <c r="J8" i="25"/>
  <c r="O8" i="25" s="1"/>
  <c r="J9" i="29"/>
  <c r="O9" i="29" s="1"/>
  <c r="S9" i="29" s="1"/>
  <c r="AJ9" i="29" s="1"/>
  <c r="AG9" i="29"/>
  <c r="AH9" i="29" s="1"/>
  <c r="U9" i="29"/>
  <c r="X9" i="29" s="1"/>
  <c r="Z9" i="29" s="1"/>
  <c r="AK9" i="29"/>
  <c r="U27" i="27"/>
  <c r="G27" i="27"/>
  <c r="J27" i="27"/>
  <c r="AJ8" i="27"/>
  <c r="AJ8" i="28"/>
  <c r="J32" i="28"/>
  <c r="O32" i="28" s="1"/>
  <c r="O31" i="28"/>
  <c r="S31" i="28" s="1"/>
  <c r="AJ31" i="28" s="1"/>
  <c r="AN31" i="28" s="1"/>
  <c r="J9" i="28"/>
  <c r="O9" i="28" s="1"/>
  <c r="S9" i="28" s="1"/>
  <c r="AJ9" i="28" s="1"/>
  <c r="AK9" i="28"/>
  <c r="U9" i="28"/>
  <c r="X9" i="28" s="1"/>
  <c r="Z9" i="28" s="1"/>
  <c r="AG9" i="28"/>
  <c r="AH9" i="28" s="1"/>
  <c r="O21" i="27"/>
  <c r="J22" i="27"/>
  <c r="O22" i="27" s="1"/>
  <c r="V20" i="24"/>
  <c r="X20" i="24" s="1"/>
  <c r="Z20" i="24" s="1"/>
  <c r="O20" i="24"/>
  <c r="S20" i="24" s="1"/>
  <c r="AJ20" i="24" s="1"/>
  <c r="AN20" i="24" s="1"/>
  <c r="AG14" i="28"/>
  <c r="U14" i="28"/>
  <c r="X14" i="28" s="1"/>
  <c r="Z14" i="28" s="1"/>
  <c r="AK14" i="28"/>
  <c r="J14" i="28"/>
  <c r="O14" i="28" s="1"/>
  <c r="S14" i="28" s="1"/>
  <c r="AJ14" i="28" s="1"/>
  <c r="AJ10" i="29"/>
  <c r="S31" i="29"/>
  <c r="AJ31" i="29" s="1"/>
  <c r="AN31" i="29" s="1"/>
  <c r="J37" i="27"/>
  <c r="G37" i="27"/>
  <c r="AK7" i="29"/>
  <c r="AG7" i="29"/>
  <c r="AH7" i="29" s="1"/>
  <c r="U7" i="29"/>
  <c r="X7" i="29" s="1"/>
  <c r="Z7" i="29" s="1"/>
  <c r="J7" i="29"/>
  <c r="O7" i="29" s="1"/>
  <c r="S7" i="29" s="1"/>
  <c r="AJ11" i="24"/>
  <c r="AN11" i="24" s="1"/>
  <c r="AK11" i="28"/>
  <c r="AG11" i="28"/>
  <c r="AH11" i="28" s="1"/>
  <c r="U11" i="28"/>
  <c r="X11" i="28" s="1"/>
  <c r="Z11" i="28" s="1"/>
  <c r="J11" i="28"/>
  <c r="O11" i="28" s="1"/>
  <c r="S11" i="28" s="1"/>
  <c r="AG14" i="29"/>
  <c r="AH14" i="29" s="1"/>
  <c r="U14" i="29"/>
  <c r="X14" i="29" s="1"/>
  <c r="Z14" i="29" s="1"/>
  <c r="J14" i="29"/>
  <c r="O14" i="29" s="1"/>
  <c r="S14" i="29" s="1"/>
  <c r="AK14" i="29"/>
  <c r="U12" i="29"/>
  <c r="X12" i="29" s="1"/>
  <c r="Z12" i="29" s="1"/>
  <c r="AK12" i="29"/>
  <c r="J12" i="29"/>
  <c r="O12" i="29" s="1"/>
  <c r="S12" i="29" s="1"/>
  <c r="AG12" i="29"/>
  <c r="AH12" i="29" s="1"/>
  <c r="AK6" i="28"/>
  <c r="AG6" i="28"/>
  <c r="AH6" i="28" s="1"/>
  <c r="U6" i="28"/>
  <c r="X6" i="28" s="1"/>
  <c r="Z6" i="28" s="1"/>
  <c r="J6" i="28"/>
  <c r="O6" i="28" s="1"/>
  <c r="S6" i="28" s="1"/>
  <c r="AK17" i="24"/>
  <c r="AC17" i="24"/>
  <c r="AF17" i="24" s="1"/>
  <c r="AH17" i="24" s="1"/>
  <c r="O25" i="29"/>
  <c r="J26" i="29"/>
  <c r="O26" i="29" s="1"/>
  <c r="AK23" i="27"/>
  <c r="G23" i="27"/>
  <c r="U23" i="27"/>
  <c r="X23" i="27" s="1"/>
  <c r="Z23" i="27" s="1"/>
  <c r="J23" i="27"/>
  <c r="AK8" i="29"/>
  <c r="J8" i="29"/>
  <c r="O8" i="29" s="1"/>
  <c r="S8" i="29" s="1"/>
  <c r="AJ8" i="29" s="1"/>
  <c r="U8" i="29"/>
  <c r="X8" i="29" s="1"/>
  <c r="Z8" i="29" s="1"/>
  <c r="AG8" i="29"/>
  <c r="AH8" i="29" s="1"/>
  <c r="AK12" i="28"/>
  <c r="J12" i="28"/>
  <c r="O12" i="28" s="1"/>
  <c r="S12" i="28" s="1"/>
  <c r="U12" i="28"/>
  <c r="X12" i="28" s="1"/>
  <c r="Z12" i="28" s="1"/>
  <c r="AG12" i="28"/>
  <c r="AH12" i="28" s="1"/>
  <c r="X17" i="24"/>
  <c r="Z17" i="24" s="1"/>
  <c r="AJ14" i="24"/>
  <c r="AN14" i="24" s="1"/>
  <c r="AJ5" i="24"/>
  <c r="AN5" i="24" s="1"/>
  <c r="J11" i="29"/>
  <c r="O11" i="29" s="1"/>
  <c r="S11" i="29" s="1"/>
  <c r="U11" i="29"/>
  <c r="X11" i="29" s="1"/>
  <c r="Z11" i="29" s="1"/>
  <c r="AK11" i="29"/>
  <c r="AG11" i="29"/>
  <c r="AH11" i="29" s="1"/>
  <c r="O17" i="24"/>
  <c r="S17" i="24" s="1"/>
  <c r="AJ17" i="24" s="1"/>
  <c r="AN17" i="24" s="1"/>
  <c r="AC33" i="27"/>
  <c r="AF33" i="27" s="1"/>
  <c r="AH33" i="27" s="1"/>
  <c r="AK33" i="27"/>
  <c r="AJ6" i="29"/>
  <c r="G35" i="27"/>
  <c r="J35" i="27"/>
  <c r="U10" i="28"/>
  <c r="X10" i="28" s="1"/>
  <c r="Z10" i="28" s="1"/>
  <c r="AG10" i="28"/>
  <c r="AH10" i="28" s="1"/>
  <c r="J10" i="28"/>
  <c r="O10" i="28" s="1"/>
  <c r="S10" i="28" s="1"/>
  <c r="AJ10" i="28" s="1"/>
  <c r="AK10" i="28"/>
  <c r="AK29" i="27"/>
  <c r="AC29" i="27"/>
  <c r="AF29" i="27" s="1"/>
  <c r="AH29" i="27" s="1"/>
  <c r="AK13" i="28"/>
  <c r="AG13" i="28"/>
  <c r="AH13" i="28" s="1"/>
  <c r="U13" i="28"/>
  <c r="X13" i="28" s="1"/>
  <c r="Z13" i="28" s="1"/>
  <c r="J13" i="28"/>
  <c r="O13" i="28" s="1"/>
  <c r="S13" i="28" s="1"/>
  <c r="J24" i="28"/>
  <c r="O24" i="28" s="1"/>
  <c r="O23" i="28"/>
  <c r="S23" i="28" s="1"/>
  <c r="AJ23" i="28" s="1"/>
  <c r="AN23" i="28" s="1"/>
  <c r="U37" i="28"/>
  <c r="X37" i="28" s="1"/>
  <c r="Z37" i="28" s="1"/>
  <c r="AJ37" i="28" s="1"/>
  <c r="AN37" i="28" s="1"/>
  <c r="X35" i="28"/>
  <c r="Z35" i="28" s="1"/>
  <c r="AJ35" i="28" s="1"/>
  <c r="AN35" i="28" s="1"/>
  <c r="O25" i="27" l="1"/>
  <c r="J26" i="27"/>
  <c r="O26" i="27" s="1"/>
  <c r="AJ11" i="29"/>
  <c r="AJ12" i="29"/>
  <c r="AJ7" i="29"/>
  <c r="S29" i="27"/>
  <c r="O23" i="27"/>
  <c r="J24" i="27"/>
  <c r="O24" i="27" s="1"/>
  <c r="AJ13" i="28"/>
  <c r="U35" i="29"/>
  <c r="X33" i="29"/>
  <c r="Z33" i="29" s="1"/>
  <c r="AJ33" i="29" s="1"/>
  <c r="AN33" i="29" s="1"/>
  <c r="S7" i="25"/>
  <c r="AI7" i="25" s="1"/>
  <c r="AM7" i="25" s="1"/>
  <c r="O27" i="27"/>
  <c r="J28" i="27"/>
  <c r="O28" i="27" s="1"/>
  <c r="AK35" i="27"/>
  <c r="AC35" i="27"/>
  <c r="AF35" i="27" s="1"/>
  <c r="AH35" i="27" s="1"/>
  <c r="S25" i="29"/>
  <c r="AJ25" i="29" s="1"/>
  <c r="AN25" i="29" s="1"/>
  <c r="AJ14" i="29"/>
  <c r="AC37" i="27"/>
  <c r="AF37" i="27" s="1"/>
  <c r="AH37" i="27" s="1"/>
  <c r="AK37" i="27"/>
  <c r="AC27" i="27"/>
  <c r="AF27" i="27" s="1"/>
  <c r="AH27" i="27" s="1"/>
  <c r="AK27" i="27"/>
  <c r="O35" i="27"/>
  <c r="J36" i="27"/>
  <c r="O36" i="27" s="1"/>
  <c r="AJ12" i="28"/>
  <c r="O37" i="27"/>
  <c r="S37" i="27" s="1"/>
  <c r="J38" i="27"/>
  <c r="O38" i="27" s="1"/>
  <c r="S21" i="27"/>
  <c r="AJ21" i="27" s="1"/>
  <c r="AN21" i="27" s="1"/>
  <c r="X27" i="27"/>
  <c r="Z27" i="27" s="1"/>
  <c r="U29" i="27"/>
  <c r="AJ6" i="28"/>
  <c r="AJ11" i="28"/>
  <c r="S35" i="27" l="1"/>
  <c r="S23" i="27"/>
  <c r="AJ23" i="27" s="1"/>
  <c r="AN23" i="27" s="1"/>
  <c r="U37" i="29"/>
  <c r="X37" i="29" s="1"/>
  <c r="Z37" i="29" s="1"/>
  <c r="AJ37" i="29" s="1"/>
  <c r="AN37" i="29" s="1"/>
  <c r="X35" i="29"/>
  <c r="Z35" i="29" s="1"/>
  <c r="AJ35" i="29" s="1"/>
  <c r="AN35" i="29" s="1"/>
  <c r="X29" i="27"/>
  <c r="Z29" i="27" s="1"/>
  <c r="AJ29" i="27" s="1"/>
  <c r="AN29" i="27" s="1"/>
  <c r="U31" i="27"/>
  <c r="S27" i="27"/>
  <c r="AJ27" i="27" s="1"/>
  <c r="AN27" i="27" s="1"/>
  <c r="S25" i="27"/>
  <c r="AJ25" i="27" s="1"/>
  <c r="AN25" i="27" s="1"/>
  <c r="X31" i="27" l="1"/>
  <c r="Z31" i="27" s="1"/>
  <c r="AJ31" i="27" s="1"/>
  <c r="AN31" i="27" s="1"/>
  <c r="U33" i="27"/>
  <c r="X33" i="27" l="1"/>
  <c r="Z33" i="27" s="1"/>
  <c r="AJ33" i="27" s="1"/>
  <c r="AN33" i="27" s="1"/>
  <c r="U35" i="27"/>
  <c r="X35" i="27" l="1"/>
  <c r="Z35" i="27" s="1"/>
  <c r="AJ35" i="27" s="1"/>
  <c r="AN35" i="27" s="1"/>
  <c r="U37" i="27"/>
  <c r="X37" i="27" s="1"/>
  <c r="Z37" i="27" s="1"/>
  <c r="AJ37" i="27" s="1"/>
  <c r="AN37" i="27" s="1"/>
</calcChain>
</file>

<file path=xl/sharedStrings.xml><?xml version="1.0" encoding="utf-8"?>
<sst xmlns="http://schemas.openxmlformats.org/spreadsheetml/2006/main" count="608" uniqueCount="109">
  <si>
    <t>6.0～8.0</t>
    <phoneticPr fontId="2" type="noConversion"/>
  </si>
  <si>
    <r>
      <t>8.0～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</si>
  <si>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</si>
  <si>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</si>
  <si>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</si>
  <si>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</si>
  <si>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t>备注</t>
    <phoneticPr fontId="2" type="noConversion"/>
  </si>
  <si>
    <t>双排</t>
    <phoneticPr fontId="2" type="noConversion"/>
  </si>
  <si>
    <t>双肢</t>
    <phoneticPr fontId="2" type="noConversion"/>
  </si>
  <si>
    <t>下排根数m</t>
    <phoneticPr fontId="2" type="noConversion"/>
  </si>
  <si>
    <t>总根数</t>
    <phoneticPr fontId="2" type="noConversion"/>
  </si>
  <si>
    <t>根数</t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</si>
  <si>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</si>
  <si>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</si>
  <si>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t>盖板厚</t>
    <phoneticPr fontId="2" type="noConversion"/>
  </si>
  <si>
    <t>编号</t>
    <phoneticPr fontId="2" type="noConversion"/>
  </si>
  <si>
    <t>Y(cm)</t>
    <phoneticPr fontId="2" type="noConversion"/>
  </si>
  <si>
    <t>直径
(mm)</t>
    <phoneticPr fontId="2" type="noConversion"/>
  </si>
  <si>
    <t>外径</t>
    <phoneticPr fontId="2" type="noConversion"/>
  </si>
  <si>
    <t>长度
(cm)</t>
    <phoneticPr fontId="2" type="noConversion"/>
  </si>
  <si>
    <t>重量
(kg)</t>
    <phoneticPr fontId="2" type="noConversion"/>
  </si>
  <si>
    <t>一块预制盖板尺寸及工程数量表 (Lo=1.5m)</t>
    <phoneticPr fontId="2" type="noConversion"/>
  </si>
  <si>
    <t>四肢</t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</si>
  <si>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</si>
  <si>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计算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</si>
  <si>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</si>
  <si>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</si>
  <si>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</si>
  <si>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)主钢筋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</si>
  <si>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)架立钢筋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</si>
  <si>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r>
      <rPr>
        <sz val="12"/>
        <rFont val="宋体"/>
        <charset val="134"/>
      </rPr>
      <t>/(N3')</t>
    </r>
    <r>
      <rPr>
        <sz val="12"/>
        <rFont val="宋体"/>
        <family val="3"/>
        <charset val="134"/>
      </rPr>
      <t>箍筋</t>
    </r>
    <r>
      <rPr>
        <sz val="12"/>
        <rFont val="宋体"/>
        <charset val="134"/>
      </rPr>
      <t>@12.5cm</t>
    </r>
    <phoneticPr fontId="2" type="noConversion"/>
  </si>
  <si>
    <r>
      <t>H</t>
    </r>
    <r>
      <rPr>
        <sz val="12"/>
        <rFont val="宋体"/>
        <charset val="134"/>
      </rPr>
      <t>RB335钢筋总计(kg)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</si>
  <si>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>数量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</si>
  <si>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</si>
  <si>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</si>
  <si>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</si>
  <si>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</si>
  <si>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</si>
  <si>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</si>
  <si>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</si>
  <si>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</si>
  <si>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</si>
  <si>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0.5～2.0</t>
    <phoneticPr fontId="2" type="noConversion"/>
  </si>
  <si>
    <t>单排</t>
    <phoneticPr fontId="2" type="noConversion"/>
  </si>
  <si>
    <t>2.0～4.0</t>
    <phoneticPr fontId="2" type="noConversion"/>
  </si>
  <si>
    <t>4.0～6.0</t>
    <phoneticPr fontId="2" type="noConversion"/>
  </si>
  <si>
    <r>
      <t>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.0m</t>
    </r>
    <phoneticPr fontId="2" type="noConversion"/>
  </si>
  <si>
    <r>
      <t>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.0m</t>
    </r>
    <phoneticPr fontId="2" type="noConversion"/>
  </si>
  <si>
    <r>
      <t>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.0m</t>
    </r>
    <phoneticPr fontId="2" type="noConversion"/>
  </si>
  <si>
    <r>
      <t>12.0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.0m</t>
    </r>
    <phoneticPr fontId="2" type="noConversion"/>
  </si>
  <si>
    <r>
      <t>14.0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.0m</t>
    </r>
    <phoneticPr fontId="2" type="noConversion"/>
  </si>
  <si>
    <r>
      <t>16.0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.0m</t>
    </r>
    <phoneticPr fontId="2" type="noConversion"/>
  </si>
  <si>
    <r>
      <t>18.0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family val="3"/>
        <charset val="134"/>
      </rPr>
      <t>.0m</t>
    </r>
    <phoneticPr fontId="2" type="noConversion"/>
  </si>
  <si>
    <r>
      <t>10.0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.0m</t>
    </r>
    <phoneticPr fontId="2" type="noConversion"/>
  </si>
  <si>
    <r>
      <t>d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</si>
  <si>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d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</si>
  <si>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</si>
  <si>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t>盖板坡率</t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</si>
  <si>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</si>
  <si>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>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.0m</t>
    </r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</si>
  <si>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</si>
  <si>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</si>
  <si>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</si>
  <si>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</si>
  <si>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</si>
  <si>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盖板厚</t>
    <phoneticPr fontId="2" type="noConversion"/>
  </si>
  <si>
    <t>编号</t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</si>
  <si>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</si>
  <si>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</si>
  <si>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</si>
  <si>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</si>
  <si>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</si>
  <si>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</si>
  <si>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</si>
  <si>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</si>
  <si>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</si>
  <si>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</si>
  <si>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--</t>
    <phoneticPr fontId="2" type="noConversion"/>
  </si>
  <si>
    <t>双排</t>
    <phoneticPr fontId="2" type="noConversion"/>
  </si>
  <si>
    <t>双肢</t>
    <phoneticPr fontId="2" type="noConversion"/>
  </si>
  <si>
    <t>四肢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</si>
  <si>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)钢筋</t>
    </r>
    <phoneticPr fontId="2" type="noConversion"/>
  </si>
  <si>
    <t>一块预制正交盖板尺寸及数量表 (Lo=4.0m)(0.5m≤填土高Th≤8.0m)</t>
    <phoneticPr fontId="2" type="noConversion"/>
  </si>
  <si>
    <t>一块预制正交盖板尺寸及数量表 (Lo=4.0m)(8.0m&lt;填土高Th≤20.0m)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</si>
  <si>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charset val="134"/>
      </rPr>
      <t>)钢筋</t>
    </r>
    <phoneticPr fontId="2" type="noConversion"/>
  </si>
  <si>
    <r>
      <t>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.0m</t>
    </r>
    <phoneticPr fontId="2" type="noConversion"/>
  </si>
  <si>
    <r>
      <t>C35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盖板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</si>
  <si>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下排N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>根数m</t>
    </r>
    <phoneticPr fontId="2" type="noConversion"/>
  </si>
  <si>
    <r>
      <t>上排N</t>
    </r>
    <r>
      <rPr>
        <sz val="12"/>
        <rFont val="宋体"/>
        <charset val="134"/>
      </rPr>
      <t>1'</t>
    </r>
    <r>
      <rPr>
        <sz val="12"/>
        <rFont val="宋体"/>
        <family val="3"/>
        <charset val="134"/>
      </rPr>
      <t>根数n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</si>
  <si>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/N1')钢筋</t>
    </r>
    <phoneticPr fontId="2" type="noConversion"/>
  </si>
  <si>
    <t>双排</t>
    <phoneticPr fontId="2" type="noConversion"/>
  </si>
  <si>
    <r>
      <t>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.0m</t>
    </r>
    <phoneticPr fontId="2" type="noConversion"/>
  </si>
  <si>
    <r>
      <t>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.0m</t>
    </r>
    <phoneticPr fontId="2" type="noConversion"/>
  </si>
  <si>
    <r>
      <t>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.0m</t>
    </r>
    <phoneticPr fontId="2" type="noConversion"/>
  </si>
  <si>
    <t>编号</t>
    <phoneticPr fontId="2" type="noConversion"/>
  </si>
  <si>
    <r>
      <t>1</t>
    </r>
    <r>
      <rPr>
        <sz val="12"/>
        <rFont val="宋体"/>
        <charset val="134"/>
      </rPr>
      <t>'</t>
    </r>
    <phoneticPr fontId="2" type="noConversion"/>
  </si>
  <si>
    <r>
      <t>3</t>
    </r>
    <r>
      <rPr>
        <sz val="12"/>
        <rFont val="宋体"/>
        <charset val="134"/>
      </rPr>
      <t>'</t>
    </r>
    <phoneticPr fontId="2" type="noConversion"/>
  </si>
  <si>
    <r>
      <t>H</t>
    </r>
    <r>
      <rPr>
        <sz val="12"/>
        <rFont val="宋体"/>
        <charset val="134"/>
      </rPr>
      <t>RB400钢筋总计(kg)</t>
    </r>
    <phoneticPr fontId="2" type="noConversion"/>
  </si>
  <si>
    <t>(N1/N1')钢筋</t>
    <phoneticPr fontId="2" type="noConversion"/>
  </si>
  <si>
    <t>(N2)钢筋</t>
    <phoneticPr fontId="2" type="noConversion"/>
  </si>
  <si>
    <r>
      <t>(N3</t>
    </r>
    <r>
      <rPr>
        <sz val="12"/>
        <rFont val="宋体"/>
        <charset val="134"/>
      </rPr>
      <t>/N</t>
    </r>
    <r>
      <rPr>
        <sz val="12"/>
        <rFont val="宋体"/>
        <family val="3"/>
        <charset val="134"/>
      </rPr>
      <t>3'</t>
    </r>
    <r>
      <rPr>
        <sz val="12"/>
        <rFont val="宋体"/>
        <charset val="134"/>
      </rPr>
      <t>)钢筋</t>
    </r>
    <phoneticPr fontId="2" type="noConversion"/>
  </si>
  <si>
    <t>(N1/N2/N3)钢筋</t>
    <phoneticPr fontId="2" type="noConversion"/>
  </si>
  <si>
    <t>(N4)钢筋</t>
    <phoneticPr fontId="2" type="noConversion"/>
  </si>
  <si>
    <r>
      <t>(N5/N5’</t>
    </r>
    <r>
      <rPr>
        <sz val="12"/>
        <rFont val="宋体"/>
        <charset val="134"/>
      </rPr>
      <t>)钢</t>
    </r>
    <r>
      <rPr>
        <sz val="12"/>
        <rFont val="宋体"/>
        <family val="3"/>
        <charset val="134"/>
      </rPr>
      <t>筋</t>
    </r>
    <phoneticPr fontId="2" type="noConversion"/>
  </si>
  <si>
    <r>
      <t>5</t>
    </r>
    <r>
      <rPr>
        <sz val="12"/>
        <rFont val="宋体"/>
        <charset val="134"/>
      </rPr>
      <t>'</t>
    </r>
    <phoneticPr fontId="2" type="noConversion"/>
  </si>
  <si>
    <r>
      <t>d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</si>
  <si>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t>一块预制正交盖板尺寸及数量表 (Lo=1.5m)(0.5m≤填土高Th≤20.0m)</t>
    <phoneticPr fontId="2" type="noConversion"/>
  </si>
  <si>
    <t>一块预制正交盖板尺寸及数量表 (Lo=3.0m)(0.5m≤填土高Th≤20.0m)</t>
    <phoneticPr fontId="2" type="noConversion"/>
  </si>
  <si>
    <t>一块预制正交盖板尺寸及数量表 (Lo=2.0m)(0.5m≤填土高Th≤20.0m)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</si>
</sst>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6" formatCode="0.0_);[Red]\(0.0\)"/>
    <numFmt numFmtId="188" formatCode="0.00_);[Red]\(0.00\)"/>
    <numFmt numFmtId="193" formatCode="0_);[Red]\(0\)"/>
    <numFmt numFmtId="195" formatCode="&quot;&quot;0"/>
    <numFmt numFmtId="199" formatCode="&quot;均&quot;0.0"/>
    <numFmt numFmtId="207" formatCode="&quot;&amp;&quot;0"/>
    <numFmt numFmtId="210" formatCode="&quot;$&quot;0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color indexed="46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1" fontId="0" fillId="0" borderId="0" xfId="0" applyNumberFormat="1" applyFill="1"/>
    <xf numFmtId="184" fontId="0" fillId="0" borderId="0" xfId="0" applyNumberFormat="1" applyFill="1"/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84" fontId="1" fillId="0" borderId="3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95" fontId="1" fillId="0" borderId="1" xfId="0" applyNumberFormat="1" applyFont="1" applyFill="1" applyBorder="1" applyAlignment="1">
      <alignment horizontal="center" vertical="center"/>
    </xf>
    <xf numFmtId="195" fontId="1" fillId="0" borderId="2" xfId="0" applyNumberFormat="1" applyFont="1" applyFill="1" applyBorder="1" applyAlignment="1">
      <alignment horizontal="center" vertical="center"/>
    </xf>
    <xf numFmtId="188" fontId="1" fillId="0" borderId="5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84" fontId="0" fillId="0" borderId="0" xfId="0" applyNumberFormat="1" applyFill="1" applyAlignment="1">
      <alignment horizontal="center"/>
    </xf>
    <xf numFmtId="195" fontId="1" fillId="0" borderId="0" xfId="0" applyNumberFormat="1" applyFont="1" applyFill="1" applyBorder="1" applyAlignment="1">
      <alignment horizontal="center" vertical="center"/>
    </xf>
    <xf numFmtId="188" fontId="1" fillId="0" borderId="0" xfId="0" applyNumberFormat="1" applyFont="1" applyFill="1" applyBorder="1" applyAlignment="1">
      <alignment horizontal="center" vertical="center"/>
    </xf>
    <xf numFmtId="184" fontId="1" fillId="0" borderId="6" xfId="0" applyNumberFormat="1" applyFont="1" applyFill="1" applyBorder="1" applyAlignment="1">
      <alignment horizontal="center" vertical="center"/>
    </xf>
    <xf numFmtId="184" fontId="1" fillId="0" borderId="7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95" fontId="1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0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8" xfId="0" applyFont="1" applyFill="1" applyBorder="1" applyAlignment="1">
      <alignment horizontal="center" vertical="center"/>
    </xf>
    <xf numFmtId="184" fontId="1" fillId="0" borderId="1" xfId="0" quotePrefix="1" applyNumberFormat="1" applyFont="1" applyFill="1" applyBorder="1" applyAlignment="1">
      <alignment horizontal="center" vertical="center"/>
    </xf>
    <xf numFmtId="184" fontId="1" fillId="0" borderId="2" xfId="0" quotePrefix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193" fontId="1" fillId="0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/>
    <xf numFmtId="1" fontId="1" fillId="2" borderId="0" xfId="0" applyNumberFormat="1" applyFont="1" applyFill="1"/>
    <xf numFmtId="186" fontId="0" fillId="0" borderId="0" xfId="0" applyNumberFormat="1" applyFill="1"/>
    <xf numFmtId="186" fontId="1" fillId="0" borderId="1" xfId="0" applyNumberFormat="1" applyFont="1" applyFill="1" applyBorder="1" applyAlignment="1">
      <alignment horizontal="center" vertical="center" wrapText="1"/>
    </xf>
    <xf numFmtId="186" fontId="0" fillId="0" borderId="1" xfId="0" applyNumberFormat="1" applyFill="1" applyBorder="1" applyAlignment="1">
      <alignment horizontal="center" vertical="center" wrapText="1"/>
    </xf>
    <xf numFmtId="0" fontId="0" fillId="3" borderId="0" xfId="0" applyFill="1"/>
    <xf numFmtId="1" fontId="1" fillId="3" borderId="1" xfId="0" applyNumberFormat="1" applyFont="1" applyFill="1" applyBorder="1" applyAlignment="1">
      <alignment horizontal="center" vertical="center"/>
    </xf>
    <xf numFmtId="1" fontId="0" fillId="3" borderId="0" xfId="0" applyNumberFormat="1" applyFill="1"/>
    <xf numFmtId="184" fontId="1" fillId="3" borderId="1" xfId="0" quotePrefix="1" applyNumberFormat="1" applyFont="1" applyFill="1" applyBorder="1" applyAlignment="1">
      <alignment horizontal="center" vertical="center"/>
    </xf>
    <xf numFmtId="184" fontId="1" fillId="3" borderId="2" xfId="0" quotePrefix="1" applyNumberFormat="1" applyFont="1" applyFill="1" applyBorder="1" applyAlignment="1">
      <alignment horizontal="center" vertical="center"/>
    </xf>
    <xf numFmtId="0" fontId="7" fillId="0" borderId="0" xfId="0" applyFont="1" applyFill="1"/>
    <xf numFmtId="184" fontId="1" fillId="0" borderId="9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193" fontId="1" fillId="0" borderId="9" xfId="0" applyNumberFormat="1" applyFont="1" applyFill="1" applyBorder="1" applyAlignment="1">
      <alignment horizontal="center" vertical="center"/>
    </xf>
    <xf numFmtId="195" fontId="1" fillId="0" borderId="9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88" fontId="1" fillId="0" borderId="9" xfId="0" applyNumberFormat="1" applyFont="1" applyFill="1" applyBorder="1" applyAlignment="1">
      <alignment horizontal="center" vertical="center"/>
    </xf>
    <xf numFmtId="188" fontId="0" fillId="2" borderId="0" xfId="0" applyNumberFormat="1" applyFill="1"/>
    <xf numFmtId="188" fontId="1" fillId="2" borderId="1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88" fontId="1" fillId="0" borderId="1" xfId="0" applyNumberFormat="1" applyFont="1" applyFill="1" applyBorder="1" applyAlignment="1">
      <alignment vertical="center"/>
    </xf>
    <xf numFmtId="188" fontId="1" fillId="0" borderId="2" xfId="0" applyNumberFormat="1" applyFont="1" applyFill="1" applyBorder="1" applyAlignment="1">
      <alignment vertical="center"/>
    </xf>
    <xf numFmtId="188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86" fontId="1" fillId="0" borderId="1" xfId="0" applyNumberFormat="1" applyFont="1" applyFill="1" applyBorder="1" applyAlignment="1">
      <alignment horizontal="center" vertical="center"/>
    </xf>
    <xf numFmtId="186" fontId="1" fillId="0" borderId="2" xfId="0" applyNumberFormat="1" applyFont="1" applyFill="1" applyBorder="1" applyAlignment="1">
      <alignment horizontal="center" vertical="center"/>
    </xf>
    <xf numFmtId="0" fontId="0" fillId="5" borderId="0" xfId="0" applyFill="1"/>
    <xf numFmtId="1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86" fontId="1" fillId="0" borderId="11" xfId="0" applyNumberFormat="1" applyFont="1" applyFill="1" applyBorder="1" applyAlignment="1">
      <alignment horizontal="center" vertical="center"/>
    </xf>
    <xf numFmtId="184" fontId="1" fillId="0" borderId="11" xfId="0" applyNumberFormat="1" applyFont="1" applyFill="1" applyBorder="1" applyAlignment="1">
      <alignment horizontal="center" vertical="center"/>
    </xf>
    <xf numFmtId="207" fontId="1" fillId="0" borderId="11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184" fontId="1" fillId="0" borderId="12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8" fontId="1" fillId="0" borderId="2" xfId="0" applyNumberFormat="1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/>
    <xf numFmtId="188" fontId="1" fillId="5" borderId="1" xfId="0" applyNumberFormat="1" applyFont="1" applyFill="1" applyBorder="1" applyAlignment="1">
      <alignment vertical="center"/>
    </xf>
    <xf numFmtId="193" fontId="1" fillId="5" borderId="1" xfId="0" applyNumberFormat="1" applyFont="1" applyFill="1" applyBorder="1" applyAlignment="1">
      <alignment horizontal="center" vertical="center"/>
    </xf>
    <xf numFmtId="186" fontId="1" fillId="5" borderId="1" xfId="0" applyNumberFormat="1" applyFont="1" applyFill="1" applyBorder="1" applyAlignment="1">
      <alignment horizontal="center" vertical="center"/>
    </xf>
    <xf numFmtId="184" fontId="1" fillId="5" borderId="1" xfId="0" applyNumberFormat="1" applyFont="1" applyFill="1" applyBorder="1" applyAlignment="1">
      <alignment horizontal="center" vertical="center"/>
    </xf>
    <xf numFmtId="210" fontId="1" fillId="5" borderId="1" xfId="0" applyNumberFormat="1" applyFont="1" applyFill="1" applyBorder="1" applyAlignment="1">
      <alignment horizontal="center" vertical="center"/>
    </xf>
    <xf numFmtId="1" fontId="9" fillId="5" borderId="11" xfId="0" applyNumberFormat="1" applyFont="1" applyFill="1" applyBorder="1" applyAlignment="1">
      <alignment horizontal="center" vertical="center"/>
    </xf>
    <xf numFmtId="186" fontId="0" fillId="5" borderId="0" xfId="0" applyNumberFormat="1" applyFill="1"/>
    <xf numFmtId="188" fontId="1" fillId="5" borderId="1" xfId="0" applyNumberFormat="1" applyFont="1" applyFill="1" applyBorder="1" applyAlignment="1">
      <alignment horizontal="center" vertical="center"/>
    </xf>
    <xf numFmtId="186" fontId="1" fillId="5" borderId="11" xfId="0" applyNumberFormat="1" applyFont="1" applyFill="1" applyBorder="1" applyAlignment="1">
      <alignment horizontal="center" vertical="center"/>
    </xf>
    <xf numFmtId="184" fontId="1" fillId="5" borderId="11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88" fontId="1" fillId="5" borderId="2" xfId="0" applyNumberFormat="1" applyFont="1" applyFill="1" applyBorder="1" applyAlignment="1">
      <alignment vertical="center"/>
    </xf>
    <xf numFmtId="188" fontId="1" fillId="5" borderId="2" xfId="0" applyNumberFormat="1" applyFont="1" applyFill="1" applyBorder="1" applyAlignment="1">
      <alignment horizontal="center" vertical="center"/>
    </xf>
    <xf numFmtId="186" fontId="1" fillId="5" borderId="2" xfId="0" applyNumberFormat="1" applyFont="1" applyFill="1" applyBorder="1" applyAlignment="1">
      <alignment horizontal="center" vertical="center"/>
    </xf>
    <xf numFmtId="186" fontId="1" fillId="5" borderId="12" xfId="0" applyNumberFormat="1" applyFont="1" applyFill="1" applyBorder="1" applyAlignment="1">
      <alignment horizontal="center" vertical="center"/>
    </xf>
    <xf numFmtId="184" fontId="1" fillId="5" borderId="12" xfId="0" applyNumberFormat="1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86" fontId="1" fillId="0" borderId="12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84" fontId="1" fillId="5" borderId="1" xfId="0" applyNumberFormat="1" applyFont="1" applyFill="1" applyBorder="1" applyAlignment="1">
      <alignment horizontal="center" vertical="center"/>
    </xf>
    <xf numFmtId="184" fontId="1" fillId="5" borderId="2" xfId="0" applyNumberFormat="1" applyFont="1" applyFill="1" applyBorder="1" applyAlignment="1">
      <alignment horizontal="center" vertical="center"/>
    </xf>
    <xf numFmtId="188" fontId="1" fillId="5" borderId="4" xfId="0" applyNumberFormat="1" applyFont="1" applyFill="1" applyBorder="1" applyAlignment="1">
      <alignment horizontal="center" vertical="center"/>
    </xf>
    <xf numFmtId="188" fontId="1" fillId="5" borderId="5" xfId="0" applyNumberFormat="1" applyFont="1" applyFill="1" applyBorder="1" applyAlignment="1">
      <alignment horizontal="center" vertical="center"/>
    </xf>
    <xf numFmtId="199" fontId="1" fillId="5" borderId="3" xfId="0" applyNumberFormat="1" applyFont="1" applyFill="1" applyBorder="1" applyAlignment="1">
      <alignment horizontal="center" vertical="center"/>
    </xf>
    <xf numFmtId="199" fontId="1" fillId="5" borderId="16" xfId="0" applyNumberFormat="1" applyFont="1" applyFill="1" applyBorder="1" applyAlignment="1">
      <alignment horizontal="center" vertical="center"/>
    </xf>
    <xf numFmtId="210" fontId="1" fillId="5" borderId="3" xfId="0" applyNumberFormat="1" applyFont="1" applyFill="1" applyBorder="1" applyAlignment="1">
      <alignment horizontal="center" vertical="center"/>
    </xf>
    <xf numFmtId="210" fontId="1" fillId="5" borderId="16" xfId="0" applyNumberFormat="1" applyFont="1" applyFill="1" applyBorder="1" applyAlignment="1">
      <alignment horizontal="center" vertical="center"/>
    </xf>
    <xf numFmtId="186" fontId="1" fillId="5" borderId="3" xfId="0" applyNumberFormat="1" applyFont="1" applyFill="1" applyBorder="1" applyAlignment="1">
      <alignment horizontal="center" vertical="center"/>
    </xf>
    <xf numFmtId="186" fontId="1" fillId="5" borderId="16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88" fontId="0" fillId="5" borderId="1" xfId="0" applyNumberFormat="1" applyFill="1" applyBorder="1" applyAlignment="1">
      <alignment horizontal="center" vertical="center" wrapText="1"/>
    </xf>
    <xf numFmtId="188" fontId="0" fillId="5" borderId="2" xfId="0" applyNumberForma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 vertical="center"/>
    </xf>
    <xf numFmtId="184" fontId="1" fillId="5" borderId="3" xfId="0" applyNumberFormat="1" applyFont="1" applyFill="1" applyBorder="1" applyAlignment="1">
      <alignment horizontal="center" vertical="center"/>
    </xf>
    <xf numFmtId="184" fontId="1" fillId="5" borderId="16" xfId="0" applyNumberFormat="1" applyFon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5" borderId="16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210" fontId="1" fillId="0" borderId="3" xfId="0" applyNumberFormat="1" applyFont="1" applyFill="1" applyBorder="1" applyAlignment="1">
      <alignment horizontal="center" vertical="center"/>
    </xf>
    <xf numFmtId="210" fontId="1" fillId="0" borderId="16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8" fontId="0" fillId="0" borderId="1" xfId="0" applyNumberForma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84" fontId="1" fillId="0" borderId="26" xfId="0" applyNumberFormat="1" applyFont="1" applyFill="1" applyBorder="1" applyAlignment="1">
      <alignment horizontal="center" vertical="center"/>
    </xf>
    <xf numFmtId="184" fontId="1" fillId="0" borderId="29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 wrapText="1"/>
    </xf>
    <xf numFmtId="184" fontId="1" fillId="0" borderId="20" xfId="0" applyNumberFormat="1" applyFont="1" applyFill="1" applyBorder="1" applyAlignment="1">
      <alignment horizontal="center" vertical="center"/>
    </xf>
    <xf numFmtId="184" fontId="1" fillId="0" borderId="21" xfId="0" applyNumberFormat="1" applyFont="1" applyFill="1" applyBorder="1" applyAlignment="1">
      <alignment horizontal="center" vertical="center"/>
    </xf>
    <xf numFmtId="184" fontId="1" fillId="0" borderId="22" xfId="0" applyNumberFormat="1" applyFont="1" applyFill="1" applyBorder="1" applyAlignment="1">
      <alignment horizontal="center" vertical="center"/>
    </xf>
    <xf numFmtId="184" fontId="1" fillId="0" borderId="3" xfId="0" applyNumberFormat="1" applyFont="1" applyFill="1" applyBorder="1" applyAlignment="1">
      <alignment horizontal="center" vertical="center"/>
    </xf>
    <xf numFmtId="184" fontId="1" fillId="0" borderId="23" xfId="0" applyNumberFormat="1" applyFont="1" applyFill="1" applyBorder="1" applyAlignment="1">
      <alignment horizontal="center" vertical="center"/>
    </xf>
    <xf numFmtId="184" fontId="1" fillId="0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/>
    </xf>
    <xf numFmtId="0" fontId="0" fillId="0" borderId="1" xfId="0" applyBorder="1"/>
    <xf numFmtId="1" fontId="1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2" fontId="1" fillId="0" borderId="4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99" fontId="1" fillId="0" borderId="3" xfId="0" applyNumberFormat="1" applyFont="1" applyFill="1" applyBorder="1" applyAlignment="1">
      <alignment horizontal="center" vertical="center"/>
    </xf>
    <xf numFmtId="199" fontId="1" fillId="0" borderId="23" xfId="0" applyNumberFormat="1" applyFont="1" applyFill="1" applyBorder="1" applyAlignment="1">
      <alignment horizontal="center" vertical="center"/>
    </xf>
    <xf numFmtId="199" fontId="1" fillId="0" borderId="16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88" fontId="1" fillId="2" borderId="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86" fontId="1" fillId="0" borderId="2" xfId="0" applyNumberFormat="1" applyFont="1" applyFill="1" applyBorder="1" applyAlignment="1">
      <alignment horizontal="center" vertical="center"/>
    </xf>
    <xf numFmtId="184" fontId="0" fillId="0" borderId="1" xfId="0" applyNumberForma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 wrapText="1"/>
    </xf>
    <xf numFmtId="184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88" fontId="1" fillId="0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S2310"/>
  <sheetViews>
    <sheetView showGridLines="0" zoomScale="90" zoomScaleNormal="90" workbookViewId="0">
      <selection activeCell="T40" sqref="T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30" width="7.875" style="1" customWidth="1"/>
    <col min="31" max="31" width="7.875" style="41" hidden="1" customWidth="1"/>
    <col min="32" max="32" width="7.875" style="1" customWidth="1"/>
    <col min="33" max="33" width="6.125" style="1" customWidth="1"/>
    <col min="34" max="34" width="7.875" style="1" customWidth="1"/>
    <col min="35" max="35" width="6.875" style="1" customWidth="1"/>
    <col min="36" max="36" width="8.25" style="1" customWidth="1"/>
    <col min="37" max="37" width="8.5" style="1" customWidth="1"/>
    <col min="38" max="38" width="2.125" style="1" customWidth="1"/>
    <col min="39" max="39" width="3" style="1" customWidth="1"/>
    <col min="40" max="40" width="18.125" style="1" customWidth="1"/>
    <col min="41" max="44" width="8.25" style="1" customWidth="1"/>
    <col min="45" max="45" width="10.75" style="1" customWidth="1"/>
    <col min="46" max="111" width="8.25" style="1" customWidth="1"/>
    <col min="112" max="16384" width="8.75" style="1"/>
  </cols>
  <sheetData>
    <row r="1" spans="1:41" ht="11.25" customHeight="1" x14ac:dyDescent="0.15"/>
    <row r="2" spans="1:41" ht="54" hidden="1" customHeight="1" x14ac:dyDescent="0.15">
      <c r="B2" s="168" t="s">
        <v>21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</row>
    <row r="3" spans="1:41" ht="7.15" hidden="1" customHeight="1" thickBo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8"/>
      <c r="O3" s="32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8"/>
      <c r="AF3" s="32"/>
      <c r="AG3" s="32"/>
      <c r="AH3" s="32"/>
      <c r="AI3" s="32"/>
      <c r="AJ3" s="32"/>
      <c r="AK3" s="32"/>
      <c r="AL3" s="32"/>
    </row>
    <row r="4" spans="1:41" ht="19.899999999999999" hidden="1" customHeight="1" x14ac:dyDescent="0.15">
      <c r="A4" s="32"/>
      <c r="B4" s="169" t="s">
        <v>24</v>
      </c>
      <c r="C4" s="171" t="s">
        <v>12</v>
      </c>
      <c r="D4" s="171" t="s">
        <v>13</v>
      </c>
      <c r="E4" s="171" t="s">
        <v>27</v>
      </c>
      <c r="F4" s="33" t="s">
        <v>14</v>
      </c>
      <c r="G4" s="33"/>
      <c r="H4" s="33"/>
      <c r="I4" s="33"/>
      <c r="J4" s="147" t="s">
        <v>28</v>
      </c>
      <c r="K4" s="148"/>
      <c r="L4" s="148"/>
      <c r="M4" s="148"/>
      <c r="N4" s="148"/>
      <c r="O4" s="148"/>
      <c r="P4" s="148"/>
      <c r="Q4" s="148"/>
      <c r="R4" s="148"/>
      <c r="S4" s="148"/>
      <c r="T4" s="149"/>
      <c r="U4" s="147" t="s">
        <v>29</v>
      </c>
      <c r="V4" s="148"/>
      <c r="W4" s="148"/>
      <c r="X4" s="148"/>
      <c r="Y4" s="148"/>
      <c r="Z4" s="149"/>
      <c r="AA4" s="75"/>
      <c r="AB4" s="147" t="s">
        <v>30</v>
      </c>
      <c r="AC4" s="148"/>
      <c r="AD4" s="148"/>
      <c r="AE4" s="148"/>
      <c r="AF4" s="148"/>
      <c r="AG4" s="148"/>
      <c r="AH4" s="148"/>
      <c r="AI4" s="149"/>
      <c r="AJ4" s="171" t="s">
        <v>31</v>
      </c>
      <c r="AK4" s="173" t="s">
        <v>32</v>
      </c>
      <c r="AL4" s="32"/>
    </row>
    <row r="5" spans="1:41" ht="51.6" hidden="1" customHeight="1" x14ac:dyDescent="0.15">
      <c r="A5" s="32"/>
      <c r="B5" s="170"/>
      <c r="C5" s="172"/>
      <c r="D5" s="172"/>
      <c r="E5" s="172"/>
      <c r="F5" s="6" t="s">
        <v>23</v>
      </c>
      <c r="G5" s="6"/>
      <c r="H5" s="6"/>
      <c r="I5" s="6"/>
      <c r="J5" s="6" t="s">
        <v>33</v>
      </c>
      <c r="K5" s="24" t="s">
        <v>16</v>
      </c>
      <c r="L5" s="6" t="s">
        <v>35</v>
      </c>
      <c r="M5" s="6" t="s">
        <v>17</v>
      </c>
      <c r="N5" s="26" t="s">
        <v>18</v>
      </c>
      <c r="O5" s="6" t="s">
        <v>19</v>
      </c>
      <c r="P5" s="26" t="s">
        <v>10</v>
      </c>
      <c r="Q5" s="6" t="s">
        <v>9</v>
      </c>
      <c r="R5" s="6" t="s">
        <v>38</v>
      </c>
      <c r="S5" s="6" t="s">
        <v>20</v>
      </c>
      <c r="T5" s="6" t="s">
        <v>6</v>
      </c>
      <c r="U5" s="6" t="s">
        <v>33</v>
      </c>
      <c r="V5" s="24" t="s">
        <v>16</v>
      </c>
      <c r="W5" s="6" t="s">
        <v>17</v>
      </c>
      <c r="X5" s="6" t="s">
        <v>19</v>
      </c>
      <c r="Y5" s="6" t="s">
        <v>11</v>
      </c>
      <c r="Z5" s="6" t="s">
        <v>20</v>
      </c>
      <c r="AA5" s="6"/>
      <c r="AB5" s="6" t="s">
        <v>33</v>
      </c>
      <c r="AC5" s="24" t="s">
        <v>16</v>
      </c>
      <c r="AD5" s="6" t="s">
        <v>17</v>
      </c>
      <c r="AE5" s="26" t="s">
        <v>18</v>
      </c>
      <c r="AF5" s="6" t="s">
        <v>19</v>
      </c>
      <c r="AG5" s="6" t="s">
        <v>11</v>
      </c>
      <c r="AH5" s="6" t="s">
        <v>20</v>
      </c>
      <c r="AI5" s="6" t="s">
        <v>6</v>
      </c>
      <c r="AJ5" s="172"/>
      <c r="AK5" s="174"/>
      <c r="AL5" s="32"/>
      <c r="AO5" s="9"/>
    </row>
    <row r="6" spans="1:41" ht="19.899999999999999" hidden="1" customHeight="1" x14ac:dyDescent="0.15">
      <c r="A6" s="32"/>
      <c r="B6" s="158">
        <f>C6+2*0.2</f>
        <v>1.9</v>
      </c>
      <c r="C6" s="161">
        <v>1.5</v>
      </c>
      <c r="D6" s="4">
        <f>$B$6*100-2*2</f>
        <v>186</v>
      </c>
      <c r="E6" s="10" t="s">
        <v>42</v>
      </c>
      <c r="F6" s="4">
        <v>20</v>
      </c>
      <c r="G6" s="4"/>
      <c r="H6" s="4"/>
      <c r="I6" s="4"/>
      <c r="J6" s="4">
        <f>D6-8</f>
        <v>178</v>
      </c>
      <c r="K6" s="4">
        <f>F6-6</f>
        <v>14</v>
      </c>
      <c r="L6" s="7">
        <f>(99-13)/(Q6-1)</f>
        <v>10.75</v>
      </c>
      <c r="M6" s="14">
        <v>16</v>
      </c>
      <c r="N6" s="29">
        <f>IF(M6=16,1.84,IF(M6=20,2.27,IF(M6=22,2.51,IF(M6=25,2.84,IF(M6=28,3.16)))))</f>
        <v>1.84</v>
      </c>
      <c r="O6" s="4">
        <f>J6+2*K6</f>
        <v>206</v>
      </c>
      <c r="P6" s="30">
        <v>9</v>
      </c>
      <c r="Q6" s="4">
        <f>IF(T6="单排",P6)</f>
        <v>9</v>
      </c>
      <c r="R6" s="4">
        <f>P6-Q6</f>
        <v>0</v>
      </c>
      <c r="S6" s="7">
        <f>O6/100*(R6+Q6)*((M6/100)^2/4*PI()*7850/100)</f>
        <v>29.26235220549151</v>
      </c>
      <c r="T6" s="7" t="s">
        <v>43</v>
      </c>
      <c r="U6" s="7">
        <f>D6-8</f>
        <v>178</v>
      </c>
      <c r="V6" s="7">
        <f>F6-6</f>
        <v>14</v>
      </c>
      <c r="W6" s="14">
        <v>12</v>
      </c>
      <c r="X6" s="4">
        <f>U6+2*V6</f>
        <v>206</v>
      </c>
      <c r="Y6" s="4">
        <v>6</v>
      </c>
      <c r="Z6" s="7">
        <f>X6*Y6/100*((W6/100)^2/4*PI()*7850/100)</f>
        <v>10.973382077059316</v>
      </c>
      <c r="AA6" s="7"/>
      <c r="AB6" s="7">
        <f>IF(AI6="双肢",90.8,(INT((Q6-1)/2)+1)*L6+N6+AE6)</f>
        <v>90.8</v>
      </c>
      <c r="AC6" s="7">
        <f>F6-8.2</f>
        <v>11.8</v>
      </c>
      <c r="AD6" s="14">
        <v>10</v>
      </c>
      <c r="AE6" s="29">
        <f>IF(AD6=10,1.16,IF(AD6=12,1.39,IF(AD6=25,2.7,IF(AD6=28,3.1))))</f>
        <v>1.1599999999999999</v>
      </c>
      <c r="AF6" s="7">
        <f>(AB6+AC6+12)*2</f>
        <v>229.2</v>
      </c>
      <c r="AG6" s="17">
        <f t="shared" ref="AG6:AG14" si="0">IF(AI6="双肢",INT((D6-8)/12.5)+1,(INT((D6-6)/12.5)+1)*2)</f>
        <v>15</v>
      </c>
      <c r="AH6" s="7">
        <f>AF6*AG6/100*((AD6/100)^2/4*PI()*7850/100)</f>
        <v>21.196561253219357</v>
      </c>
      <c r="AI6" s="21" t="s">
        <v>8</v>
      </c>
      <c r="AJ6" s="21">
        <f>S6+Z6+AH6</f>
        <v>61.43229553577018</v>
      </c>
      <c r="AK6" s="11">
        <f>F6*D6*0.99/10000</f>
        <v>0.36828</v>
      </c>
      <c r="AL6" s="32"/>
    </row>
    <row r="7" spans="1:41" ht="19.899999999999999" hidden="1" customHeight="1" x14ac:dyDescent="0.15">
      <c r="A7" s="32"/>
      <c r="B7" s="159"/>
      <c r="C7" s="162"/>
      <c r="D7" s="4">
        <f t="shared" ref="D7:D14" si="1">$B$6*100-2*2</f>
        <v>186</v>
      </c>
      <c r="E7" s="10" t="s">
        <v>44</v>
      </c>
      <c r="F7" s="4">
        <v>20</v>
      </c>
      <c r="G7" s="4"/>
      <c r="H7" s="4"/>
      <c r="I7" s="4"/>
      <c r="J7" s="4">
        <f t="shared" ref="J7:J14" si="2">D7-8</f>
        <v>178</v>
      </c>
      <c r="K7" s="4">
        <f t="shared" ref="K7:K14" si="3">F7-6</f>
        <v>14</v>
      </c>
      <c r="L7" s="7">
        <f t="shared" ref="L7:L14" si="4">(99-13)/(Q7-1)</f>
        <v>7.8181818181818183</v>
      </c>
      <c r="M7" s="14">
        <v>16</v>
      </c>
      <c r="N7" s="29">
        <f t="shared" ref="N7:N14" si="5">IF(M7=16,1.84,IF(M7=20,2.27,IF(M7=22,2.51,IF(M7=25,2.84,IF(M7=28,3.16)))))</f>
        <v>1.84</v>
      </c>
      <c r="O7" s="4">
        <f t="shared" ref="O7:O14" si="6">J7+2*K7</f>
        <v>206</v>
      </c>
      <c r="P7" s="30">
        <v>12</v>
      </c>
      <c r="Q7" s="4">
        <f t="shared" ref="Q7:Q14" si="7">IF(T7="单排",P7)</f>
        <v>12</v>
      </c>
      <c r="R7" s="4">
        <f t="shared" ref="R7:R14" si="8">P7-Q7</f>
        <v>0</v>
      </c>
      <c r="S7" s="7">
        <f t="shared" ref="S7:S14" si="9">O7/100*(R7+Q7)*((M7/100)^2/4*PI()*7850/100)</f>
        <v>39.016469607322016</v>
      </c>
      <c r="T7" s="7" t="s">
        <v>43</v>
      </c>
      <c r="U7" s="7">
        <f t="shared" ref="U7:U14" si="10">D7-8</f>
        <v>178</v>
      </c>
      <c r="V7" s="7">
        <f t="shared" ref="V7:V14" si="11">F7-6</f>
        <v>14</v>
      </c>
      <c r="W7" s="14">
        <v>12</v>
      </c>
      <c r="X7" s="4">
        <f t="shared" ref="X7:X14" si="12">U7+2*V7</f>
        <v>206</v>
      </c>
      <c r="Y7" s="4">
        <v>6</v>
      </c>
      <c r="Z7" s="7">
        <f t="shared" ref="Z7:Z14" si="13">X7*Y7/100*((W7/100)^2/4*PI()*7850/100)</f>
        <v>10.973382077059316</v>
      </c>
      <c r="AA7" s="7"/>
      <c r="AB7" s="7">
        <f>IF(AI7="双肢",90.8,(INT((Q7-1)/2)+1)*L7+N7+AE7)</f>
        <v>90.8</v>
      </c>
      <c r="AC7" s="7">
        <f t="shared" ref="AC7:AC14" si="14">F7-8.2</f>
        <v>11.8</v>
      </c>
      <c r="AD7" s="14">
        <v>10</v>
      </c>
      <c r="AE7" s="29">
        <f t="shared" ref="AE7:AE14" si="15">IF(AD7=10,1.16,IF(AD7=12,1.39,IF(AD7=25,2.7,IF(AD7=28,3.1))))</f>
        <v>1.1599999999999999</v>
      </c>
      <c r="AF7" s="7">
        <f t="shared" ref="AF7:AF14" si="16">(AB7+AC7+12)*2</f>
        <v>229.2</v>
      </c>
      <c r="AG7" s="17">
        <f t="shared" si="0"/>
        <v>15</v>
      </c>
      <c r="AH7" s="7">
        <f t="shared" ref="AH7:AH14" si="17">AF7*AG7/100*((AD7/100)^2/4*PI()*7850/100)</f>
        <v>21.196561253219357</v>
      </c>
      <c r="AI7" s="21" t="s">
        <v>8</v>
      </c>
      <c r="AJ7" s="21">
        <f t="shared" ref="AJ7:AJ14" si="18">S7+Z7+AH7</f>
        <v>71.186412937600693</v>
      </c>
      <c r="AK7" s="11">
        <f t="shared" ref="AK7:AK14" si="19">F7*D7*0.99/10000</f>
        <v>0.36828</v>
      </c>
      <c r="AL7" s="32"/>
    </row>
    <row r="8" spans="1:41" ht="19.899999999999999" hidden="1" customHeight="1" x14ac:dyDescent="0.15">
      <c r="A8" s="32"/>
      <c r="B8" s="159"/>
      <c r="C8" s="162"/>
      <c r="D8" s="4">
        <f t="shared" si="1"/>
        <v>186</v>
      </c>
      <c r="E8" s="10" t="s">
        <v>45</v>
      </c>
      <c r="F8" s="4">
        <v>30</v>
      </c>
      <c r="G8" s="4"/>
      <c r="H8" s="4"/>
      <c r="I8" s="4"/>
      <c r="J8" s="4">
        <f t="shared" si="2"/>
        <v>178</v>
      </c>
      <c r="K8" s="4">
        <f t="shared" si="3"/>
        <v>24</v>
      </c>
      <c r="L8" s="7">
        <f t="shared" si="4"/>
        <v>8.6</v>
      </c>
      <c r="M8" s="14">
        <v>16</v>
      </c>
      <c r="N8" s="29">
        <f t="shared" si="5"/>
        <v>1.84</v>
      </c>
      <c r="O8" s="4">
        <f t="shared" si="6"/>
        <v>226</v>
      </c>
      <c r="P8" s="30">
        <v>11</v>
      </c>
      <c r="Q8" s="4">
        <f t="shared" si="7"/>
        <v>11</v>
      </c>
      <c r="R8" s="4">
        <f t="shared" si="8"/>
        <v>0</v>
      </c>
      <c r="S8" s="7">
        <f t="shared" si="9"/>
        <v>39.237436668204907</v>
      </c>
      <c r="T8" s="7" t="s">
        <v>43</v>
      </c>
      <c r="U8" s="7">
        <f t="shared" si="10"/>
        <v>178</v>
      </c>
      <c r="V8" s="7">
        <f t="shared" si="11"/>
        <v>24</v>
      </c>
      <c r="W8" s="14">
        <v>12</v>
      </c>
      <c r="X8" s="4">
        <f t="shared" si="12"/>
        <v>226</v>
      </c>
      <c r="Y8" s="4">
        <v>6</v>
      </c>
      <c r="Z8" s="7">
        <f t="shared" si="13"/>
        <v>12.038758977744688</v>
      </c>
      <c r="AA8" s="7"/>
      <c r="AB8" s="7">
        <f t="shared" ref="AB8:AB14" si="20">IF(AI8="双肢",90.8,(INT((Q8-1)/2)+1)*L8+N8+AE8)</f>
        <v>90.8</v>
      </c>
      <c r="AC8" s="7">
        <f t="shared" si="14"/>
        <v>21.8</v>
      </c>
      <c r="AD8" s="14">
        <v>10</v>
      </c>
      <c r="AE8" s="29">
        <f t="shared" si="15"/>
        <v>1.1599999999999999</v>
      </c>
      <c r="AF8" s="7">
        <f t="shared" si="16"/>
        <v>249.2</v>
      </c>
      <c r="AG8" s="17">
        <f t="shared" si="0"/>
        <v>15</v>
      </c>
      <c r="AH8" s="7">
        <f t="shared" si="17"/>
        <v>23.046173928020348</v>
      </c>
      <c r="AI8" s="21" t="s">
        <v>8</v>
      </c>
      <c r="AJ8" s="21">
        <f t="shared" si="18"/>
        <v>74.322369573969951</v>
      </c>
      <c r="AK8" s="11">
        <f t="shared" si="19"/>
        <v>0.55242000000000002</v>
      </c>
      <c r="AL8" s="32"/>
    </row>
    <row r="9" spans="1:41" ht="19.899999999999999" hidden="1" customHeight="1" x14ac:dyDescent="0.15">
      <c r="A9" s="32"/>
      <c r="B9" s="159"/>
      <c r="C9" s="162"/>
      <c r="D9" s="4">
        <f t="shared" si="1"/>
        <v>186</v>
      </c>
      <c r="E9" s="10" t="s">
        <v>0</v>
      </c>
      <c r="F9" s="4">
        <v>30</v>
      </c>
      <c r="G9" s="4"/>
      <c r="H9" s="4"/>
      <c r="I9" s="4"/>
      <c r="J9" s="4">
        <f t="shared" si="2"/>
        <v>178</v>
      </c>
      <c r="K9" s="4">
        <f t="shared" si="3"/>
        <v>24</v>
      </c>
      <c r="L9" s="7">
        <f t="shared" si="4"/>
        <v>9.5555555555555554</v>
      </c>
      <c r="M9" s="14">
        <v>20</v>
      </c>
      <c r="N9" s="29">
        <f t="shared" si="5"/>
        <v>2.27</v>
      </c>
      <c r="O9" s="4">
        <f t="shared" si="6"/>
        <v>226</v>
      </c>
      <c r="P9" s="30">
        <v>10</v>
      </c>
      <c r="Q9" s="4">
        <f t="shared" si="7"/>
        <v>10</v>
      </c>
      <c r="R9" s="4">
        <f t="shared" si="8"/>
        <v>0</v>
      </c>
      <c r="S9" s="7">
        <f t="shared" si="9"/>
        <v>55.734995267336522</v>
      </c>
      <c r="T9" s="7" t="s">
        <v>43</v>
      </c>
      <c r="U9" s="7">
        <f t="shared" si="10"/>
        <v>178</v>
      </c>
      <c r="V9" s="7">
        <f t="shared" si="11"/>
        <v>24</v>
      </c>
      <c r="W9" s="14">
        <v>12</v>
      </c>
      <c r="X9" s="4">
        <f t="shared" si="12"/>
        <v>226</v>
      </c>
      <c r="Y9" s="4">
        <v>6</v>
      </c>
      <c r="Z9" s="7">
        <f t="shared" si="13"/>
        <v>12.038758977744688</v>
      </c>
      <c r="AA9" s="7"/>
      <c r="AB9" s="7">
        <f>IF(AI9="双肢",90.8,(INT((Q9-1)/2)+1)*L9+N9+AE9)</f>
        <v>90.8</v>
      </c>
      <c r="AC9" s="7">
        <f t="shared" si="14"/>
        <v>21.8</v>
      </c>
      <c r="AD9" s="14">
        <v>12</v>
      </c>
      <c r="AE9" s="29">
        <f t="shared" si="15"/>
        <v>1.39</v>
      </c>
      <c r="AF9" s="7">
        <f t="shared" si="16"/>
        <v>249.2</v>
      </c>
      <c r="AG9" s="17">
        <f t="shared" si="0"/>
        <v>15</v>
      </c>
      <c r="AH9" s="7">
        <f t="shared" si="17"/>
        <v>33.186490456349297</v>
      </c>
      <c r="AI9" s="21" t="s">
        <v>8</v>
      </c>
      <c r="AJ9" s="21">
        <f t="shared" si="18"/>
        <v>100.9602447014305</v>
      </c>
      <c r="AK9" s="11">
        <f t="shared" si="19"/>
        <v>0.55242000000000002</v>
      </c>
      <c r="AL9" s="32"/>
    </row>
    <row r="10" spans="1:41" ht="19.899999999999999" hidden="1" customHeight="1" x14ac:dyDescent="0.15">
      <c r="A10" s="32"/>
      <c r="B10" s="159"/>
      <c r="C10" s="162"/>
      <c r="D10" s="4">
        <f t="shared" si="1"/>
        <v>186</v>
      </c>
      <c r="E10" s="10" t="s">
        <v>1</v>
      </c>
      <c r="F10" s="4">
        <v>35</v>
      </c>
      <c r="G10" s="4"/>
      <c r="H10" s="4"/>
      <c r="I10" s="4"/>
      <c r="J10" s="4">
        <f t="shared" si="2"/>
        <v>178</v>
      </c>
      <c r="K10" s="4">
        <f t="shared" si="3"/>
        <v>29</v>
      </c>
      <c r="L10" s="7">
        <f t="shared" si="4"/>
        <v>8.6</v>
      </c>
      <c r="M10" s="14">
        <v>20</v>
      </c>
      <c r="N10" s="29">
        <f t="shared" si="5"/>
        <v>2.27</v>
      </c>
      <c r="O10" s="4">
        <f t="shared" si="6"/>
        <v>236</v>
      </c>
      <c r="P10" s="30">
        <v>11</v>
      </c>
      <c r="Q10" s="4">
        <f t="shared" si="7"/>
        <v>11</v>
      </c>
      <c r="R10" s="4">
        <f t="shared" si="8"/>
        <v>0</v>
      </c>
      <c r="S10" s="7">
        <f t="shared" si="9"/>
        <v>64.021260050444951</v>
      </c>
      <c r="T10" s="7" t="s">
        <v>43</v>
      </c>
      <c r="U10" s="7">
        <f t="shared" si="10"/>
        <v>178</v>
      </c>
      <c r="V10" s="7">
        <f t="shared" si="11"/>
        <v>29</v>
      </c>
      <c r="W10" s="14">
        <v>12</v>
      </c>
      <c r="X10" s="4">
        <f t="shared" si="12"/>
        <v>236</v>
      </c>
      <c r="Y10" s="4">
        <v>6</v>
      </c>
      <c r="Z10" s="7">
        <f t="shared" si="13"/>
        <v>12.571447428087373</v>
      </c>
      <c r="AA10" s="7"/>
      <c r="AB10" s="7">
        <f t="shared" si="20"/>
        <v>90.8</v>
      </c>
      <c r="AC10" s="7">
        <f t="shared" si="14"/>
        <v>26.8</v>
      </c>
      <c r="AD10" s="14">
        <v>12</v>
      </c>
      <c r="AE10" s="29">
        <f t="shared" si="15"/>
        <v>1.39</v>
      </c>
      <c r="AF10" s="7">
        <f t="shared" si="16"/>
        <v>259.2</v>
      </c>
      <c r="AG10" s="17">
        <f t="shared" si="0"/>
        <v>15</v>
      </c>
      <c r="AH10" s="7">
        <f t="shared" si="17"/>
        <v>34.518211582206007</v>
      </c>
      <c r="AI10" s="21" t="s">
        <v>8</v>
      </c>
      <c r="AJ10" s="21">
        <f t="shared" si="18"/>
        <v>111.11091906073833</v>
      </c>
      <c r="AK10" s="11">
        <f t="shared" si="19"/>
        <v>0.64449000000000001</v>
      </c>
      <c r="AL10" s="32"/>
    </row>
    <row r="11" spans="1:41" ht="19.899999999999999" hidden="1" customHeight="1" x14ac:dyDescent="0.15">
      <c r="A11" s="32"/>
      <c r="B11" s="159"/>
      <c r="C11" s="162"/>
      <c r="D11" s="4">
        <f t="shared" si="1"/>
        <v>186</v>
      </c>
      <c r="E11" s="10" t="s">
        <v>2</v>
      </c>
      <c r="F11" s="4">
        <v>35</v>
      </c>
      <c r="G11" s="4"/>
      <c r="H11" s="4"/>
      <c r="I11" s="4"/>
      <c r="J11" s="4">
        <f t="shared" si="2"/>
        <v>178</v>
      </c>
      <c r="K11" s="4">
        <f t="shared" si="3"/>
        <v>29</v>
      </c>
      <c r="L11" s="7">
        <f t="shared" si="4"/>
        <v>7.166666666666667</v>
      </c>
      <c r="M11" s="14">
        <v>20</v>
      </c>
      <c r="N11" s="29">
        <f t="shared" si="5"/>
        <v>2.27</v>
      </c>
      <c r="O11" s="4">
        <f t="shared" si="6"/>
        <v>236</v>
      </c>
      <c r="P11" s="30">
        <v>13</v>
      </c>
      <c r="Q11" s="4">
        <f t="shared" si="7"/>
        <v>13</v>
      </c>
      <c r="R11" s="4">
        <f t="shared" si="8"/>
        <v>0</v>
      </c>
      <c r="S11" s="7">
        <f t="shared" si="9"/>
        <v>75.661489150525867</v>
      </c>
      <c r="T11" s="7" t="s">
        <v>43</v>
      </c>
      <c r="U11" s="7">
        <f t="shared" si="10"/>
        <v>178</v>
      </c>
      <c r="V11" s="7">
        <f t="shared" si="11"/>
        <v>29</v>
      </c>
      <c r="W11" s="14">
        <v>12</v>
      </c>
      <c r="X11" s="4">
        <f t="shared" si="12"/>
        <v>236</v>
      </c>
      <c r="Y11" s="4">
        <v>6</v>
      </c>
      <c r="Z11" s="7">
        <f>X11*Y11/100*((W11/100)^2/4*PI()*7850/100)</f>
        <v>12.571447428087373</v>
      </c>
      <c r="AA11" s="7"/>
      <c r="AB11" s="7">
        <f t="shared" si="20"/>
        <v>90.8</v>
      </c>
      <c r="AC11" s="7">
        <f t="shared" si="14"/>
        <v>26.8</v>
      </c>
      <c r="AD11" s="14">
        <v>12</v>
      </c>
      <c r="AE11" s="29">
        <f t="shared" si="15"/>
        <v>1.39</v>
      </c>
      <c r="AF11" s="7">
        <f t="shared" si="16"/>
        <v>259.2</v>
      </c>
      <c r="AG11" s="17">
        <f t="shared" si="0"/>
        <v>15</v>
      </c>
      <c r="AH11" s="7">
        <f t="shared" si="17"/>
        <v>34.518211582206007</v>
      </c>
      <c r="AI11" s="21" t="s">
        <v>8</v>
      </c>
      <c r="AJ11" s="21">
        <f t="shared" si="18"/>
        <v>122.75114816081924</v>
      </c>
      <c r="AK11" s="11">
        <f t="shared" si="19"/>
        <v>0.64449000000000001</v>
      </c>
      <c r="AL11" s="32"/>
    </row>
    <row r="12" spans="1:41" ht="19.899999999999999" hidden="1" customHeight="1" x14ac:dyDescent="0.15">
      <c r="A12" s="32"/>
      <c r="B12" s="159"/>
      <c r="C12" s="162"/>
      <c r="D12" s="4">
        <f t="shared" si="1"/>
        <v>186</v>
      </c>
      <c r="E12" s="10" t="s">
        <v>3</v>
      </c>
      <c r="F12" s="4">
        <v>40</v>
      </c>
      <c r="G12" s="4"/>
      <c r="H12" s="4"/>
      <c r="I12" s="4"/>
      <c r="J12" s="4">
        <f t="shared" si="2"/>
        <v>178</v>
      </c>
      <c r="K12" s="4">
        <f t="shared" si="3"/>
        <v>34</v>
      </c>
      <c r="L12" s="7">
        <f t="shared" si="4"/>
        <v>7.166666666666667</v>
      </c>
      <c r="M12" s="14">
        <v>20</v>
      </c>
      <c r="N12" s="29">
        <f t="shared" si="5"/>
        <v>2.27</v>
      </c>
      <c r="O12" s="4">
        <f t="shared" si="6"/>
        <v>246</v>
      </c>
      <c r="P12" s="30">
        <v>13</v>
      </c>
      <c r="Q12" s="4">
        <f t="shared" si="7"/>
        <v>13</v>
      </c>
      <c r="R12" s="4">
        <f t="shared" si="8"/>
        <v>0</v>
      </c>
      <c r="S12" s="7">
        <f t="shared" si="9"/>
        <v>78.867484453514251</v>
      </c>
      <c r="T12" s="7" t="s">
        <v>43</v>
      </c>
      <c r="U12" s="7">
        <f t="shared" si="10"/>
        <v>178</v>
      </c>
      <c r="V12" s="7">
        <f t="shared" si="11"/>
        <v>34</v>
      </c>
      <c r="W12" s="14">
        <v>12</v>
      </c>
      <c r="X12" s="4">
        <f t="shared" si="12"/>
        <v>246</v>
      </c>
      <c r="Y12" s="4">
        <v>6</v>
      </c>
      <c r="Z12" s="7">
        <f t="shared" si="13"/>
        <v>13.104135878430057</v>
      </c>
      <c r="AA12" s="7"/>
      <c r="AB12" s="7">
        <f t="shared" si="20"/>
        <v>53.596666666666671</v>
      </c>
      <c r="AC12" s="7">
        <f t="shared" si="14"/>
        <v>31.8</v>
      </c>
      <c r="AD12" s="14">
        <v>10</v>
      </c>
      <c r="AE12" s="29">
        <f t="shared" si="15"/>
        <v>1.1599999999999999</v>
      </c>
      <c r="AF12" s="7">
        <f t="shared" si="16"/>
        <v>194.79333333333335</v>
      </c>
      <c r="AG12" s="17">
        <f t="shared" si="0"/>
        <v>30</v>
      </c>
      <c r="AH12" s="7">
        <f t="shared" si="17"/>
        <v>36.029221830006769</v>
      </c>
      <c r="AI12" s="21" t="s">
        <v>22</v>
      </c>
      <c r="AJ12" s="21">
        <f t="shared" si="18"/>
        <v>128.00084216195108</v>
      </c>
      <c r="AK12" s="11">
        <f t="shared" si="19"/>
        <v>0.73655999999999999</v>
      </c>
      <c r="AL12" s="32"/>
    </row>
    <row r="13" spans="1:41" ht="19.899999999999999" hidden="1" customHeight="1" x14ac:dyDescent="0.15">
      <c r="A13" s="32"/>
      <c r="B13" s="159"/>
      <c r="C13" s="162"/>
      <c r="D13" s="4">
        <f t="shared" si="1"/>
        <v>186</v>
      </c>
      <c r="E13" s="10" t="s">
        <v>4</v>
      </c>
      <c r="F13" s="4">
        <v>40</v>
      </c>
      <c r="G13" s="4"/>
      <c r="H13" s="4"/>
      <c r="I13" s="4"/>
      <c r="J13" s="4">
        <f t="shared" si="2"/>
        <v>178</v>
      </c>
      <c r="K13" s="4">
        <f t="shared" si="3"/>
        <v>34</v>
      </c>
      <c r="L13" s="7">
        <f t="shared" si="4"/>
        <v>7.8181818181818183</v>
      </c>
      <c r="M13" s="14">
        <v>22</v>
      </c>
      <c r="N13" s="29">
        <f t="shared" si="5"/>
        <v>2.5099999999999998</v>
      </c>
      <c r="O13" s="4">
        <f t="shared" si="6"/>
        <v>246</v>
      </c>
      <c r="P13" s="30">
        <v>12</v>
      </c>
      <c r="Q13" s="4">
        <f t="shared" si="7"/>
        <v>12</v>
      </c>
      <c r="R13" s="4">
        <f t="shared" si="8"/>
        <v>0</v>
      </c>
      <c r="S13" s="7">
        <f t="shared" si="9"/>
        <v>88.08891340500206</v>
      </c>
      <c r="T13" s="7" t="s">
        <v>43</v>
      </c>
      <c r="U13" s="7">
        <f t="shared" si="10"/>
        <v>178</v>
      </c>
      <c r="V13" s="7">
        <f t="shared" si="11"/>
        <v>34</v>
      </c>
      <c r="W13" s="14">
        <v>12</v>
      </c>
      <c r="X13" s="4">
        <f t="shared" si="12"/>
        <v>246</v>
      </c>
      <c r="Y13" s="4">
        <v>6</v>
      </c>
      <c r="Z13" s="7">
        <f t="shared" si="13"/>
        <v>13.104135878430057</v>
      </c>
      <c r="AA13" s="7"/>
      <c r="AB13" s="7">
        <f t="shared" si="20"/>
        <v>50.579090909090901</v>
      </c>
      <c r="AC13" s="7">
        <f t="shared" si="14"/>
        <v>31.8</v>
      </c>
      <c r="AD13" s="14">
        <v>10</v>
      </c>
      <c r="AE13" s="29">
        <f t="shared" si="15"/>
        <v>1.1599999999999999</v>
      </c>
      <c r="AF13" s="7">
        <f t="shared" si="16"/>
        <v>188.75818181818181</v>
      </c>
      <c r="AG13" s="17">
        <f t="shared" si="0"/>
        <v>30</v>
      </c>
      <c r="AH13" s="7">
        <f t="shared" si="17"/>
        <v>34.912952556329905</v>
      </c>
      <c r="AI13" s="21" t="s">
        <v>22</v>
      </c>
      <c r="AJ13" s="21">
        <f t="shared" si="18"/>
        <v>136.10600183976203</v>
      </c>
      <c r="AK13" s="11">
        <f t="shared" si="19"/>
        <v>0.73655999999999999</v>
      </c>
      <c r="AL13" s="32"/>
    </row>
    <row r="14" spans="1:41" ht="19.899999999999999" hidden="1" customHeight="1" thickBot="1" x14ac:dyDescent="0.2">
      <c r="A14" s="32"/>
      <c r="B14" s="160"/>
      <c r="C14" s="163"/>
      <c r="D14" s="5">
        <f t="shared" si="1"/>
        <v>186</v>
      </c>
      <c r="E14" s="8" t="s">
        <v>5</v>
      </c>
      <c r="F14" s="5">
        <v>45</v>
      </c>
      <c r="G14" s="5"/>
      <c r="H14" s="5"/>
      <c r="I14" s="5"/>
      <c r="J14" s="5">
        <f t="shared" si="2"/>
        <v>178</v>
      </c>
      <c r="K14" s="5">
        <f t="shared" si="3"/>
        <v>39</v>
      </c>
      <c r="L14" s="8">
        <f t="shared" si="4"/>
        <v>7.8181818181818183</v>
      </c>
      <c r="M14" s="15">
        <v>22</v>
      </c>
      <c r="N14" s="31">
        <f t="shared" si="5"/>
        <v>2.5099999999999998</v>
      </c>
      <c r="O14" s="5">
        <f t="shared" si="6"/>
        <v>256</v>
      </c>
      <c r="P14" s="40">
        <v>12</v>
      </c>
      <c r="Q14" s="5">
        <f t="shared" si="7"/>
        <v>12</v>
      </c>
      <c r="R14" s="5">
        <f t="shared" si="8"/>
        <v>0</v>
      </c>
      <c r="S14" s="8">
        <f t="shared" si="9"/>
        <v>91.669763543416778</v>
      </c>
      <c r="T14" s="8" t="s">
        <v>43</v>
      </c>
      <c r="U14" s="8">
        <f t="shared" si="10"/>
        <v>178</v>
      </c>
      <c r="V14" s="8">
        <f t="shared" si="11"/>
        <v>39</v>
      </c>
      <c r="W14" s="15">
        <v>12</v>
      </c>
      <c r="X14" s="5">
        <f t="shared" si="12"/>
        <v>256</v>
      </c>
      <c r="Y14" s="5">
        <v>6</v>
      </c>
      <c r="Z14" s="8">
        <f t="shared" si="13"/>
        <v>13.636824328772743</v>
      </c>
      <c r="AA14" s="8"/>
      <c r="AB14" s="8">
        <f t="shared" si="20"/>
        <v>50.809090909090905</v>
      </c>
      <c r="AC14" s="8">
        <f t="shared" si="14"/>
        <v>36.799999999999997</v>
      </c>
      <c r="AD14" s="15">
        <v>12</v>
      </c>
      <c r="AE14" s="31">
        <f t="shared" si="15"/>
        <v>1.39</v>
      </c>
      <c r="AF14" s="8">
        <f t="shared" si="16"/>
        <v>199.21818181818179</v>
      </c>
      <c r="AG14" s="23">
        <f t="shared" si="0"/>
        <v>30</v>
      </c>
      <c r="AH14" s="8">
        <f t="shared" si="17"/>
        <v>53.060612276407291</v>
      </c>
      <c r="AI14" s="22" t="s">
        <v>22</v>
      </c>
      <c r="AJ14" s="22">
        <f t="shared" si="18"/>
        <v>158.36720014859682</v>
      </c>
      <c r="AK14" s="16">
        <f t="shared" si="19"/>
        <v>0.82862999999999998</v>
      </c>
      <c r="AL14" s="32"/>
    </row>
    <row r="15" spans="1:41" ht="14.25" customHeight="1" x14ac:dyDescent="0.15">
      <c r="A15" s="32"/>
      <c r="B15" s="12"/>
      <c r="C15" s="12"/>
      <c r="D15" s="13"/>
      <c r="E15" s="12"/>
      <c r="F15" s="13"/>
      <c r="G15" s="13"/>
      <c r="H15" s="13"/>
      <c r="I15" s="13"/>
      <c r="J15" s="13"/>
      <c r="K15" s="13"/>
      <c r="L15" s="12"/>
      <c r="M15" s="19"/>
      <c r="N15" s="27"/>
      <c r="O15" s="13"/>
      <c r="P15" s="62"/>
      <c r="Q15" s="13"/>
      <c r="R15" s="13"/>
      <c r="S15" s="12"/>
      <c r="T15" s="12"/>
      <c r="U15" s="12"/>
      <c r="V15" s="12"/>
      <c r="W15" s="19"/>
      <c r="X15" s="13"/>
      <c r="Y15" s="13"/>
      <c r="Z15" s="12"/>
      <c r="AA15" s="12"/>
      <c r="AB15" s="12"/>
      <c r="AC15" s="12"/>
      <c r="AD15" s="19"/>
      <c r="AE15" s="27"/>
      <c r="AF15" s="12"/>
      <c r="AG15" s="13"/>
      <c r="AH15" s="12"/>
      <c r="AI15" s="12"/>
      <c r="AJ15" s="12"/>
      <c r="AK15" s="20"/>
      <c r="AL15" s="32"/>
    </row>
    <row r="16" spans="1:41" ht="54" customHeight="1" thickBot="1" x14ac:dyDescent="0.2">
      <c r="A16" s="32"/>
      <c r="B16" s="164" t="s">
        <v>106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32"/>
    </row>
    <row r="17" spans="1:45" ht="26.25" customHeight="1" x14ac:dyDescent="0.15">
      <c r="A17" s="32"/>
      <c r="B17" s="165" t="s">
        <v>56</v>
      </c>
      <c r="C17" s="150" t="s">
        <v>12</v>
      </c>
      <c r="D17" s="150" t="s">
        <v>13</v>
      </c>
      <c r="E17" s="150" t="s">
        <v>27</v>
      </c>
      <c r="F17" s="167" t="s">
        <v>14</v>
      </c>
      <c r="G17" s="167"/>
      <c r="H17" s="167"/>
      <c r="I17" s="147" t="s">
        <v>98</v>
      </c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167" t="s">
        <v>99</v>
      </c>
      <c r="V17" s="167"/>
      <c r="W17" s="167"/>
      <c r="X17" s="167"/>
      <c r="Y17" s="167"/>
      <c r="Z17" s="167"/>
      <c r="AA17" s="147" t="s">
        <v>100</v>
      </c>
      <c r="AB17" s="148"/>
      <c r="AC17" s="148"/>
      <c r="AD17" s="148"/>
      <c r="AE17" s="148"/>
      <c r="AF17" s="148"/>
      <c r="AG17" s="148"/>
      <c r="AH17" s="148"/>
      <c r="AI17" s="149"/>
      <c r="AJ17" s="150" t="s">
        <v>97</v>
      </c>
      <c r="AK17" s="152" t="s">
        <v>86</v>
      </c>
      <c r="AL17" s="32"/>
    </row>
    <row r="18" spans="1:45" ht="51.6" customHeight="1" x14ac:dyDescent="0.15">
      <c r="A18" s="32"/>
      <c r="B18" s="166"/>
      <c r="C18" s="151"/>
      <c r="D18" s="151"/>
      <c r="E18" s="151"/>
      <c r="F18" s="6" t="s">
        <v>54</v>
      </c>
      <c r="G18" s="106" t="s">
        <v>55</v>
      </c>
      <c r="H18" s="64" t="s">
        <v>57</v>
      </c>
      <c r="I18" s="6" t="s">
        <v>15</v>
      </c>
      <c r="J18" s="6" t="s">
        <v>33</v>
      </c>
      <c r="K18" s="24" t="s">
        <v>16</v>
      </c>
      <c r="L18" s="6" t="s">
        <v>35</v>
      </c>
      <c r="M18" s="6" t="s">
        <v>17</v>
      </c>
      <c r="N18" s="64" t="s">
        <v>18</v>
      </c>
      <c r="O18" s="6" t="s">
        <v>19</v>
      </c>
      <c r="P18" s="64" t="s">
        <v>10</v>
      </c>
      <c r="Q18" s="6" t="s">
        <v>87</v>
      </c>
      <c r="R18" s="6" t="s">
        <v>88</v>
      </c>
      <c r="S18" s="6" t="s">
        <v>20</v>
      </c>
      <c r="T18" s="6" t="s">
        <v>6</v>
      </c>
      <c r="U18" s="6" t="s">
        <v>33</v>
      </c>
      <c r="V18" s="24" t="s">
        <v>16</v>
      </c>
      <c r="W18" s="6" t="s">
        <v>17</v>
      </c>
      <c r="X18" s="6" t="s">
        <v>19</v>
      </c>
      <c r="Y18" s="6" t="s">
        <v>11</v>
      </c>
      <c r="Z18" s="6" t="s">
        <v>20</v>
      </c>
      <c r="AA18" s="6" t="s">
        <v>15</v>
      </c>
      <c r="AB18" s="6" t="s">
        <v>33</v>
      </c>
      <c r="AC18" s="24" t="s">
        <v>16</v>
      </c>
      <c r="AD18" s="6" t="s">
        <v>17</v>
      </c>
      <c r="AE18" s="64" t="s">
        <v>18</v>
      </c>
      <c r="AF18" s="6" t="s">
        <v>19</v>
      </c>
      <c r="AG18" s="6" t="s">
        <v>11</v>
      </c>
      <c r="AH18" s="6" t="s">
        <v>20</v>
      </c>
      <c r="AI18" s="6" t="s">
        <v>6</v>
      </c>
      <c r="AJ18" s="151"/>
      <c r="AK18" s="153"/>
      <c r="AL18" s="32"/>
      <c r="AO18" s="9"/>
    </row>
    <row r="19" spans="1:45" ht="20.100000000000001" customHeight="1" x14ac:dyDescent="0.15">
      <c r="A19" s="32"/>
      <c r="B19" s="154">
        <f>C19+2*0.2</f>
        <v>1.9</v>
      </c>
      <c r="C19" s="137">
        <v>1.5</v>
      </c>
      <c r="D19" s="144">
        <f>$B$19*100-2*2</f>
        <v>186</v>
      </c>
      <c r="E19" s="157" t="s">
        <v>58</v>
      </c>
      <c r="F19" s="146">
        <v>20</v>
      </c>
      <c r="G19" s="128">
        <f t="shared" ref="G19:G37" si="21">F19+D19/2*H19</f>
        <v>20</v>
      </c>
      <c r="H19" s="65">
        <v>0</v>
      </c>
      <c r="I19" s="39">
        <v>1</v>
      </c>
      <c r="J19" s="69">
        <f>D19-11</f>
        <v>175</v>
      </c>
      <c r="K19" s="69">
        <f t="shared" ref="K19:K37" si="22">(F19-7-AE19*2-1.16/2-N19/2)</f>
        <v>8.5050000000000008</v>
      </c>
      <c r="L19" s="7">
        <f>(99-13)/(Q19-1)</f>
        <v>12.285714285714286</v>
      </c>
      <c r="M19" s="86">
        <v>20</v>
      </c>
      <c r="N19" s="36">
        <f>IF(M19=16,1.84,IF(M19=20,2.27,IF(M19=22,2.51,IF(M19=25,2.84,IF(M19=28,3.16)))))</f>
        <v>2.27</v>
      </c>
      <c r="O19" s="69">
        <f>J19+2*K19</f>
        <v>192.01</v>
      </c>
      <c r="P19" s="4">
        <v>8</v>
      </c>
      <c r="Q19" s="4">
        <f>IF(T19="单排",P19)</f>
        <v>8</v>
      </c>
      <c r="R19" s="4">
        <f>P19-Q19</f>
        <v>0</v>
      </c>
      <c r="S19" s="137">
        <f>O19/100*(Q19)*((M19/100)^2/4*PI()*7850/100)</f>
        <v>37.882040500110747</v>
      </c>
      <c r="T19" s="137" t="s">
        <v>43</v>
      </c>
      <c r="U19" s="137">
        <f>D19-11</f>
        <v>175</v>
      </c>
      <c r="V19" s="137">
        <f>K19</f>
        <v>8.5050000000000008</v>
      </c>
      <c r="W19" s="141">
        <v>10</v>
      </c>
      <c r="X19" s="143">
        <f>U19+2*V19</f>
        <v>192.01</v>
      </c>
      <c r="Y19" s="144">
        <v>6</v>
      </c>
      <c r="Z19" s="137">
        <f>X19*Y19/100*((W19/100)^2/4*PI()*7850/100)</f>
        <v>7.1028825937707651</v>
      </c>
      <c r="AA19" s="139">
        <v>3</v>
      </c>
      <c r="AB19" s="137">
        <f>IF(AI19="双肢",90.8,(INT((Q19-1)/2)+3)*L19+N19+AE19)</f>
        <v>90.8</v>
      </c>
      <c r="AC19" s="137">
        <f>F19-8.4</f>
        <v>11.6</v>
      </c>
      <c r="AD19" s="141">
        <v>12</v>
      </c>
      <c r="AE19" s="36">
        <f>IF(AD19=10,1.16,IF(AD19=12,1.39,IF(AD19=25,2.7,IF(AD19=28,3.1))))</f>
        <v>1.39</v>
      </c>
      <c r="AF19" s="137">
        <f>(AB19+AC19+14)*2</f>
        <v>232.79999999999998</v>
      </c>
      <c r="AG19" s="136">
        <f>6*2+4+1</f>
        <v>17</v>
      </c>
      <c r="AH19" s="137">
        <f>AF19*AG19/100*((AD19/100)^2/4*PI()*7850/100)</f>
        <v>35.136130184603523</v>
      </c>
      <c r="AI19" s="137" t="s">
        <v>8</v>
      </c>
      <c r="AJ19" s="137">
        <f>S19+Z19+AH19</f>
        <v>80.121053278485036</v>
      </c>
      <c r="AK19" s="138">
        <f>F19*D19*0.99/10000</f>
        <v>0.36828</v>
      </c>
      <c r="AL19" s="32"/>
      <c r="AN19" s="1">
        <f>AJ19/AK19</f>
        <v>217.55472270686715</v>
      </c>
      <c r="AS19" s="43"/>
    </row>
    <row r="20" spans="1:45" ht="20.100000000000001" customHeight="1" x14ac:dyDescent="0.15">
      <c r="A20" s="32"/>
      <c r="B20" s="154"/>
      <c r="C20" s="137"/>
      <c r="D20" s="144"/>
      <c r="E20" s="157"/>
      <c r="F20" s="146"/>
      <c r="G20" s="128"/>
      <c r="H20" s="65"/>
      <c r="I20" s="84" t="s">
        <v>95</v>
      </c>
      <c r="J20" s="76"/>
      <c r="K20" s="76"/>
      <c r="L20" s="77"/>
      <c r="M20" s="78"/>
      <c r="N20" s="79"/>
      <c r="O20" s="76"/>
      <c r="P20" s="80"/>
      <c r="Q20" s="80"/>
      <c r="R20" s="4">
        <f>R19</f>
        <v>0</v>
      </c>
      <c r="S20" s="137"/>
      <c r="T20" s="137"/>
      <c r="U20" s="137"/>
      <c r="V20" s="137"/>
      <c r="W20" s="142"/>
      <c r="X20" s="143"/>
      <c r="Y20" s="144"/>
      <c r="Z20" s="137"/>
      <c r="AA20" s="140"/>
      <c r="AB20" s="137"/>
      <c r="AC20" s="137"/>
      <c r="AD20" s="142"/>
      <c r="AE20" s="36"/>
      <c r="AF20" s="137"/>
      <c r="AG20" s="136"/>
      <c r="AH20" s="137"/>
      <c r="AI20" s="137"/>
      <c r="AJ20" s="137"/>
      <c r="AK20" s="138"/>
      <c r="AL20" s="32"/>
      <c r="AS20" s="43"/>
    </row>
    <row r="21" spans="1:45" ht="20.100000000000001" customHeight="1" x14ac:dyDescent="0.15">
      <c r="A21" s="32"/>
      <c r="B21" s="154"/>
      <c r="C21" s="137"/>
      <c r="D21" s="144">
        <f t="shared" ref="D21:D37" si="23">$B$19*100-2*2</f>
        <v>186</v>
      </c>
      <c r="E21" s="145" t="s">
        <v>46</v>
      </c>
      <c r="F21" s="146">
        <v>20</v>
      </c>
      <c r="G21" s="128">
        <f t="shared" si="21"/>
        <v>20</v>
      </c>
      <c r="H21" s="65">
        <v>0</v>
      </c>
      <c r="I21" s="39">
        <v>1</v>
      </c>
      <c r="J21" s="69">
        <f t="shared" ref="J21:J37" si="24">D21-11</f>
        <v>175</v>
      </c>
      <c r="K21" s="69">
        <f>(F21-7-AE21*2-1.16/2-N21/2)</f>
        <v>8.5050000000000008</v>
      </c>
      <c r="L21" s="7">
        <f>(99-13)/(Q21-1)</f>
        <v>12.285714285714286</v>
      </c>
      <c r="M21" s="86">
        <v>20</v>
      </c>
      <c r="N21" s="36">
        <f t="shared" ref="N21:N37" si="25">IF(M21=16,1.84,IF(M21=20,2.27,IF(M21=22,2.51,IF(M21=25,2.84,IF(M21=28,3.16)))))</f>
        <v>2.27</v>
      </c>
      <c r="O21" s="69">
        <f t="shared" ref="O21:O37" si="26">J21+2*K21</f>
        <v>192.01</v>
      </c>
      <c r="P21" s="4"/>
      <c r="Q21" s="4">
        <v>8</v>
      </c>
      <c r="R21" s="81"/>
      <c r="S21" s="137">
        <f>O21/100*(Q21)*((M21/100)^2/4*PI()*7850/100)+O22/100*(R22)*((M22/100)^2/4*PI()*7850/100)</f>
        <v>37.882040500110747</v>
      </c>
      <c r="T21" s="137" t="s">
        <v>43</v>
      </c>
      <c r="U21" s="137">
        <f>D21-11</f>
        <v>175</v>
      </c>
      <c r="V21" s="137">
        <f>K21</f>
        <v>8.5050000000000008</v>
      </c>
      <c r="W21" s="141">
        <v>10</v>
      </c>
      <c r="X21" s="143">
        <f>U21+2*V21</f>
        <v>192.01</v>
      </c>
      <c r="Y21" s="144">
        <v>6</v>
      </c>
      <c r="Z21" s="137">
        <f t="shared" ref="Z21:Z37" si="27">X21*Y21/100*((W21/100)^2/4*PI()*7850/100)</f>
        <v>7.1028825937707651</v>
      </c>
      <c r="AA21" s="139">
        <v>3</v>
      </c>
      <c r="AB21" s="137">
        <f>IF(AI21="双肢",90.8,(INT((Q21-1)/2)+3)*L21+N21+AE21)</f>
        <v>90.8</v>
      </c>
      <c r="AC21" s="137">
        <f>F21-8.4</f>
        <v>11.6</v>
      </c>
      <c r="AD21" s="141">
        <v>12</v>
      </c>
      <c r="AE21" s="36">
        <f t="shared" ref="AE21:AE37" si="28">IF(AD21=10,1.16,IF(AD21=12,1.39,IF(AD21=25,2.7,IF(AD21=28,3.1))))</f>
        <v>1.39</v>
      </c>
      <c r="AF21" s="137">
        <f t="shared" ref="AF21:AF35" si="29">(AB21+AC21+14)*2</f>
        <v>232.79999999999998</v>
      </c>
      <c r="AG21" s="136">
        <f>6*2+4+1</f>
        <v>17</v>
      </c>
      <c r="AH21" s="137">
        <f t="shared" ref="AH21:AH37" si="30">AF21*AG21/100*((AD21/100)^2/4*PI()*7850/100)</f>
        <v>35.136130184603523</v>
      </c>
      <c r="AI21" s="137" t="s">
        <v>8</v>
      </c>
      <c r="AJ21" s="137">
        <f t="shared" ref="AJ21:AJ37" si="31">S21+Z21+AH21</f>
        <v>80.121053278485036</v>
      </c>
      <c r="AK21" s="138">
        <f>F21*D21*0.99/10000</f>
        <v>0.36828</v>
      </c>
      <c r="AL21" s="32"/>
      <c r="AN21" s="1">
        <f t="shared" ref="AN21:AN37" si="32">AJ21/AK21</f>
        <v>217.55472270686715</v>
      </c>
      <c r="AS21" s="43"/>
    </row>
    <row r="22" spans="1:45" ht="20.100000000000001" customHeight="1" x14ac:dyDescent="0.15">
      <c r="A22" s="32"/>
      <c r="B22" s="154"/>
      <c r="C22" s="137"/>
      <c r="D22" s="144"/>
      <c r="E22" s="145"/>
      <c r="F22" s="146"/>
      <c r="G22" s="128"/>
      <c r="H22" s="65"/>
      <c r="I22" s="84" t="s">
        <v>95</v>
      </c>
      <c r="J22" s="69">
        <f>J21-6</f>
        <v>169</v>
      </c>
      <c r="K22" s="76"/>
      <c r="L22" s="77"/>
      <c r="M22" s="86">
        <v>20</v>
      </c>
      <c r="N22" s="36"/>
      <c r="O22" s="69">
        <f>J22</f>
        <v>169</v>
      </c>
      <c r="P22" s="4"/>
      <c r="Q22" s="80"/>
      <c r="R22" s="4">
        <v>0</v>
      </c>
      <c r="S22" s="137"/>
      <c r="T22" s="137"/>
      <c r="U22" s="137"/>
      <c r="V22" s="137"/>
      <c r="W22" s="142"/>
      <c r="X22" s="143"/>
      <c r="Y22" s="144"/>
      <c r="Z22" s="137"/>
      <c r="AA22" s="140"/>
      <c r="AB22" s="137"/>
      <c r="AC22" s="137"/>
      <c r="AD22" s="142"/>
      <c r="AE22" s="36"/>
      <c r="AF22" s="137"/>
      <c r="AG22" s="136"/>
      <c r="AH22" s="137"/>
      <c r="AI22" s="137"/>
      <c r="AJ22" s="137"/>
      <c r="AK22" s="138"/>
      <c r="AL22" s="32"/>
      <c r="AS22" s="43"/>
    </row>
    <row r="23" spans="1:45" ht="20.100000000000001" customHeight="1" x14ac:dyDescent="0.15">
      <c r="A23" s="32"/>
      <c r="B23" s="154"/>
      <c r="C23" s="137"/>
      <c r="D23" s="144">
        <f t="shared" si="23"/>
        <v>186</v>
      </c>
      <c r="E23" s="145" t="s">
        <v>47</v>
      </c>
      <c r="F23" s="146">
        <v>30</v>
      </c>
      <c r="G23" s="128">
        <f t="shared" si="21"/>
        <v>30</v>
      </c>
      <c r="H23" s="65">
        <v>0</v>
      </c>
      <c r="I23" s="39">
        <v>1</v>
      </c>
      <c r="J23" s="69">
        <f t="shared" si="24"/>
        <v>175</v>
      </c>
      <c r="K23" s="69">
        <f t="shared" si="22"/>
        <v>18.504999999999999</v>
      </c>
      <c r="L23" s="7">
        <f>(99-13)/(Q23-1)</f>
        <v>12.285714285714286</v>
      </c>
      <c r="M23" s="86">
        <v>20</v>
      </c>
      <c r="N23" s="36">
        <f t="shared" si="25"/>
        <v>2.27</v>
      </c>
      <c r="O23" s="69">
        <f t="shared" si="26"/>
        <v>212.01</v>
      </c>
      <c r="P23" s="4"/>
      <c r="Q23" s="4">
        <v>8</v>
      </c>
      <c r="R23" s="81"/>
      <c r="S23" s="137">
        <f>O23/100*(Q23)*((M23/100)^2/4*PI()*7850/100)+O24/100*(R24)*((M24/100)^2/4*PI()*7850/100)</f>
        <v>41.827880873019524</v>
      </c>
      <c r="T23" s="137" t="s">
        <v>43</v>
      </c>
      <c r="U23" s="137">
        <f>D23-11</f>
        <v>175</v>
      </c>
      <c r="V23" s="137">
        <v>10</v>
      </c>
      <c r="W23" s="141">
        <v>10</v>
      </c>
      <c r="X23" s="143">
        <f>U23+2*V23</f>
        <v>195</v>
      </c>
      <c r="Y23" s="144">
        <v>6</v>
      </c>
      <c r="Z23" s="137">
        <f t="shared" si="27"/>
        <v>7.2134894317238638</v>
      </c>
      <c r="AA23" s="139">
        <v>3</v>
      </c>
      <c r="AB23" s="137">
        <f>IF(AI23="双肢",90.8,(INT((Q23-1)/2)+3)*L23+N23+AE23)</f>
        <v>90.8</v>
      </c>
      <c r="AC23" s="137">
        <f>F23-8.4</f>
        <v>21.6</v>
      </c>
      <c r="AD23" s="141">
        <v>12</v>
      </c>
      <c r="AE23" s="36">
        <f t="shared" si="28"/>
        <v>1.39</v>
      </c>
      <c r="AF23" s="137">
        <f t="shared" si="29"/>
        <v>252.8</v>
      </c>
      <c r="AG23" s="136">
        <f>6*2+4+1</f>
        <v>17</v>
      </c>
      <c r="AH23" s="137">
        <f t="shared" si="30"/>
        <v>38.154698069878741</v>
      </c>
      <c r="AI23" s="137" t="s">
        <v>8</v>
      </c>
      <c r="AJ23" s="137">
        <f t="shared" si="31"/>
        <v>87.196068374622129</v>
      </c>
      <c r="AK23" s="138">
        <f>F23*D23*0.99/10000</f>
        <v>0.55242000000000002</v>
      </c>
      <c r="AL23" s="32"/>
      <c r="AN23" s="1">
        <f t="shared" si="32"/>
        <v>157.84379344452071</v>
      </c>
      <c r="AS23" s="43"/>
    </row>
    <row r="24" spans="1:45" ht="20.100000000000001" customHeight="1" x14ac:dyDescent="0.15">
      <c r="A24" s="32"/>
      <c r="B24" s="154"/>
      <c r="C24" s="137"/>
      <c r="D24" s="144"/>
      <c r="E24" s="145"/>
      <c r="F24" s="146"/>
      <c r="G24" s="128"/>
      <c r="H24" s="65"/>
      <c r="I24" s="84" t="s">
        <v>95</v>
      </c>
      <c r="J24" s="69">
        <f>J23-6</f>
        <v>169</v>
      </c>
      <c r="K24" s="76"/>
      <c r="L24" s="77"/>
      <c r="M24" s="86">
        <v>20</v>
      </c>
      <c r="N24" s="36"/>
      <c r="O24" s="69">
        <f>J24</f>
        <v>169</v>
      </c>
      <c r="P24" s="4"/>
      <c r="Q24" s="80"/>
      <c r="R24" s="4">
        <v>0</v>
      </c>
      <c r="S24" s="137"/>
      <c r="T24" s="137"/>
      <c r="U24" s="137"/>
      <c r="V24" s="137"/>
      <c r="W24" s="142"/>
      <c r="X24" s="143"/>
      <c r="Y24" s="144"/>
      <c r="Z24" s="137"/>
      <c r="AA24" s="140"/>
      <c r="AB24" s="137"/>
      <c r="AC24" s="137"/>
      <c r="AD24" s="142"/>
      <c r="AE24" s="36"/>
      <c r="AF24" s="137"/>
      <c r="AG24" s="136"/>
      <c r="AH24" s="137"/>
      <c r="AI24" s="137"/>
      <c r="AJ24" s="137"/>
      <c r="AK24" s="138"/>
      <c r="AL24" s="32"/>
      <c r="AS24" s="43"/>
    </row>
    <row r="25" spans="1:45" ht="20.100000000000001" customHeight="1" x14ac:dyDescent="0.15">
      <c r="A25" s="32"/>
      <c r="B25" s="154"/>
      <c r="C25" s="137"/>
      <c r="D25" s="144">
        <f t="shared" si="23"/>
        <v>186</v>
      </c>
      <c r="E25" s="145" t="s">
        <v>48</v>
      </c>
      <c r="F25" s="146">
        <v>30</v>
      </c>
      <c r="G25" s="128">
        <f t="shared" si="21"/>
        <v>30</v>
      </c>
      <c r="H25" s="65">
        <v>0</v>
      </c>
      <c r="I25" s="39">
        <v>1</v>
      </c>
      <c r="J25" s="69">
        <f t="shared" si="24"/>
        <v>175</v>
      </c>
      <c r="K25" s="69">
        <f t="shared" si="22"/>
        <v>18.504999999999999</v>
      </c>
      <c r="L25" s="7">
        <f>(99-13)/(Q25-1)</f>
        <v>9.5555555555555554</v>
      </c>
      <c r="M25" s="86">
        <v>20</v>
      </c>
      <c r="N25" s="36">
        <f t="shared" si="25"/>
        <v>2.27</v>
      </c>
      <c r="O25" s="69">
        <f t="shared" si="26"/>
        <v>212.01</v>
      </c>
      <c r="P25" s="4"/>
      <c r="Q25" s="4">
        <v>10</v>
      </c>
      <c r="R25" s="81"/>
      <c r="S25" s="137">
        <f>O25/100*(Q25)*((M25/100)^2/4*PI()*7850/100)+O26/100*(R26)*((M26/100)^2/4*PI()*7850/100)</f>
        <v>52.284851091274412</v>
      </c>
      <c r="T25" s="137" t="s">
        <v>43</v>
      </c>
      <c r="U25" s="137">
        <f>D25-11</f>
        <v>175</v>
      </c>
      <c r="V25" s="137">
        <v>10</v>
      </c>
      <c r="W25" s="141">
        <v>10</v>
      </c>
      <c r="X25" s="143">
        <f>U25+2*V25</f>
        <v>195</v>
      </c>
      <c r="Y25" s="144">
        <v>6</v>
      </c>
      <c r="Z25" s="137">
        <f t="shared" si="27"/>
        <v>7.2134894317238638</v>
      </c>
      <c r="AA25" s="139">
        <v>3</v>
      </c>
      <c r="AB25" s="137">
        <f>IF(AI25="双肢",90.8,(INT((Q25-1)/2)+3)*L25+N25+AE25)</f>
        <v>90.8</v>
      </c>
      <c r="AC25" s="137">
        <f>F25-8.4</f>
        <v>21.6</v>
      </c>
      <c r="AD25" s="141">
        <v>12</v>
      </c>
      <c r="AE25" s="36">
        <f t="shared" si="28"/>
        <v>1.39</v>
      </c>
      <c r="AF25" s="137">
        <f t="shared" si="29"/>
        <v>252.8</v>
      </c>
      <c r="AG25" s="136">
        <f>6*2+4+1</f>
        <v>17</v>
      </c>
      <c r="AH25" s="137">
        <f t="shared" si="30"/>
        <v>38.154698069878741</v>
      </c>
      <c r="AI25" s="137" t="s">
        <v>8</v>
      </c>
      <c r="AJ25" s="137">
        <f t="shared" si="31"/>
        <v>97.65303859287701</v>
      </c>
      <c r="AK25" s="138">
        <f>F25*D25*0.99/10000</f>
        <v>0.55242000000000002</v>
      </c>
      <c r="AL25" s="32"/>
      <c r="AM25" s="68"/>
      <c r="AN25" s="1">
        <f t="shared" si="32"/>
        <v>176.77317727974548</v>
      </c>
      <c r="AS25" s="43"/>
    </row>
    <row r="26" spans="1:45" ht="20.100000000000001" customHeight="1" x14ac:dyDescent="0.15">
      <c r="A26" s="32"/>
      <c r="B26" s="154"/>
      <c r="C26" s="137"/>
      <c r="D26" s="144"/>
      <c r="E26" s="145"/>
      <c r="F26" s="146"/>
      <c r="G26" s="128"/>
      <c r="H26" s="65"/>
      <c r="I26" s="84" t="s">
        <v>95</v>
      </c>
      <c r="J26" s="69">
        <f>J25-6</f>
        <v>169</v>
      </c>
      <c r="K26" s="76"/>
      <c r="L26" s="77"/>
      <c r="M26" s="86">
        <v>20</v>
      </c>
      <c r="N26" s="36"/>
      <c r="O26" s="69">
        <f>J26</f>
        <v>169</v>
      </c>
      <c r="P26" s="4"/>
      <c r="Q26" s="80"/>
      <c r="R26" s="4">
        <v>0</v>
      </c>
      <c r="S26" s="137"/>
      <c r="T26" s="137"/>
      <c r="U26" s="137"/>
      <c r="V26" s="137"/>
      <c r="W26" s="142"/>
      <c r="X26" s="143"/>
      <c r="Y26" s="144"/>
      <c r="Z26" s="137"/>
      <c r="AA26" s="140"/>
      <c r="AB26" s="137"/>
      <c r="AC26" s="137"/>
      <c r="AD26" s="142"/>
      <c r="AE26" s="36"/>
      <c r="AF26" s="137"/>
      <c r="AG26" s="136"/>
      <c r="AH26" s="137"/>
      <c r="AI26" s="137"/>
      <c r="AJ26" s="137"/>
      <c r="AK26" s="138"/>
      <c r="AL26" s="32"/>
      <c r="AS26" s="43"/>
    </row>
    <row r="27" spans="1:45" s="71" customFormat="1" ht="20.100000000000001" customHeight="1" x14ac:dyDescent="0.15">
      <c r="A27" s="87"/>
      <c r="B27" s="154"/>
      <c r="C27" s="137"/>
      <c r="D27" s="122">
        <f t="shared" si="23"/>
        <v>186</v>
      </c>
      <c r="E27" s="124" t="s">
        <v>59</v>
      </c>
      <c r="F27" s="126">
        <v>30</v>
      </c>
      <c r="G27" s="128">
        <f t="shared" si="21"/>
        <v>32.79</v>
      </c>
      <c r="H27" s="88">
        <v>0.03</v>
      </c>
      <c r="I27" s="89">
        <v>1</v>
      </c>
      <c r="J27" s="90">
        <f>D27-11</f>
        <v>175</v>
      </c>
      <c r="K27" s="90">
        <f t="shared" si="22"/>
        <v>18.504999999999999</v>
      </c>
      <c r="L27" s="91">
        <f>(99-13)/(Q27-1)</f>
        <v>9.5555555555555554</v>
      </c>
      <c r="M27" s="92">
        <v>20</v>
      </c>
      <c r="N27" s="73">
        <f t="shared" si="25"/>
        <v>2.27</v>
      </c>
      <c r="O27" s="90">
        <f t="shared" si="26"/>
        <v>212.01</v>
      </c>
      <c r="P27" s="72"/>
      <c r="Q27" s="72">
        <v>10</v>
      </c>
      <c r="R27" s="93"/>
      <c r="S27" s="112">
        <f>O27/100*(Q27)*((M27/100)^2/4*PI()*7850/100)+O28/100*(R28)*((M28/100)^2/4*PI()*7850/100)</f>
        <v>64.788232772929106</v>
      </c>
      <c r="T27" s="112" t="s">
        <v>7</v>
      </c>
      <c r="U27" s="112">
        <f>(D27-11)/2*SQRT(H27^2+1)/1</f>
        <v>87.539366144609474</v>
      </c>
      <c r="V27" s="112">
        <v>10</v>
      </c>
      <c r="W27" s="118">
        <v>10</v>
      </c>
      <c r="X27" s="120">
        <f>2*U27+2*V27</f>
        <v>195.07873228921895</v>
      </c>
      <c r="Y27" s="122">
        <v>6</v>
      </c>
      <c r="Z27" s="112">
        <f t="shared" si="27"/>
        <v>7.2164019165249735</v>
      </c>
      <c r="AA27" s="134">
        <v>3</v>
      </c>
      <c r="AB27" s="112">
        <f>IF(AI27="双肢",90.8,(INT((Q27-1)/2)+3)*L27+N27+AE27)</f>
        <v>90.8</v>
      </c>
      <c r="AC27" s="116">
        <f t="shared" ref="AC27:AC37" si="33">(F27+G27)/2-8.4</f>
        <v>22.994999999999997</v>
      </c>
      <c r="AD27" s="118">
        <v>12</v>
      </c>
      <c r="AE27" s="73">
        <f t="shared" si="28"/>
        <v>1.39</v>
      </c>
      <c r="AF27" s="116">
        <f t="shared" si="29"/>
        <v>255.58999999999997</v>
      </c>
      <c r="AG27" s="132">
        <f>6*2+4+1</f>
        <v>17</v>
      </c>
      <c r="AH27" s="112">
        <f t="shared" si="30"/>
        <v>38.57578828987463</v>
      </c>
      <c r="AI27" s="112" t="s">
        <v>8</v>
      </c>
      <c r="AJ27" s="112">
        <f t="shared" si="31"/>
        <v>110.58042297932872</v>
      </c>
      <c r="AK27" s="114">
        <f t="shared" ref="AK27:AK37" si="34">(F27+G27)/2*D27*0.99/10000</f>
        <v>0.57810753000000004</v>
      </c>
      <c r="AL27" s="87"/>
      <c r="AN27" s="71">
        <f t="shared" si="32"/>
        <v>191.28002532561496</v>
      </c>
      <c r="AS27" s="94"/>
    </row>
    <row r="28" spans="1:45" s="71" customFormat="1" ht="20.100000000000001" customHeight="1" x14ac:dyDescent="0.15">
      <c r="A28" s="87"/>
      <c r="B28" s="154"/>
      <c r="C28" s="137"/>
      <c r="D28" s="122"/>
      <c r="E28" s="124"/>
      <c r="F28" s="126"/>
      <c r="G28" s="128"/>
      <c r="H28" s="88"/>
      <c r="I28" s="95" t="s">
        <v>95</v>
      </c>
      <c r="J28" s="90">
        <f>J27-6</f>
        <v>169</v>
      </c>
      <c r="K28" s="96"/>
      <c r="L28" s="97"/>
      <c r="M28" s="92">
        <v>20</v>
      </c>
      <c r="N28" s="73"/>
      <c r="O28" s="90">
        <f>J28</f>
        <v>169</v>
      </c>
      <c r="P28" s="72"/>
      <c r="Q28" s="98"/>
      <c r="R28" s="72">
        <v>3</v>
      </c>
      <c r="S28" s="112"/>
      <c r="T28" s="112"/>
      <c r="U28" s="112" t="e">
        <f>(E28-11)/2*SQRT(I28^2+1)/1</f>
        <v>#VALUE!</v>
      </c>
      <c r="V28" s="112"/>
      <c r="W28" s="119"/>
      <c r="X28" s="121"/>
      <c r="Y28" s="122"/>
      <c r="Z28" s="112"/>
      <c r="AA28" s="135"/>
      <c r="AB28" s="112"/>
      <c r="AC28" s="117"/>
      <c r="AD28" s="119"/>
      <c r="AE28" s="73"/>
      <c r="AF28" s="117"/>
      <c r="AG28" s="133"/>
      <c r="AH28" s="112"/>
      <c r="AI28" s="112"/>
      <c r="AJ28" s="112"/>
      <c r="AK28" s="114"/>
      <c r="AL28" s="87"/>
      <c r="AS28" s="94"/>
    </row>
    <row r="29" spans="1:45" s="71" customFormat="1" ht="20.100000000000001" customHeight="1" x14ac:dyDescent="0.15">
      <c r="A29" s="87"/>
      <c r="B29" s="154"/>
      <c r="C29" s="137"/>
      <c r="D29" s="122">
        <f t="shared" si="23"/>
        <v>186</v>
      </c>
      <c r="E29" s="124" t="s">
        <v>53</v>
      </c>
      <c r="F29" s="126">
        <v>30</v>
      </c>
      <c r="G29" s="128">
        <f t="shared" si="21"/>
        <v>32.79</v>
      </c>
      <c r="H29" s="88">
        <v>0.03</v>
      </c>
      <c r="I29" s="89">
        <v>1</v>
      </c>
      <c r="J29" s="90">
        <f t="shared" si="24"/>
        <v>175</v>
      </c>
      <c r="K29" s="90">
        <f t="shared" si="22"/>
        <v>18.504999999999999</v>
      </c>
      <c r="L29" s="91">
        <f>(99-13)/(Q29-1)</f>
        <v>9.5555555555555554</v>
      </c>
      <c r="M29" s="92">
        <v>20</v>
      </c>
      <c r="N29" s="73">
        <f t="shared" si="25"/>
        <v>2.27</v>
      </c>
      <c r="O29" s="90">
        <f t="shared" si="26"/>
        <v>212.01</v>
      </c>
      <c r="P29" s="72"/>
      <c r="Q29" s="72">
        <v>10</v>
      </c>
      <c r="R29" s="93"/>
      <c r="S29" s="112">
        <f>O29/100*(Q29)*((M29/100)^2/4*PI()*7850/100)+O30/100*(R30)*((M30/100)^2/4*PI()*7850/100)</f>
        <v>73.123820560698903</v>
      </c>
      <c r="T29" s="112" t="s">
        <v>7</v>
      </c>
      <c r="U29" s="112">
        <f>U27</f>
        <v>87.539366144609474</v>
      </c>
      <c r="V29" s="112">
        <v>10</v>
      </c>
      <c r="W29" s="118">
        <v>10</v>
      </c>
      <c r="X29" s="120">
        <f>2*U29+2*V29</f>
        <v>195.07873228921895</v>
      </c>
      <c r="Y29" s="122">
        <v>6</v>
      </c>
      <c r="Z29" s="112">
        <f t="shared" si="27"/>
        <v>7.2164019165249735</v>
      </c>
      <c r="AA29" s="134">
        <v>3</v>
      </c>
      <c r="AB29" s="112">
        <f>IF(AI29="双肢",90.8,(INT((Q29-1)/2)+3)*L29+N29+AE29)</f>
        <v>90.8</v>
      </c>
      <c r="AC29" s="116">
        <f t="shared" si="33"/>
        <v>22.994999999999997</v>
      </c>
      <c r="AD29" s="118">
        <v>12</v>
      </c>
      <c r="AE29" s="73">
        <f t="shared" si="28"/>
        <v>1.39</v>
      </c>
      <c r="AF29" s="116">
        <f t="shared" si="29"/>
        <v>255.58999999999997</v>
      </c>
      <c r="AG29" s="132">
        <f>6*2+4+1</f>
        <v>17</v>
      </c>
      <c r="AH29" s="112">
        <f t="shared" si="30"/>
        <v>38.57578828987463</v>
      </c>
      <c r="AI29" s="112" t="s">
        <v>8</v>
      </c>
      <c r="AJ29" s="112">
        <f t="shared" si="31"/>
        <v>118.9160107670985</v>
      </c>
      <c r="AK29" s="114">
        <f t="shared" si="34"/>
        <v>0.57810753000000004</v>
      </c>
      <c r="AL29" s="87"/>
      <c r="AN29" s="71">
        <f t="shared" si="32"/>
        <v>205.69877504812729</v>
      </c>
      <c r="AS29" s="94"/>
    </row>
    <row r="30" spans="1:45" s="71" customFormat="1" ht="20.100000000000001" customHeight="1" x14ac:dyDescent="0.15">
      <c r="A30" s="87"/>
      <c r="B30" s="154"/>
      <c r="C30" s="137"/>
      <c r="D30" s="122"/>
      <c r="E30" s="124"/>
      <c r="F30" s="126"/>
      <c r="G30" s="128"/>
      <c r="H30" s="88"/>
      <c r="I30" s="95" t="s">
        <v>95</v>
      </c>
      <c r="J30" s="90">
        <f>J29-6</f>
        <v>169</v>
      </c>
      <c r="K30" s="96"/>
      <c r="L30" s="97"/>
      <c r="M30" s="92">
        <v>20</v>
      </c>
      <c r="N30" s="73"/>
      <c r="O30" s="90">
        <f>J30</f>
        <v>169</v>
      </c>
      <c r="P30" s="72"/>
      <c r="Q30" s="98"/>
      <c r="R30" s="72">
        <v>5</v>
      </c>
      <c r="S30" s="112"/>
      <c r="T30" s="112"/>
      <c r="U30" s="112"/>
      <c r="V30" s="112"/>
      <c r="W30" s="119"/>
      <c r="X30" s="121"/>
      <c r="Y30" s="122"/>
      <c r="Z30" s="112"/>
      <c r="AA30" s="135"/>
      <c r="AB30" s="112"/>
      <c r="AC30" s="117"/>
      <c r="AD30" s="119"/>
      <c r="AE30" s="73"/>
      <c r="AF30" s="117"/>
      <c r="AG30" s="133"/>
      <c r="AH30" s="112"/>
      <c r="AI30" s="112"/>
      <c r="AJ30" s="112"/>
      <c r="AK30" s="114"/>
      <c r="AL30" s="87"/>
      <c r="AS30" s="94"/>
    </row>
    <row r="31" spans="1:45" s="71" customFormat="1" ht="20.100000000000001" customHeight="1" x14ac:dyDescent="0.15">
      <c r="A31" s="87"/>
      <c r="B31" s="154"/>
      <c r="C31" s="137"/>
      <c r="D31" s="122">
        <f t="shared" si="23"/>
        <v>186</v>
      </c>
      <c r="E31" s="124" t="s">
        <v>49</v>
      </c>
      <c r="F31" s="126">
        <v>35</v>
      </c>
      <c r="G31" s="128">
        <f t="shared" si="21"/>
        <v>37.79</v>
      </c>
      <c r="H31" s="88">
        <v>0.03</v>
      </c>
      <c r="I31" s="89">
        <v>1</v>
      </c>
      <c r="J31" s="90">
        <f t="shared" si="24"/>
        <v>175</v>
      </c>
      <c r="K31" s="90">
        <f t="shared" si="22"/>
        <v>23.965</v>
      </c>
      <c r="L31" s="91">
        <f>(99-13)/(Q31-1)</f>
        <v>9.5555555555555554</v>
      </c>
      <c r="M31" s="92">
        <v>20</v>
      </c>
      <c r="N31" s="73">
        <f t="shared" si="25"/>
        <v>2.27</v>
      </c>
      <c r="O31" s="90">
        <f t="shared" si="26"/>
        <v>222.93</v>
      </c>
      <c r="P31" s="72"/>
      <c r="Q31" s="72">
        <v>10</v>
      </c>
      <c r="R31" s="93"/>
      <c r="S31" s="112">
        <f>O31/100*(Q31)*((M31/100)^2/4*PI()*7850/100)+O32/100*(R32)*((M32/100)^2/4*PI()*7850/100)</f>
        <v>75.816856615209161</v>
      </c>
      <c r="T31" s="112" t="s">
        <v>7</v>
      </c>
      <c r="U31" s="112">
        <f>U29</f>
        <v>87.539366144609474</v>
      </c>
      <c r="V31" s="112">
        <v>10</v>
      </c>
      <c r="W31" s="118">
        <v>10</v>
      </c>
      <c r="X31" s="120">
        <f>2*U31+2*V31</f>
        <v>195.07873228921895</v>
      </c>
      <c r="Y31" s="122">
        <v>6</v>
      </c>
      <c r="Z31" s="112">
        <f t="shared" si="27"/>
        <v>7.2164019165249735</v>
      </c>
      <c r="AA31" s="130" t="s">
        <v>96</v>
      </c>
      <c r="AB31" s="112">
        <f>IF(AI31="双肢",90.8,(INT((Q31-1)/2)+3)*L31+N31+AE31)</f>
        <v>70.318888888888878</v>
      </c>
      <c r="AC31" s="116">
        <f t="shared" si="33"/>
        <v>27.994999999999997</v>
      </c>
      <c r="AD31" s="118">
        <v>10</v>
      </c>
      <c r="AE31" s="73">
        <f t="shared" si="28"/>
        <v>1.1599999999999999</v>
      </c>
      <c r="AF31" s="116">
        <f t="shared" si="29"/>
        <v>224.62777777777774</v>
      </c>
      <c r="AG31" s="110">
        <f>(6*2+4+1)*2</f>
        <v>34</v>
      </c>
      <c r="AH31" s="112">
        <f t="shared" si="30"/>
        <v>47.087096954217913</v>
      </c>
      <c r="AI31" s="112" t="s">
        <v>22</v>
      </c>
      <c r="AJ31" s="112">
        <f t="shared" si="31"/>
        <v>130.12035548595205</v>
      </c>
      <c r="AK31" s="114">
        <f t="shared" si="34"/>
        <v>0.67017752999999991</v>
      </c>
      <c r="AL31" s="87"/>
      <c r="AN31" s="71">
        <f t="shared" si="32"/>
        <v>194.15803971516632</v>
      </c>
      <c r="AS31" s="94"/>
    </row>
    <row r="32" spans="1:45" s="71" customFormat="1" ht="20.100000000000001" customHeight="1" x14ac:dyDescent="0.15">
      <c r="A32" s="87"/>
      <c r="B32" s="154"/>
      <c r="C32" s="137"/>
      <c r="D32" s="122"/>
      <c r="E32" s="124"/>
      <c r="F32" s="126"/>
      <c r="G32" s="128"/>
      <c r="H32" s="88"/>
      <c r="I32" s="95" t="s">
        <v>95</v>
      </c>
      <c r="J32" s="90">
        <f>J31-6</f>
        <v>169</v>
      </c>
      <c r="K32" s="96"/>
      <c r="L32" s="97"/>
      <c r="M32" s="92">
        <v>20</v>
      </c>
      <c r="N32" s="73"/>
      <c r="O32" s="90">
        <f>J32</f>
        <v>169</v>
      </c>
      <c r="P32" s="72"/>
      <c r="Q32" s="98"/>
      <c r="R32" s="72">
        <v>5</v>
      </c>
      <c r="S32" s="112"/>
      <c r="T32" s="112"/>
      <c r="U32" s="112"/>
      <c r="V32" s="112"/>
      <c r="W32" s="119"/>
      <c r="X32" s="121"/>
      <c r="Y32" s="122"/>
      <c r="Z32" s="112"/>
      <c r="AA32" s="131"/>
      <c r="AB32" s="112"/>
      <c r="AC32" s="117"/>
      <c r="AD32" s="119"/>
      <c r="AE32" s="73"/>
      <c r="AF32" s="117"/>
      <c r="AG32" s="110"/>
      <c r="AH32" s="112"/>
      <c r="AI32" s="112"/>
      <c r="AJ32" s="112"/>
      <c r="AK32" s="114"/>
      <c r="AL32" s="87"/>
      <c r="AS32" s="94"/>
    </row>
    <row r="33" spans="1:45" s="71" customFormat="1" ht="20.100000000000001" customHeight="1" x14ac:dyDescent="0.15">
      <c r="A33" s="87"/>
      <c r="B33" s="154"/>
      <c r="C33" s="137"/>
      <c r="D33" s="122">
        <f t="shared" si="23"/>
        <v>186</v>
      </c>
      <c r="E33" s="124" t="s">
        <v>50</v>
      </c>
      <c r="F33" s="126">
        <v>35</v>
      </c>
      <c r="G33" s="128">
        <f t="shared" si="21"/>
        <v>37.79</v>
      </c>
      <c r="H33" s="88">
        <v>0.03</v>
      </c>
      <c r="I33" s="89">
        <v>1</v>
      </c>
      <c r="J33" s="90">
        <f t="shared" si="24"/>
        <v>175</v>
      </c>
      <c r="K33" s="90">
        <f t="shared" si="22"/>
        <v>23.965</v>
      </c>
      <c r="L33" s="91">
        <f>(99-13)/(Q33-1)</f>
        <v>9.5555555555555554</v>
      </c>
      <c r="M33" s="92">
        <v>20</v>
      </c>
      <c r="N33" s="73">
        <f t="shared" si="25"/>
        <v>2.27</v>
      </c>
      <c r="O33" s="90">
        <f t="shared" si="26"/>
        <v>222.93</v>
      </c>
      <c r="P33" s="72"/>
      <c r="Q33" s="72">
        <v>10</v>
      </c>
      <c r="R33" s="93"/>
      <c r="S33" s="112">
        <f>O33/100*(Q33)*((M33/100)^2/4*PI()*7850/100)+O34/100*(R34)*((M34/100)^2/4*PI()*7850/100)</f>
        <v>84.152444402978958</v>
      </c>
      <c r="T33" s="112" t="s">
        <v>7</v>
      </c>
      <c r="U33" s="112">
        <f>U31</f>
        <v>87.539366144609474</v>
      </c>
      <c r="V33" s="112">
        <v>10</v>
      </c>
      <c r="W33" s="118">
        <v>10</v>
      </c>
      <c r="X33" s="120">
        <f>2*U33+2*V33</f>
        <v>195.07873228921895</v>
      </c>
      <c r="Y33" s="122">
        <v>6</v>
      </c>
      <c r="Z33" s="112">
        <f t="shared" si="27"/>
        <v>7.2164019165249735</v>
      </c>
      <c r="AA33" s="112" t="s">
        <v>96</v>
      </c>
      <c r="AB33" s="112">
        <f>IF(AI33="双肢",90.8,(INT((Q33-1)/2)+3)*L33+N33+AE33)</f>
        <v>70.318888888888878</v>
      </c>
      <c r="AC33" s="116">
        <f t="shared" si="33"/>
        <v>27.994999999999997</v>
      </c>
      <c r="AD33" s="118">
        <v>10</v>
      </c>
      <c r="AE33" s="73">
        <f t="shared" si="28"/>
        <v>1.1599999999999999</v>
      </c>
      <c r="AF33" s="116">
        <f t="shared" si="29"/>
        <v>224.62777777777774</v>
      </c>
      <c r="AG33" s="110">
        <f>(6*2+4+1)*2</f>
        <v>34</v>
      </c>
      <c r="AH33" s="112">
        <f t="shared" si="30"/>
        <v>47.087096954217913</v>
      </c>
      <c r="AI33" s="112" t="s">
        <v>22</v>
      </c>
      <c r="AJ33" s="112">
        <f t="shared" si="31"/>
        <v>138.45594327372186</v>
      </c>
      <c r="AK33" s="114">
        <f t="shared" si="34"/>
        <v>0.67017752999999991</v>
      </c>
      <c r="AL33" s="87"/>
      <c r="AN33" s="71">
        <f t="shared" si="32"/>
        <v>206.59591985085189</v>
      </c>
      <c r="AS33" s="94"/>
    </row>
    <row r="34" spans="1:45" s="71" customFormat="1" ht="20.100000000000001" customHeight="1" x14ac:dyDescent="0.15">
      <c r="A34" s="87"/>
      <c r="B34" s="154"/>
      <c r="C34" s="137"/>
      <c r="D34" s="122"/>
      <c r="E34" s="124"/>
      <c r="F34" s="126"/>
      <c r="G34" s="128"/>
      <c r="H34" s="88"/>
      <c r="I34" s="95" t="s">
        <v>95</v>
      </c>
      <c r="J34" s="90">
        <f>J33-6</f>
        <v>169</v>
      </c>
      <c r="K34" s="96"/>
      <c r="L34" s="97"/>
      <c r="M34" s="92">
        <v>20</v>
      </c>
      <c r="N34" s="73"/>
      <c r="O34" s="90">
        <f>J34</f>
        <v>169</v>
      </c>
      <c r="P34" s="72"/>
      <c r="Q34" s="98"/>
      <c r="R34" s="72">
        <v>7</v>
      </c>
      <c r="S34" s="112"/>
      <c r="T34" s="112"/>
      <c r="U34" s="112"/>
      <c r="V34" s="112"/>
      <c r="W34" s="119"/>
      <c r="X34" s="121"/>
      <c r="Y34" s="122"/>
      <c r="Z34" s="112"/>
      <c r="AA34" s="112"/>
      <c r="AB34" s="112"/>
      <c r="AC34" s="117"/>
      <c r="AD34" s="119"/>
      <c r="AE34" s="73"/>
      <c r="AF34" s="117"/>
      <c r="AG34" s="110"/>
      <c r="AH34" s="112"/>
      <c r="AI34" s="112"/>
      <c r="AJ34" s="112"/>
      <c r="AK34" s="114"/>
      <c r="AL34" s="87"/>
      <c r="AS34" s="94"/>
    </row>
    <row r="35" spans="1:45" s="71" customFormat="1" ht="20.100000000000001" customHeight="1" x14ac:dyDescent="0.15">
      <c r="A35" s="87"/>
      <c r="B35" s="154"/>
      <c r="C35" s="137"/>
      <c r="D35" s="122">
        <f t="shared" si="23"/>
        <v>186</v>
      </c>
      <c r="E35" s="124" t="s">
        <v>51</v>
      </c>
      <c r="F35" s="126">
        <v>40</v>
      </c>
      <c r="G35" s="128">
        <f t="shared" si="21"/>
        <v>42.79</v>
      </c>
      <c r="H35" s="88">
        <v>0.03</v>
      </c>
      <c r="I35" s="89">
        <v>1</v>
      </c>
      <c r="J35" s="90">
        <f t="shared" si="24"/>
        <v>175</v>
      </c>
      <c r="K35" s="90">
        <f t="shared" si="22"/>
        <v>28.504999999999999</v>
      </c>
      <c r="L35" s="91">
        <f>(99-13)/(Q35-1)</f>
        <v>9.5555555555555554</v>
      </c>
      <c r="M35" s="92">
        <v>20</v>
      </c>
      <c r="N35" s="73">
        <f t="shared" si="25"/>
        <v>2.27</v>
      </c>
      <c r="O35" s="90">
        <f>J35+2*K35</f>
        <v>232.01</v>
      </c>
      <c r="P35" s="72"/>
      <c r="Q35" s="72">
        <v>10</v>
      </c>
      <c r="R35" s="93"/>
      <c r="S35" s="112">
        <f>O35/100*(Q35)*((M35/100)^2/4*PI()*7850/100)+O36/100*(R36)*((M36/100)^2/4*PI()*7850/100)</f>
        <v>86.391708814604684</v>
      </c>
      <c r="T35" s="112" t="s">
        <v>7</v>
      </c>
      <c r="U35" s="112">
        <f>U33</f>
        <v>87.539366144609474</v>
      </c>
      <c r="V35" s="112">
        <v>10</v>
      </c>
      <c r="W35" s="118">
        <v>10</v>
      </c>
      <c r="X35" s="120">
        <f>2*U35+2*V35</f>
        <v>195.07873228921895</v>
      </c>
      <c r="Y35" s="122">
        <v>6</v>
      </c>
      <c r="Z35" s="112">
        <f t="shared" si="27"/>
        <v>7.2164019165249735</v>
      </c>
      <c r="AA35" s="112" t="s">
        <v>96</v>
      </c>
      <c r="AB35" s="112">
        <f>IF(AI35="双肢",90.8,(INT((Q35-1)/2)+3)*L35+N35+AE35)</f>
        <v>70.548888888888882</v>
      </c>
      <c r="AC35" s="116">
        <f t="shared" si="33"/>
        <v>32.994999999999997</v>
      </c>
      <c r="AD35" s="118">
        <v>12</v>
      </c>
      <c r="AE35" s="73">
        <f t="shared" si="28"/>
        <v>1.39</v>
      </c>
      <c r="AF35" s="116">
        <f t="shared" si="29"/>
        <v>235.08777777777777</v>
      </c>
      <c r="AG35" s="110">
        <f>(6*2+4+1)*2</f>
        <v>34</v>
      </c>
      <c r="AH35" s="112">
        <f t="shared" si="30"/>
        <v>70.962841622071664</v>
      </c>
      <c r="AI35" s="112" t="s">
        <v>22</v>
      </c>
      <c r="AJ35" s="112">
        <f t="shared" si="31"/>
        <v>164.57095235320133</v>
      </c>
      <c r="AK35" s="114">
        <f t="shared" si="34"/>
        <v>0.7622475299999999</v>
      </c>
      <c r="AL35" s="87"/>
      <c r="AN35" s="71">
        <f t="shared" si="32"/>
        <v>215.90224418726731</v>
      </c>
      <c r="AS35" s="94"/>
    </row>
    <row r="36" spans="1:45" s="71" customFormat="1" ht="20.100000000000001" customHeight="1" x14ac:dyDescent="0.15">
      <c r="A36" s="87"/>
      <c r="B36" s="154"/>
      <c r="C36" s="137"/>
      <c r="D36" s="122"/>
      <c r="E36" s="124"/>
      <c r="F36" s="126"/>
      <c r="G36" s="128"/>
      <c r="H36" s="88"/>
      <c r="I36" s="95" t="s">
        <v>95</v>
      </c>
      <c r="J36" s="90">
        <f>J35-6</f>
        <v>169</v>
      </c>
      <c r="K36" s="96"/>
      <c r="L36" s="97"/>
      <c r="M36" s="92">
        <v>20</v>
      </c>
      <c r="N36" s="73"/>
      <c r="O36" s="90">
        <f>J36</f>
        <v>169</v>
      </c>
      <c r="P36" s="72"/>
      <c r="Q36" s="98"/>
      <c r="R36" s="72">
        <v>7</v>
      </c>
      <c r="S36" s="112"/>
      <c r="T36" s="112"/>
      <c r="U36" s="112"/>
      <c r="V36" s="112"/>
      <c r="W36" s="119"/>
      <c r="X36" s="121"/>
      <c r="Y36" s="122"/>
      <c r="Z36" s="112"/>
      <c r="AA36" s="112"/>
      <c r="AB36" s="112"/>
      <c r="AC36" s="117"/>
      <c r="AD36" s="119"/>
      <c r="AE36" s="73"/>
      <c r="AF36" s="117"/>
      <c r="AG36" s="110"/>
      <c r="AH36" s="112"/>
      <c r="AI36" s="112"/>
      <c r="AJ36" s="112"/>
      <c r="AK36" s="114"/>
      <c r="AL36" s="87"/>
      <c r="AS36" s="94"/>
    </row>
    <row r="37" spans="1:45" s="71" customFormat="1" ht="20.100000000000001" customHeight="1" x14ac:dyDescent="0.15">
      <c r="A37" s="87"/>
      <c r="B37" s="154"/>
      <c r="C37" s="137"/>
      <c r="D37" s="122">
        <f t="shared" si="23"/>
        <v>186</v>
      </c>
      <c r="E37" s="124" t="s">
        <v>52</v>
      </c>
      <c r="F37" s="126">
        <v>40</v>
      </c>
      <c r="G37" s="128">
        <f t="shared" si="21"/>
        <v>42.79</v>
      </c>
      <c r="H37" s="88">
        <v>0.03</v>
      </c>
      <c r="I37" s="89">
        <v>1</v>
      </c>
      <c r="J37" s="90">
        <f t="shared" si="24"/>
        <v>175</v>
      </c>
      <c r="K37" s="90">
        <f t="shared" si="22"/>
        <v>28.504999999999999</v>
      </c>
      <c r="L37" s="91">
        <f>(99-13)/(Q37-1)</f>
        <v>9.5555555555555554</v>
      </c>
      <c r="M37" s="92">
        <v>20</v>
      </c>
      <c r="N37" s="73">
        <f t="shared" si="25"/>
        <v>2.27</v>
      </c>
      <c r="O37" s="90">
        <f t="shared" si="26"/>
        <v>232.01</v>
      </c>
      <c r="P37" s="72"/>
      <c r="Q37" s="72">
        <v>10</v>
      </c>
      <c r="R37" s="93"/>
      <c r="S37" s="112">
        <f>O37/100*(Q37)*((M37/100)^2/4*PI()*7850/100)+O38/100*(R38)*((M38/100)^2/4*PI()*7850/100)</f>
        <v>94.72729660237448</v>
      </c>
      <c r="T37" s="112" t="s">
        <v>7</v>
      </c>
      <c r="U37" s="112">
        <f>U35</f>
        <v>87.539366144609474</v>
      </c>
      <c r="V37" s="112">
        <v>10</v>
      </c>
      <c r="W37" s="118">
        <v>10</v>
      </c>
      <c r="X37" s="120">
        <f>2*U37+2*V37</f>
        <v>195.07873228921895</v>
      </c>
      <c r="Y37" s="122">
        <v>6</v>
      </c>
      <c r="Z37" s="112">
        <f t="shared" si="27"/>
        <v>7.2164019165249735</v>
      </c>
      <c r="AA37" s="112" t="s">
        <v>96</v>
      </c>
      <c r="AB37" s="112">
        <f>IF(AI37="双肢",90.8,(INT((Q37-1)/2)+3)*L37+N37+AE37)</f>
        <v>70.548888888888882</v>
      </c>
      <c r="AC37" s="116">
        <f t="shared" si="33"/>
        <v>32.994999999999997</v>
      </c>
      <c r="AD37" s="118">
        <v>12</v>
      </c>
      <c r="AE37" s="73">
        <f t="shared" si="28"/>
        <v>1.39</v>
      </c>
      <c r="AF37" s="116">
        <f>(AB37+AC37+14)*2</f>
        <v>235.08777777777777</v>
      </c>
      <c r="AG37" s="110">
        <f>(6*2+4+1)*2</f>
        <v>34</v>
      </c>
      <c r="AH37" s="112">
        <f t="shared" si="30"/>
        <v>70.962841622071664</v>
      </c>
      <c r="AI37" s="112" t="s">
        <v>22</v>
      </c>
      <c r="AJ37" s="112">
        <f t="shared" si="31"/>
        <v>172.90654014097112</v>
      </c>
      <c r="AK37" s="114">
        <f t="shared" si="34"/>
        <v>0.7622475299999999</v>
      </c>
      <c r="AL37" s="87"/>
      <c r="AN37" s="71">
        <f t="shared" si="32"/>
        <v>226.83778344414071</v>
      </c>
      <c r="AS37" s="94"/>
    </row>
    <row r="38" spans="1:45" s="71" customFormat="1" ht="20.100000000000001" customHeight="1" thickBot="1" x14ac:dyDescent="0.2">
      <c r="A38" s="87"/>
      <c r="B38" s="155"/>
      <c r="C38" s="156"/>
      <c r="D38" s="123"/>
      <c r="E38" s="125"/>
      <c r="F38" s="127"/>
      <c r="G38" s="129"/>
      <c r="H38" s="100"/>
      <c r="I38" s="101" t="s">
        <v>95</v>
      </c>
      <c r="J38" s="102">
        <f>J37-6</f>
        <v>169</v>
      </c>
      <c r="K38" s="103"/>
      <c r="L38" s="104"/>
      <c r="M38" s="92">
        <v>20</v>
      </c>
      <c r="N38" s="74"/>
      <c r="O38" s="102">
        <f>J38</f>
        <v>169</v>
      </c>
      <c r="P38" s="99"/>
      <c r="Q38" s="105"/>
      <c r="R38" s="99">
        <v>9</v>
      </c>
      <c r="S38" s="113"/>
      <c r="T38" s="113"/>
      <c r="U38" s="113"/>
      <c r="V38" s="113"/>
      <c r="W38" s="119"/>
      <c r="X38" s="121"/>
      <c r="Y38" s="123"/>
      <c r="Z38" s="113"/>
      <c r="AA38" s="113"/>
      <c r="AB38" s="112"/>
      <c r="AC38" s="117"/>
      <c r="AD38" s="119"/>
      <c r="AE38" s="74"/>
      <c r="AF38" s="117"/>
      <c r="AG38" s="111"/>
      <c r="AH38" s="113"/>
      <c r="AI38" s="113"/>
      <c r="AJ38" s="113"/>
      <c r="AK38" s="115"/>
      <c r="AL38" s="87"/>
      <c r="AS38" s="94"/>
    </row>
    <row r="39" spans="1:45" ht="19.899999999999999" customHeight="1" x14ac:dyDescent="0.15">
      <c r="A39" s="32"/>
      <c r="B39" s="52"/>
      <c r="C39" s="52"/>
      <c r="D39" s="53"/>
      <c r="E39" s="52"/>
      <c r="F39" s="54"/>
      <c r="G39" s="54"/>
      <c r="H39" s="54"/>
      <c r="I39" s="54"/>
      <c r="J39" s="53"/>
      <c r="K39" s="55"/>
      <c r="L39" s="52"/>
      <c r="M39" s="56"/>
      <c r="N39" s="57"/>
      <c r="O39" s="53"/>
      <c r="P39" s="63"/>
      <c r="Q39" s="53"/>
      <c r="R39" s="53"/>
      <c r="S39" s="52"/>
      <c r="T39" s="52"/>
      <c r="U39" s="52"/>
      <c r="V39" s="52"/>
      <c r="W39" s="56"/>
      <c r="X39" s="53"/>
      <c r="Y39" s="53"/>
      <c r="Z39" s="52"/>
      <c r="AA39" s="52"/>
      <c r="AB39" s="52"/>
      <c r="AC39" s="52"/>
      <c r="AD39" s="56"/>
      <c r="AE39" s="57"/>
      <c r="AF39" s="52"/>
      <c r="AG39" s="58"/>
      <c r="AH39" s="52"/>
      <c r="AI39" s="52"/>
      <c r="AJ39" s="52"/>
      <c r="AK39" s="59"/>
      <c r="AL39" s="32"/>
    </row>
    <row r="40" spans="1:45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2"/>
      <c r="AE40" s="42"/>
      <c r="AF40" s="2"/>
      <c r="AG40" s="2"/>
      <c r="AH40" s="2"/>
      <c r="AI40" s="2"/>
      <c r="AJ40" s="2"/>
      <c r="AK40" s="2"/>
    </row>
    <row r="41" spans="1:45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2"/>
      <c r="AE41" s="42"/>
      <c r="AF41" s="2"/>
      <c r="AG41" s="2"/>
      <c r="AH41" s="2"/>
      <c r="AI41" s="2"/>
      <c r="AJ41" s="2"/>
      <c r="AK41" s="2"/>
    </row>
    <row r="42" spans="1:45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2"/>
      <c r="AE42" s="42"/>
      <c r="AF42" s="2"/>
      <c r="AG42" s="2"/>
      <c r="AH42" s="2"/>
      <c r="AI42" s="2"/>
      <c r="AJ42" s="2"/>
      <c r="AK42" s="2"/>
    </row>
    <row r="43" spans="1:45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2"/>
      <c r="AE43" s="42"/>
      <c r="AF43" s="2"/>
      <c r="AG43" s="2"/>
      <c r="AH43" s="2"/>
      <c r="AI43" s="2"/>
      <c r="AJ43" s="2"/>
      <c r="AK43" s="2"/>
    </row>
    <row r="44" spans="1:45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2"/>
      <c r="AE44" s="42"/>
      <c r="AF44" s="2"/>
      <c r="AG44" s="2"/>
      <c r="AH44" s="2"/>
      <c r="AI44" s="2"/>
      <c r="AJ44" s="2"/>
      <c r="AK44" s="2"/>
    </row>
    <row r="45" spans="1:45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2"/>
      <c r="AE45" s="42"/>
      <c r="AF45" s="2"/>
      <c r="AG45" s="2"/>
      <c r="AH45" s="2"/>
      <c r="AI45" s="2"/>
      <c r="AJ45" s="2"/>
      <c r="AK45" s="2"/>
    </row>
    <row r="46" spans="1:45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2"/>
      <c r="AE46" s="42"/>
      <c r="AF46" s="2"/>
      <c r="AG46" s="2"/>
      <c r="AH46" s="2"/>
      <c r="AI46" s="2"/>
      <c r="AJ46" s="2"/>
      <c r="AK46" s="2"/>
    </row>
    <row r="47" spans="1:45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2"/>
      <c r="AE47" s="42"/>
      <c r="AF47" s="2"/>
      <c r="AG47" s="2"/>
      <c r="AH47" s="2"/>
      <c r="AI47" s="2"/>
      <c r="AJ47" s="2"/>
      <c r="AK47" s="2"/>
    </row>
    <row r="48" spans="1:45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2"/>
      <c r="AE48" s="42"/>
      <c r="AF48" s="2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42"/>
      <c r="AF49" s="2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2"/>
      <c r="AE50" s="42"/>
      <c r="AF50" s="2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2"/>
      <c r="AE51" s="42"/>
      <c r="AF51" s="2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2"/>
      <c r="AE52" s="42"/>
      <c r="AF52" s="2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2"/>
      <c r="AE53" s="42"/>
      <c r="AF53" s="2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2"/>
      <c r="AE54" s="42"/>
      <c r="AF54" s="2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2"/>
      <c r="AE55" s="42"/>
      <c r="AF55" s="2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2"/>
      <c r="AE56" s="42"/>
      <c r="AF56" s="2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2"/>
      <c r="AE57" s="42"/>
      <c r="AF57" s="2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2"/>
      <c r="AE58" s="42"/>
      <c r="AF58" s="2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2"/>
      <c r="AE59" s="42"/>
      <c r="AF59" s="2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2"/>
      <c r="AE60" s="42"/>
      <c r="AF60" s="2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2"/>
      <c r="AE61" s="42"/>
      <c r="AF61" s="2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2"/>
      <c r="AE62" s="42"/>
      <c r="AF62" s="2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2"/>
      <c r="AE63" s="42"/>
      <c r="AF63" s="2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2"/>
      <c r="AE64" s="42"/>
      <c r="AF64" s="2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2"/>
      <c r="AE65" s="42"/>
      <c r="AF65" s="2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2"/>
      <c r="AE66" s="42"/>
      <c r="AF66" s="2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2"/>
      <c r="AE67" s="42"/>
      <c r="AF67" s="2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2"/>
      <c r="AE68" s="42"/>
      <c r="AF68" s="2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2"/>
      <c r="AE69" s="42"/>
      <c r="AF69" s="2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2"/>
      <c r="AE70" s="42"/>
      <c r="AF70" s="2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2"/>
      <c r="AE71" s="42"/>
      <c r="AF71" s="2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2"/>
      <c r="AE72" s="42"/>
      <c r="AF72" s="2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2"/>
      <c r="AE73" s="42"/>
      <c r="AF73" s="2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2"/>
      <c r="AE74" s="42"/>
      <c r="AF74" s="2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2"/>
      <c r="AE75" s="42"/>
      <c r="AF75" s="2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2"/>
      <c r="AE76" s="42"/>
      <c r="AF76" s="2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2"/>
      <c r="AE77" s="42"/>
      <c r="AF77" s="2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2"/>
      <c r="AE78" s="42"/>
      <c r="AF78" s="2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2"/>
      <c r="AE79" s="42"/>
      <c r="AF79" s="2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2"/>
      <c r="AE80" s="42"/>
      <c r="AF80" s="2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2"/>
      <c r="AE81" s="42"/>
      <c r="AF81" s="2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2"/>
      <c r="AE82" s="42"/>
      <c r="AF82" s="2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2"/>
      <c r="AE83" s="42"/>
      <c r="AF83" s="2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2"/>
      <c r="AE84" s="42"/>
      <c r="AF84" s="2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2"/>
      <c r="AE85" s="42"/>
      <c r="AF85" s="2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2"/>
      <c r="AE86" s="42"/>
      <c r="AF86" s="2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2"/>
      <c r="AE87" s="42"/>
      <c r="AF87" s="2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2"/>
      <c r="AE88" s="42"/>
      <c r="AF88" s="2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2"/>
      <c r="AE89" s="42"/>
      <c r="AF89" s="2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2"/>
      <c r="AE90" s="42"/>
      <c r="AF90" s="2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2"/>
      <c r="AE91" s="42"/>
      <c r="AF91" s="2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2"/>
      <c r="AE92" s="42"/>
      <c r="AF92" s="2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2"/>
      <c r="AE93" s="42"/>
      <c r="AF93" s="2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2"/>
      <c r="AE94" s="42"/>
      <c r="AF94" s="2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2"/>
      <c r="AE95" s="42"/>
      <c r="AF95" s="2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2"/>
      <c r="AE96" s="42"/>
      <c r="AF96" s="2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2"/>
      <c r="AE97" s="42"/>
      <c r="AF97" s="2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2"/>
      <c r="AE98" s="42"/>
      <c r="AF98" s="2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2"/>
      <c r="AE99" s="42"/>
      <c r="AF99" s="2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2"/>
      <c r="AE100" s="42"/>
      <c r="AF100" s="2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2"/>
      <c r="AE101" s="42"/>
      <c r="AF101" s="2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2"/>
      <c r="AE102" s="42"/>
      <c r="AF102" s="2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2"/>
      <c r="AE103" s="42"/>
      <c r="AF103" s="2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2"/>
      <c r="AE104" s="42"/>
      <c r="AF104" s="2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2"/>
      <c r="AE105" s="42"/>
      <c r="AF105" s="2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2"/>
      <c r="AE106" s="42"/>
      <c r="AF106" s="2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2"/>
      <c r="AE107" s="42"/>
      <c r="AF107" s="2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2"/>
      <c r="AE108" s="42"/>
      <c r="AF108" s="2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2"/>
      <c r="AE109" s="42"/>
      <c r="AF109" s="2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2"/>
      <c r="AE110" s="42"/>
      <c r="AF110" s="2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2"/>
      <c r="AE111" s="42"/>
      <c r="AF111" s="2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2"/>
      <c r="AE112" s="42"/>
      <c r="AF112" s="2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2"/>
      <c r="AE113" s="42"/>
      <c r="AF113" s="2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2"/>
      <c r="AE114" s="42"/>
      <c r="AF114" s="2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2"/>
      <c r="AE115" s="42"/>
      <c r="AF115" s="2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2"/>
      <c r="AE116" s="42"/>
      <c r="AF116" s="2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2"/>
      <c r="AE117" s="42"/>
      <c r="AF117" s="2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2"/>
      <c r="AE118" s="42"/>
      <c r="AF118" s="2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2"/>
      <c r="AE119" s="42"/>
      <c r="AF119" s="2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2"/>
      <c r="AE120" s="42"/>
      <c r="AF120" s="2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2"/>
      <c r="AE121" s="42"/>
      <c r="AF121" s="2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2"/>
      <c r="AE122" s="42"/>
      <c r="AF122" s="2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2"/>
      <c r="AE123" s="42"/>
      <c r="AF123" s="2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2"/>
      <c r="AE124" s="42"/>
      <c r="AF124" s="2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2"/>
      <c r="AE125" s="42"/>
      <c r="AF125" s="2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2"/>
      <c r="AE126" s="42"/>
      <c r="AF126" s="2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2"/>
      <c r="AE127" s="42"/>
      <c r="AF127" s="2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2"/>
      <c r="AE128" s="42"/>
      <c r="AF128" s="2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2"/>
      <c r="AE129" s="42"/>
      <c r="AF129" s="2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2"/>
      <c r="AE130" s="42"/>
      <c r="AF130" s="2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2"/>
      <c r="AE131" s="42"/>
      <c r="AF131" s="2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2"/>
      <c r="AE132" s="42"/>
      <c r="AF132" s="2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2"/>
      <c r="AE133" s="42"/>
      <c r="AF133" s="2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2"/>
      <c r="AE134" s="42"/>
      <c r="AF134" s="2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2"/>
      <c r="AE135" s="42"/>
      <c r="AF135" s="2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2"/>
      <c r="AE136" s="42"/>
      <c r="AF136" s="2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2"/>
      <c r="AE137" s="42"/>
      <c r="AF137" s="2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2"/>
      <c r="AE138" s="42"/>
      <c r="AF138" s="2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2"/>
      <c r="AE139" s="42"/>
      <c r="AF139" s="2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2"/>
      <c r="AE140" s="42"/>
      <c r="AF140" s="2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2"/>
      <c r="AE141" s="42"/>
      <c r="AF141" s="2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2"/>
      <c r="AE142" s="42"/>
      <c r="AF142" s="2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2"/>
      <c r="AE143" s="42"/>
      <c r="AF143" s="2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2"/>
      <c r="AE144" s="42"/>
      <c r="AF144" s="2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2"/>
      <c r="AE145" s="42"/>
      <c r="AF145" s="2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2"/>
      <c r="AE146" s="42"/>
      <c r="AF146" s="2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2"/>
      <c r="AE147" s="42"/>
      <c r="AF147" s="2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2"/>
      <c r="AE148" s="42"/>
      <c r="AF148" s="2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2"/>
      <c r="AE149" s="42"/>
      <c r="AF149" s="2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2"/>
      <c r="AE150" s="42"/>
      <c r="AF150" s="2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2"/>
      <c r="AE151" s="42"/>
      <c r="AF151" s="2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2"/>
      <c r="AE152" s="42"/>
      <c r="AF152" s="2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2"/>
      <c r="AE153" s="42"/>
      <c r="AF153" s="2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2"/>
      <c r="AE154" s="42"/>
      <c r="AF154" s="2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2"/>
      <c r="AE155" s="42"/>
      <c r="AF155" s="2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2"/>
      <c r="AE156" s="42"/>
      <c r="AF156" s="2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2"/>
      <c r="AE157" s="42"/>
      <c r="AF157" s="2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2"/>
      <c r="AE158" s="42"/>
      <c r="AF158" s="2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2"/>
      <c r="AE159" s="42"/>
      <c r="AF159" s="2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2"/>
      <c r="AE160" s="42"/>
      <c r="AF160" s="2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2"/>
      <c r="AE161" s="42"/>
      <c r="AF161" s="2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2"/>
      <c r="AE162" s="42"/>
      <c r="AF162" s="2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2"/>
      <c r="AE163" s="42"/>
      <c r="AF163" s="2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2"/>
      <c r="AE164" s="42"/>
      <c r="AF164" s="2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2"/>
      <c r="AE165" s="42"/>
      <c r="AF165" s="2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2"/>
      <c r="AE166" s="42"/>
      <c r="AF166" s="2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2"/>
      <c r="AE167" s="42"/>
      <c r="AF167" s="2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2"/>
      <c r="AE168" s="42"/>
      <c r="AF168" s="2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2"/>
      <c r="AE169" s="42"/>
      <c r="AF169" s="2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2"/>
      <c r="AE170" s="42"/>
      <c r="AF170" s="2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2"/>
      <c r="AE171" s="42"/>
      <c r="AF171" s="2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2"/>
      <c r="AE172" s="42"/>
      <c r="AF172" s="2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2"/>
      <c r="AE173" s="42"/>
      <c r="AF173" s="2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2"/>
      <c r="AE174" s="42"/>
      <c r="AF174" s="2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2"/>
      <c r="AE175" s="42"/>
      <c r="AF175" s="2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2"/>
      <c r="AE176" s="42"/>
      <c r="AF176" s="2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2"/>
      <c r="AE177" s="42"/>
      <c r="AF177" s="2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2"/>
      <c r="AE178" s="42"/>
      <c r="AF178" s="2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2"/>
      <c r="AE179" s="42"/>
      <c r="AF179" s="2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2"/>
      <c r="AE180" s="42"/>
      <c r="AF180" s="2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42"/>
      <c r="AF181" s="2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42"/>
      <c r="AF182" s="2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42"/>
      <c r="AF183" s="2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42"/>
      <c r="AF184" s="2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42"/>
      <c r="AF185" s="2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42"/>
      <c r="AF186" s="2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42"/>
      <c r="AF187" s="2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42"/>
      <c r="AF188" s="2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42"/>
      <c r="AF189" s="2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42"/>
      <c r="AF190" s="2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42"/>
      <c r="AF191" s="2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42"/>
      <c r="AF192" s="2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42"/>
      <c r="AF193" s="2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42"/>
      <c r="AF194" s="2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42"/>
      <c r="AF195" s="2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42"/>
      <c r="AF196" s="2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42"/>
      <c r="AF197" s="2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42"/>
      <c r="AF198" s="2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42"/>
      <c r="AF199" s="2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42"/>
      <c r="AF200" s="2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42"/>
      <c r="AF201" s="2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42"/>
      <c r="AF202" s="2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42"/>
      <c r="AF203" s="2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42"/>
      <c r="AF204" s="2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42"/>
      <c r="AF205" s="2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42"/>
      <c r="AF206" s="2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42"/>
      <c r="AF207" s="2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42"/>
      <c r="AF208" s="2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42"/>
      <c r="AF209" s="2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42"/>
      <c r="AF210" s="2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42"/>
      <c r="AF211" s="2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42"/>
      <c r="AF212" s="2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42"/>
      <c r="AF213" s="2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42"/>
      <c r="AF214" s="2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42"/>
      <c r="AF215" s="2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42"/>
      <c r="AF216" s="2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42"/>
      <c r="AF217" s="2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42"/>
      <c r="AF218" s="2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42"/>
      <c r="AF219" s="2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42"/>
      <c r="AF220" s="2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42"/>
      <c r="AF221" s="2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42"/>
      <c r="AF222" s="2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42"/>
      <c r="AF223" s="2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42"/>
      <c r="AF224" s="2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42"/>
      <c r="AF225" s="2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42"/>
      <c r="AF226" s="2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42"/>
      <c r="AF227" s="2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42"/>
      <c r="AF228" s="2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42"/>
      <c r="AF229" s="2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42"/>
      <c r="AF230" s="2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42"/>
      <c r="AF231" s="2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42"/>
      <c r="AF232" s="2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42"/>
      <c r="AF233" s="2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42"/>
      <c r="AF234" s="2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42"/>
      <c r="AF235" s="2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42"/>
      <c r="AF236" s="2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42"/>
      <c r="AF237" s="2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42"/>
      <c r="AF238" s="2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42"/>
      <c r="AF239" s="2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42"/>
      <c r="AF240" s="2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42"/>
      <c r="AF241" s="2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42"/>
      <c r="AF242" s="2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42"/>
      <c r="AF243" s="2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42"/>
      <c r="AF244" s="2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42"/>
      <c r="AF245" s="2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42"/>
      <c r="AF246" s="2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42"/>
      <c r="AF247" s="2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42"/>
      <c r="AF248" s="2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42"/>
      <c r="AF249" s="2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42"/>
      <c r="AF250" s="2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42"/>
      <c r="AF251" s="2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42"/>
      <c r="AF252" s="2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42"/>
      <c r="AF253" s="2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42"/>
      <c r="AF254" s="2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42"/>
      <c r="AF255" s="2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42"/>
      <c r="AF256" s="2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42"/>
      <c r="AF257" s="2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42"/>
      <c r="AF258" s="2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42"/>
      <c r="AF259" s="2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42"/>
      <c r="AF260" s="2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42"/>
      <c r="AF261" s="2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42"/>
      <c r="AF262" s="2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42"/>
      <c r="AF263" s="2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42"/>
      <c r="AF264" s="2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42"/>
      <c r="AF265" s="2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42"/>
      <c r="AF266" s="2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42"/>
      <c r="AF267" s="2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42"/>
      <c r="AF268" s="2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42"/>
      <c r="AF269" s="2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42"/>
      <c r="AF270" s="2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42"/>
      <c r="AF271" s="2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42"/>
      <c r="AF272" s="2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42"/>
      <c r="AF273" s="2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42"/>
      <c r="AF274" s="2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42"/>
      <c r="AF275" s="2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42"/>
      <c r="AF276" s="2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42"/>
      <c r="AF277" s="2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42"/>
      <c r="AF278" s="2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42"/>
      <c r="AF279" s="2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42"/>
      <c r="AF280" s="2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42"/>
      <c r="AF281" s="2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42"/>
      <c r="AF282" s="2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42"/>
      <c r="AF283" s="2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42"/>
      <c r="AF284" s="2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42"/>
      <c r="AF285" s="2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42"/>
      <c r="AF286" s="2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42"/>
      <c r="AF287" s="2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42"/>
      <c r="AF288" s="2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42"/>
      <c r="AF289" s="2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42"/>
      <c r="AF290" s="2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42"/>
      <c r="AF291" s="2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42"/>
      <c r="AF292" s="2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42"/>
      <c r="AF293" s="2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42"/>
      <c r="AF294" s="2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42"/>
      <c r="AF295" s="2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42"/>
      <c r="AF296" s="2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42"/>
      <c r="AF297" s="2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42"/>
      <c r="AF298" s="2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42"/>
      <c r="AF299" s="2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42"/>
      <c r="AF300" s="2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42"/>
      <c r="AF301" s="2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42"/>
      <c r="AF302" s="2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42"/>
      <c r="AF303" s="2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42"/>
      <c r="AF304" s="2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42"/>
      <c r="AF305" s="2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42"/>
      <c r="AF306" s="2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42"/>
      <c r="AF307" s="2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42"/>
      <c r="AF308" s="2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42"/>
      <c r="AF309" s="2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42"/>
      <c r="AF310" s="2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42"/>
      <c r="AF311" s="2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42"/>
      <c r="AF312" s="2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42"/>
      <c r="AF313" s="2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42"/>
      <c r="AF314" s="2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42"/>
      <c r="AF315" s="2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42"/>
      <c r="AF316" s="2"/>
      <c r="AG316" s="2"/>
      <c r="AH316" s="2"/>
      <c r="AI316" s="2"/>
      <c r="AJ316" s="2"/>
      <c r="AK316" s="2"/>
    </row>
    <row r="317" spans="4:37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42"/>
      <c r="AF317" s="2"/>
      <c r="AG317" s="2"/>
      <c r="AH317" s="2"/>
      <c r="AI317" s="2"/>
      <c r="AJ317" s="2"/>
      <c r="AK317" s="2"/>
    </row>
    <row r="318" spans="4:37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42"/>
      <c r="AF318" s="2"/>
      <c r="AG318" s="2"/>
      <c r="AH318" s="2"/>
      <c r="AI318" s="2"/>
      <c r="AJ318" s="2"/>
      <c r="AK318" s="2"/>
    </row>
    <row r="319" spans="4:37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42"/>
      <c r="AF319" s="2"/>
      <c r="AG319" s="2"/>
      <c r="AH319" s="2"/>
      <c r="AI319" s="2"/>
      <c r="AJ319" s="2"/>
      <c r="AK319" s="2"/>
    </row>
    <row r="320" spans="4:37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42"/>
      <c r="AF320" s="2"/>
      <c r="AG320" s="2"/>
      <c r="AH320" s="2"/>
      <c r="AI320" s="2"/>
      <c r="AJ320" s="2"/>
      <c r="AK320" s="2"/>
    </row>
    <row r="321" spans="4:37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42"/>
      <c r="AF321" s="2"/>
      <c r="AG321" s="2"/>
      <c r="AH321" s="2"/>
      <c r="AI321" s="2"/>
      <c r="AJ321" s="2"/>
      <c r="AK321" s="2"/>
    </row>
    <row r="322" spans="4:37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42"/>
      <c r="AF322" s="2"/>
      <c r="AG322" s="2"/>
      <c r="AH322" s="2"/>
      <c r="AI322" s="2"/>
      <c r="AJ322" s="2"/>
      <c r="AK322" s="2"/>
    </row>
    <row r="323" spans="4:37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42"/>
      <c r="AF323" s="2"/>
      <c r="AG323" s="2"/>
      <c r="AH323" s="2"/>
      <c r="AI323" s="2"/>
      <c r="AJ323" s="2"/>
      <c r="AK323" s="2"/>
    </row>
    <row r="324" spans="4:37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42"/>
      <c r="AF324" s="2"/>
      <c r="AG324" s="2"/>
      <c r="AH324" s="2"/>
      <c r="AI324" s="2"/>
      <c r="AJ324" s="2"/>
      <c r="AK324" s="2"/>
    </row>
    <row r="325" spans="4:37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42"/>
      <c r="AF325" s="2"/>
      <c r="AG325" s="2"/>
      <c r="AH325" s="2"/>
      <c r="AI325" s="2"/>
      <c r="AJ325" s="2"/>
      <c r="AK325" s="2"/>
    </row>
    <row r="326" spans="4:37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42"/>
      <c r="AF326" s="2"/>
      <c r="AG326" s="2"/>
      <c r="AH326" s="2"/>
      <c r="AI326" s="2"/>
      <c r="AJ326" s="2"/>
      <c r="AK326" s="2"/>
    </row>
    <row r="327" spans="4:37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42"/>
      <c r="AF327" s="2"/>
      <c r="AG327" s="2"/>
      <c r="AH327" s="2"/>
      <c r="AI327" s="2"/>
      <c r="AJ327" s="2"/>
      <c r="AK327" s="2"/>
    </row>
    <row r="328" spans="4:37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42"/>
      <c r="AF328" s="2"/>
      <c r="AG328" s="2"/>
      <c r="AH328" s="2"/>
      <c r="AI328" s="2"/>
      <c r="AJ328" s="2"/>
      <c r="AK328" s="2"/>
    </row>
    <row r="329" spans="4:37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42"/>
      <c r="AF329" s="2"/>
      <c r="AG329" s="2"/>
      <c r="AH329" s="2"/>
      <c r="AI329" s="2"/>
      <c r="AJ329" s="2"/>
      <c r="AK329" s="2"/>
    </row>
    <row r="330" spans="4:37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42"/>
      <c r="AF330" s="2"/>
      <c r="AG330" s="2"/>
      <c r="AH330" s="2"/>
      <c r="AI330" s="2"/>
      <c r="AJ330" s="2"/>
      <c r="AK330" s="2"/>
    </row>
    <row r="331" spans="4:37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42"/>
      <c r="AF331" s="2"/>
      <c r="AG331" s="2"/>
      <c r="AH331" s="2"/>
      <c r="AI331" s="2"/>
      <c r="AJ331" s="2"/>
      <c r="AK331" s="2"/>
    </row>
    <row r="332" spans="4:37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42"/>
      <c r="AF332" s="2"/>
      <c r="AG332" s="2"/>
      <c r="AH332" s="2"/>
      <c r="AI332" s="2"/>
      <c r="AJ332" s="2"/>
      <c r="AK332" s="2"/>
    </row>
    <row r="333" spans="4:37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42"/>
      <c r="AF333" s="2"/>
      <c r="AG333" s="2"/>
      <c r="AH333" s="2"/>
      <c r="AI333" s="2"/>
      <c r="AJ333" s="2"/>
      <c r="AK333" s="2"/>
    </row>
    <row r="334" spans="4:37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42"/>
      <c r="AF334" s="2"/>
      <c r="AG334" s="2"/>
      <c r="AH334" s="2"/>
      <c r="AI334" s="2"/>
      <c r="AJ334" s="2"/>
      <c r="AK334" s="2"/>
    </row>
    <row r="335" spans="4:37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42"/>
      <c r="AF335" s="2"/>
      <c r="AG335" s="2"/>
      <c r="AH335" s="2"/>
      <c r="AI335" s="2"/>
      <c r="AJ335" s="2"/>
      <c r="AK335" s="2"/>
    </row>
    <row r="336" spans="4:37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42"/>
      <c r="AF336" s="2"/>
      <c r="AG336" s="2"/>
      <c r="AH336" s="2"/>
      <c r="AI336" s="2"/>
      <c r="AJ336" s="2"/>
      <c r="AK336" s="2"/>
    </row>
    <row r="337" spans="4:37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42"/>
      <c r="AF337" s="2"/>
      <c r="AG337" s="2"/>
      <c r="AH337" s="2"/>
      <c r="AI337" s="2"/>
      <c r="AJ337" s="2"/>
      <c r="AK337" s="2"/>
    </row>
    <row r="338" spans="4:37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42"/>
      <c r="AF338" s="2"/>
      <c r="AG338" s="2"/>
      <c r="AH338" s="2"/>
      <c r="AI338" s="2"/>
      <c r="AJ338" s="2"/>
      <c r="AK338" s="2"/>
    </row>
    <row r="339" spans="4:37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42"/>
      <c r="AF339" s="2"/>
      <c r="AG339" s="2"/>
      <c r="AH339" s="2"/>
      <c r="AI339" s="2"/>
      <c r="AJ339" s="2"/>
      <c r="AK339" s="2"/>
    </row>
    <row r="340" spans="4:37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42"/>
      <c r="AF340" s="2"/>
      <c r="AG340" s="2"/>
      <c r="AH340" s="2"/>
      <c r="AI340" s="2"/>
      <c r="AJ340" s="2"/>
      <c r="AK340" s="2"/>
    </row>
    <row r="341" spans="4:37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42"/>
      <c r="AF341" s="2"/>
      <c r="AG341" s="2"/>
      <c r="AH341" s="2"/>
      <c r="AI341" s="2"/>
      <c r="AJ341" s="2"/>
      <c r="AK341" s="2"/>
    </row>
    <row r="342" spans="4:37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42"/>
      <c r="AF342" s="2"/>
      <c r="AG342" s="2"/>
      <c r="AH342" s="2"/>
      <c r="AI342" s="2"/>
      <c r="AJ342" s="2"/>
      <c r="AK342" s="2"/>
    </row>
    <row r="343" spans="4:37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42"/>
      <c r="AF343" s="2"/>
      <c r="AG343" s="2"/>
      <c r="AH343" s="2"/>
      <c r="AI343" s="2"/>
      <c r="AJ343" s="2"/>
      <c r="AK343" s="2"/>
    </row>
    <row r="344" spans="4:37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42"/>
      <c r="AF344" s="2"/>
      <c r="AG344" s="2"/>
      <c r="AH344" s="2"/>
      <c r="AI344" s="2"/>
      <c r="AJ344" s="2"/>
      <c r="AK344" s="2"/>
    </row>
    <row r="345" spans="4:37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42"/>
      <c r="AF345" s="2"/>
      <c r="AG345" s="2"/>
      <c r="AH345" s="2"/>
      <c r="AI345" s="2"/>
      <c r="AJ345" s="2"/>
      <c r="AK345" s="2"/>
    </row>
    <row r="346" spans="4:37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42"/>
      <c r="AF346" s="2"/>
      <c r="AG346" s="2"/>
      <c r="AH346" s="2"/>
      <c r="AI346" s="2"/>
      <c r="AJ346" s="2"/>
      <c r="AK346" s="2"/>
    </row>
    <row r="347" spans="4:37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42"/>
      <c r="AF347" s="2"/>
      <c r="AG347" s="2"/>
      <c r="AH347" s="2"/>
      <c r="AI347" s="2"/>
      <c r="AJ347" s="2"/>
      <c r="AK347" s="2"/>
    </row>
    <row r="348" spans="4:37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42"/>
      <c r="AF348" s="2"/>
      <c r="AG348" s="2"/>
      <c r="AH348" s="2"/>
      <c r="AI348" s="2"/>
      <c r="AJ348" s="2"/>
      <c r="AK348" s="2"/>
    </row>
    <row r="349" spans="4:37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42"/>
      <c r="AF349" s="2"/>
      <c r="AG349" s="2"/>
      <c r="AH349" s="2"/>
      <c r="AI349" s="2"/>
      <c r="AJ349" s="2"/>
      <c r="AK349" s="2"/>
    </row>
    <row r="350" spans="4:37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42"/>
      <c r="AF350" s="2"/>
      <c r="AG350" s="2"/>
      <c r="AH350" s="2"/>
      <c r="AI350" s="2"/>
      <c r="AJ350" s="2"/>
      <c r="AK350" s="2"/>
    </row>
    <row r="351" spans="4:37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42"/>
      <c r="AF351" s="2"/>
      <c r="AG351" s="2"/>
      <c r="AH351" s="2"/>
      <c r="AI351" s="2"/>
      <c r="AJ351" s="2"/>
      <c r="AK351" s="2"/>
    </row>
    <row r="352" spans="4:37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42"/>
      <c r="AF352" s="2"/>
      <c r="AG352" s="2"/>
      <c r="AH352" s="2"/>
      <c r="AI352" s="2"/>
      <c r="AJ352" s="2"/>
      <c r="AK352" s="2"/>
    </row>
    <row r="353" spans="4:37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42"/>
      <c r="AF353" s="2"/>
      <c r="AG353" s="2"/>
      <c r="AH353" s="2"/>
      <c r="AI353" s="2"/>
      <c r="AJ353" s="2"/>
      <c r="AK353" s="2"/>
    </row>
    <row r="354" spans="4:37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42"/>
      <c r="AF354" s="2"/>
      <c r="AG354" s="2"/>
      <c r="AH354" s="2"/>
      <c r="AI354" s="2"/>
      <c r="AJ354" s="2"/>
      <c r="AK354" s="2"/>
    </row>
    <row r="355" spans="4:37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42"/>
      <c r="AF355" s="2"/>
      <c r="AG355" s="2"/>
      <c r="AH355" s="2"/>
      <c r="AI355" s="2"/>
      <c r="AJ355" s="2"/>
      <c r="AK355" s="2"/>
    </row>
    <row r="356" spans="4:37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42"/>
      <c r="AF356" s="2"/>
      <c r="AG356" s="2"/>
      <c r="AH356" s="2"/>
      <c r="AI356" s="2"/>
      <c r="AJ356" s="2"/>
      <c r="AK356" s="2"/>
    </row>
    <row r="357" spans="4:37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42"/>
      <c r="AF357" s="2"/>
      <c r="AG357" s="2"/>
      <c r="AH357" s="2"/>
      <c r="AI357" s="2"/>
      <c r="AJ357" s="2"/>
      <c r="AK357" s="2"/>
    </row>
    <row r="358" spans="4:37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42"/>
      <c r="AF358" s="2"/>
      <c r="AG358" s="2"/>
      <c r="AH358" s="2"/>
      <c r="AI358" s="2"/>
      <c r="AJ358" s="2"/>
      <c r="AK358" s="2"/>
    </row>
    <row r="359" spans="4:37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42"/>
      <c r="AF359" s="2"/>
      <c r="AG359" s="2"/>
      <c r="AH359" s="2"/>
      <c r="AI359" s="2"/>
      <c r="AJ359" s="2"/>
      <c r="AK359" s="2"/>
    </row>
    <row r="360" spans="4:37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42"/>
      <c r="AF360" s="2"/>
      <c r="AG360" s="2"/>
      <c r="AH360" s="2"/>
      <c r="AI360" s="2"/>
      <c r="AJ360" s="2"/>
      <c r="AK360" s="2"/>
    </row>
    <row r="361" spans="4:37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42"/>
      <c r="AF361" s="2"/>
      <c r="AG361" s="2"/>
      <c r="AH361" s="2"/>
      <c r="AI361" s="2"/>
      <c r="AJ361" s="2"/>
      <c r="AK361" s="2"/>
    </row>
    <row r="362" spans="4:37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42"/>
      <c r="AF362" s="2"/>
      <c r="AG362" s="2"/>
      <c r="AH362" s="2"/>
      <c r="AI362" s="2"/>
      <c r="AJ362" s="2"/>
      <c r="AK362" s="2"/>
    </row>
    <row r="363" spans="4:37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42"/>
      <c r="AF363" s="2"/>
      <c r="AG363" s="2"/>
      <c r="AH363" s="2"/>
      <c r="AI363" s="2"/>
      <c r="AJ363" s="2"/>
      <c r="AK363" s="2"/>
    </row>
    <row r="364" spans="4:37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42"/>
      <c r="AF364" s="2"/>
      <c r="AG364" s="2"/>
      <c r="AH364" s="2"/>
      <c r="AI364" s="2"/>
      <c r="AJ364" s="2"/>
      <c r="AK364" s="2"/>
    </row>
    <row r="365" spans="4:37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42"/>
      <c r="AF365" s="2"/>
      <c r="AG365" s="2"/>
      <c r="AH365" s="2"/>
      <c r="AI365" s="2"/>
      <c r="AJ365" s="2"/>
      <c r="AK365" s="2"/>
    </row>
    <row r="366" spans="4:37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42"/>
      <c r="AF366" s="2"/>
      <c r="AG366" s="2"/>
      <c r="AH366" s="2"/>
      <c r="AI366" s="2"/>
      <c r="AJ366" s="2"/>
      <c r="AK366" s="2"/>
    </row>
    <row r="367" spans="4:37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42"/>
      <c r="AF367" s="2"/>
      <c r="AG367" s="2"/>
      <c r="AH367" s="2"/>
      <c r="AI367" s="2"/>
      <c r="AJ367" s="2"/>
      <c r="AK367" s="2"/>
    </row>
    <row r="368" spans="4:37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42"/>
      <c r="AF368" s="2"/>
      <c r="AG368" s="2"/>
      <c r="AH368" s="2"/>
      <c r="AI368" s="2"/>
      <c r="AJ368" s="2"/>
      <c r="AK368" s="2"/>
    </row>
    <row r="369" spans="4:37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42"/>
      <c r="AF369" s="2"/>
      <c r="AG369" s="2"/>
      <c r="AH369" s="2"/>
      <c r="AI369" s="2"/>
      <c r="AJ369" s="2"/>
      <c r="AK369" s="2"/>
    </row>
    <row r="370" spans="4:37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42"/>
      <c r="AF370" s="2"/>
      <c r="AG370" s="2"/>
      <c r="AH370" s="2"/>
      <c r="AI370" s="2"/>
      <c r="AJ370" s="2"/>
      <c r="AK370" s="2"/>
    </row>
    <row r="371" spans="4:37" ht="19.899999999999999" customHeight="1" x14ac:dyDescent="0.15">
      <c r="D371" s="2"/>
      <c r="E371" s="18"/>
      <c r="F371" s="2"/>
      <c r="G371" s="2"/>
      <c r="H371" s="2"/>
      <c r="I371" s="2"/>
      <c r="J371" s="2"/>
      <c r="K371" s="2"/>
      <c r="L371" s="3"/>
      <c r="M371" s="2"/>
      <c r="N371" s="42"/>
      <c r="O371" s="2"/>
      <c r="P371" s="28"/>
      <c r="Q371" s="2"/>
      <c r="R371" s="2"/>
      <c r="S371" s="3"/>
      <c r="T371" s="3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42"/>
      <c r="AF371" s="2"/>
      <c r="AG371" s="2"/>
      <c r="AH371" s="2"/>
      <c r="AI371" s="2"/>
      <c r="AJ371" s="2"/>
      <c r="AK371" s="2"/>
    </row>
    <row r="372" spans="4:37" ht="19.899999999999999" customHeight="1" x14ac:dyDescent="0.15">
      <c r="D372" s="2"/>
      <c r="E372" s="18"/>
      <c r="F372" s="2"/>
      <c r="G372" s="2"/>
      <c r="H372" s="2"/>
      <c r="I372" s="2"/>
      <c r="J372" s="2"/>
      <c r="K372" s="2"/>
      <c r="L372" s="3"/>
      <c r="M372" s="2"/>
      <c r="N372" s="42"/>
      <c r="O372" s="2"/>
      <c r="P372" s="28"/>
      <c r="Q372" s="2"/>
      <c r="R372" s="2"/>
      <c r="S372" s="3"/>
      <c r="T372" s="3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42"/>
      <c r="AF372" s="2"/>
      <c r="AG372" s="2"/>
      <c r="AH372" s="2"/>
      <c r="AI372" s="2"/>
      <c r="AJ372" s="2"/>
      <c r="AK372" s="2"/>
    </row>
    <row r="373" spans="4:37" ht="19.899999999999999" customHeight="1" x14ac:dyDescent="0.15">
      <c r="D373" s="2"/>
      <c r="E373" s="18"/>
      <c r="F373" s="2"/>
      <c r="G373" s="2"/>
      <c r="H373" s="2"/>
      <c r="I373" s="2"/>
      <c r="J373" s="2"/>
      <c r="K373" s="2"/>
      <c r="L373" s="3"/>
      <c r="M373" s="2"/>
      <c r="N373" s="42"/>
      <c r="O373" s="2"/>
      <c r="P373" s="28"/>
      <c r="Q373" s="2"/>
      <c r="R373" s="2"/>
      <c r="S373" s="3"/>
      <c r="T373" s="3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42"/>
      <c r="AF373" s="2"/>
      <c r="AG373" s="2"/>
      <c r="AH373" s="2"/>
      <c r="AI373" s="2"/>
      <c r="AJ373" s="2"/>
      <c r="AK373" s="2"/>
    </row>
    <row r="374" spans="4:37" ht="19.899999999999999" customHeight="1" x14ac:dyDescent="0.15">
      <c r="D374" s="2"/>
      <c r="E374" s="18"/>
      <c r="F374" s="2"/>
      <c r="G374" s="2"/>
      <c r="H374" s="2"/>
      <c r="I374" s="2"/>
      <c r="J374" s="2"/>
      <c r="K374" s="2"/>
      <c r="L374" s="3"/>
      <c r="M374" s="2"/>
      <c r="N374" s="42"/>
      <c r="O374" s="2"/>
      <c r="P374" s="28"/>
      <c r="Q374" s="2"/>
      <c r="R374" s="2"/>
      <c r="S374" s="3"/>
      <c r="T374" s="3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42"/>
      <c r="AF374" s="2"/>
      <c r="AG374" s="2"/>
      <c r="AH374" s="2"/>
      <c r="AI374" s="2"/>
      <c r="AJ374" s="2"/>
      <c r="AK374" s="2"/>
    </row>
    <row r="375" spans="4:37" ht="19.899999999999999" customHeight="1" x14ac:dyDescent="0.15">
      <c r="D375" s="2"/>
      <c r="E375" s="18"/>
      <c r="F375" s="2"/>
      <c r="G375" s="2"/>
      <c r="H375" s="2"/>
      <c r="I375" s="2"/>
      <c r="J375" s="2"/>
      <c r="K375" s="2"/>
      <c r="L375" s="3"/>
      <c r="M375" s="2"/>
      <c r="N375" s="42"/>
      <c r="O375" s="2"/>
      <c r="P375" s="28"/>
      <c r="Q375" s="2"/>
      <c r="R375" s="2"/>
      <c r="S375" s="3"/>
      <c r="T375" s="3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42"/>
      <c r="AF375" s="2"/>
      <c r="AG375" s="2"/>
      <c r="AH375" s="2"/>
      <c r="AI375" s="2"/>
      <c r="AJ375" s="2"/>
      <c r="AK375" s="2"/>
    </row>
    <row r="376" spans="4:37" ht="19.899999999999999" customHeight="1" x14ac:dyDescent="0.15">
      <c r="D376" s="2"/>
      <c r="E376" s="18"/>
      <c r="F376" s="2"/>
      <c r="G376" s="2"/>
      <c r="H376" s="2"/>
      <c r="I376" s="2"/>
      <c r="J376" s="2"/>
      <c r="K376" s="2"/>
      <c r="L376" s="3"/>
      <c r="M376" s="2"/>
      <c r="N376" s="42"/>
      <c r="O376" s="2"/>
      <c r="P376" s="28"/>
      <c r="Q376" s="2"/>
      <c r="R376" s="2"/>
      <c r="S376" s="3"/>
      <c r="T376" s="3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42"/>
      <c r="AF376" s="2"/>
      <c r="AG376" s="2"/>
      <c r="AH376" s="2"/>
      <c r="AI376" s="2"/>
      <c r="AJ376" s="2"/>
      <c r="AK376" s="2"/>
    </row>
    <row r="377" spans="4:37" ht="19.899999999999999" customHeight="1" x14ac:dyDescent="0.15">
      <c r="D377" s="2"/>
      <c r="E377" s="18"/>
      <c r="F377" s="2"/>
      <c r="G377" s="2"/>
      <c r="H377" s="2"/>
      <c r="I377" s="2"/>
      <c r="J377" s="2"/>
      <c r="K377" s="2"/>
      <c r="L377" s="3"/>
      <c r="M377" s="2"/>
      <c r="N377" s="42"/>
      <c r="O377" s="2"/>
      <c r="P377" s="28"/>
      <c r="Q377" s="2"/>
      <c r="R377" s="2"/>
      <c r="S377" s="3"/>
      <c r="T377" s="3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42"/>
      <c r="AF377" s="2"/>
      <c r="AG377" s="2"/>
      <c r="AH377" s="2"/>
      <c r="AI377" s="2"/>
      <c r="AJ377" s="2"/>
      <c r="AK377" s="2"/>
    </row>
    <row r="378" spans="4:37" ht="19.899999999999999" customHeight="1" x14ac:dyDescent="0.15">
      <c r="D378" s="2"/>
      <c r="E378" s="18"/>
      <c r="F378" s="2"/>
      <c r="G378" s="2"/>
      <c r="H378" s="2"/>
      <c r="I378" s="2"/>
      <c r="J378" s="2"/>
      <c r="K378" s="2"/>
      <c r="L378" s="3"/>
      <c r="M378" s="2"/>
      <c r="N378" s="42"/>
      <c r="O378" s="2"/>
      <c r="P378" s="28"/>
      <c r="Q378" s="2"/>
      <c r="R378" s="2"/>
      <c r="S378" s="3"/>
      <c r="T378" s="3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42"/>
      <c r="AF378" s="2"/>
      <c r="AG378" s="2"/>
      <c r="AH378" s="2"/>
      <c r="AI378" s="2"/>
      <c r="AJ378" s="2"/>
      <c r="AK378" s="2"/>
    </row>
    <row r="379" spans="4:37" ht="19.899999999999999" customHeight="1" x14ac:dyDescent="0.15">
      <c r="D379" s="2"/>
      <c r="E379" s="18"/>
      <c r="F379" s="2"/>
      <c r="G379" s="2"/>
      <c r="H379" s="2"/>
      <c r="I379" s="2"/>
      <c r="J379" s="2"/>
      <c r="K379" s="2"/>
      <c r="L379" s="3"/>
      <c r="M379" s="2"/>
      <c r="N379" s="42"/>
      <c r="O379" s="2"/>
      <c r="P379" s="28"/>
      <c r="Q379" s="2"/>
      <c r="R379" s="2"/>
      <c r="S379" s="3"/>
      <c r="T379" s="3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42"/>
      <c r="AF379" s="2"/>
      <c r="AG379" s="2"/>
      <c r="AH379" s="2"/>
      <c r="AI379" s="2"/>
      <c r="AJ379" s="2"/>
      <c r="AK379" s="2"/>
    </row>
    <row r="380" spans="4:37" ht="19.899999999999999" customHeight="1" x14ac:dyDescent="0.15">
      <c r="D380" s="2"/>
      <c r="E380" s="18"/>
      <c r="F380" s="2"/>
      <c r="G380" s="2"/>
      <c r="H380" s="2"/>
      <c r="I380" s="2"/>
      <c r="J380" s="2"/>
      <c r="K380" s="2"/>
      <c r="L380" s="3"/>
      <c r="M380" s="2"/>
      <c r="N380" s="42"/>
      <c r="O380" s="2"/>
      <c r="P380" s="28"/>
      <c r="Q380" s="2"/>
      <c r="R380" s="2"/>
      <c r="S380" s="3"/>
      <c r="T380" s="3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42"/>
      <c r="AF380" s="2"/>
      <c r="AG380" s="2"/>
      <c r="AH380" s="2"/>
      <c r="AI380" s="2"/>
      <c r="AJ380" s="2"/>
      <c r="AK380" s="2"/>
    </row>
    <row r="381" spans="4:37" ht="19.899999999999999" customHeight="1" x14ac:dyDescent="0.15">
      <c r="D381" s="2"/>
      <c r="E381" s="18"/>
      <c r="F381" s="2"/>
      <c r="G381" s="2"/>
      <c r="H381" s="2"/>
      <c r="I381" s="2"/>
      <c r="J381" s="2"/>
      <c r="K381" s="2"/>
      <c r="L381" s="3"/>
      <c r="M381" s="2"/>
      <c r="N381" s="42"/>
      <c r="O381" s="2"/>
      <c r="P381" s="28"/>
      <c r="Q381" s="2"/>
      <c r="R381" s="2"/>
      <c r="S381" s="3"/>
      <c r="T381" s="3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42"/>
      <c r="AF381" s="2"/>
      <c r="AG381" s="2"/>
      <c r="AH381" s="2"/>
      <c r="AI381" s="2"/>
      <c r="AJ381" s="2"/>
      <c r="AK381" s="2"/>
    </row>
    <row r="382" spans="4:37" ht="19.899999999999999" customHeight="1" x14ac:dyDescent="0.15">
      <c r="D382" s="2"/>
      <c r="E382" s="18"/>
      <c r="F382" s="2"/>
      <c r="G382" s="2"/>
      <c r="H382" s="2"/>
      <c r="I382" s="2"/>
      <c r="J382" s="2"/>
      <c r="K382" s="2"/>
      <c r="L382" s="3"/>
      <c r="M382" s="2"/>
      <c r="N382" s="42"/>
      <c r="O382" s="2"/>
      <c r="P382" s="28"/>
      <c r="Q382" s="2"/>
      <c r="R382" s="2"/>
      <c r="S382" s="3"/>
      <c r="T382" s="3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42"/>
      <c r="AF382" s="2"/>
      <c r="AG382" s="2"/>
      <c r="AH382" s="2"/>
      <c r="AI382" s="2"/>
      <c r="AJ382" s="2"/>
      <c r="AK382" s="2"/>
    </row>
    <row r="383" spans="4:37" ht="19.899999999999999" customHeight="1" x14ac:dyDescent="0.15">
      <c r="D383" s="2"/>
      <c r="E383" s="18"/>
      <c r="F383" s="2"/>
      <c r="G383" s="2"/>
      <c r="H383" s="2"/>
      <c r="I383" s="2"/>
      <c r="J383" s="2"/>
      <c r="K383" s="2"/>
      <c r="L383" s="3"/>
      <c r="M383" s="2"/>
      <c r="N383" s="42"/>
      <c r="O383" s="2"/>
      <c r="P383" s="28"/>
      <c r="Q383" s="2"/>
      <c r="R383" s="2"/>
      <c r="S383" s="3"/>
      <c r="T383" s="3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42"/>
      <c r="AF383" s="2"/>
      <c r="AG383" s="2"/>
      <c r="AH383" s="2"/>
      <c r="AI383" s="2"/>
      <c r="AJ383" s="2"/>
      <c r="AK383" s="2"/>
    </row>
    <row r="384" spans="4:37" ht="19.899999999999999" customHeight="1" x14ac:dyDescent="0.15">
      <c r="D384" s="2"/>
      <c r="E384" s="18"/>
      <c r="F384" s="2"/>
      <c r="G384" s="2"/>
      <c r="H384" s="2"/>
      <c r="I384" s="2"/>
      <c r="J384" s="2"/>
      <c r="K384" s="2"/>
      <c r="L384" s="3"/>
      <c r="M384" s="2"/>
      <c r="N384" s="42"/>
      <c r="O384" s="2"/>
      <c r="P384" s="28"/>
      <c r="Q384" s="2"/>
      <c r="R384" s="2"/>
      <c r="S384" s="3"/>
      <c r="T384" s="3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42"/>
      <c r="AF384" s="2"/>
      <c r="AG384" s="2"/>
      <c r="AH384" s="2"/>
      <c r="AI384" s="2"/>
      <c r="AJ384" s="2"/>
      <c r="AK384" s="2"/>
    </row>
    <row r="385" spans="4:37" ht="19.899999999999999" customHeight="1" x14ac:dyDescent="0.15">
      <c r="D385" s="2"/>
      <c r="E385" s="18"/>
      <c r="F385" s="2"/>
      <c r="G385" s="2"/>
      <c r="H385" s="2"/>
      <c r="I385" s="2"/>
      <c r="J385" s="2"/>
      <c r="K385" s="2"/>
      <c r="L385" s="3"/>
      <c r="M385" s="2"/>
      <c r="N385" s="42"/>
      <c r="O385" s="2"/>
      <c r="P385" s="28"/>
      <c r="Q385" s="2"/>
      <c r="R385" s="2"/>
      <c r="S385" s="3"/>
      <c r="T385" s="3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42"/>
      <c r="AF385" s="2"/>
      <c r="AG385" s="2"/>
      <c r="AH385" s="2"/>
      <c r="AI385" s="2"/>
      <c r="AJ385" s="2"/>
      <c r="AK385" s="2"/>
    </row>
    <row r="386" spans="4:37" ht="19.899999999999999" customHeight="1" x14ac:dyDescent="0.15">
      <c r="D386" s="2"/>
      <c r="E386" s="18"/>
      <c r="F386" s="2"/>
      <c r="G386" s="2"/>
      <c r="H386" s="2"/>
      <c r="I386" s="2"/>
      <c r="J386" s="2"/>
      <c r="K386" s="2"/>
      <c r="L386" s="3"/>
      <c r="M386" s="2"/>
      <c r="N386" s="42"/>
      <c r="O386" s="2"/>
      <c r="P386" s="28"/>
      <c r="Q386" s="2"/>
      <c r="R386" s="2"/>
      <c r="S386" s="3"/>
      <c r="T386" s="3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42"/>
      <c r="AF386" s="2"/>
      <c r="AG386" s="2"/>
      <c r="AH386" s="2"/>
      <c r="AI386" s="2"/>
      <c r="AJ386" s="2"/>
      <c r="AK386" s="2"/>
    </row>
    <row r="387" spans="4:37" ht="19.899999999999999" customHeight="1" x14ac:dyDescent="0.15">
      <c r="D387" s="2"/>
      <c r="E387" s="18"/>
      <c r="F387" s="2"/>
      <c r="G387" s="2"/>
      <c r="H387" s="2"/>
      <c r="I387" s="2"/>
      <c r="J387" s="2"/>
      <c r="K387" s="2"/>
      <c r="L387" s="3"/>
      <c r="M387" s="2"/>
      <c r="N387" s="42"/>
      <c r="O387" s="2"/>
      <c r="P387" s="28"/>
      <c r="Q387" s="2"/>
      <c r="R387" s="2"/>
      <c r="S387" s="3"/>
      <c r="T387" s="3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42"/>
      <c r="AF387" s="2"/>
      <c r="AG387" s="2"/>
      <c r="AH387" s="2"/>
      <c r="AI387" s="2"/>
      <c r="AJ387" s="2"/>
      <c r="AK387" s="2"/>
    </row>
    <row r="388" spans="4:37" ht="19.899999999999999" customHeight="1" x14ac:dyDescent="0.15">
      <c r="D388" s="2"/>
      <c r="E388" s="18"/>
      <c r="F388" s="2"/>
      <c r="G388" s="2"/>
      <c r="H388" s="2"/>
      <c r="I388" s="2"/>
      <c r="J388" s="2"/>
      <c r="K388" s="2"/>
      <c r="L388" s="3"/>
      <c r="M388" s="2"/>
      <c r="N388" s="42"/>
      <c r="O388" s="2"/>
      <c r="P388" s="28"/>
      <c r="Q388" s="2"/>
      <c r="R388" s="2"/>
      <c r="S388" s="3"/>
      <c r="T388" s="3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42"/>
      <c r="AF388" s="2"/>
      <c r="AG388" s="2"/>
      <c r="AH388" s="2"/>
      <c r="AI388" s="2"/>
      <c r="AJ388" s="2"/>
      <c r="AK388" s="2"/>
    </row>
    <row r="389" spans="4:37" ht="19.899999999999999" customHeight="1" x14ac:dyDescent="0.15">
      <c r="D389" s="2"/>
      <c r="E389" s="18"/>
      <c r="F389" s="2"/>
      <c r="G389" s="2"/>
      <c r="H389" s="2"/>
      <c r="I389" s="2"/>
      <c r="J389" s="2"/>
      <c r="K389" s="2"/>
      <c r="L389" s="3"/>
      <c r="M389" s="2"/>
      <c r="N389" s="42"/>
      <c r="O389" s="2"/>
      <c r="P389" s="28"/>
      <c r="Q389" s="2"/>
      <c r="R389" s="2"/>
      <c r="S389" s="3"/>
      <c r="T389" s="3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42"/>
      <c r="AF389" s="2"/>
      <c r="AG389" s="2"/>
      <c r="AH389" s="2"/>
      <c r="AI389" s="2"/>
      <c r="AJ389" s="2"/>
      <c r="AK389" s="2"/>
    </row>
    <row r="390" spans="4:37" ht="19.899999999999999" customHeight="1" x14ac:dyDescent="0.15">
      <c r="D390" s="2"/>
      <c r="E390" s="18"/>
      <c r="F390" s="2"/>
      <c r="G390" s="2"/>
      <c r="H390" s="2"/>
      <c r="I390" s="2"/>
      <c r="J390" s="2"/>
      <c r="K390" s="2"/>
      <c r="L390" s="3"/>
      <c r="M390" s="2"/>
      <c r="N390" s="42"/>
      <c r="O390" s="2"/>
      <c r="P390" s="28"/>
      <c r="Q390" s="2"/>
      <c r="R390" s="2"/>
      <c r="S390" s="3"/>
      <c r="T390" s="3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42"/>
      <c r="AF390" s="2"/>
      <c r="AG390" s="2"/>
      <c r="AH390" s="2"/>
      <c r="AI390" s="2"/>
      <c r="AJ390" s="2"/>
      <c r="AK390" s="2"/>
    </row>
    <row r="391" spans="4:37" ht="19.899999999999999" customHeight="1" x14ac:dyDescent="0.15">
      <c r="D391" s="2"/>
      <c r="E391" s="18"/>
      <c r="F391" s="2"/>
      <c r="G391" s="2"/>
      <c r="H391" s="2"/>
      <c r="I391" s="2"/>
      <c r="J391" s="2"/>
      <c r="K391" s="2"/>
      <c r="L391" s="3"/>
      <c r="M391" s="2"/>
      <c r="N391" s="42"/>
      <c r="O391" s="2"/>
      <c r="P391" s="28"/>
      <c r="Q391" s="2"/>
      <c r="R391" s="2"/>
      <c r="S391" s="3"/>
      <c r="T391" s="3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42"/>
      <c r="AF391" s="2"/>
      <c r="AG391" s="2"/>
      <c r="AH391" s="2"/>
      <c r="AI391" s="2"/>
      <c r="AJ391" s="2"/>
      <c r="AK391" s="2"/>
    </row>
    <row r="392" spans="4:37" ht="19.899999999999999" customHeight="1" x14ac:dyDescent="0.15">
      <c r="D392" s="2"/>
      <c r="E392" s="18"/>
      <c r="F392" s="2"/>
      <c r="G392" s="2"/>
      <c r="H392" s="2"/>
      <c r="I392" s="2"/>
      <c r="J392" s="2"/>
      <c r="K392" s="2"/>
      <c r="L392" s="3"/>
      <c r="M392" s="2"/>
      <c r="N392" s="42"/>
      <c r="O392" s="2"/>
      <c r="P392" s="28"/>
      <c r="Q392" s="2"/>
      <c r="R392" s="2"/>
      <c r="S392" s="3"/>
      <c r="T392" s="3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42"/>
      <c r="AF392" s="2"/>
      <c r="AG392" s="2"/>
      <c r="AH392" s="2"/>
      <c r="AI392" s="2"/>
      <c r="AJ392" s="2"/>
      <c r="AK392" s="2"/>
    </row>
    <row r="393" spans="4:37" ht="19.899999999999999" customHeight="1" x14ac:dyDescent="0.15">
      <c r="D393" s="2"/>
      <c r="E393" s="18"/>
      <c r="F393" s="2"/>
      <c r="G393" s="2"/>
      <c r="H393" s="2"/>
      <c r="I393" s="2"/>
      <c r="J393" s="2"/>
      <c r="K393" s="2"/>
      <c r="L393" s="3"/>
      <c r="M393" s="2"/>
      <c r="N393" s="42"/>
      <c r="O393" s="2"/>
      <c r="P393" s="28"/>
      <c r="Q393" s="2"/>
      <c r="R393" s="2"/>
      <c r="S393" s="3"/>
      <c r="T393" s="3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42"/>
      <c r="AF393" s="2"/>
      <c r="AG393" s="2"/>
      <c r="AH393" s="2"/>
      <c r="AI393" s="2"/>
      <c r="AJ393" s="2"/>
      <c r="AK393" s="2"/>
    </row>
    <row r="394" spans="4:37" ht="19.899999999999999" customHeight="1" x14ac:dyDescent="0.15">
      <c r="D394" s="2"/>
      <c r="E394" s="18"/>
      <c r="F394" s="2"/>
      <c r="G394" s="2"/>
      <c r="H394" s="2"/>
      <c r="I394" s="2"/>
      <c r="J394" s="2"/>
      <c r="K394" s="2"/>
      <c r="L394" s="3"/>
      <c r="M394" s="2"/>
      <c r="N394" s="42"/>
      <c r="O394" s="2"/>
      <c r="P394" s="28"/>
      <c r="Q394" s="2"/>
      <c r="R394" s="2"/>
      <c r="S394" s="3"/>
      <c r="T394" s="3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42"/>
      <c r="AF394" s="2"/>
      <c r="AG394" s="2"/>
      <c r="AH394" s="2"/>
      <c r="AI394" s="2"/>
      <c r="AJ394" s="2"/>
      <c r="AK394" s="2"/>
    </row>
    <row r="395" spans="4:37" ht="19.899999999999999" customHeight="1" x14ac:dyDescent="0.15">
      <c r="D395" s="2"/>
      <c r="E395" s="18"/>
      <c r="F395" s="2"/>
      <c r="G395" s="2"/>
      <c r="H395" s="2"/>
      <c r="I395" s="2"/>
      <c r="J395" s="2"/>
      <c r="K395" s="2"/>
      <c r="L395" s="3"/>
      <c r="M395" s="2"/>
      <c r="N395" s="42"/>
      <c r="O395" s="2"/>
      <c r="P395" s="28"/>
      <c r="Q395" s="2"/>
      <c r="R395" s="2"/>
      <c r="S395" s="3"/>
      <c r="T395" s="3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42"/>
      <c r="AF395" s="2"/>
      <c r="AG395" s="2"/>
      <c r="AH395" s="2"/>
      <c r="AI395" s="2"/>
      <c r="AJ395" s="2"/>
      <c r="AK395" s="2"/>
    </row>
    <row r="396" spans="4:37" ht="19.899999999999999" customHeight="1" x14ac:dyDescent="0.15">
      <c r="D396" s="2"/>
      <c r="E396" s="18"/>
      <c r="F396" s="2"/>
      <c r="G396" s="2"/>
      <c r="H396" s="2"/>
      <c r="I396" s="2"/>
      <c r="J396" s="2"/>
      <c r="K396" s="2"/>
      <c r="L396" s="3"/>
      <c r="M396" s="2"/>
      <c r="N396" s="42"/>
      <c r="O396" s="2"/>
      <c r="P396" s="28"/>
      <c r="Q396" s="2"/>
      <c r="R396" s="2"/>
      <c r="S396" s="3"/>
      <c r="T396" s="3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42"/>
      <c r="AF396" s="2"/>
      <c r="AG396" s="2"/>
      <c r="AH396" s="2"/>
      <c r="AI396" s="2"/>
      <c r="AJ396" s="2"/>
      <c r="AK396" s="2"/>
    </row>
    <row r="397" spans="4:37" ht="19.899999999999999" customHeight="1" x14ac:dyDescent="0.15">
      <c r="E397" s="18"/>
      <c r="L397" s="3"/>
      <c r="S397" s="3"/>
      <c r="T397" s="3"/>
      <c r="U397" s="3"/>
      <c r="V397" s="3"/>
    </row>
    <row r="398" spans="4:37" ht="19.899999999999999" customHeight="1" x14ac:dyDescent="0.15">
      <c r="E398" s="18"/>
      <c r="L398" s="3"/>
      <c r="S398" s="3"/>
      <c r="T398" s="3"/>
      <c r="U398" s="3"/>
      <c r="V398" s="3"/>
    </row>
    <row r="399" spans="4:37" ht="19.899999999999999" customHeight="1" x14ac:dyDescent="0.15">
      <c r="E399" s="18"/>
      <c r="L399" s="3"/>
      <c r="S399" s="3"/>
      <c r="T399" s="3"/>
      <c r="U399" s="3"/>
      <c r="V399" s="3"/>
    </row>
    <row r="400" spans="4:37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ht="19.899999999999999" customHeight="1" x14ac:dyDescent="0.15">
      <c r="E679" s="18"/>
      <c r="L679" s="3"/>
      <c r="S679" s="3"/>
      <c r="T679" s="3"/>
      <c r="U679" s="3"/>
      <c r="V679" s="3"/>
    </row>
    <row r="680" spans="5:22" ht="19.899999999999999" customHeight="1" x14ac:dyDescent="0.15">
      <c r="E680" s="18"/>
      <c r="L680" s="3"/>
      <c r="S680" s="3"/>
      <c r="T680" s="3"/>
      <c r="U680" s="3"/>
      <c r="V680" s="3"/>
    </row>
    <row r="681" spans="5:22" ht="19.899999999999999" customHeight="1" x14ac:dyDescent="0.15">
      <c r="E681" s="18"/>
      <c r="L681" s="3"/>
      <c r="S681" s="3"/>
      <c r="T681" s="3"/>
      <c r="U681" s="3"/>
      <c r="V681" s="3"/>
    </row>
    <row r="682" spans="5:22" ht="19.899999999999999" customHeight="1" x14ac:dyDescent="0.15">
      <c r="E682" s="18"/>
      <c r="L682" s="3"/>
      <c r="S682" s="3"/>
      <c r="T682" s="3"/>
      <c r="U682" s="3"/>
      <c r="V682" s="3"/>
    </row>
    <row r="683" spans="5:22" ht="19.899999999999999" customHeight="1" x14ac:dyDescent="0.15">
      <c r="E683" s="18"/>
      <c r="L683" s="3"/>
      <c r="S683" s="3"/>
      <c r="T683" s="3"/>
      <c r="U683" s="3"/>
      <c r="V683" s="3"/>
    </row>
    <row r="684" spans="5:22" ht="19.899999999999999" customHeight="1" x14ac:dyDescent="0.15">
      <c r="E684" s="18"/>
      <c r="L684" s="3"/>
      <c r="S684" s="3"/>
      <c r="T684" s="3"/>
      <c r="U684" s="3"/>
      <c r="V684" s="3"/>
    </row>
    <row r="685" spans="5:22" ht="19.899999999999999" customHeight="1" x14ac:dyDescent="0.15">
      <c r="E685" s="18"/>
      <c r="L685" s="3"/>
      <c r="S685" s="3"/>
      <c r="T685" s="3"/>
      <c r="U685" s="3"/>
      <c r="V685" s="3"/>
    </row>
    <row r="686" spans="5:22" ht="19.899999999999999" customHeight="1" x14ac:dyDescent="0.15">
      <c r="E686" s="18"/>
      <c r="L686" s="3"/>
      <c r="S686" s="3"/>
      <c r="T686" s="3"/>
      <c r="U686" s="3"/>
      <c r="V686" s="3"/>
    </row>
    <row r="687" spans="5:22" ht="19.899999999999999" customHeight="1" x14ac:dyDescent="0.15">
      <c r="E687" s="18"/>
      <c r="L687" s="3"/>
      <c r="S687" s="3"/>
      <c r="T687" s="3"/>
      <c r="U687" s="3"/>
      <c r="V687" s="3"/>
    </row>
    <row r="688" spans="5:22" ht="19.899999999999999" customHeight="1" x14ac:dyDescent="0.15">
      <c r="E688" s="18"/>
      <c r="L688" s="3"/>
      <c r="S688" s="3"/>
      <c r="T688" s="3"/>
      <c r="U688" s="3"/>
      <c r="V688" s="3"/>
    </row>
    <row r="689" spans="5:22" ht="19.899999999999999" customHeight="1" x14ac:dyDescent="0.15">
      <c r="E689" s="18"/>
      <c r="L689" s="3"/>
      <c r="S689" s="3"/>
      <c r="T689" s="3"/>
      <c r="U689" s="3"/>
      <c r="V689" s="3"/>
    </row>
    <row r="690" spans="5:22" ht="19.899999999999999" customHeight="1" x14ac:dyDescent="0.15">
      <c r="E690" s="18"/>
      <c r="L690" s="3"/>
      <c r="S690" s="3"/>
      <c r="T690" s="3"/>
      <c r="U690" s="3"/>
      <c r="V690" s="3"/>
    </row>
    <row r="691" spans="5:22" ht="19.899999999999999" customHeight="1" x14ac:dyDescent="0.15">
      <c r="E691" s="18"/>
      <c r="L691" s="3"/>
      <c r="S691" s="3"/>
      <c r="T691" s="3"/>
      <c r="U691" s="3"/>
      <c r="V691" s="3"/>
    </row>
    <row r="692" spans="5:22" ht="19.899999999999999" customHeight="1" x14ac:dyDescent="0.15">
      <c r="E692" s="18"/>
      <c r="L692" s="3"/>
      <c r="S692" s="3"/>
      <c r="T692" s="3"/>
      <c r="U692" s="3"/>
      <c r="V692" s="3"/>
    </row>
    <row r="693" spans="5:22" ht="19.899999999999999" customHeight="1" x14ac:dyDescent="0.15">
      <c r="E693" s="18"/>
      <c r="L693" s="3"/>
      <c r="S693" s="3"/>
      <c r="T693" s="3"/>
      <c r="U693" s="3"/>
      <c r="V693" s="3"/>
    </row>
    <row r="694" spans="5:22" ht="19.899999999999999" customHeight="1" x14ac:dyDescent="0.15">
      <c r="E694" s="18"/>
      <c r="L694" s="3"/>
      <c r="S694" s="3"/>
      <c r="T694" s="3"/>
      <c r="U694" s="3"/>
      <c r="V694" s="3"/>
    </row>
    <row r="695" spans="5:22" ht="19.899999999999999" customHeight="1" x14ac:dyDescent="0.15">
      <c r="E695" s="18"/>
      <c r="L695" s="3"/>
      <c r="S695" s="3"/>
      <c r="T695" s="3"/>
      <c r="U695" s="3"/>
      <c r="V695" s="3"/>
    </row>
    <row r="696" spans="5:22" ht="19.899999999999999" customHeight="1" x14ac:dyDescent="0.15">
      <c r="E696" s="18"/>
      <c r="L696" s="3"/>
      <c r="S696" s="3"/>
      <c r="T696" s="3"/>
      <c r="U696" s="3"/>
      <c r="V696" s="3"/>
    </row>
    <row r="697" spans="5:22" ht="19.899999999999999" customHeight="1" x14ac:dyDescent="0.15">
      <c r="E697" s="18"/>
      <c r="L697" s="3"/>
      <c r="S697" s="3"/>
      <c r="T697" s="3"/>
      <c r="U697" s="3"/>
      <c r="V697" s="3"/>
    </row>
    <row r="698" spans="5:22" ht="19.899999999999999" customHeight="1" x14ac:dyDescent="0.15">
      <c r="E698" s="18"/>
      <c r="L698" s="3"/>
      <c r="S698" s="3"/>
      <c r="T698" s="3"/>
      <c r="U698" s="3"/>
      <c r="V698" s="3"/>
    </row>
    <row r="699" spans="5:22" ht="19.899999999999999" customHeight="1" x14ac:dyDescent="0.15">
      <c r="E699" s="18"/>
      <c r="L699" s="3"/>
      <c r="S699" s="3"/>
      <c r="T699" s="3"/>
      <c r="U699" s="3"/>
      <c r="V699" s="3"/>
    </row>
    <row r="700" spans="5:22" ht="19.899999999999999" customHeight="1" x14ac:dyDescent="0.15">
      <c r="E700" s="18"/>
      <c r="L700" s="3"/>
      <c r="S700" s="3"/>
      <c r="T700" s="3"/>
      <c r="U700" s="3"/>
      <c r="V700" s="3"/>
    </row>
    <row r="701" spans="5:22" ht="19.899999999999999" customHeight="1" x14ac:dyDescent="0.15">
      <c r="E701" s="18"/>
      <c r="L701" s="3"/>
      <c r="S701" s="3"/>
      <c r="T701" s="3"/>
      <c r="U701" s="3"/>
      <c r="V701" s="3"/>
    </row>
    <row r="702" spans="5:22" ht="19.899999999999999" customHeight="1" x14ac:dyDescent="0.15">
      <c r="E702" s="18"/>
      <c r="L702" s="3"/>
      <c r="S702" s="3"/>
      <c r="T702" s="3"/>
      <c r="U702" s="3"/>
      <c r="V702" s="3"/>
    </row>
    <row r="703" spans="5:22" ht="19.899999999999999" customHeight="1" x14ac:dyDescent="0.15">
      <c r="E703" s="18"/>
      <c r="L703" s="3"/>
      <c r="S703" s="3"/>
      <c r="T703" s="3"/>
      <c r="U703" s="3"/>
      <c r="V703" s="3"/>
    </row>
    <row r="704" spans="5:22" ht="19.899999999999999" customHeight="1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  <c r="L1181" s="3"/>
      <c r="S1181" s="3"/>
      <c r="T1181" s="3"/>
      <c r="U1181" s="3"/>
      <c r="V1181" s="3"/>
    </row>
    <row r="1182" spans="5:22" x14ac:dyDescent="0.15">
      <c r="E1182" s="18"/>
      <c r="L1182" s="3"/>
      <c r="S1182" s="3"/>
      <c r="T1182" s="3"/>
      <c r="U1182" s="3"/>
      <c r="V1182" s="3"/>
    </row>
    <row r="1183" spans="5:22" x14ac:dyDescent="0.15">
      <c r="E1183" s="18"/>
      <c r="L1183" s="3"/>
      <c r="S1183" s="3"/>
      <c r="T1183" s="3"/>
      <c r="U1183" s="3"/>
      <c r="V1183" s="3"/>
    </row>
    <row r="1184" spans="5:22" x14ac:dyDescent="0.15">
      <c r="E1184" s="18"/>
      <c r="L1184" s="3"/>
      <c r="S1184" s="3"/>
      <c r="T1184" s="3"/>
      <c r="U1184" s="3"/>
      <c r="V1184" s="3"/>
    </row>
    <row r="1185" spans="5:22" x14ac:dyDescent="0.15">
      <c r="E1185" s="18"/>
      <c r="L1185" s="3"/>
      <c r="S1185" s="3"/>
      <c r="T1185" s="3"/>
      <c r="U1185" s="3"/>
      <c r="V1185" s="3"/>
    </row>
    <row r="1186" spans="5:22" x14ac:dyDescent="0.15">
      <c r="E1186" s="18"/>
      <c r="L1186" s="3"/>
      <c r="S1186" s="3"/>
      <c r="T1186" s="3"/>
      <c r="U1186" s="3"/>
      <c r="V1186" s="3"/>
    </row>
    <row r="1187" spans="5:22" x14ac:dyDescent="0.15">
      <c r="E1187" s="18"/>
      <c r="L1187" s="3"/>
      <c r="S1187" s="3"/>
      <c r="T1187" s="3"/>
      <c r="U1187" s="3"/>
      <c r="V1187" s="3"/>
    </row>
    <row r="1188" spans="5:22" x14ac:dyDescent="0.15">
      <c r="E1188" s="18"/>
      <c r="L1188" s="3"/>
      <c r="S1188" s="3"/>
      <c r="T1188" s="3"/>
      <c r="U1188" s="3"/>
      <c r="V1188" s="3"/>
    </row>
    <row r="1189" spans="5:22" x14ac:dyDescent="0.15">
      <c r="E1189" s="18"/>
      <c r="L1189" s="3"/>
      <c r="S1189" s="3"/>
      <c r="T1189" s="3"/>
      <c r="U1189" s="3"/>
      <c r="V1189" s="3"/>
    </row>
    <row r="1190" spans="5:22" x14ac:dyDescent="0.15">
      <c r="E1190" s="18"/>
      <c r="L1190" s="3"/>
      <c r="S1190" s="3"/>
      <c r="T1190" s="3"/>
      <c r="U1190" s="3"/>
      <c r="V1190" s="3"/>
    </row>
    <row r="1191" spans="5:22" x14ac:dyDescent="0.15">
      <c r="E1191" s="18"/>
      <c r="L1191" s="3"/>
      <c r="S1191" s="3"/>
      <c r="T1191" s="3"/>
      <c r="U1191" s="3"/>
      <c r="V1191" s="3"/>
    </row>
    <row r="1192" spans="5:22" x14ac:dyDescent="0.15">
      <c r="E1192" s="18"/>
      <c r="L1192" s="3"/>
      <c r="S1192" s="3"/>
      <c r="T1192" s="3"/>
      <c r="U1192" s="3"/>
      <c r="V1192" s="3"/>
    </row>
    <row r="1193" spans="5:22" x14ac:dyDescent="0.15">
      <c r="E1193" s="18"/>
      <c r="L1193" s="3"/>
      <c r="S1193" s="3"/>
      <c r="T1193" s="3"/>
      <c r="U1193" s="3"/>
      <c r="V1193" s="3"/>
    </row>
    <row r="1194" spans="5:22" x14ac:dyDescent="0.15">
      <c r="E1194" s="18"/>
      <c r="L1194" s="3"/>
      <c r="S1194" s="3"/>
      <c r="T1194" s="3"/>
      <c r="U1194" s="3"/>
      <c r="V1194" s="3"/>
    </row>
    <row r="1195" spans="5:22" x14ac:dyDescent="0.15">
      <c r="E1195" s="18"/>
      <c r="L1195" s="3"/>
      <c r="S1195" s="3"/>
      <c r="T1195" s="3"/>
      <c r="U1195" s="3"/>
      <c r="V1195" s="3"/>
    </row>
    <row r="1196" spans="5:22" x14ac:dyDescent="0.15">
      <c r="E1196" s="18"/>
      <c r="L1196" s="3"/>
      <c r="S1196" s="3"/>
      <c r="T1196" s="3"/>
      <c r="U1196" s="3"/>
      <c r="V1196" s="3"/>
    </row>
    <row r="1197" spans="5:22" x14ac:dyDescent="0.15">
      <c r="E1197" s="18"/>
      <c r="L1197" s="3"/>
      <c r="S1197" s="3"/>
      <c r="T1197" s="3"/>
      <c r="U1197" s="3"/>
      <c r="V1197" s="3"/>
    </row>
    <row r="1198" spans="5:22" x14ac:dyDescent="0.15">
      <c r="E1198" s="18"/>
      <c r="L1198" s="3"/>
      <c r="S1198" s="3"/>
      <c r="T1198" s="3"/>
      <c r="U1198" s="3"/>
      <c r="V1198" s="3"/>
    </row>
    <row r="1199" spans="5:22" x14ac:dyDescent="0.15">
      <c r="E1199" s="18"/>
      <c r="L1199" s="3"/>
      <c r="S1199" s="3"/>
      <c r="T1199" s="3"/>
      <c r="U1199" s="3"/>
      <c r="V1199" s="3"/>
    </row>
    <row r="1200" spans="5:22" x14ac:dyDescent="0.15">
      <c r="E1200" s="18"/>
      <c r="L1200" s="3"/>
      <c r="S1200" s="3"/>
      <c r="T1200" s="3"/>
      <c r="U1200" s="3"/>
      <c r="V1200" s="3"/>
    </row>
    <row r="1201" spans="5:22" x14ac:dyDescent="0.15">
      <c r="E1201" s="18"/>
      <c r="L1201" s="3"/>
      <c r="S1201" s="3"/>
      <c r="T1201" s="3"/>
      <c r="U1201" s="3"/>
      <c r="V1201" s="3"/>
    </row>
    <row r="1202" spans="5:22" x14ac:dyDescent="0.15">
      <c r="E1202" s="18"/>
      <c r="L1202" s="3"/>
      <c r="S1202" s="3"/>
      <c r="T1202" s="3"/>
      <c r="U1202" s="3"/>
      <c r="V1202" s="3"/>
    </row>
    <row r="1203" spans="5:22" x14ac:dyDescent="0.15">
      <c r="E1203" s="18"/>
      <c r="L1203" s="3"/>
      <c r="S1203" s="3"/>
      <c r="T1203" s="3"/>
      <c r="U1203" s="3"/>
      <c r="V1203" s="3"/>
    </row>
    <row r="1204" spans="5:22" x14ac:dyDescent="0.15">
      <c r="E1204" s="18"/>
      <c r="L1204" s="3"/>
      <c r="S1204" s="3"/>
      <c r="T1204" s="3"/>
      <c r="U1204" s="3"/>
      <c r="V1204" s="3"/>
    </row>
    <row r="1205" spans="5:22" x14ac:dyDescent="0.15">
      <c r="E1205" s="18"/>
      <c r="L1205" s="3"/>
      <c r="S1205" s="3"/>
      <c r="T1205" s="3"/>
      <c r="U1205" s="3"/>
      <c r="V1205" s="3"/>
    </row>
    <row r="1206" spans="5:22" x14ac:dyDescent="0.15">
      <c r="E1206" s="18"/>
      <c r="L1206" s="3"/>
      <c r="S1206" s="3"/>
      <c r="T1206" s="3"/>
      <c r="U1206" s="3"/>
      <c r="V1206" s="3"/>
    </row>
    <row r="1207" spans="5:22" x14ac:dyDescent="0.15">
      <c r="E1207" s="18"/>
    </row>
    <row r="1208" spans="5:22" x14ac:dyDescent="0.15">
      <c r="E1208" s="18"/>
    </row>
    <row r="1209" spans="5:22" x14ac:dyDescent="0.15">
      <c r="E1209" s="18"/>
    </row>
    <row r="1210" spans="5:22" x14ac:dyDescent="0.15">
      <c r="E1210" s="18"/>
    </row>
    <row r="1211" spans="5:22" x14ac:dyDescent="0.15">
      <c r="E1211" s="18"/>
    </row>
    <row r="1212" spans="5:22" x14ac:dyDescent="0.15">
      <c r="E1212" s="18"/>
    </row>
    <row r="1213" spans="5:22" x14ac:dyDescent="0.15">
      <c r="E1213" s="18"/>
    </row>
    <row r="1214" spans="5:22" x14ac:dyDescent="0.15">
      <c r="E1214" s="18"/>
    </row>
    <row r="1215" spans="5:22" x14ac:dyDescent="0.15">
      <c r="E1215" s="18"/>
    </row>
    <row r="1216" spans="5:22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  <row r="2285" spans="5:5" x14ac:dyDescent="0.15">
      <c r="E2285" s="18"/>
    </row>
    <row r="2286" spans="5:5" x14ac:dyDescent="0.15">
      <c r="E2286" s="18"/>
    </row>
    <row r="2287" spans="5:5" x14ac:dyDescent="0.15">
      <c r="E2287" s="18"/>
    </row>
    <row r="2288" spans="5:5" x14ac:dyDescent="0.15">
      <c r="E2288" s="18"/>
    </row>
    <row r="2289" spans="5:5" x14ac:dyDescent="0.15">
      <c r="E2289" s="18"/>
    </row>
    <row r="2290" spans="5:5" x14ac:dyDescent="0.15">
      <c r="E2290" s="18"/>
    </row>
    <row r="2291" spans="5:5" x14ac:dyDescent="0.15">
      <c r="E2291" s="18"/>
    </row>
    <row r="2292" spans="5:5" x14ac:dyDescent="0.15">
      <c r="E2292" s="18"/>
    </row>
    <row r="2293" spans="5:5" x14ac:dyDescent="0.15">
      <c r="E2293" s="18"/>
    </row>
    <row r="2294" spans="5:5" x14ac:dyDescent="0.15">
      <c r="E2294" s="18"/>
    </row>
    <row r="2295" spans="5:5" x14ac:dyDescent="0.15">
      <c r="E2295" s="18"/>
    </row>
    <row r="2296" spans="5:5" x14ac:dyDescent="0.15">
      <c r="E2296" s="18"/>
    </row>
    <row r="2297" spans="5:5" x14ac:dyDescent="0.15">
      <c r="E2297" s="18"/>
    </row>
    <row r="2298" spans="5:5" x14ac:dyDescent="0.15">
      <c r="E2298" s="18"/>
    </row>
    <row r="2299" spans="5:5" x14ac:dyDescent="0.15">
      <c r="E2299" s="18"/>
    </row>
    <row r="2300" spans="5:5" x14ac:dyDescent="0.15">
      <c r="E2300" s="18"/>
    </row>
    <row r="2301" spans="5:5" x14ac:dyDescent="0.15">
      <c r="E2301" s="18"/>
    </row>
    <row r="2302" spans="5:5" x14ac:dyDescent="0.15">
      <c r="E2302" s="18"/>
    </row>
    <row r="2303" spans="5:5" x14ac:dyDescent="0.15">
      <c r="E2303" s="18"/>
    </row>
    <row r="2304" spans="5:5" x14ac:dyDescent="0.15">
      <c r="E2304" s="18"/>
    </row>
    <row r="2305" spans="5:5" x14ac:dyDescent="0.15">
      <c r="E2305" s="18"/>
    </row>
    <row r="2306" spans="5:5" x14ac:dyDescent="0.15">
      <c r="E2306" s="18"/>
    </row>
    <row r="2307" spans="5:5" x14ac:dyDescent="0.15">
      <c r="E2307" s="18"/>
    </row>
    <row r="2308" spans="5:5" x14ac:dyDescent="0.15">
      <c r="E2308" s="18"/>
    </row>
    <row r="2309" spans="5:5" x14ac:dyDescent="0.15">
      <c r="E2309" s="18"/>
    </row>
    <row r="2310" spans="5:5" x14ac:dyDescent="0.15">
      <c r="E2310" s="18"/>
    </row>
  </sheetData>
  <mergeCells count="245">
    <mergeCell ref="B2:AK2"/>
    <mergeCell ref="B4:B5"/>
    <mergeCell ref="C4:C5"/>
    <mergeCell ref="D4:D5"/>
    <mergeCell ref="E4:E5"/>
    <mergeCell ref="J4:T4"/>
    <mergeCell ref="U4:Z4"/>
    <mergeCell ref="AB4:AI4"/>
    <mergeCell ref="AJ4:AJ5"/>
    <mergeCell ref="AK4:AK5"/>
    <mergeCell ref="B6:B14"/>
    <mergeCell ref="C6:C14"/>
    <mergeCell ref="B16:AK16"/>
    <mergeCell ref="B17:B18"/>
    <mergeCell ref="C17:C18"/>
    <mergeCell ref="D17:D18"/>
    <mergeCell ref="E17:E18"/>
    <mergeCell ref="F17:H17"/>
    <mergeCell ref="I17:T17"/>
    <mergeCell ref="U17:Z17"/>
    <mergeCell ref="AA17:AI17"/>
    <mergeCell ref="AJ17:AJ18"/>
    <mergeCell ref="AK17:AK18"/>
    <mergeCell ref="B19:B38"/>
    <mergeCell ref="C19:C38"/>
    <mergeCell ref="D19:D20"/>
    <mergeCell ref="E19:E20"/>
    <mergeCell ref="F19:F20"/>
    <mergeCell ref="G19:G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F19:AF20"/>
    <mergeCell ref="AG19:AG20"/>
    <mergeCell ref="AH19:AH20"/>
    <mergeCell ref="AI19:AI20"/>
    <mergeCell ref="AJ19:AJ20"/>
    <mergeCell ref="AK19:AK20"/>
    <mergeCell ref="D21:D22"/>
    <mergeCell ref="E21:E22"/>
    <mergeCell ref="F21:F22"/>
    <mergeCell ref="G21:G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F21:AF22"/>
    <mergeCell ref="AG21:AG22"/>
    <mergeCell ref="AH21:AH22"/>
    <mergeCell ref="AI21:AI22"/>
    <mergeCell ref="AJ21:AJ22"/>
    <mergeCell ref="AK21:AK22"/>
    <mergeCell ref="D23:D24"/>
    <mergeCell ref="E23:E24"/>
    <mergeCell ref="F23:F24"/>
    <mergeCell ref="G23:G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F23:AF24"/>
    <mergeCell ref="AG23:AG24"/>
    <mergeCell ref="AH23:AH24"/>
    <mergeCell ref="AI23:AI24"/>
    <mergeCell ref="AJ23:AJ24"/>
    <mergeCell ref="AK23:AK24"/>
    <mergeCell ref="D25:D26"/>
    <mergeCell ref="E25:E26"/>
    <mergeCell ref="F25:F26"/>
    <mergeCell ref="G25:G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F25:AF26"/>
    <mergeCell ref="AG25:AG26"/>
    <mergeCell ref="AH25:AH26"/>
    <mergeCell ref="AI25:AI26"/>
    <mergeCell ref="AJ25:AJ26"/>
    <mergeCell ref="AK25:AK26"/>
    <mergeCell ref="D27:D28"/>
    <mergeCell ref="E27:E28"/>
    <mergeCell ref="F27:F28"/>
    <mergeCell ref="G27:G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F27:AF28"/>
    <mergeCell ref="AG27:AG28"/>
    <mergeCell ref="AH27:AH28"/>
    <mergeCell ref="AI27:AI28"/>
    <mergeCell ref="AJ27:AJ28"/>
    <mergeCell ref="AK27:AK28"/>
    <mergeCell ref="D29:D30"/>
    <mergeCell ref="E29:E30"/>
    <mergeCell ref="F29:F30"/>
    <mergeCell ref="G29:G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F29:AF30"/>
    <mergeCell ref="AG29:AG30"/>
    <mergeCell ref="AH29:AH30"/>
    <mergeCell ref="AI29:AI30"/>
    <mergeCell ref="AJ29:AJ30"/>
    <mergeCell ref="AK29:AK30"/>
    <mergeCell ref="D31:D32"/>
    <mergeCell ref="E31:E32"/>
    <mergeCell ref="F31:F32"/>
    <mergeCell ref="G31:G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F31:AF32"/>
    <mergeCell ref="AG31:AG32"/>
    <mergeCell ref="AH31:AH32"/>
    <mergeCell ref="AI31:AI32"/>
    <mergeCell ref="AJ31:AJ32"/>
    <mergeCell ref="AK31:AK32"/>
    <mergeCell ref="D33:D34"/>
    <mergeCell ref="E33:E34"/>
    <mergeCell ref="F33:F34"/>
    <mergeCell ref="G33:G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F33:AF34"/>
    <mergeCell ref="AG33:AG34"/>
    <mergeCell ref="AH33:AH34"/>
    <mergeCell ref="AI33:AI34"/>
    <mergeCell ref="AJ33:AJ34"/>
    <mergeCell ref="AK33:AK34"/>
    <mergeCell ref="D35:D36"/>
    <mergeCell ref="E35:E36"/>
    <mergeCell ref="F35:F36"/>
    <mergeCell ref="G35:G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F35:AF36"/>
    <mergeCell ref="AG35:AG36"/>
    <mergeCell ref="AH35:AH36"/>
    <mergeCell ref="AI35:AI36"/>
    <mergeCell ref="AJ35:AJ36"/>
    <mergeCell ref="AK35:AK36"/>
    <mergeCell ref="D37:D38"/>
    <mergeCell ref="E37:E38"/>
    <mergeCell ref="F37:F38"/>
    <mergeCell ref="G37:G38"/>
    <mergeCell ref="S37:S38"/>
    <mergeCell ref="AF37:AF38"/>
    <mergeCell ref="T37:T38"/>
    <mergeCell ref="U37:U38"/>
    <mergeCell ref="V37:V38"/>
    <mergeCell ref="W37:W38"/>
    <mergeCell ref="X37:X38"/>
    <mergeCell ref="Y37:Y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</mergeCells>
  <phoneticPr fontId="2" type="noConversion"/>
  <pageMargins left="2.02" right="0.74803149606299213" top="0.48" bottom="0.48" header="0.23" footer="0.51181102362204722"/>
  <pageSetup paperSize="8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S2310"/>
  <sheetViews>
    <sheetView showGridLines="0" zoomScale="90" zoomScaleNormal="90" workbookViewId="0">
      <selection activeCell="T40" sqref="T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30" width="7.875" style="1" customWidth="1"/>
    <col min="31" max="31" width="7.875" style="41" hidden="1" customWidth="1"/>
    <col min="32" max="32" width="7.875" style="1" customWidth="1"/>
    <col min="33" max="33" width="6.125" style="1" customWidth="1"/>
    <col min="34" max="34" width="7.875" style="1" customWidth="1"/>
    <col min="35" max="35" width="6.875" style="1" customWidth="1"/>
    <col min="36" max="36" width="8.25" style="1" customWidth="1"/>
    <col min="37" max="37" width="8.5" style="1" customWidth="1"/>
    <col min="38" max="38" width="2.125" style="1" customWidth="1"/>
    <col min="39" max="39" width="3" style="1" customWidth="1"/>
    <col min="40" max="40" width="18.125" style="1" customWidth="1"/>
    <col min="41" max="44" width="8.25" style="1" customWidth="1"/>
    <col min="45" max="45" width="10.75" style="1" customWidth="1"/>
    <col min="46" max="111" width="8.25" style="1" customWidth="1"/>
    <col min="112" max="16384" width="8.75" style="1"/>
  </cols>
  <sheetData>
    <row r="1" spans="1:41" ht="11.25" customHeight="1" x14ac:dyDescent="0.15"/>
    <row r="2" spans="1:41" ht="54" hidden="1" customHeight="1" x14ac:dyDescent="0.15">
      <c r="B2" s="168" t="s">
        <v>21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</row>
    <row r="3" spans="1:41" ht="7.15" hidden="1" customHeight="1" thickBo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8"/>
      <c r="O3" s="32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8"/>
      <c r="AF3" s="32"/>
      <c r="AG3" s="32"/>
      <c r="AH3" s="32"/>
      <c r="AI3" s="32"/>
      <c r="AJ3" s="32"/>
      <c r="AK3" s="32"/>
      <c r="AL3" s="32"/>
    </row>
    <row r="4" spans="1:41" ht="19.899999999999999" hidden="1" customHeight="1" x14ac:dyDescent="0.15">
      <c r="A4" s="32"/>
      <c r="B4" s="169" t="s">
        <v>24</v>
      </c>
      <c r="C4" s="171" t="s">
        <v>12</v>
      </c>
      <c r="D4" s="171" t="s">
        <v>13</v>
      </c>
      <c r="E4" s="171" t="s">
        <v>27</v>
      </c>
      <c r="F4" s="33" t="s">
        <v>14</v>
      </c>
      <c r="G4" s="33"/>
      <c r="H4" s="33"/>
      <c r="I4" s="33"/>
      <c r="J4" s="147" t="s">
        <v>28</v>
      </c>
      <c r="K4" s="148"/>
      <c r="L4" s="148"/>
      <c r="M4" s="148"/>
      <c r="N4" s="148"/>
      <c r="O4" s="148"/>
      <c r="P4" s="148"/>
      <c r="Q4" s="148"/>
      <c r="R4" s="148"/>
      <c r="S4" s="148"/>
      <c r="T4" s="149"/>
      <c r="U4" s="147" t="s">
        <v>29</v>
      </c>
      <c r="V4" s="148"/>
      <c r="W4" s="148"/>
      <c r="X4" s="148"/>
      <c r="Y4" s="148"/>
      <c r="Z4" s="149"/>
      <c r="AA4" s="75"/>
      <c r="AB4" s="147" t="s">
        <v>30</v>
      </c>
      <c r="AC4" s="148"/>
      <c r="AD4" s="148"/>
      <c r="AE4" s="148"/>
      <c r="AF4" s="148"/>
      <c r="AG4" s="148"/>
      <c r="AH4" s="148"/>
      <c r="AI4" s="149"/>
      <c r="AJ4" s="171" t="s">
        <v>31</v>
      </c>
      <c r="AK4" s="173" t="s">
        <v>32</v>
      </c>
      <c r="AL4" s="32"/>
    </row>
    <row r="5" spans="1:41" ht="51.6" hidden="1" customHeight="1" x14ac:dyDescent="0.15">
      <c r="A5" s="32"/>
      <c r="B5" s="170"/>
      <c r="C5" s="172"/>
      <c r="D5" s="172"/>
      <c r="E5" s="172"/>
      <c r="F5" s="6" t="s">
        <v>23</v>
      </c>
      <c r="G5" s="6"/>
      <c r="H5" s="6"/>
      <c r="I5" s="6"/>
      <c r="J5" s="6" t="s">
        <v>33</v>
      </c>
      <c r="K5" s="24" t="s">
        <v>16</v>
      </c>
      <c r="L5" s="6" t="s">
        <v>35</v>
      </c>
      <c r="M5" s="6" t="s">
        <v>17</v>
      </c>
      <c r="N5" s="26" t="s">
        <v>18</v>
      </c>
      <c r="O5" s="6" t="s">
        <v>19</v>
      </c>
      <c r="P5" s="26" t="s">
        <v>10</v>
      </c>
      <c r="Q5" s="6" t="s">
        <v>9</v>
      </c>
      <c r="R5" s="6" t="s">
        <v>38</v>
      </c>
      <c r="S5" s="6" t="s">
        <v>20</v>
      </c>
      <c r="T5" s="6" t="s">
        <v>6</v>
      </c>
      <c r="U5" s="6" t="s">
        <v>33</v>
      </c>
      <c r="V5" s="24" t="s">
        <v>16</v>
      </c>
      <c r="W5" s="6" t="s">
        <v>17</v>
      </c>
      <c r="X5" s="6" t="s">
        <v>19</v>
      </c>
      <c r="Y5" s="6" t="s">
        <v>11</v>
      </c>
      <c r="Z5" s="6" t="s">
        <v>20</v>
      </c>
      <c r="AA5" s="6"/>
      <c r="AB5" s="6" t="s">
        <v>33</v>
      </c>
      <c r="AC5" s="24" t="s">
        <v>16</v>
      </c>
      <c r="AD5" s="6" t="s">
        <v>17</v>
      </c>
      <c r="AE5" s="26" t="s">
        <v>18</v>
      </c>
      <c r="AF5" s="6" t="s">
        <v>19</v>
      </c>
      <c r="AG5" s="6" t="s">
        <v>11</v>
      </c>
      <c r="AH5" s="6" t="s">
        <v>20</v>
      </c>
      <c r="AI5" s="6" t="s">
        <v>6</v>
      </c>
      <c r="AJ5" s="172"/>
      <c r="AK5" s="174"/>
      <c r="AL5" s="32"/>
      <c r="AO5" s="9"/>
    </row>
    <row r="6" spans="1:41" ht="19.899999999999999" hidden="1" customHeight="1" x14ac:dyDescent="0.15">
      <c r="A6" s="32"/>
      <c r="B6" s="158">
        <f>C6+2*0.2</f>
        <v>1.9</v>
      </c>
      <c r="C6" s="161">
        <v>1.5</v>
      </c>
      <c r="D6" s="4">
        <f>$B$6*100-2*2</f>
        <v>186</v>
      </c>
      <c r="E6" s="10" t="s">
        <v>42</v>
      </c>
      <c r="F6" s="4">
        <v>20</v>
      </c>
      <c r="G6" s="4"/>
      <c r="H6" s="4"/>
      <c r="I6" s="4"/>
      <c r="J6" s="4">
        <f>D6-8</f>
        <v>178</v>
      </c>
      <c r="K6" s="4">
        <f>F6-6</f>
        <v>14</v>
      </c>
      <c r="L6" s="7">
        <f>(99-13)/(Q6-1)</f>
        <v>10.75</v>
      </c>
      <c r="M6" s="14">
        <v>16</v>
      </c>
      <c r="N6" s="29">
        <f>IF(M6=16,1.84,IF(M6=20,2.27,IF(M6=22,2.51,IF(M6=25,2.84,IF(M6=28,3.16)))))</f>
        <v>1.84</v>
      </c>
      <c r="O6" s="4">
        <f>J6+2*K6</f>
        <v>206</v>
      </c>
      <c r="P6" s="30">
        <v>9</v>
      </c>
      <c r="Q6" s="4">
        <f>IF(T6="单排",P6)</f>
        <v>9</v>
      </c>
      <c r="R6" s="4">
        <f>P6-Q6</f>
        <v>0</v>
      </c>
      <c r="S6" s="7">
        <f>O6/100*(R6+Q6)*((M6/100)^2/4*PI()*7850/100)</f>
        <v>29.26235220549151</v>
      </c>
      <c r="T6" s="7" t="s">
        <v>43</v>
      </c>
      <c r="U6" s="7">
        <f>D6-8</f>
        <v>178</v>
      </c>
      <c r="V6" s="7">
        <f>F6-6</f>
        <v>14</v>
      </c>
      <c r="W6" s="14">
        <v>12</v>
      </c>
      <c r="X6" s="4">
        <f>U6+2*V6</f>
        <v>206</v>
      </c>
      <c r="Y6" s="4">
        <v>6</v>
      </c>
      <c r="Z6" s="7">
        <f>X6*Y6/100*((W6/100)^2/4*PI()*7850/100)</f>
        <v>10.973382077059316</v>
      </c>
      <c r="AA6" s="7"/>
      <c r="AB6" s="7">
        <f>IF(AI6="双肢",90.8,(INT((Q6-1)/2)+1)*L6+N6+AE6)</f>
        <v>90.8</v>
      </c>
      <c r="AC6" s="7">
        <f>F6-8.2</f>
        <v>11.8</v>
      </c>
      <c r="AD6" s="14">
        <v>10</v>
      </c>
      <c r="AE6" s="29">
        <f>IF(AD6=10,1.16,IF(AD6=12,1.39,IF(AD6=25,2.7,IF(AD6=28,3.1))))</f>
        <v>1.1599999999999999</v>
      </c>
      <c r="AF6" s="7">
        <f>(AB6+AC6+12)*2</f>
        <v>229.2</v>
      </c>
      <c r="AG6" s="17">
        <f t="shared" ref="AG6:AG14" si="0">IF(AI6="双肢",INT((D6-8)/12.5)+1,(INT((D6-6)/12.5)+1)*2)</f>
        <v>15</v>
      </c>
      <c r="AH6" s="7">
        <f>AF6*AG6/100*((AD6/100)^2/4*PI()*7850/100)</f>
        <v>21.196561253219357</v>
      </c>
      <c r="AI6" s="21" t="s">
        <v>8</v>
      </c>
      <c r="AJ6" s="21">
        <f>S6+Z6+AH6</f>
        <v>61.43229553577018</v>
      </c>
      <c r="AK6" s="11">
        <f>F6*D6*0.99/10000</f>
        <v>0.36828</v>
      </c>
      <c r="AL6" s="32"/>
    </row>
    <row r="7" spans="1:41" ht="19.899999999999999" hidden="1" customHeight="1" x14ac:dyDescent="0.15">
      <c r="A7" s="32"/>
      <c r="B7" s="159"/>
      <c r="C7" s="162"/>
      <c r="D7" s="4">
        <f t="shared" ref="D7:D14" si="1">$B$6*100-2*2</f>
        <v>186</v>
      </c>
      <c r="E7" s="10" t="s">
        <v>44</v>
      </c>
      <c r="F7" s="4">
        <v>20</v>
      </c>
      <c r="G7" s="4"/>
      <c r="H7" s="4"/>
      <c r="I7" s="4"/>
      <c r="J7" s="4">
        <f t="shared" ref="J7:J14" si="2">D7-8</f>
        <v>178</v>
      </c>
      <c r="K7" s="4">
        <f t="shared" ref="K7:K14" si="3">F7-6</f>
        <v>14</v>
      </c>
      <c r="L7" s="7">
        <f t="shared" ref="L7:L14" si="4">(99-13)/(Q7-1)</f>
        <v>7.8181818181818183</v>
      </c>
      <c r="M7" s="14">
        <v>16</v>
      </c>
      <c r="N7" s="29">
        <f t="shared" ref="N7:N14" si="5">IF(M7=16,1.84,IF(M7=20,2.27,IF(M7=22,2.51,IF(M7=25,2.84,IF(M7=28,3.16)))))</f>
        <v>1.84</v>
      </c>
      <c r="O7" s="4">
        <f t="shared" ref="O7:O14" si="6">J7+2*K7</f>
        <v>206</v>
      </c>
      <c r="P7" s="30">
        <v>12</v>
      </c>
      <c r="Q7" s="4">
        <f t="shared" ref="Q7:Q14" si="7">IF(T7="单排",P7)</f>
        <v>12</v>
      </c>
      <c r="R7" s="4">
        <f t="shared" ref="R7:R14" si="8">P7-Q7</f>
        <v>0</v>
      </c>
      <c r="S7" s="7">
        <f t="shared" ref="S7:S14" si="9">O7/100*(R7+Q7)*((M7/100)^2/4*PI()*7850/100)</f>
        <v>39.016469607322016</v>
      </c>
      <c r="T7" s="7" t="s">
        <v>43</v>
      </c>
      <c r="U7" s="7">
        <f t="shared" ref="U7:U14" si="10">D7-8</f>
        <v>178</v>
      </c>
      <c r="V7" s="7">
        <f t="shared" ref="V7:V14" si="11">F7-6</f>
        <v>14</v>
      </c>
      <c r="W7" s="14">
        <v>12</v>
      </c>
      <c r="X7" s="4">
        <f t="shared" ref="X7:X14" si="12">U7+2*V7</f>
        <v>206</v>
      </c>
      <c r="Y7" s="4">
        <v>6</v>
      </c>
      <c r="Z7" s="7">
        <f t="shared" ref="Z7:Z14" si="13">X7*Y7/100*((W7/100)^2/4*PI()*7850/100)</f>
        <v>10.973382077059316</v>
      </c>
      <c r="AA7" s="7"/>
      <c r="AB7" s="7">
        <f>IF(AI7="双肢",90.8,(INT((Q7-1)/2)+1)*L7+N7+AE7)</f>
        <v>90.8</v>
      </c>
      <c r="AC7" s="7">
        <f t="shared" ref="AC7:AC14" si="14">F7-8.2</f>
        <v>11.8</v>
      </c>
      <c r="AD7" s="14">
        <v>10</v>
      </c>
      <c r="AE7" s="29">
        <f t="shared" ref="AE7:AE14" si="15">IF(AD7=10,1.16,IF(AD7=12,1.39,IF(AD7=25,2.7,IF(AD7=28,3.1))))</f>
        <v>1.1599999999999999</v>
      </c>
      <c r="AF7" s="7">
        <f t="shared" ref="AF7:AF14" si="16">(AB7+AC7+12)*2</f>
        <v>229.2</v>
      </c>
      <c r="AG7" s="17">
        <f t="shared" si="0"/>
        <v>15</v>
      </c>
      <c r="AH7" s="7">
        <f t="shared" ref="AH7:AH14" si="17">AF7*AG7/100*((AD7/100)^2/4*PI()*7850/100)</f>
        <v>21.196561253219357</v>
      </c>
      <c r="AI7" s="21" t="s">
        <v>8</v>
      </c>
      <c r="AJ7" s="21">
        <f t="shared" ref="AJ7:AJ14" si="18">S7+Z7+AH7</f>
        <v>71.186412937600693</v>
      </c>
      <c r="AK7" s="11">
        <f t="shared" ref="AK7:AK14" si="19">F7*D7*0.99/10000</f>
        <v>0.36828</v>
      </c>
      <c r="AL7" s="32"/>
    </row>
    <row r="8" spans="1:41" ht="19.899999999999999" hidden="1" customHeight="1" x14ac:dyDescent="0.15">
      <c r="A8" s="32"/>
      <c r="B8" s="159"/>
      <c r="C8" s="162"/>
      <c r="D8" s="4">
        <f t="shared" si="1"/>
        <v>186</v>
      </c>
      <c r="E8" s="10" t="s">
        <v>45</v>
      </c>
      <c r="F8" s="4">
        <v>30</v>
      </c>
      <c r="G8" s="4"/>
      <c r="H8" s="4"/>
      <c r="I8" s="4"/>
      <c r="J8" s="4">
        <f t="shared" si="2"/>
        <v>178</v>
      </c>
      <c r="K8" s="4">
        <f t="shared" si="3"/>
        <v>24</v>
      </c>
      <c r="L8" s="7">
        <f t="shared" si="4"/>
        <v>8.6</v>
      </c>
      <c r="M8" s="14">
        <v>16</v>
      </c>
      <c r="N8" s="29">
        <f t="shared" si="5"/>
        <v>1.84</v>
      </c>
      <c r="O8" s="4">
        <f t="shared" si="6"/>
        <v>226</v>
      </c>
      <c r="P8" s="30">
        <v>11</v>
      </c>
      <c r="Q8" s="4">
        <f t="shared" si="7"/>
        <v>11</v>
      </c>
      <c r="R8" s="4">
        <f t="shared" si="8"/>
        <v>0</v>
      </c>
      <c r="S8" s="7">
        <f t="shared" si="9"/>
        <v>39.237436668204907</v>
      </c>
      <c r="T8" s="7" t="s">
        <v>43</v>
      </c>
      <c r="U8" s="7">
        <f t="shared" si="10"/>
        <v>178</v>
      </c>
      <c r="V8" s="7">
        <f t="shared" si="11"/>
        <v>24</v>
      </c>
      <c r="W8" s="14">
        <v>12</v>
      </c>
      <c r="X8" s="4">
        <f t="shared" si="12"/>
        <v>226</v>
      </c>
      <c r="Y8" s="4">
        <v>6</v>
      </c>
      <c r="Z8" s="7">
        <f t="shared" si="13"/>
        <v>12.038758977744688</v>
      </c>
      <c r="AA8" s="7"/>
      <c r="AB8" s="7">
        <f t="shared" ref="AB8:AB14" si="20">IF(AI8="双肢",90.8,(INT((Q8-1)/2)+1)*L8+N8+AE8)</f>
        <v>90.8</v>
      </c>
      <c r="AC8" s="7">
        <f t="shared" si="14"/>
        <v>21.8</v>
      </c>
      <c r="AD8" s="14">
        <v>10</v>
      </c>
      <c r="AE8" s="29">
        <f t="shared" si="15"/>
        <v>1.1599999999999999</v>
      </c>
      <c r="AF8" s="7">
        <f t="shared" si="16"/>
        <v>249.2</v>
      </c>
      <c r="AG8" s="17">
        <f t="shared" si="0"/>
        <v>15</v>
      </c>
      <c r="AH8" s="7">
        <f t="shared" si="17"/>
        <v>23.046173928020348</v>
      </c>
      <c r="AI8" s="21" t="s">
        <v>8</v>
      </c>
      <c r="AJ8" s="21">
        <f t="shared" si="18"/>
        <v>74.322369573969951</v>
      </c>
      <c r="AK8" s="11">
        <f t="shared" si="19"/>
        <v>0.55242000000000002</v>
      </c>
      <c r="AL8" s="32"/>
    </row>
    <row r="9" spans="1:41" ht="19.899999999999999" hidden="1" customHeight="1" x14ac:dyDescent="0.15">
      <c r="A9" s="32"/>
      <c r="B9" s="159"/>
      <c r="C9" s="162"/>
      <c r="D9" s="4">
        <f t="shared" si="1"/>
        <v>186</v>
      </c>
      <c r="E9" s="10" t="s">
        <v>0</v>
      </c>
      <c r="F9" s="4">
        <v>30</v>
      </c>
      <c r="G9" s="4"/>
      <c r="H9" s="4"/>
      <c r="I9" s="4"/>
      <c r="J9" s="4">
        <f t="shared" si="2"/>
        <v>178</v>
      </c>
      <c r="K9" s="4">
        <f t="shared" si="3"/>
        <v>24</v>
      </c>
      <c r="L9" s="7">
        <f t="shared" si="4"/>
        <v>9.5555555555555554</v>
      </c>
      <c r="M9" s="14">
        <v>20</v>
      </c>
      <c r="N9" s="29">
        <f t="shared" si="5"/>
        <v>2.27</v>
      </c>
      <c r="O9" s="4">
        <f t="shared" si="6"/>
        <v>226</v>
      </c>
      <c r="P9" s="30">
        <v>10</v>
      </c>
      <c r="Q9" s="4">
        <f t="shared" si="7"/>
        <v>10</v>
      </c>
      <c r="R9" s="4">
        <f t="shared" si="8"/>
        <v>0</v>
      </c>
      <c r="S9" s="7">
        <f t="shared" si="9"/>
        <v>55.734995267336522</v>
      </c>
      <c r="T9" s="7" t="s">
        <v>43</v>
      </c>
      <c r="U9" s="7">
        <f t="shared" si="10"/>
        <v>178</v>
      </c>
      <c r="V9" s="7">
        <f t="shared" si="11"/>
        <v>24</v>
      </c>
      <c r="W9" s="14">
        <v>12</v>
      </c>
      <c r="X9" s="4">
        <f t="shared" si="12"/>
        <v>226</v>
      </c>
      <c r="Y9" s="4">
        <v>6</v>
      </c>
      <c r="Z9" s="7">
        <f t="shared" si="13"/>
        <v>12.038758977744688</v>
      </c>
      <c r="AA9" s="7"/>
      <c r="AB9" s="7">
        <f>IF(AI9="双肢",90.8,(INT((Q9-1)/2)+1)*L9+N9+AE9)</f>
        <v>90.8</v>
      </c>
      <c r="AC9" s="7">
        <f t="shared" si="14"/>
        <v>21.8</v>
      </c>
      <c r="AD9" s="14">
        <v>12</v>
      </c>
      <c r="AE9" s="29">
        <f t="shared" si="15"/>
        <v>1.39</v>
      </c>
      <c r="AF9" s="7">
        <f t="shared" si="16"/>
        <v>249.2</v>
      </c>
      <c r="AG9" s="17">
        <f t="shared" si="0"/>
        <v>15</v>
      </c>
      <c r="AH9" s="7">
        <f t="shared" si="17"/>
        <v>33.186490456349297</v>
      </c>
      <c r="AI9" s="21" t="s">
        <v>8</v>
      </c>
      <c r="AJ9" s="21">
        <f t="shared" si="18"/>
        <v>100.9602447014305</v>
      </c>
      <c r="AK9" s="11">
        <f t="shared" si="19"/>
        <v>0.55242000000000002</v>
      </c>
      <c r="AL9" s="32"/>
    </row>
    <row r="10" spans="1:41" ht="19.899999999999999" hidden="1" customHeight="1" x14ac:dyDescent="0.15">
      <c r="A10" s="32"/>
      <c r="B10" s="159"/>
      <c r="C10" s="162"/>
      <c r="D10" s="4">
        <f t="shared" si="1"/>
        <v>186</v>
      </c>
      <c r="E10" s="10" t="s">
        <v>1</v>
      </c>
      <c r="F10" s="4">
        <v>35</v>
      </c>
      <c r="G10" s="4"/>
      <c r="H10" s="4"/>
      <c r="I10" s="4"/>
      <c r="J10" s="4">
        <f t="shared" si="2"/>
        <v>178</v>
      </c>
      <c r="K10" s="4">
        <f t="shared" si="3"/>
        <v>29</v>
      </c>
      <c r="L10" s="7">
        <f t="shared" si="4"/>
        <v>8.6</v>
      </c>
      <c r="M10" s="14">
        <v>20</v>
      </c>
      <c r="N10" s="29">
        <f t="shared" si="5"/>
        <v>2.27</v>
      </c>
      <c r="O10" s="4">
        <f t="shared" si="6"/>
        <v>236</v>
      </c>
      <c r="P10" s="30">
        <v>11</v>
      </c>
      <c r="Q10" s="4">
        <f t="shared" si="7"/>
        <v>11</v>
      </c>
      <c r="R10" s="4">
        <f t="shared" si="8"/>
        <v>0</v>
      </c>
      <c r="S10" s="7">
        <f t="shared" si="9"/>
        <v>64.021260050444951</v>
      </c>
      <c r="T10" s="7" t="s">
        <v>43</v>
      </c>
      <c r="U10" s="7">
        <f t="shared" si="10"/>
        <v>178</v>
      </c>
      <c r="V10" s="7">
        <f t="shared" si="11"/>
        <v>29</v>
      </c>
      <c r="W10" s="14">
        <v>12</v>
      </c>
      <c r="X10" s="4">
        <f t="shared" si="12"/>
        <v>236</v>
      </c>
      <c r="Y10" s="4">
        <v>6</v>
      </c>
      <c r="Z10" s="7">
        <f t="shared" si="13"/>
        <v>12.571447428087373</v>
      </c>
      <c r="AA10" s="7"/>
      <c r="AB10" s="7">
        <f t="shared" si="20"/>
        <v>90.8</v>
      </c>
      <c r="AC10" s="7">
        <f t="shared" si="14"/>
        <v>26.8</v>
      </c>
      <c r="AD10" s="14">
        <v>12</v>
      </c>
      <c r="AE10" s="29">
        <f t="shared" si="15"/>
        <v>1.39</v>
      </c>
      <c r="AF10" s="7">
        <f t="shared" si="16"/>
        <v>259.2</v>
      </c>
      <c r="AG10" s="17">
        <f t="shared" si="0"/>
        <v>15</v>
      </c>
      <c r="AH10" s="7">
        <f t="shared" si="17"/>
        <v>34.518211582206007</v>
      </c>
      <c r="AI10" s="21" t="s">
        <v>8</v>
      </c>
      <c r="AJ10" s="21">
        <f t="shared" si="18"/>
        <v>111.11091906073833</v>
      </c>
      <c r="AK10" s="11">
        <f t="shared" si="19"/>
        <v>0.64449000000000001</v>
      </c>
      <c r="AL10" s="32"/>
    </row>
    <row r="11" spans="1:41" ht="19.899999999999999" hidden="1" customHeight="1" x14ac:dyDescent="0.15">
      <c r="A11" s="32"/>
      <c r="B11" s="159"/>
      <c r="C11" s="162"/>
      <c r="D11" s="4">
        <f t="shared" si="1"/>
        <v>186</v>
      </c>
      <c r="E11" s="10" t="s">
        <v>2</v>
      </c>
      <c r="F11" s="4">
        <v>35</v>
      </c>
      <c r="G11" s="4"/>
      <c r="H11" s="4"/>
      <c r="I11" s="4"/>
      <c r="J11" s="4">
        <f t="shared" si="2"/>
        <v>178</v>
      </c>
      <c r="K11" s="4">
        <f t="shared" si="3"/>
        <v>29</v>
      </c>
      <c r="L11" s="7">
        <f t="shared" si="4"/>
        <v>7.166666666666667</v>
      </c>
      <c r="M11" s="14">
        <v>20</v>
      </c>
      <c r="N11" s="29">
        <f t="shared" si="5"/>
        <v>2.27</v>
      </c>
      <c r="O11" s="4">
        <f t="shared" si="6"/>
        <v>236</v>
      </c>
      <c r="P11" s="30">
        <v>13</v>
      </c>
      <c r="Q11" s="4">
        <f t="shared" si="7"/>
        <v>13</v>
      </c>
      <c r="R11" s="4">
        <f t="shared" si="8"/>
        <v>0</v>
      </c>
      <c r="S11" s="7">
        <f t="shared" si="9"/>
        <v>75.661489150525867</v>
      </c>
      <c r="T11" s="7" t="s">
        <v>43</v>
      </c>
      <c r="U11" s="7">
        <f t="shared" si="10"/>
        <v>178</v>
      </c>
      <c r="V11" s="7">
        <f t="shared" si="11"/>
        <v>29</v>
      </c>
      <c r="W11" s="14">
        <v>12</v>
      </c>
      <c r="X11" s="4">
        <f t="shared" si="12"/>
        <v>236</v>
      </c>
      <c r="Y11" s="4">
        <v>6</v>
      </c>
      <c r="Z11" s="7">
        <f>X11*Y11/100*((W11/100)^2/4*PI()*7850/100)</f>
        <v>12.571447428087373</v>
      </c>
      <c r="AA11" s="7"/>
      <c r="AB11" s="7">
        <f t="shared" si="20"/>
        <v>90.8</v>
      </c>
      <c r="AC11" s="7">
        <f t="shared" si="14"/>
        <v>26.8</v>
      </c>
      <c r="AD11" s="14">
        <v>12</v>
      </c>
      <c r="AE11" s="29">
        <f t="shared" si="15"/>
        <v>1.39</v>
      </c>
      <c r="AF11" s="7">
        <f t="shared" si="16"/>
        <v>259.2</v>
      </c>
      <c r="AG11" s="17">
        <f t="shared" si="0"/>
        <v>15</v>
      </c>
      <c r="AH11" s="7">
        <f t="shared" si="17"/>
        <v>34.518211582206007</v>
      </c>
      <c r="AI11" s="21" t="s">
        <v>8</v>
      </c>
      <c r="AJ11" s="21">
        <f t="shared" si="18"/>
        <v>122.75114816081924</v>
      </c>
      <c r="AK11" s="11">
        <f t="shared" si="19"/>
        <v>0.64449000000000001</v>
      </c>
      <c r="AL11" s="32"/>
    </row>
    <row r="12" spans="1:41" ht="19.899999999999999" hidden="1" customHeight="1" x14ac:dyDescent="0.15">
      <c r="A12" s="32"/>
      <c r="B12" s="159"/>
      <c r="C12" s="162"/>
      <c r="D12" s="4">
        <f t="shared" si="1"/>
        <v>186</v>
      </c>
      <c r="E12" s="10" t="s">
        <v>3</v>
      </c>
      <c r="F12" s="4">
        <v>40</v>
      </c>
      <c r="G12" s="4"/>
      <c r="H12" s="4"/>
      <c r="I12" s="4"/>
      <c r="J12" s="4">
        <f t="shared" si="2"/>
        <v>178</v>
      </c>
      <c r="K12" s="4">
        <f t="shared" si="3"/>
        <v>34</v>
      </c>
      <c r="L12" s="7">
        <f t="shared" si="4"/>
        <v>7.166666666666667</v>
      </c>
      <c r="M12" s="14">
        <v>20</v>
      </c>
      <c r="N12" s="29">
        <f t="shared" si="5"/>
        <v>2.27</v>
      </c>
      <c r="O12" s="4">
        <f t="shared" si="6"/>
        <v>246</v>
      </c>
      <c r="P12" s="30">
        <v>13</v>
      </c>
      <c r="Q12" s="4">
        <f t="shared" si="7"/>
        <v>13</v>
      </c>
      <c r="R12" s="4">
        <f t="shared" si="8"/>
        <v>0</v>
      </c>
      <c r="S12" s="7">
        <f t="shared" si="9"/>
        <v>78.867484453514251</v>
      </c>
      <c r="T12" s="7" t="s">
        <v>43</v>
      </c>
      <c r="U12" s="7">
        <f t="shared" si="10"/>
        <v>178</v>
      </c>
      <c r="V12" s="7">
        <f t="shared" si="11"/>
        <v>34</v>
      </c>
      <c r="W12" s="14">
        <v>12</v>
      </c>
      <c r="X12" s="4">
        <f t="shared" si="12"/>
        <v>246</v>
      </c>
      <c r="Y12" s="4">
        <v>6</v>
      </c>
      <c r="Z12" s="7">
        <f t="shared" si="13"/>
        <v>13.104135878430057</v>
      </c>
      <c r="AA12" s="7"/>
      <c r="AB12" s="7">
        <f t="shared" si="20"/>
        <v>53.596666666666671</v>
      </c>
      <c r="AC12" s="7">
        <f t="shared" si="14"/>
        <v>31.8</v>
      </c>
      <c r="AD12" s="14">
        <v>10</v>
      </c>
      <c r="AE12" s="29">
        <f t="shared" si="15"/>
        <v>1.1599999999999999</v>
      </c>
      <c r="AF12" s="7">
        <f t="shared" si="16"/>
        <v>194.79333333333335</v>
      </c>
      <c r="AG12" s="17">
        <f t="shared" si="0"/>
        <v>30</v>
      </c>
      <c r="AH12" s="7">
        <f t="shared" si="17"/>
        <v>36.029221830006769</v>
      </c>
      <c r="AI12" s="21" t="s">
        <v>22</v>
      </c>
      <c r="AJ12" s="21">
        <f t="shared" si="18"/>
        <v>128.00084216195108</v>
      </c>
      <c r="AK12" s="11">
        <f t="shared" si="19"/>
        <v>0.73655999999999999</v>
      </c>
      <c r="AL12" s="32"/>
    </row>
    <row r="13" spans="1:41" ht="19.899999999999999" hidden="1" customHeight="1" x14ac:dyDescent="0.15">
      <c r="A13" s="32"/>
      <c r="B13" s="159"/>
      <c r="C13" s="162"/>
      <c r="D13" s="4">
        <f t="shared" si="1"/>
        <v>186</v>
      </c>
      <c r="E13" s="10" t="s">
        <v>4</v>
      </c>
      <c r="F13" s="4">
        <v>40</v>
      </c>
      <c r="G13" s="4"/>
      <c r="H13" s="4"/>
      <c r="I13" s="4"/>
      <c r="J13" s="4">
        <f t="shared" si="2"/>
        <v>178</v>
      </c>
      <c r="K13" s="4">
        <f t="shared" si="3"/>
        <v>34</v>
      </c>
      <c r="L13" s="7">
        <f t="shared" si="4"/>
        <v>7.8181818181818183</v>
      </c>
      <c r="M13" s="14">
        <v>22</v>
      </c>
      <c r="N13" s="29">
        <f t="shared" si="5"/>
        <v>2.5099999999999998</v>
      </c>
      <c r="O13" s="4">
        <f t="shared" si="6"/>
        <v>246</v>
      </c>
      <c r="P13" s="30">
        <v>12</v>
      </c>
      <c r="Q13" s="4">
        <f t="shared" si="7"/>
        <v>12</v>
      </c>
      <c r="R13" s="4">
        <f t="shared" si="8"/>
        <v>0</v>
      </c>
      <c r="S13" s="7">
        <f t="shared" si="9"/>
        <v>88.08891340500206</v>
      </c>
      <c r="T13" s="7" t="s">
        <v>43</v>
      </c>
      <c r="U13" s="7">
        <f t="shared" si="10"/>
        <v>178</v>
      </c>
      <c r="V13" s="7">
        <f t="shared" si="11"/>
        <v>34</v>
      </c>
      <c r="W13" s="14">
        <v>12</v>
      </c>
      <c r="X13" s="4">
        <f t="shared" si="12"/>
        <v>246</v>
      </c>
      <c r="Y13" s="4">
        <v>6</v>
      </c>
      <c r="Z13" s="7">
        <f t="shared" si="13"/>
        <v>13.104135878430057</v>
      </c>
      <c r="AA13" s="7"/>
      <c r="AB13" s="7">
        <f t="shared" si="20"/>
        <v>50.579090909090901</v>
      </c>
      <c r="AC13" s="7">
        <f t="shared" si="14"/>
        <v>31.8</v>
      </c>
      <c r="AD13" s="14">
        <v>10</v>
      </c>
      <c r="AE13" s="29">
        <f t="shared" si="15"/>
        <v>1.1599999999999999</v>
      </c>
      <c r="AF13" s="7">
        <f t="shared" si="16"/>
        <v>188.75818181818181</v>
      </c>
      <c r="AG13" s="17">
        <f t="shared" si="0"/>
        <v>30</v>
      </c>
      <c r="AH13" s="7">
        <f t="shared" si="17"/>
        <v>34.912952556329905</v>
      </c>
      <c r="AI13" s="21" t="s">
        <v>22</v>
      </c>
      <c r="AJ13" s="21">
        <f t="shared" si="18"/>
        <v>136.10600183976203</v>
      </c>
      <c r="AK13" s="11">
        <f t="shared" si="19"/>
        <v>0.73655999999999999</v>
      </c>
      <c r="AL13" s="32"/>
    </row>
    <row r="14" spans="1:41" ht="19.899999999999999" hidden="1" customHeight="1" thickBot="1" x14ac:dyDescent="0.2">
      <c r="A14" s="32"/>
      <c r="B14" s="160"/>
      <c r="C14" s="163"/>
      <c r="D14" s="5">
        <f t="shared" si="1"/>
        <v>186</v>
      </c>
      <c r="E14" s="8" t="s">
        <v>5</v>
      </c>
      <c r="F14" s="5">
        <v>45</v>
      </c>
      <c r="G14" s="5"/>
      <c r="H14" s="5"/>
      <c r="I14" s="5"/>
      <c r="J14" s="5">
        <f t="shared" si="2"/>
        <v>178</v>
      </c>
      <c r="K14" s="5">
        <f t="shared" si="3"/>
        <v>39</v>
      </c>
      <c r="L14" s="8">
        <f t="shared" si="4"/>
        <v>7.8181818181818183</v>
      </c>
      <c r="M14" s="15">
        <v>22</v>
      </c>
      <c r="N14" s="31">
        <f t="shared" si="5"/>
        <v>2.5099999999999998</v>
      </c>
      <c r="O14" s="5">
        <f t="shared" si="6"/>
        <v>256</v>
      </c>
      <c r="P14" s="40">
        <v>12</v>
      </c>
      <c r="Q14" s="5">
        <f t="shared" si="7"/>
        <v>12</v>
      </c>
      <c r="R14" s="5">
        <f t="shared" si="8"/>
        <v>0</v>
      </c>
      <c r="S14" s="8">
        <f t="shared" si="9"/>
        <v>91.669763543416778</v>
      </c>
      <c r="T14" s="8" t="s">
        <v>43</v>
      </c>
      <c r="U14" s="8">
        <f t="shared" si="10"/>
        <v>178</v>
      </c>
      <c r="V14" s="8">
        <f t="shared" si="11"/>
        <v>39</v>
      </c>
      <c r="W14" s="15">
        <v>12</v>
      </c>
      <c r="X14" s="5">
        <f t="shared" si="12"/>
        <v>256</v>
      </c>
      <c r="Y14" s="5">
        <v>6</v>
      </c>
      <c r="Z14" s="8">
        <f t="shared" si="13"/>
        <v>13.636824328772743</v>
      </c>
      <c r="AA14" s="8"/>
      <c r="AB14" s="8">
        <f t="shared" si="20"/>
        <v>50.809090909090905</v>
      </c>
      <c r="AC14" s="8">
        <f t="shared" si="14"/>
        <v>36.799999999999997</v>
      </c>
      <c r="AD14" s="15">
        <v>12</v>
      </c>
      <c r="AE14" s="31">
        <f t="shared" si="15"/>
        <v>1.39</v>
      </c>
      <c r="AF14" s="8">
        <f t="shared" si="16"/>
        <v>199.21818181818179</v>
      </c>
      <c r="AG14" s="23">
        <f t="shared" si="0"/>
        <v>30</v>
      </c>
      <c r="AH14" s="8">
        <f t="shared" si="17"/>
        <v>53.060612276407291</v>
      </c>
      <c r="AI14" s="22" t="s">
        <v>22</v>
      </c>
      <c r="AJ14" s="22">
        <f t="shared" si="18"/>
        <v>158.36720014859682</v>
      </c>
      <c r="AK14" s="16">
        <f t="shared" si="19"/>
        <v>0.82862999999999998</v>
      </c>
      <c r="AL14" s="32"/>
    </row>
    <row r="15" spans="1:41" ht="14.25" customHeight="1" x14ac:dyDescent="0.15">
      <c r="A15" s="32"/>
      <c r="B15" s="12"/>
      <c r="C15" s="12"/>
      <c r="D15" s="13"/>
      <c r="E15" s="12"/>
      <c r="F15" s="13"/>
      <c r="G15" s="13"/>
      <c r="H15" s="13"/>
      <c r="I15" s="13"/>
      <c r="J15" s="13"/>
      <c r="K15" s="13"/>
      <c r="L15" s="12"/>
      <c r="M15" s="19"/>
      <c r="N15" s="27"/>
      <c r="O15" s="13"/>
      <c r="P15" s="62"/>
      <c r="Q15" s="13"/>
      <c r="R15" s="13"/>
      <c r="S15" s="12"/>
      <c r="T15" s="12"/>
      <c r="U15" s="12"/>
      <c r="V15" s="12"/>
      <c r="W15" s="19"/>
      <c r="X15" s="13"/>
      <c r="Y15" s="13"/>
      <c r="Z15" s="12"/>
      <c r="AA15" s="12"/>
      <c r="AB15" s="12"/>
      <c r="AC15" s="12"/>
      <c r="AD15" s="19"/>
      <c r="AE15" s="27"/>
      <c r="AF15" s="12"/>
      <c r="AG15" s="13"/>
      <c r="AH15" s="12"/>
      <c r="AI15" s="12"/>
      <c r="AJ15" s="12"/>
      <c r="AK15" s="20"/>
      <c r="AL15" s="32"/>
    </row>
    <row r="16" spans="1:41" ht="54" customHeight="1" thickBot="1" x14ac:dyDescent="0.2">
      <c r="A16" s="32"/>
      <c r="B16" s="164" t="s">
        <v>108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32"/>
    </row>
    <row r="17" spans="1:45" ht="26.25" customHeight="1" x14ac:dyDescent="0.15">
      <c r="A17" s="32"/>
      <c r="B17" s="165" t="s">
        <v>56</v>
      </c>
      <c r="C17" s="150" t="s">
        <v>12</v>
      </c>
      <c r="D17" s="150" t="s">
        <v>13</v>
      </c>
      <c r="E17" s="150" t="s">
        <v>27</v>
      </c>
      <c r="F17" s="167" t="s">
        <v>14</v>
      </c>
      <c r="G17" s="167"/>
      <c r="H17" s="167"/>
      <c r="I17" s="147" t="s">
        <v>98</v>
      </c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167" t="s">
        <v>99</v>
      </c>
      <c r="V17" s="167"/>
      <c r="W17" s="167"/>
      <c r="X17" s="167"/>
      <c r="Y17" s="167"/>
      <c r="Z17" s="167"/>
      <c r="AA17" s="147" t="s">
        <v>100</v>
      </c>
      <c r="AB17" s="148"/>
      <c r="AC17" s="148"/>
      <c r="AD17" s="148"/>
      <c r="AE17" s="148"/>
      <c r="AF17" s="148"/>
      <c r="AG17" s="148"/>
      <c r="AH17" s="148"/>
      <c r="AI17" s="149"/>
      <c r="AJ17" s="150" t="s">
        <v>97</v>
      </c>
      <c r="AK17" s="152" t="s">
        <v>86</v>
      </c>
      <c r="AL17" s="32"/>
    </row>
    <row r="18" spans="1:45" ht="51.6" customHeight="1" x14ac:dyDescent="0.15">
      <c r="A18" s="32"/>
      <c r="B18" s="166"/>
      <c r="C18" s="151"/>
      <c r="D18" s="151"/>
      <c r="E18" s="151"/>
      <c r="F18" s="6" t="s">
        <v>54</v>
      </c>
      <c r="G18" s="6" t="s">
        <v>55</v>
      </c>
      <c r="H18" s="107" t="s">
        <v>57</v>
      </c>
      <c r="I18" s="6" t="s">
        <v>15</v>
      </c>
      <c r="J18" s="6" t="s">
        <v>33</v>
      </c>
      <c r="K18" s="24" t="s">
        <v>16</v>
      </c>
      <c r="L18" s="6" t="s">
        <v>35</v>
      </c>
      <c r="M18" s="6" t="s">
        <v>17</v>
      </c>
      <c r="N18" s="107" t="s">
        <v>18</v>
      </c>
      <c r="O18" s="6" t="s">
        <v>19</v>
      </c>
      <c r="P18" s="107" t="s">
        <v>10</v>
      </c>
      <c r="Q18" s="6" t="s">
        <v>87</v>
      </c>
      <c r="R18" s="6" t="s">
        <v>88</v>
      </c>
      <c r="S18" s="6" t="s">
        <v>20</v>
      </c>
      <c r="T18" s="6" t="s">
        <v>6</v>
      </c>
      <c r="U18" s="6" t="s">
        <v>33</v>
      </c>
      <c r="V18" s="24" t="s">
        <v>16</v>
      </c>
      <c r="W18" s="6" t="s">
        <v>17</v>
      </c>
      <c r="X18" s="6" t="s">
        <v>19</v>
      </c>
      <c r="Y18" s="6" t="s">
        <v>11</v>
      </c>
      <c r="Z18" s="6" t="s">
        <v>20</v>
      </c>
      <c r="AA18" s="6" t="s">
        <v>15</v>
      </c>
      <c r="AB18" s="6" t="s">
        <v>33</v>
      </c>
      <c r="AC18" s="24" t="s">
        <v>16</v>
      </c>
      <c r="AD18" s="6" t="s">
        <v>17</v>
      </c>
      <c r="AE18" s="107" t="s">
        <v>18</v>
      </c>
      <c r="AF18" s="6" t="s">
        <v>19</v>
      </c>
      <c r="AG18" s="6" t="s">
        <v>11</v>
      </c>
      <c r="AH18" s="6" t="s">
        <v>20</v>
      </c>
      <c r="AI18" s="6" t="s">
        <v>6</v>
      </c>
      <c r="AJ18" s="151"/>
      <c r="AK18" s="153"/>
      <c r="AL18" s="32"/>
      <c r="AO18" s="9"/>
    </row>
    <row r="19" spans="1:45" ht="20.100000000000001" customHeight="1" x14ac:dyDescent="0.15">
      <c r="A19" s="32"/>
      <c r="B19" s="154">
        <f>C19+2*0.2</f>
        <v>2.4</v>
      </c>
      <c r="C19" s="137">
        <v>2</v>
      </c>
      <c r="D19" s="144">
        <f>$B$19*100-2*2</f>
        <v>236</v>
      </c>
      <c r="E19" s="157" t="s">
        <v>58</v>
      </c>
      <c r="F19" s="146">
        <v>25</v>
      </c>
      <c r="G19" s="128">
        <f t="shared" ref="G19:G37" si="21">F19+D19/2*H19</f>
        <v>25</v>
      </c>
      <c r="H19" s="65">
        <v>0</v>
      </c>
      <c r="I19" s="39">
        <v>1</v>
      </c>
      <c r="J19" s="69">
        <f>D19-11</f>
        <v>225</v>
      </c>
      <c r="K19" s="69">
        <f t="shared" ref="K19:K37" si="22">(F19-7-AE19*2-1.16/2-N19/2)</f>
        <v>13.505000000000001</v>
      </c>
      <c r="L19" s="7">
        <f>(99-13)/(Q19-1)</f>
        <v>9.5555555555555554</v>
      </c>
      <c r="M19" s="86">
        <v>20</v>
      </c>
      <c r="N19" s="36">
        <f>IF(M19=16,1.84,IF(M19=20,2.27,IF(M19=22,2.51,IF(M19=25,2.84,IF(M19=28,3.16)))))</f>
        <v>2.27</v>
      </c>
      <c r="O19" s="69">
        <f>J19+2*K19</f>
        <v>252.01</v>
      </c>
      <c r="P19" s="4">
        <v>10</v>
      </c>
      <c r="Q19" s="4">
        <f>IF(T19="单排",P19)</f>
        <v>10</v>
      </c>
      <c r="R19" s="4">
        <f>P19-Q19</f>
        <v>0</v>
      </c>
      <c r="S19" s="137">
        <f>O19/100*(Q19)*((M19/100)^2/4*PI()*7850/100)</f>
        <v>62.149452023546353</v>
      </c>
      <c r="T19" s="137" t="s">
        <v>43</v>
      </c>
      <c r="U19" s="137">
        <f>D19-11</f>
        <v>225</v>
      </c>
      <c r="V19" s="137">
        <v>10</v>
      </c>
      <c r="W19" s="141">
        <v>10</v>
      </c>
      <c r="X19" s="143">
        <f>U19+2*V19</f>
        <v>245</v>
      </c>
      <c r="Y19" s="144">
        <v>6</v>
      </c>
      <c r="Z19" s="137">
        <f>X19*Y19/100*((W19/100)^2/4*PI()*7850/100)</f>
        <v>9.0631021065248554</v>
      </c>
      <c r="AA19" s="139">
        <v>3</v>
      </c>
      <c r="AB19" s="137">
        <f>IF(AI19="双肢",90.8,(INT((Q19-1)/2)+3)*L19+N19+AE19)</f>
        <v>90.8</v>
      </c>
      <c r="AC19" s="137">
        <f>F19-8.4</f>
        <v>16.600000000000001</v>
      </c>
      <c r="AD19" s="141">
        <v>12</v>
      </c>
      <c r="AE19" s="36">
        <f>IF(AD19=10,1.16,IF(AD19=12,1.39,IF(AD19=25,2.7,IF(AD19=28,3.1))))</f>
        <v>1.39</v>
      </c>
      <c r="AF19" s="137">
        <f>(AB19+AC19+14)*2</f>
        <v>242.8</v>
      </c>
      <c r="AG19" s="136">
        <v>21</v>
      </c>
      <c r="AH19" s="137">
        <f>AF19*AG19/100*((AD19/100)^2/4*PI()*7850/100)</f>
        <v>45.267864510121392</v>
      </c>
      <c r="AI19" s="137" t="s">
        <v>8</v>
      </c>
      <c r="AJ19" s="137">
        <f>S19+Z19+AH19</f>
        <v>116.4804186401926</v>
      </c>
      <c r="AK19" s="138">
        <f>F19*D19*0.99/10000</f>
        <v>0.58409999999999995</v>
      </c>
      <c r="AL19" s="32"/>
      <c r="AN19" s="1">
        <f>AJ19/AK19</f>
        <v>199.41862461940181</v>
      </c>
      <c r="AS19" s="43"/>
    </row>
    <row r="20" spans="1:45" ht="20.100000000000001" customHeight="1" x14ac:dyDescent="0.15">
      <c r="A20" s="32"/>
      <c r="B20" s="154"/>
      <c r="C20" s="137"/>
      <c r="D20" s="144"/>
      <c r="E20" s="157"/>
      <c r="F20" s="146"/>
      <c r="G20" s="128"/>
      <c r="H20" s="65"/>
      <c r="I20" s="84" t="s">
        <v>95</v>
      </c>
      <c r="J20" s="76"/>
      <c r="K20" s="76"/>
      <c r="L20" s="77"/>
      <c r="M20" s="78"/>
      <c r="N20" s="79"/>
      <c r="O20" s="76"/>
      <c r="P20" s="80"/>
      <c r="Q20" s="80"/>
      <c r="R20" s="4">
        <f>R19</f>
        <v>0</v>
      </c>
      <c r="S20" s="137"/>
      <c r="T20" s="137"/>
      <c r="U20" s="137"/>
      <c r="V20" s="137"/>
      <c r="W20" s="142"/>
      <c r="X20" s="143"/>
      <c r="Y20" s="144"/>
      <c r="Z20" s="137"/>
      <c r="AA20" s="140"/>
      <c r="AB20" s="137"/>
      <c r="AC20" s="137"/>
      <c r="AD20" s="142"/>
      <c r="AE20" s="36"/>
      <c r="AF20" s="137"/>
      <c r="AG20" s="136"/>
      <c r="AH20" s="137"/>
      <c r="AI20" s="137"/>
      <c r="AJ20" s="137"/>
      <c r="AK20" s="138"/>
      <c r="AL20" s="32"/>
      <c r="AS20" s="43"/>
    </row>
    <row r="21" spans="1:45" ht="20.100000000000001" customHeight="1" x14ac:dyDescent="0.15">
      <c r="A21" s="32"/>
      <c r="B21" s="154"/>
      <c r="C21" s="137"/>
      <c r="D21" s="144">
        <f t="shared" ref="D21:D37" si="23">$B$19*100-2*2</f>
        <v>236</v>
      </c>
      <c r="E21" s="145" t="s">
        <v>46</v>
      </c>
      <c r="F21" s="146">
        <v>25</v>
      </c>
      <c r="G21" s="128">
        <f t="shared" si="21"/>
        <v>25</v>
      </c>
      <c r="H21" s="65">
        <v>0</v>
      </c>
      <c r="I21" s="39">
        <v>1</v>
      </c>
      <c r="J21" s="69">
        <f t="shared" ref="J21:J37" si="24">D21-11</f>
        <v>225</v>
      </c>
      <c r="K21" s="69">
        <f>(F21-7-AE21*2-1.16/2-N21/2)</f>
        <v>13.505000000000001</v>
      </c>
      <c r="L21" s="7">
        <f>(99-13)/(Q21-1)</f>
        <v>9.5555555555555554</v>
      </c>
      <c r="M21" s="86">
        <v>20</v>
      </c>
      <c r="N21" s="36">
        <f t="shared" ref="N21:N37" si="25">IF(M21=16,1.84,IF(M21=20,2.27,IF(M21=22,2.51,IF(M21=25,2.84,IF(M21=28,3.16)))))</f>
        <v>2.27</v>
      </c>
      <c r="O21" s="69">
        <f t="shared" ref="O21:O37" si="26">J21+2*K21</f>
        <v>252.01</v>
      </c>
      <c r="P21" s="4"/>
      <c r="Q21" s="4">
        <v>10</v>
      </c>
      <c r="R21" s="81"/>
      <c r="S21" s="137">
        <f>O21/100*(Q21)*((M21/100)^2/4*PI()*7850/100)+O22/100*(R22)*((M22/100)^2/4*PI()*7850/100)</f>
        <v>72.951190044384134</v>
      </c>
      <c r="T21" s="137" t="s">
        <v>7</v>
      </c>
      <c r="U21" s="137">
        <f>D21-11</f>
        <v>225</v>
      </c>
      <c r="V21" s="137">
        <v>10</v>
      </c>
      <c r="W21" s="141">
        <v>10</v>
      </c>
      <c r="X21" s="143">
        <f>U21+2*V21</f>
        <v>245</v>
      </c>
      <c r="Y21" s="144">
        <v>6</v>
      </c>
      <c r="Z21" s="137">
        <f t="shared" ref="Z21:Z37" si="27">X21*Y21/100*((W21/100)^2/4*PI()*7850/100)</f>
        <v>9.0631021065248554</v>
      </c>
      <c r="AA21" s="139">
        <v>3</v>
      </c>
      <c r="AB21" s="137">
        <f>IF(AI21="双肢",90.8,(INT((Q21-1)/2)+3)*L21+N21+AE21)</f>
        <v>90.8</v>
      </c>
      <c r="AC21" s="137">
        <f>F21-8.4</f>
        <v>16.600000000000001</v>
      </c>
      <c r="AD21" s="141">
        <v>12</v>
      </c>
      <c r="AE21" s="36">
        <f t="shared" ref="AE21:AE37" si="28">IF(AD21=10,1.16,IF(AD21=12,1.39,IF(AD21=25,2.7,IF(AD21=28,3.1))))</f>
        <v>1.39</v>
      </c>
      <c r="AF21" s="137">
        <f t="shared" ref="AF21:AF35" si="29">(AB21+AC21+14)*2</f>
        <v>242.8</v>
      </c>
      <c r="AG21" s="136">
        <v>21</v>
      </c>
      <c r="AH21" s="137">
        <f t="shared" ref="AH21:AH37" si="30">AF21*AG21/100*((AD21/100)^2/4*PI()*7850/100)</f>
        <v>45.267864510121392</v>
      </c>
      <c r="AI21" s="137" t="s">
        <v>8</v>
      </c>
      <c r="AJ21" s="137">
        <f t="shared" ref="AJ21:AJ37" si="31">S21+Z21+AH21</f>
        <v>127.28215666103037</v>
      </c>
      <c r="AK21" s="138">
        <f>F21*D21*0.99/10000</f>
        <v>0.58409999999999995</v>
      </c>
      <c r="AL21" s="32"/>
      <c r="AN21" s="1">
        <f t="shared" ref="AN21:AN37" si="32">AJ21/AK21</f>
        <v>217.9115847646471</v>
      </c>
      <c r="AS21" s="43"/>
    </row>
    <row r="22" spans="1:45" ht="20.100000000000001" customHeight="1" x14ac:dyDescent="0.15">
      <c r="A22" s="32"/>
      <c r="B22" s="154"/>
      <c r="C22" s="137"/>
      <c r="D22" s="144"/>
      <c r="E22" s="145"/>
      <c r="F22" s="146"/>
      <c r="G22" s="128"/>
      <c r="H22" s="65"/>
      <c r="I22" s="84" t="s">
        <v>95</v>
      </c>
      <c r="J22" s="69">
        <f>J21-6</f>
        <v>219</v>
      </c>
      <c r="K22" s="76"/>
      <c r="L22" s="77"/>
      <c r="M22" s="86">
        <v>20</v>
      </c>
      <c r="N22" s="36"/>
      <c r="O22" s="69">
        <f>J22</f>
        <v>219</v>
      </c>
      <c r="P22" s="4"/>
      <c r="Q22" s="80"/>
      <c r="R22" s="4">
        <v>2</v>
      </c>
      <c r="S22" s="137"/>
      <c r="T22" s="137"/>
      <c r="U22" s="137"/>
      <c r="V22" s="137"/>
      <c r="W22" s="142"/>
      <c r="X22" s="143"/>
      <c r="Y22" s="144"/>
      <c r="Z22" s="137"/>
      <c r="AA22" s="140"/>
      <c r="AB22" s="137"/>
      <c r="AC22" s="137"/>
      <c r="AD22" s="142"/>
      <c r="AE22" s="36"/>
      <c r="AF22" s="137"/>
      <c r="AG22" s="136"/>
      <c r="AH22" s="137"/>
      <c r="AI22" s="137"/>
      <c r="AJ22" s="137"/>
      <c r="AK22" s="138"/>
      <c r="AL22" s="32"/>
      <c r="AS22" s="43"/>
    </row>
    <row r="23" spans="1:45" ht="20.100000000000001" customHeight="1" x14ac:dyDescent="0.15">
      <c r="A23" s="32"/>
      <c r="B23" s="154"/>
      <c r="C23" s="137"/>
      <c r="D23" s="144">
        <f t="shared" si="23"/>
        <v>236</v>
      </c>
      <c r="E23" s="145" t="s">
        <v>47</v>
      </c>
      <c r="F23" s="146">
        <v>35</v>
      </c>
      <c r="G23" s="128">
        <f t="shared" si="21"/>
        <v>35</v>
      </c>
      <c r="H23" s="65">
        <v>0</v>
      </c>
      <c r="I23" s="39">
        <v>1</v>
      </c>
      <c r="J23" s="69">
        <f t="shared" si="24"/>
        <v>225</v>
      </c>
      <c r="K23" s="69">
        <f t="shared" si="22"/>
        <v>23.504999999999999</v>
      </c>
      <c r="L23" s="7">
        <f>(99-13)/(Q23-1)</f>
        <v>9.5555555555555554</v>
      </c>
      <c r="M23" s="86">
        <v>20</v>
      </c>
      <c r="N23" s="36">
        <f t="shared" si="25"/>
        <v>2.27</v>
      </c>
      <c r="O23" s="69">
        <f t="shared" si="26"/>
        <v>272.01</v>
      </c>
      <c r="P23" s="4"/>
      <c r="Q23" s="4">
        <v>10</v>
      </c>
      <c r="R23" s="81"/>
      <c r="S23" s="137">
        <f>O23/100*(Q23)*((M23/100)^2/4*PI()*7850/100)+O24/100*(R24)*((M24/100)^2/4*PI()*7850/100)</f>
        <v>77.883490510520133</v>
      </c>
      <c r="T23" s="137" t="s">
        <v>7</v>
      </c>
      <c r="U23" s="137">
        <f>D23-11</f>
        <v>225</v>
      </c>
      <c r="V23" s="137">
        <v>10</v>
      </c>
      <c r="W23" s="141">
        <v>10</v>
      </c>
      <c r="X23" s="143">
        <f>U23+2*V23</f>
        <v>245</v>
      </c>
      <c r="Y23" s="144">
        <v>6</v>
      </c>
      <c r="Z23" s="137">
        <f t="shared" si="27"/>
        <v>9.0631021065248554</v>
      </c>
      <c r="AA23" s="139">
        <v>3</v>
      </c>
      <c r="AB23" s="137">
        <f>IF(AI23="双肢",90.8,(INT((Q23-1)/2)+3)*L23+N23+AE23)</f>
        <v>90.8</v>
      </c>
      <c r="AC23" s="137">
        <f>F23-8.4</f>
        <v>26.6</v>
      </c>
      <c r="AD23" s="141">
        <v>12</v>
      </c>
      <c r="AE23" s="36">
        <f t="shared" si="28"/>
        <v>1.39</v>
      </c>
      <c r="AF23" s="137">
        <f t="shared" si="29"/>
        <v>262.8</v>
      </c>
      <c r="AG23" s="136">
        <v>21</v>
      </c>
      <c r="AH23" s="137">
        <f t="shared" si="30"/>
        <v>48.996683662520198</v>
      </c>
      <c r="AI23" s="137" t="s">
        <v>8</v>
      </c>
      <c r="AJ23" s="137">
        <f t="shared" si="31"/>
        <v>135.94327627956517</v>
      </c>
      <c r="AK23" s="138">
        <f>F23*D23*0.99/10000</f>
        <v>0.81773999999999991</v>
      </c>
      <c r="AL23" s="32"/>
      <c r="AN23" s="1">
        <f t="shared" si="32"/>
        <v>166.24266426928509</v>
      </c>
      <c r="AS23" s="43"/>
    </row>
    <row r="24" spans="1:45" ht="20.100000000000001" customHeight="1" x14ac:dyDescent="0.15">
      <c r="A24" s="32"/>
      <c r="B24" s="154"/>
      <c r="C24" s="137"/>
      <c r="D24" s="144"/>
      <c r="E24" s="145"/>
      <c r="F24" s="146"/>
      <c r="G24" s="128"/>
      <c r="H24" s="65"/>
      <c r="I24" s="84" t="s">
        <v>95</v>
      </c>
      <c r="J24" s="69">
        <f>J23-6</f>
        <v>219</v>
      </c>
      <c r="K24" s="76"/>
      <c r="L24" s="77"/>
      <c r="M24" s="86">
        <v>20</v>
      </c>
      <c r="N24" s="36"/>
      <c r="O24" s="69">
        <f>J24</f>
        <v>219</v>
      </c>
      <c r="P24" s="4"/>
      <c r="Q24" s="80"/>
      <c r="R24" s="4">
        <v>2</v>
      </c>
      <c r="S24" s="137"/>
      <c r="T24" s="137"/>
      <c r="U24" s="137"/>
      <c r="V24" s="137"/>
      <c r="W24" s="142"/>
      <c r="X24" s="143"/>
      <c r="Y24" s="144"/>
      <c r="Z24" s="137"/>
      <c r="AA24" s="140"/>
      <c r="AB24" s="137"/>
      <c r="AC24" s="137"/>
      <c r="AD24" s="142"/>
      <c r="AE24" s="36"/>
      <c r="AF24" s="137"/>
      <c r="AG24" s="136"/>
      <c r="AH24" s="137"/>
      <c r="AI24" s="137"/>
      <c r="AJ24" s="137"/>
      <c r="AK24" s="138"/>
      <c r="AL24" s="32"/>
      <c r="AS24" s="43"/>
    </row>
    <row r="25" spans="1:45" ht="20.100000000000001" customHeight="1" x14ac:dyDescent="0.15">
      <c r="A25" s="32"/>
      <c r="B25" s="154"/>
      <c r="C25" s="137"/>
      <c r="D25" s="144">
        <f t="shared" si="23"/>
        <v>236</v>
      </c>
      <c r="E25" s="145" t="s">
        <v>48</v>
      </c>
      <c r="F25" s="146">
        <v>35</v>
      </c>
      <c r="G25" s="128">
        <f t="shared" si="21"/>
        <v>35</v>
      </c>
      <c r="H25" s="65">
        <v>0</v>
      </c>
      <c r="I25" s="39">
        <v>1</v>
      </c>
      <c r="J25" s="69">
        <f t="shared" si="24"/>
        <v>225</v>
      </c>
      <c r="K25" s="69">
        <f t="shared" si="22"/>
        <v>23.504999999999999</v>
      </c>
      <c r="L25" s="7">
        <f>(99-13)/(Q25-1)</f>
        <v>9.5555555555555554</v>
      </c>
      <c r="M25" s="86">
        <v>20</v>
      </c>
      <c r="N25" s="36">
        <f t="shared" si="25"/>
        <v>2.27</v>
      </c>
      <c r="O25" s="69">
        <f t="shared" si="26"/>
        <v>272.01</v>
      </c>
      <c r="P25" s="4"/>
      <c r="Q25" s="4">
        <v>10</v>
      </c>
      <c r="R25" s="81"/>
      <c r="S25" s="137">
        <f>O25/100*(Q25)*((M25/100)^2/4*PI()*7850/100)+O26/100*(R26)*((M26/100)^2/4*PI()*7850/100)</f>
        <v>94.086097541776809</v>
      </c>
      <c r="T25" s="137" t="s">
        <v>7</v>
      </c>
      <c r="U25" s="137">
        <f>D25-11</f>
        <v>225</v>
      </c>
      <c r="V25" s="137">
        <v>10</v>
      </c>
      <c r="W25" s="141">
        <v>10</v>
      </c>
      <c r="X25" s="143">
        <f>U25+2*V25</f>
        <v>245</v>
      </c>
      <c r="Y25" s="144">
        <v>6</v>
      </c>
      <c r="Z25" s="137">
        <f t="shared" si="27"/>
        <v>9.0631021065248554</v>
      </c>
      <c r="AA25" s="139">
        <v>3</v>
      </c>
      <c r="AB25" s="137">
        <f>IF(AI25="双肢",90.8,(INT((Q25-1)/2)+3)*L25+N25+AE25)</f>
        <v>90.8</v>
      </c>
      <c r="AC25" s="137">
        <f>F25-8.4</f>
        <v>26.6</v>
      </c>
      <c r="AD25" s="141">
        <v>12</v>
      </c>
      <c r="AE25" s="36">
        <f t="shared" si="28"/>
        <v>1.39</v>
      </c>
      <c r="AF25" s="137">
        <f t="shared" si="29"/>
        <v>262.8</v>
      </c>
      <c r="AG25" s="136">
        <v>21</v>
      </c>
      <c r="AH25" s="137">
        <f t="shared" si="30"/>
        <v>48.996683662520198</v>
      </c>
      <c r="AI25" s="137" t="s">
        <v>8</v>
      </c>
      <c r="AJ25" s="137">
        <f t="shared" si="31"/>
        <v>152.14588331082186</v>
      </c>
      <c r="AK25" s="138">
        <f>F25*D25*0.99/10000</f>
        <v>0.81773999999999991</v>
      </c>
      <c r="AL25" s="32"/>
      <c r="AM25" s="68"/>
      <c r="AN25" s="1">
        <f t="shared" si="32"/>
        <v>186.05655013919079</v>
      </c>
      <c r="AS25" s="43"/>
    </row>
    <row r="26" spans="1:45" ht="20.100000000000001" customHeight="1" x14ac:dyDescent="0.15">
      <c r="A26" s="32"/>
      <c r="B26" s="154"/>
      <c r="C26" s="137"/>
      <c r="D26" s="144"/>
      <c r="E26" s="145"/>
      <c r="F26" s="146"/>
      <c r="G26" s="128"/>
      <c r="H26" s="65"/>
      <c r="I26" s="84" t="s">
        <v>95</v>
      </c>
      <c r="J26" s="69">
        <f>J25-6</f>
        <v>219</v>
      </c>
      <c r="K26" s="76"/>
      <c r="L26" s="77"/>
      <c r="M26" s="86">
        <v>20</v>
      </c>
      <c r="N26" s="36"/>
      <c r="O26" s="69">
        <f>J26</f>
        <v>219</v>
      </c>
      <c r="P26" s="4"/>
      <c r="Q26" s="80"/>
      <c r="R26" s="4">
        <v>5</v>
      </c>
      <c r="S26" s="137"/>
      <c r="T26" s="137"/>
      <c r="U26" s="137"/>
      <c r="V26" s="137"/>
      <c r="W26" s="142"/>
      <c r="X26" s="143"/>
      <c r="Y26" s="144"/>
      <c r="Z26" s="137"/>
      <c r="AA26" s="140"/>
      <c r="AB26" s="137"/>
      <c r="AC26" s="137"/>
      <c r="AD26" s="142"/>
      <c r="AE26" s="36"/>
      <c r="AF26" s="137"/>
      <c r="AG26" s="136"/>
      <c r="AH26" s="137"/>
      <c r="AI26" s="137"/>
      <c r="AJ26" s="137"/>
      <c r="AK26" s="138"/>
      <c r="AL26" s="32"/>
      <c r="AS26" s="43"/>
    </row>
    <row r="27" spans="1:45" s="71" customFormat="1" ht="20.100000000000001" customHeight="1" x14ac:dyDescent="0.15">
      <c r="A27" s="87"/>
      <c r="B27" s="154"/>
      <c r="C27" s="137"/>
      <c r="D27" s="122">
        <f t="shared" si="23"/>
        <v>236</v>
      </c>
      <c r="E27" s="124" t="s">
        <v>59</v>
      </c>
      <c r="F27" s="126">
        <v>40</v>
      </c>
      <c r="G27" s="128">
        <f t="shared" si="21"/>
        <v>43.54</v>
      </c>
      <c r="H27" s="88">
        <v>0.03</v>
      </c>
      <c r="I27" s="89">
        <v>1</v>
      </c>
      <c r="J27" s="90">
        <f>D27-11</f>
        <v>225</v>
      </c>
      <c r="K27" s="90">
        <f t="shared" si="22"/>
        <v>28.504999999999999</v>
      </c>
      <c r="L27" s="91">
        <f>(99-13)/(Q27-1)</f>
        <v>9.5555555555555554</v>
      </c>
      <c r="M27" s="92">
        <v>20</v>
      </c>
      <c r="N27" s="73">
        <f t="shared" si="25"/>
        <v>2.27</v>
      </c>
      <c r="O27" s="90">
        <f t="shared" si="26"/>
        <v>282.01</v>
      </c>
      <c r="P27" s="72"/>
      <c r="Q27" s="72">
        <v>10</v>
      </c>
      <c r="R27" s="93"/>
      <c r="S27" s="112">
        <f>O27/100*(Q27)*((M27/100)^2/4*PI()*7850/100)+O28/100*(R28)*((M28/100)^2/4*PI()*7850/100)</f>
        <v>96.552247774844787</v>
      </c>
      <c r="T27" s="112" t="s">
        <v>7</v>
      </c>
      <c r="U27" s="112">
        <f>(D27-11)/2*SQRT(H27^2+1)/1</f>
        <v>112.55061361449789</v>
      </c>
      <c r="V27" s="112">
        <v>10</v>
      </c>
      <c r="W27" s="118">
        <v>10</v>
      </c>
      <c r="X27" s="120">
        <f>2*U27+2*V27</f>
        <v>245.10122722899578</v>
      </c>
      <c r="Y27" s="122">
        <v>6</v>
      </c>
      <c r="Z27" s="112">
        <f t="shared" si="27"/>
        <v>9.0668467298405666</v>
      </c>
      <c r="AA27" s="134">
        <v>3</v>
      </c>
      <c r="AB27" s="112">
        <f>IF(AI27="双肢",90.8,(INT((Q27-1)/2)+3)*L27+N27+AE27)</f>
        <v>90.8</v>
      </c>
      <c r="AC27" s="116">
        <f t="shared" ref="AC27:AC37" si="33">(F27+G27)/2-8.4</f>
        <v>33.369999999999997</v>
      </c>
      <c r="AD27" s="118">
        <v>12</v>
      </c>
      <c r="AE27" s="73">
        <f t="shared" si="28"/>
        <v>1.39</v>
      </c>
      <c r="AF27" s="116">
        <f t="shared" si="29"/>
        <v>276.33999999999997</v>
      </c>
      <c r="AG27" s="132">
        <v>21</v>
      </c>
      <c r="AH27" s="112">
        <f t="shared" si="30"/>
        <v>51.521094228694167</v>
      </c>
      <c r="AI27" s="112" t="s">
        <v>8</v>
      </c>
      <c r="AJ27" s="112">
        <f t="shared" si="31"/>
        <v>157.14018873337952</v>
      </c>
      <c r="AK27" s="114">
        <f t="shared" ref="AK27:AK37" si="34">(F27+G27)/2*D27*0.99/10000</f>
        <v>0.97591427999999991</v>
      </c>
      <c r="AL27" s="87"/>
      <c r="AN27" s="71">
        <f t="shared" si="32"/>
        <v>161.01843364089265</v>
      </c>
      <c r="AS27" s="94"/>
    </row>
    <row r="28" spans="1:45" s="71" customFormat="1" ht="20.100000000000001" customHeight="1" x14ac:dyDescent="0.15">
      <c r="A28" s="87"/>
      <c r="B28" s="154"/>
      <c r="C28" s="137"/>
      <c r="D28" s="122"/>
      <c r="E28" s="124"/>
      <c r="F28" s="126"/>
      <c r="G28" s="128"/>
      <c r="H28" s="88"/>
      <c r="I28" s="95" t="s">
        <v>95</v>
      </c>
      <c r="J28" s="90">
        <f>J27-6</f>
        <v>219</v>
      </c>
      <c r="K28" s="96"/>
      <c r="L28" s="97"/>
      <c r="M28" s="92">
        <v>20</v>
      </c>
      <c r="N28" s="73"/>
      <c r="O28" s="90">
        <f>J28</f>
        <v>219</v>
      </c>
      <c r="P28" s="72"/>
      <c r="Q28" s="98"/>
      <c r="R28" s="72">
        <v>5</v>
      </c>
      <c r="S28" s="112"/>
      <c r="T28" s="112"/>
      <c r="U28" s="112" t="e">
        <f>(E28-11)/2*SQRT(I28^2+1)/1</f>
        <v>#VALUE!</v>
      </c>
      <c r="V28" s="112"/>
      <c r="W28" s="119"/>
      <c r="X28" s="121"/>
      <c r="Y28" s="122"/>
      <c r="Z28" s="112"/>
      <c r="AA28" s="135"/>
      <c r="AB28" s="112"/>
      <c r="AC28" s="117"/>
      <c r="AD28" s="119"/>
      <c r="AE28" s="73"/>
      <c r="AF28" s="117"/>
      <c r="AG28" s="133"/>
      <c r="AH28" s="112"/>
      <c r="AI28" s="112"/>
      <c r="AJ28" s="112"/>
      <c r="AK28" s="114"/>
      <c r="AL28" s="87"/>
      <c r="AS28" s="94"/>
    </row>
    <row r="29" spans="1:45" s="71" customFormat="1" ht="20.100000000000001" customHeight="1" x14ac:dyDescent="0.15">
      <c r="A29" s="87"/>
      <c r="B29" s="154"/>
      <c r="C29" s="137"/>
      <c r="D29" s="122">
        <f t="shared" si="23"/>
        <v>236</v>
      </c>
      <c r="E29" s="124" t="s">
        <v>53</v>
      </c>
      <c r="F29" s="126">
        <v>40</v>
      </c>
      <c r="G29" s="128">
        <f t="shared" si="21"/>
        <v>43.54</v>
      </c>
      <c r="H29" s="88">
        <v>0.03</v>
      </c>
      <c r="I29" s="89">
        <v>1</v>
      </c>
      <c r="J29" s="90">
        <f t="shared" si="24"/>
        <v>225</v>
      </c>
      <c r="K29" s="90">
        <f t="shared" si="22"/>
        <v>28.504999999999999</v>
      </c>
      <c r="L29" s="91">
        <f>(99-13)/(Q29-1)</f>
        <v>9.5555555555555554</v>
      </c>
      <c r="M29" s="92">
        <v>20</v>
      </c>
      <c r="N29" s="73">
        <f t="shared" si="25"/>
        <v>2.27</v>
      </c>
      <c r="O29" s="90">
        <f t="shared" si="26"/>
        <v>282.01</v>
      </c>
      <c r="P29" s="72"/>
      <c r="Q29" s="72">
        <v>10</v>
      </c>
      <c r="R29" s="93"/>
      <c r="S29" s="112">
        <f>O29/100*(Q29)*((M29/100)^2/4*PI()*7850/100)+O30/100*(R30)*((M30/100)^2/4*PI()*7850/100)</f>
        <v>112.75485480610146</v>
      </c>
      <c r="T29" s="112" t="s">
        <v>7</v>
      </c>
      <c r="U29" s="112">
        <f>U27</f>
        <v>112.55061361449789</v>
      </c>
      <c r="V29" s="112">
        <v>10</v>
      </c>
      <c r="W29" s="118">
        <v>10</v>
      </c>
      <c r="X29" s="120">
        <f>2*U29+2*V29</f>
        <v>245.10122722899578</v>
      </c>
      <c r="Y29" s="122">
        <v>6</v>
      </c>
      <c r="Z29" s="112">
        <f t="shared" si="27"/>
        <v>9.0668467298405666</v>
      </c>
      <c r="AA29" s="134">
        <v>3</v>
      </c>
      <c r="AB29" s="112">
        <f>IF(AI29="双肢",90.8,(INT((Q29-1)/2)+3)*L29+N29+AE29)</f>
        <v>90.8</v>
      </c>
      <c r="AC29" s="116">
        <f t="shared" si="33"/>
        <v>33.369999999999997</v>
      </c>
      <c r="AD29" s="118">
        <v>12</v>
      </c>
      <c r="AE29" s="73">
        <f t="shared" si="28"/>
        <v>1.39</v>
      </c>
      <c r="AF29" s="116">
        <f t="shared" si="29"/>
        <v>276.33999999999997</v>
      </c>
      <c r="AG29" s="132">
        <v>21</v>
      </c>
      <c r="AH29" s="112">
        <f t="shared" si="30"/>
        <v>51.521094228694167</v>
      </c>
      <c r="AI29" s="112" t="s">
        <v>8</v>
      </c>
      <c r="AJ29" s="112">
        <f t="shared" si="31"/>
        <v>173.34279576463621</v>
      </c>
      <c r="AK29" s="114">
        <f t="shared" si="34"/>
        <v>0.97591427999999991</v>
      </c>
      <c r="AL29" s="87"/>
      <c r="AN29" s="71">
        <f t="shared" si="32"/>
        <v>177.62092359652348</v>
      </c>
      <c r="AS29" s="94"/>
    </row>
    <row r="30" spans="1:45" s="71" customFormat="1" ht="20.100000000000001" customHeight="1" x14ac:dyDescent="0.15">
      <c r="A30" s="87"/>
      <c r="B30" s="154"/>
      <c r="C30" s="137"/>
      <c r="D30" s="122"/>
      <c r="E30" s="124"/>
      <c r="F30" s="126"/>
      <c r="G30" s="128"/>
      <c r="H30" s="88"/>
      <c r="I30" s="95" t="s">
        <v>95</v>
      </c>
      <c r="J30" s="90">
        <f>J29-6</f>
        <v>219</v>
      </c>
      <c r="K30" s="96"/>
      <c r="L30" s="97"/>
      <c r="M30" s="92">
        <v>20</v>
      </c>
      <c r="N30" s="73"/>
      <c r="O30" s="90">
        <f>J30</f>
        <v>219</v>
      </c>
      <c r="P30" s="72"/>
      <c r="Q30" s="98"/>
      <c r="R30" s="72">
        <v>8</v>
      </c>
      <c r="S30" s="112"/>
      <c r="T30" s="112"/>
      <c r="U30" s="112"/>
      <c r="V30" s="112"/>
      <c r="W30" s="119"/>
      <c r="X30" s="121"/>
      <c r="Y30" s="122"/>
      <c r="Z30" s="112"/>
      <c r="AA30" s="135"/>
      <c r="AB30" s="112"/>
      <c r="AC30" s="117"/>
      <c r="AD30" s="119"/>
      <c r="AE30" s="73"/>
      <c r="AF30" s="117"/>
      <c r="AG30" s="133"/>
      <c r="AH30" s="112"/>
      <c r="AI30" s="112"/>
      <c r="AJ30" s="112"/>
      <c r="AK30" s="114"/>
      <c r="AL30" s="87"/>
      <c r="AS30" s="94"/>
    </row>
    <row r="31" spans="1:45" s="71" customFormat="1" ht="20.100000000000001" customHeight="1" x14ac:dyDescent="0.15">
      <c r="A31" s="87"/>
      <c r="B31" s="154"/>
      <c r="C31" s="137"/>
      <c r="D31" s="122">
        <f t="shared" si="23"/>
        <v>236</v>
      </c>
      <c r="E31" s="124" t="s">
        <v>49</v>
      </c>
      <c r="F31" s="126">
        <v>45</v>
      </c>
      <c r="G31" s="128">
        <f t="shared" si="21"/>
        <v>48.54</v>
      </c>
      <c r="H31" s="88">
        <v>0.03</v>
      </c>
      <c r="I31" s="89">
        <v>1</v>
      </c>
      <c r="J31" s="90">
        <f t="shared" si="24"/>
        <v>225</v>
      </c>
      <c r="K31" s="90">
        <f t="shared" si="22"/>
        <v>33.965000000000003</v>
      </c>
      <c r="L31" s="91">
        <f>(99-13)/(Q31-1)</f>
        <v>9.5555555555555554</v>
      </c>
      <c r="M31" s="92">
        <v>20</v>
      </c>
      <c r="N31" s="73">
        <f t="shared" si="25"/>
        <v>2.27</v>
      </c>
      <c r="O31" s="90">
        <f t="shared" si="26"/>
        <v>292.93</v>
      </c>
      <c r="P31" s="72"/>
      <c r="Q31" s="72">
        <v>10</v>
      </c>
      <c r="R31" s="93"/>
      <c r="S31" s="112">
        <f>O31/100*(Q31)*((M31/100)^2/4*PI()*7850/100)+O32/100*(R32)*((M32/100)^2/4*PI()*7850/100)</f>
        <v>120.84875987103061</v>
      </c>
      <c r="T31" s="112" t="s">
        <v>7</v>
      </c>
      <c r="U31" s="112">
        <f>U29</f>
        <v>112.55061361449789</v>
      </c>
      <c r="V31" s="112">
        <v>10</v>
      </c>
      <c r="W31" s="118">
        <v>10</v>
      </c>
      <c r="X31" s="120">
        <f>2*U31+2*V31</f>
        <v>245.10122722899578</v>
      </c>
      <c r="Y31" s="122">
        <v>7</v>
      </c>
      <c r="Z31" s="112">
        <f t="shared" si="27"/>
        <v>10.57798785148066</v>
      </c>
      <c r="AA31" s="130" t="s">
        <v>96</v>
      </c>
      <c r="AB31" s="112">
        <f>IF(AI31="双肢",90.8,(INT((Q31-1)/2)+3)*L31+N31+AE31)</f>
        <v>70.318888888888878</v>
      </c>
      <c r="AC31" s="116">
        <f t="shared" si="33"/>
        <v>38.369999999999997</v>
      </c>
      <c r="AD31" s="118">
        <v>10</v>
      </c>
      <c r="AE31" s="73">
        <f t="shared" si="28"/>
        <v>1.1599999999999999</v>
      </c>
      <c r="AF31" s="116">
        <f t="shared" si="29"/>
        <v>245.37777777777774</v>
      </c>
      <c r="AG31" s="110">
        <v>42</v>
      </c>
      <c r="AH31" s="112">
        <f t="shared" si="30"/>
        <v>63.539538704919011</v>
      </c>
      <c r="AI31" s="112" t="s">
        <v>22</v>
      </c>
      <c r="AJ31" s="112">
        <f t="shared" si="31"/>
        <v>194.96628642743028</v>
      </c>
      <c r="AK31" s="114">
        <f t="shared" si="34"/>
        <v>1.0927342799999999</v>
      </c>
      <c r="AL31" s="87"/>
      <c r="AN31" s="71">
        <f t="shared" si="32"/>
        <v>178.4205821999382</v>
      </c>
      <c r="AS31" s="94"/>
    </row>
    <row r="32" spans="1:45" s="71" customFormat="1" ht="20.100000000000001" customHeight="1" x14ac:dyDescent="0.15">
      <c r="A32" s="87"/>
      <c r="B32" s="154"/>
      <c r="C32" s="137"/>
      <c r="D32" s="122"/>
      <c r="E32" s="124"/>
      <c r="F32" s="126"/>
      <c r="G32" s="128"/>
      <c r="H32" s="88"/>
      <c r="I32" s="95" t="s">
        <v>95</v>
      </c>
      <c r="J32" s="90">
        <f>J31-6</f>
        <v>219</v>
      </c>
      <c r="K32" s="96"/>
      <c r="L32" s="97"/>
      <c r="M32" s="92">
        <v>20</v>
      </c>
      <c r="N32" s="73"/>
      <c r="O32" s="90">
        <f>J32</f>
        <v>219</v>
      </c>
      <c r="P32" s="72"/>
      <c r="Q32" s="98"/>
      <c r="R32" s="72">
        <v>9</v>
      </c>
      <c r="S32" s="112"/>
      <c r="T32" s="112"/>
      <c r="U32" s="112"/>
      <c r="V32" s="112"/>
      <c r="W32" s="119"/>
      <c r="X32" s="121"/>
      <c r="Y32" s="122"/>
      <c r="Z32" s="112"/>
      <c r="AA32" s="131"/>
      <c r="AB32" s="112"/>
      <c r="AC32" s="117"/>
      <c r="AD32" s="119"/>
      <c r="AE32" s="73"/>
      <c r="AF32" s="117"/>
      <c r="AG32" s="110"/>
      <c r="AH32" s="112"/>
      <c r="AI32" s="112"/>
      <c r="AJ32" s="112"/>
      <c r="AK32" s="114"/>
      <c r="AL32" s="87"/>
      <c r="AS32" s="94"/>
    </row>
    <row r="33" spans="1:45" s="71" customFormat="1" ht="20.100000000000001" customHeight="1" x14ac:dyDescent="0.15">
      <c r="A33" s="87"/>
      <c r="B33" s="154"/>
      <c r="C33" s="137"/>
      <c r="D33" s="122">
        <f t="shared" si="23"/>
        <v>236</v>
      </c>
      <c r="E33" s="124" t="s">
        <v>50</v>
      </c>
      <c r="F33" s="126">
        <v>45</v>
      </c>
      <c r="G33" s="128">
        <f t="shared" si="21"/>
        <v>48.54</v>
      </c>
      <c r="H33" s="88">
        <v>0.03</v>
      </c>
      <c r="I33" s="89">
        <v>1</v>
      </c>
      <c r="J33" s="90">
        <f t="shared" si="24"/>
        <v>225</v>
      </c>
      <c r="K33" s="90">
        <f t="shared" si="22"/>
        <v>33.844999999999999</v>
      </c>
      <c r="L33" s="91">
        <f>(99-13)/(Q33-1)</f>
        <v>9.5555555555555554</v>
      </c>
      <c r="M33" s="92">
        <v>22</v>
      </c>
      <c r="N33" s="73">
        <f t="shared" si="25"/>
        <v>2.5099999999999998</v>
      </c>
      <c r="O33" s="90">
        <f t="shared" si="26"/>
        <v>292.69</v>
      </c>
      <c r="P33" s="72"/>
      <c r="Q33" s="72">
        <v>10</v>
      </c>
      <c r="R33" s="93"/>
      <c r="S33" s="112">
        <f>O33/100*(Q33)*((M33/100)^2/4*PI()*7850/100)+O34/100*(R34)*((M34/100)^2/4*PI()*7850/100)</f>
        <v>139.62033093857187</v>
      </c>
      <c r="T33" s="112" t="s">
        <v>7</v>
      </c>
      <c r="U33" s="112">
        <f>U31</f>
        <v>112.55061361449789</v>
      </c>
      <c r="V33" s="112">
        <v>10</v>
      </c>
      <c r="W33" s="118">
        <v>10</v>
      </c>
      <c r="X33" s="120">
        <f>2*U33+2*V33</f>
        <v>245.10122722899578</v>
      </c>
      <c r="Y33" s="122">
        <v>7</v>
      </c>
      <c r="Z33" s="112">
        <f t="shared" si="27"/>
        <v>10.57798785148066</v>
      </c>
      <c r="AA33" s="112" t="s">
        <v>96</v>
      </c>
      <c r="AB33" s="112">
        <f>IF(AI33="双肢",90.8,(INT((Q33-1)/2)+3)*L33+N33+AE33)</f>
        <v>70.558888888888887</v>
      </c>
      <c r="AC33" s="116">
        <f t="shared" si="33"/>
        <v>38.369999999999997</v>
      </c>
      <c r="AD33" s="118">
        <v>10</v>
      </c>
      <c r="AE33" s="73">
        <f t="shared" si="28"/>
        <v>1.1599999999999999</v>
      </c>
      <c r="AF33" s="116">
        <f t="shared" si="29"/>
        <v>245.85777777777776</v>
      </c>
      <c r="AG33" s="110">
        <v>42</v>
      </c>
      <c r="AH33" s="112">
        <f t="shared" si="30"/>
        <v>63.663832676665635</v>
      </c>
      <c r="AI33" s="112" t="s">
        <v>22</v>
      </c>
      <c r="AJ33" s="112">
        <f t="shared" si="31"/>
        <v>213.86215146671816</v>
      </c>
      <c r="AK33" s="114">
        <f t="shared" si="34"/>
        <v>1.0927342799999999</v>
      </c>
      <c r="AL33" s="87"/>
      <c r="AN33" s="71">
        <f t="shared" si="32"/>
        <v>195.71286028174953</v>
      </c>
      <c r="AS33" s="94"/>
    </row>
    <row r="34" spans="1:45" s="71" customFormat="1" ht="20.100000000000001" customHeight="1" x14ac:dyDescent="0.15">
      <c r="A34" s="87"/>
      <c r="B34" s="154"/>
      <c r="C34" s="137"/>
      <c r="D34" s="122"/>
      <c r="E34" s="124"/>
      <c r="F34" s="126"/>
      <c r="G34" s="128"/>
      <c r="H34" s="88"/>
      <c r="I34" s="95" t="s">
        <v>95</v>
      </c>
      <c r="J34" s="90">
        <f>J33-6</f>
        <v>219</v>
      </c>
      <c r="K34" s="96"/>
      <c r="L34" s="97"/>
      <c r="M34" s="92">
        <v>22</v>
      </c>
      <c r="N34" s="73"/>
      <c r="O34" s="90">
        <f>J34</f>
        <v>219</v>
      </c>
      <c r="P34" s="72"/>
      <c r="Q34" s="98"/>
      <c r="R34" s="72">
        <v>8</v>
      </c>
      <c r="S34" s="112"/>
      <c r="T34" s="112"/>
      <c r="U34" s="112"/>
      <c r="V34" s="112"/>
      <c r="W34" s="119"/>
      <c r="X34" s="121"/>
      <c r="Y34" s="122"/>
      <c r="Z34" s="112"/>
      <c r="AA34" s="112"/>
      <c r="AB34" s="112"/>
      <c r="AC34" s="117"/>
      <c r="AD34" s="119"/>
      <c r="AE34" s="73"/>
      <c r="AF34" s="117"/>
      <c r="AG34" s="110"/>
      <c r="AH34" s="112"/>
      <c r="AI34" s="112"/>
      <c r="AJ34" s="112"/>
      <c r="AK34" s="114"/>
      <c r="AL34" s="87"/>
      <c r="AS34" s="94"/>
    </row>
    <row r="35" spans="1:45" s="71" customFormat="1" ht="20.100000000000001" customHeight="1" x14ac:dyDescent="0.15">
      <c r="A35" s="87"/>
      <c r="B35" s="154"/>
      <c r="C35" s="137"/>
      <c r="D35" s="122">
        <f t="shared" si="23"/>
        <v>236</v>
      </c>
      <c r="E35" s="124" t="s">
        <v>51</v>
      </c>
      <c r="F35" s="126">
        <v>50</v>
      </c>
      <c r="G35" s="128">
        <f t="shared" si="21"/>
        <v>53.54</v>
      </c>
      <c r="H35" s="88">
        <v>0.03</v>
      </c>
      <c r="I35" s="89">
        <v>1</v>
      </c>
      <c r="J35" s="90">
        <f t="shared" si="24"/>
        <v>225</v>
      </c>
      <c r="K35" s="90">
        <f t="shared" si="22"/>
        <v>38.384999999999998</v>
      </c>
      <c r="L35" s="91">
        <f>(99-13)/(Q35-1)</f>
        <v>9.5555555555555554</v>
      </c>
      <c r="M35" s="92">
        <v>22</v>
      </c>
      <c r="N35" s="73">
        <f t="shared" si="25"/>
        <v>2.5099999999999998</v>
      </c>
      <c r="O35" s="90">
        <f>J35+2*K35</f>
        <v>301.77</v>
      </c>
      <c r="P35" s="72"/>
      <c r="Q35" s="72">
        <v>10</v>
      </c>
      <c r="R35" s="93"/>
      <c r="S35" s="112">
        <f>O35/100*(Q35)*((M35/100)^2/4*PI()*7850/100)+O36/100*(R36)*((M36/100)^2/4*PI()*7850/100)</f>
        <v>148.86489237924587</v>
      </c>
      <c r="T35" s="112" t="s">
        <v>7</v>
      </c>
      <c r="U35" s="112">
        <f>U33</f>
        <v>112.55061361449789</v>
      </c>
      <c r="V35" s="112">
        <v>10</v>
      </c>
      <c r="W35" s="118">
        <v>10</v>
      </c>
      <c r="X35" s="120">
        <f>2*U35+2*V35</f>
        <v>245.10122722899578</v>
      </c>
      <c r="Y35" s="122">
        <v>7</v>
      </c>
      <c r="Z35" s="112">
        <f t="shared" si="27"/>
        <v>10.57798785148066</v>
      </c>
      <c r="AA35" s="112" t="s">
        <v>96</v>
      </c>
      <c r="AB35" s="112">
        <f>IF(AI35="双肢",90.8,(INT((Q35-1)/2)+3)*L35+N35+AE35)</f>
        <v>70.788888888888891</v>
      </c>
      <c r="AC35" s="116">
        <f t="shared" si="33"/>
        <v>43.37</v>
      </c>
      <c r="AD35" s="118">
        <v>12</v>
      </c>
      <c r="AE35" s="73">
        <f t="shared" si="28"/>
        <v>1.39</v>
      </c>
      <c r="AF35" s="116">
        <f t="shared" si="29"/>
        <v>256.31777777777779</v>
      </c>
      <c r="AG35" s="110">
        <v>42</v>
      </c>
      <c r="AH35" s="112">
        <f t="shared" si="30"/>
        <v>95.57626388780767</v>
      </c>
      <c r="AI35" s="112" t="s">
        <v>22</v>
      </c>
      <c r="AJ35" s="112">
        <f t="shared" si="31"/>
        <v>255.0191441185342</v>
      </c>
      <c r="AK35" s="114">
        <f t="shared" si="34"/>
        <v>1.2095542799999999</v>
      </c>
      <c r="AL35" s="87"/>
      <c r="AN35" s="71">
        <f t="shared" si="32"/>
        <v>210.83728802855728</v>
      </c>
      <c r="AS35" s="94"/>
    </row>
    <row r="36" spans="1:45" s="71" customFormat="1" ht="20.100000000000001" customHeight="1" x14ac:dyDescent="0.15">
      <c r="A36" s="87"/>
      <c r="B36" s="154"/>
      <c r="C36" s="137"/>
      <c r="D36" s="122"/>
      <c r="E36" s="124"/>
      <c r="F36" s="126"/>
      <c r="G36" s="128"/>
      <c r="H36" s="88"/>
      <c r="I36" s="95" t="s">
        <v>95</v>
      </c>
      <c r="J36" s="90">
        <f>J35-6</f>
        <v>219</v>
      </c>
      <c r="K36" s="96"/>
      <c r="L36" s="97"/>
      <c r="M36" s="92">
        <v>22</v>
      </c>
      <c r="N36" s="73"/>
      <c r="O36" s="90">
        <f>J36</f>
        <v>219</v>
      </c>
      <c r="P36" s="72"/>
      <c r="Q36" s="98"/>
      <c r="R36" s="72">
        <v>9</v>
      </c>
      <c r="S36" s="112"/>
      <c r="T36" s="112"/>
      <c r="U36" s="112"/>
      <c r="V36" s="112"/>
      <c r="W36" s="119"/>
      <c r="X36" s="121"/>
      <c r="Y36" s="122"/>
      <c r="Z36" s="112"/>
      <c r="AA36" s="112"/>
      <c r="AB36" s="112"/>
      <c r="AC36" s="117"/>
      <c r="AD36" s="119"/>
      <c r="AE36" s="73"/>
      <c r="AF36" s="117"/>
      <c r="AG36" s="110"/>
      <c r="AH36" s="112"/>
      <c r="AI36" s="112"/>
      <c r="AJ36" s="112"/>
      <c r="AK36" s="114"/>
      <c r="AL36" s="87"/>
      <c r="AS36" s="94"/>
    </row>
    <row r="37" spans="1:45" s="71" customFormat="1" ht="20.100000000000001" customHeight="1" x14ac:dyDescent="0.15">
      <c r="A37" s="87"/>
      <c r="B37" s="154"/>
      <c r="C37" s="137"/>
      <c r="D37" s="122">
        <f t="shared" si="23"/>
        <v>236</v>
      </c>
      <c r="E37" s="124" t="s">
        <v>52</v>
      </c>
      <c r="F37" s="126">
        <v>50</v>
      </c>
      <c r="G37" s="128">
        <f t="shared" si="21"/>
        <v>53.54</v>
      </c>
      <c r="H37" s="88">
        <v>0.03</v>
      </c>
      <c r="I37" s="89">
        <v>1</v>
      </c>
      <c r="J37" s="90">
        <f t="shared" si="24"/>
        <v>225</v>
      </c>
      <c r="K37" s="90">
        <f t="shared" si="22"/>
        <v>38.384999999999998</v>
      </c>
      <c r="L37" s="91">
        <f>(99-13)/(Q37-1)</f>
        <v>9.5555555555555554</v>
      </c>
      <c r="M37" s="92">
        <v>22</v>
      </c>
      <c r="N37" s="73">
        <f t="shared" si="25"/>
        <v>2.5099999999999998</v>
      </c>
      <c r="O37" s="90">
        <f t="shared" si="26"/>
        <v>301.77</v>
      </c>
      <c r="P37" s="72"/>
      <c r="Q37" s="72">
        <v>10</v>
      </c>
      <c r="R37" s="93"/>
      <c r="S37" s="112">
        <f>O37/100*(Q37)*((M37/100)^2/4*PI()*7850/100)+O38/100*(R38)*((M38/100)^2/4*PI()*7850/100)</f>
        <v>155.39994388185272</v>
      </c>
      <c r="T37" s="112" t="s">
        <v>7</v>
      </c>
      <c r="U37" s="112">
        <f>U35</f>
        <v>112.55061361449789</v>
      </c>
      <c r="V37" s="112">
        <v>10</v>
      </c>
      <c r="W37" s="118">
        <v>10</v>
      </c>
      <c r="X37" s="120">
        <f>2*U37+2*V37</f>
        <v>245.10122722899578</v>
      </c>
      <c r="Y37" s="122">
        <v>7</v>
      </c>
      <c r="Z37" s="112">
        <f t="shared" si="27"/>
        <v>10.57798785148066</v>
      </c>
      <c r="AA37" s="112" t="s">
        <v>96</v>
      </c>
      <c r="AB37" s="112">
        <f>IF(AI37="双肢",90.8,(INT((Q37-1)/2)+3)*L37+N37+AE37)</f>
        <v>70.788888888888891</v>
      </c>
      <c r="AC37" s="116">
        <f t="shared" si="33"/>
        <v>43.37</v>
      </c>
      <c r="AD37" s="118">
        <v>12</v>
      </c>
      <c r="AE37" s="73">
        <f t="shared" si="28"/>
        <v>1.39</v>
      </c>
      <c r="AF37" s="116">
        <f>(AB37+AC37+14)*2</f>
        <v>256.31777777777779</v>
      </c>
      <c r="AG37" s="110">
        <v>42</v>
      </c>
      <c r="AH37" s="112">
        <f t="shared" si="30"/>
        <v>95.57626388780767</v>
      </c>
      <c r="AI37" s="112" t="s">
        <v>22</v>
      </c>
      <c r="AJ37" s="112">
        <f t="shared" si="31"/>
        <v>261.55419562114105</v>
      </c>
      <c r="AK37" s="114">
        <f t="shared" si="34"/>
        <v>1.2095542799999999</v>
      </c>
      <c r="AL37" s="87"/>
      <c r="AN37" s="71">
        <f t="shared" si="32"/>
        <v>216.24014725584789</v>
      </c>
      <c r="AS37" s="94"/>
    </row>
    <row r="38" spans="1:45" s="71" customFormat="1" ht="20.100000000000001" customHeight="1" thickBot="1" x14ac:dyDescent="0.2">
      <c r="A38" s="87"/>
      <c r="B38" s="155"/>
      <c r="C38" s="156"/>
      <c r="D38" s="123"/>
      <c r="E38" s="125"/>
      <c r="F38" s="127"/>
      <c r="G38" s="129"/>
      <c r="H38" s="100"/>
      <c r="I38" s="101" t="s">
        <v>95</v>
      </c>
      <c r="J38" s="102">
        <f>J37-6</f>
        <v>219</v>
      </c>
      <c r="K38" s="103"/>
      <c r="L38" s="104"/>
      <c r="M38" s="92">
        <v>22</v>
      </c>
      <c r="N38" s="74"/>
      <c r="O38" s="102">
        <f>J38</f>
        <v>219</v>
      </c>
      <c r="P38" s="99"/>
      <c r="Q38" s="105"/>
      <c r="R38" s="99">
        <v>10</v>
      </c>
      <c r="S38" s="113"/>
      <c r="T38" s="113"/>
      <c r="U38" s="113"/>
      <c r="V38" s="113"/>
      <c r="W38" s="119"/>
      <c r="X38" s="121"/>
      <c r="Y38" s="123"/>
      <c r="Z38" s="113"/>
      <c r="AA38" s="113"/>
      <c r="AB38" s="112"/>
      <c r="AC38" s="117"/>
      <c r="AD38" s="119"/>
      <c r="AE38" s="74"/>
      <c r="AF38" s="117"/>
      <c r="AG38" s="111"/>
      <c r="AH38" s="113"/>
      <c r="AI38" s="113"/>
      <c r="AJ38" s="113"/>
      <c r="AK38" s="115"/>
      <c r="AL38" s="87"/>
      <c r="AS38" s="94"/>
    </row>
    <row r="39" spans="1:45" ht="19.899999999999999" customHeight="1" x14ac:dyDescent="0.15">
      <c r="A39" s="32"/>
      <c r="B39" s="52"/>
      <c r="C39" s="52"/>
      <c r="D39" s="53"/>
      <c r="E39" s="52"/>
      <c r="F39" s="54"/>
      <c r="G39" s="54"/>
      <c r="H39" s="54"/>
      <c r="I39" s="54"/>
      <c r="J39" s="53"/>
      <c r="K39" s="55"/>
      <c r="L39" s="52"/>
      <c r="M39" s="56"/>
      <c r="N39" s="57"/>
      <c r="O39" s="53"/>
      <c r="P39" s="63"/>
      <c r="Q39" s="53"/>
      <c r="R39" s="53"/>
      <c r="S39" s="52"/>
      <c r="T39" s="52"/>
      <c r="U39" s="52"/>
      <c r="V39" s="52"/>
      <c r="W39" s="56"/>
      <c r="X39" s="53"/>
      <c r="Y39" s="53"/>
      <c r="Z39" s="52"/>
      <c r="AA39" s="52"/>
      <c r="AB39" s="52"/>
      <c r="AC39" s="52"/>
      <c r="AD39" s="56"/>
      <c r="AE39" s="57"/>
      <c r="AF39" s="52"/>
      <c r="AG39" s="58"/>
      <c r="AH39" s="52"/>
      <c r="AI39" s="52"/>
      <c r="AJ39" s="52"/>
      <c r="AK39" s="59"/>
      <c r="AL39" s="32"/>
    </row>
    <row r="40" spans="1:45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2"/>
      <c r="AE40" s="42"/>
      <c r="AF40" s="2"/>
      <c r="AG40" s="2"/>
      <c r="AH40" s="2"/>
      <c r="AI40" s="2"/>
      <c r="AJ40" s="2"/>
      <c r="AK40" s="2"/>
    </row>
    <row r="41" spans="1:45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2"/>
      <c r="AE41" s="42"/>
      <c r="AF41" s="2"/>
      <c r="AG41" s="2"/>
      <c r="AH41" s="2"/>
      <c r="AI41" s="2"/>
      <c r="AJ41" s="2"/>
      <c r="AK41" s="2"/>
    </row>
    <row r="42" spans="1:45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2"/>
      <c r="AE42" s="42"/>
      <c r="AF42" s="2"/>
      <c r="AG42" s="2"/>
      <c r="AH42" s="2"/>
      <c r="AI42" s="2"/>
      <c r="AJ42" s="2"/>
      <c r="AK42" s="2"/>
    </row>
    <row r="43" spans="1:45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2"/>
      <c r="AE43" s="42"/>
      <c r="AF43" s="2"/>
      <c r="AG43" s="2"/>
      <c r="AH43" s="2"/>
      <c r="AI43" s="2"/>
      <c r="AJ43" s="2"/>
      <c r="AK43" s="2"/>
    </row>
    <row r="44" spans="1:45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2"/>
      <c r="AE44" s="42"/>
      <c r="AF44" s="2"/>
      <c r="AG44" s="2"/>
      <c r="AH44" s="2"/>
      <c r="AI44" s="2"/>
      <c r="AJ44" s="2"/>
      <c r="AK44" s="2"/>
    </row>
    <row r="45" spans="1:45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2"/>
      <c r="AE45" s="42"/>
      <c r="AF45" s="2"/>
      <c r="AG45" s="2"/>
      <c r="AH45" s="2"/>
      <c r="AI45" s="2"/>
      <c r="AJ45" s="2"/>
      <c r="AK45" s="2"/>
    </row>
    <row r="46" spans="1:45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2"/>
      <c r="AE46" s="42"/>
      <c r="AF46" s="2"/>
      <c r="AG46" s="2"/>
      <c r="AH46" s="2"/>
      <c r="AI46" s="2"/>
      <c r="AJ46" s="2"/>
      <c r="AK46" s="2"/>
    </row>
    <row r="47" spans="1:45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2"/>
      <c r="AE47" s="42"/>
      <c r="AF47" s="2"/>
      <c r="AG47" s="2"/>
      <c r="AH47" s="2"/>
      <c r="AI47" s="2"/>
      <c r="AJ47" s="2"/>
      <c r="AK47" s="2"/>
    </row>
    <row r="48" spans="1:45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2"/>
      <c r="AE48" s="42"/>
      <c r="AF48" s="2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42"/>
      <c r="AF49" s="2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2"/>
      <c r="AE50" s="42"/>
      <c r="AF50" s="2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2"/>
      <c r="AE51" s="42"/>
      <c r="AF51" s="2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2"/>
      <c r="AE52" s="42"/>
      <c r="AF52" s="2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2"/>
      <c r="AE53" s="42"/>
      <c r="AF53" s="2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2"/>
      <c r="AE54" s="42"/>
      <c r="AF54" s="2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2"/>
      <c r="AE55" s="42"/>
      <c r="AF55" s="2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2"/>
      <c r="AE56" s="42"/>
      <c r="AF56" s="2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2"/>
      <c r="AE57" s="42"/>
      <c r="AF57" s="2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2"/>
      <c r="AE58" s="42"/>
      <c r="AF58" s="2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2"/>
      <c r="AE59" s="42"/>
      <c r="AF59" s="2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2"/>
      <c r="AE60" s="42"/>
      <c r="AF60" s="2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2"/>
      <c r="AE61" s="42"/>
      <c r="AF61" s="2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2"/>
      <c r="AE62" s="42"/>
      <c r="AF62" s="2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2"/>
      <c r="AE63" s="42"/>
      <c r="AF63" s="2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2"/>
      <c r="AE64" s="42"/>
      <c r="AF64" s="2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2"/>
      <c r="AE65" s="42"/>
      <c r="AF65" s="2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2"/>
      <c r="AE66" s="42"/>
      <c r="AF66" s="2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2"/>
      <c r="AE67" s="42"/>
      <c r="AF67" s="2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2"/>
      <c r="AE68" s="42"/>
      <c r="AF68" s="2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2"/>
      <c r="AE69" s="42"/>
      <c r="AF69" s="2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2"/>
      <c r="AE70" s="42"/>
      <c r="AF70" s="2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2"/>
      <c r="AE71" s="42"/>
      <c r="AF71" s="2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2"/>
      <c r="AE72" s="42"/>
      <c r="AF72" s="2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2"/>
      <c r="AE73" s="42"/>
      <c r="AF73" s="2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2"/>
      <c r="AE74" s="42"/>
      <c r="AF74" s="2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2"/>
      <c r="AE75" s="42"/>
      <c r="AF75" s="2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2"/>
      <c r="AE76" s="42"/>
      <c r="AF76" s="2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2"/>
      <c r="AE77" s="42"/>
      <c r="AF77" s="2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2"/>
      <c r="AE78" s="42"/>
      <c r="AF78" s="2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2"/>
      <c r="AE79" s="42"/>
      <c r="AF79" s="2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2"/>
      <c r="AE80" s="42"/>
      <c r="AF80" s="2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2"/>
      <c r="AE81" s="42"/>
      <c r="AF81" s="2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2"/>
      <c r="AE82" s="42"/>
      <c r="AF82" s="2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2"/>
      <c r="AE83" s="42"/>
      <c r="AF83" s="2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2"/>
      <c r="AE84" s="42"/>
      <c r="AF84" s="2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2"/>
      <c r="AE85" s="42"/>
      <c r="AF85" s="2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2"/>
      <c r="AE86" s="42"/>
      <c r="AF86" s="2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2"/>
      <c r="AE87" s="42"/>
      <c r="AF87" s="2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2"/>
      <c r="AE88" s="42"/>
      <c r="AF88" s="2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2"/>
      <c r="AE89" s="42"/>
      <c r="AF89" s="2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2"/>
      <c r="AE90" s="42"/>
      <c r="AF90" s="2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2"/>
      <c r="AE91" s="42"/>
      <c r="AF91" s="2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2"/>
      <c r="AE92" s="42"/>
      <c r="AF92" s="2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2"/>
      <c r="AE93" s="42"/>
      <c r="AF93" s="2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2"/>
      <c r="AE94" s="42"/>
      <c r="AF94" s="2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2"/>
      <c r="AE95" s="42"/>
      <c r="AF95" s="2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2"/>
      <c r="AE96" s="42"/>
      <c r="AF96" s="2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2"/>
      <c r="AE97" s="42"/>
      <c r="AF97" s="2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2"/>
      <c r="AE98" s="42"/>
      <c r="AF98" s="2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2"/>
      <c r="AE99" s="42"/>
      <c r="AF99" s="2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2"/>
      <c r="AE100" s="42"/>
      <c r="AF100" s="2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2"/>
      <c r="AE101" s="42"/>
      <c r="AF101" s="2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2"/>
      <c r="AE102" s="42"/>
      <c r="AF102" s="2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2"/>
      <c r="AE103" s="42"/>
      <c r="AF103" s="2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2"/>
      <c r="AE104" s="42"/>
      <c r="AF104" s="2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2"/>
      <c r="AE105" s="42"/>
      <c r="AF105" s="2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2"/>
      <c r="AE106" s="42"/>
      <c r="AF106" s="2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2"/>
      <c r="AE107" s="42"/>
      <c r="AF107" s="2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2"/>
      <c r="AE108" s="42"/>
      <c r="AF108" s="2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2"/>
      <c r="AE109" s="42"/>
      <c r="AF109" s="2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2"/>
      <c r="AE110" s="42"/>
      <c r="AF110" s="2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2"/>
      <c r="AE111" s="42"/>
      <c r="AF111" s="2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2"/>
      <c r="AE112" s="42"/>
      <c r="AF112" s="2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2"/>
      <c r="AE113" s="42"/>
      <c r="AF113" s="2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2"/>
      <c r="AE114" s="42"/>
      <c r="AF114" s="2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2"/>
      <c r="AE115" s="42"/>
      <c r="AF115" s="2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2"/>
      <c r="AE116" s="42"/>
      <c r="AF116" s="2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2"/>
      <c r="AE117" s="42"/>
      <c r="AF117" s="2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2"/>
      <c r="AE118" s="42"/>
      <c r="AF118" s="2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2"/>
      <c r="AE119" s="42"/>
      <c r="AF119" s="2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2"/>
      <c r="AE120" s="42"/>
      <c r="AF120" s="2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2"/>
      <c r="AE121" s="42"/>
      <c r="AF121" s="2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2"/>
      <c r="AE122" s="42"/>
      <c r="AF122" s="2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2"/>
      <c r="AE123" s="42"/>
      <c r="AF123" s="2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2"/>
      <c r="AE124" s="42"/>
      <c r="AF124" s="2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2"/>
      <c r="AE125" s="42"/>
      <c r="AF125" s="2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2"/>
      <c r="AE126" s="42"/>
      <c r="AF126" s="2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2"/>
      <c r="AE127" s="42"/>
      <c r="AF127" s="2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2"/>
      <c r="AE128" s="42"/>
      <c r="AF128" s="2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2"/>
      <c r="AE129" s="42"/>
      <c r="AF129" s="2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2"/>
      <c r="AE130" s="42"/>
      <c r="AF130" s="2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2"/>
      <c r="AE131" s="42"/>
      <c r="AF131" s="2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2"/>
      <c r="AE132" s="42"/>
      <c r="AF132" s="2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2"/>
      <c r="AE133" s="42"/>
      <c r="AF133" s="2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2"/>
      <c r="AE134" s="42"/>
      <c r="AF134" s="2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2"/>
      <c r="AE135" s="42"/>
      <c r="AF135" s="2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2"/>
      <c r="AE136" s="42"/>
      <c r="AF136" s="2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2"/>
      <c r="AE137" s="42"/>
      <c r="AF137" s="2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2"/>
      <c r="AE138" s="42"/>
      <c r="AF138" s="2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2"/>
      <c r="AE139" s="42"/>
      <c r="AF139" s="2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2"/>
      <c r="AE140" s="42"/>
      <c r="AF140" s="2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2"/>
      <c r="AE141" s="42"/>
      <c r="AF141" s="2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2"/>
      <c r="AE142" s="42"/>
      <c r="AF142" s="2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2"/>
      <c r="AE143" s="42"/>
      <c r="AF143" s="2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2"/>
      <c r="AE144" s="42"/>
      <c r="AF144" s="2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2"/>
      <c r="AE145" s="42"/>
      <c r="AF145" s="2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2"/>
      <c r="AE146" s="42"/>
      <c r="AF146" s="2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2"/>
      <c r="AE147" s="42"/>
      <c r="AF147" s="2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2"/>
      <c r="AE148" s="42"/>
      <c r="AF148" s="2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2"/>
      <c r="AE149" s="42"/>
      <c r="AF149" s="2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2"/>
      <c r="AE150" s="42"/>
      <c r="AF150" s="2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2"/>
      <c r="AE151" s="42"/>
      <c r="AF151" s="2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2"/>
      <c r="AE152" s="42"/>
      <c r="AF152" s="2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2"/>
      <c r="AE153" s="42"/>
      <c r="AF153" s="2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2"/>
      <c r="AE154" s="42"/>
      <c r="AF154" s="2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2"/>
      <c r="AE155" s="42"/>
      <c r="AF155" s="2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2"/>
      <c r="AE156" s="42"/>
      <c r="AF156" s="2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2"/>
      <c r="AE157" s="42"/>
      <c r="AF157" s="2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2"/>
      <c r="AE158" s="42"/>
      <c r="AF158" s="2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2"/>
      <c r="AE159" s="42"/>
      <c r="AF159" s="2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2"/>
      <c r="AE160" s="42"/>
      <c r="AF160" s="2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2"/>
      <c r="AE161" s="42"/>
      <c r="AF161" s="2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2"/>
      <c r="AE162" s="42"/>
      <c r="AF162" s="2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2"/>
      <c r="AE163" s="42"/>
      <c r="AF163" s="2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2"/>
      <c r="AE164" s="42"/>
      <c r="AF164" s="2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2"/>
      <c r="AE165" s="42"/>
      <c r="AF165" s="2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2"/>
      <c r="AE166" s="42"/>
      <c r="AF166" s="2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2"/>
      <c r="AE167" s="42"/>
      <c r="AF167" s="2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2"/>
      <c r="AE168" s="42"/>
      <c r="AF168" s="2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2"/>
      <c r="AE169" s="42"/>
      <c r="AF169" s="2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2"/>
      <c r="AE170" s="42"/>
      <c r="AF170" s="2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2"/>
      <c r="AE171" s="42"/>
      <c r="AF171" s="2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2"/>
      <c r="AE172" s="42"/>
      <c r="AF172" s="2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2"/>
      <c r="AE173" s="42"/>
      <c r="AF173" s="2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2"/>
      <c r="AE174" s="42"/>
      <c r="AF174" s="2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2"/>
      <c r="AE175" s="42"/>
      <c r="AF175" s="2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2"/>
      <c r="AE176" s="42"/>
      <c r="AF176" s="2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2"/>
      <c r="AE177" s="42"/>
      <c r="AF177" s="2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2"/>
      <c r="AE178" s="42"/>
      <c r="AF178" s="2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2"/>
      <c r="AE179" s="42"/>
      <c r="AF179" s="2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2"/>
      <c r="AE180" s="42"/>
      <c r="AF180" s="2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42"/>
      <c r="AF181" s="2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42"/>
      <c r="AF182" s="2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42"/>
      <c r="AF183" s="2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42"/>
      <c r="AF184" s="2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42"/>
      <c r="AF185" s="2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42"/>
      <c r="AF186" s="2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42"/>
      <c r="AF187" s="2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42"/>
      <c r="AF188" s="2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42"/>
      <c r="AF189" s="2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42"/>
      <c r="AF190" s="2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42"/>
      <c r="AF191" s="2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42"/>
      <c r="AF192" s="2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42"/>
      <c r="AF193" s="2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42"/>
      <c r="AF194" s="2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42"/>
      <c r="AF195" s="2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42"/>
      <c r="AF196" s="2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42"/>
      <c r="AF197" s="2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42"/>
      <c r="AF198" s="2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42"/>
      <c r="AF199" s="2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42"/>
      <c r="AF200" s="2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42"/>
      <c r="AF201" s="2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42"/>
      <c r="AF202" s="2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42"/>
      <c r="AF203" s="2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42"/>
      <c r="AF204" s="2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42"/>
      <c r="AF205" s="2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42"/>
      <c r="AF206" s="2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42"/>
      <c r="AF207" s="2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42"/>
      <c r="AF208" s="2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42"/>
      <c r="AF209" s="2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42"/>
      <c r="AF210" s="2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42"/>
      <c r="AF211" s="2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42"/>
      <c r="AF212" s="2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42"/>
      <c r="AF213" s="2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42"/>
      <c r="AF214" s="2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42"/>
      <c r="AF215" s="2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42"/>
      <c r="AF216" s="2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42"/>
      <c r="AF217" s="2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42"/>
      <c r="AF218" s="2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42"/>
      <c r="AF219" s="2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42"/>
      <c r="AF220" s="2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42"/>
      <c r="AF221" s="2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42"/>
      <c r="AF222" s="2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42"/>
      <c r="AF223" s="2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42"/>
      <c r="AF224" s="2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42"/>
      <c r="AF225" s="2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42"/>
      <c r="AF226" s="2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42"/>
      <c r="AF227" s="2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42"/>
      <c r="AF228" s="2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42"/>
      <c r="AF229" s="2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42"/>
      <c r="AF230" s="2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42"/>
      <c r="AF231" s="2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42"/>
      <c r="AF232" s="2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42"/>
      <c r="AF233" s="2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42"/>
      <c r="AF234" s="2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42"/>
      <c r="AF235" s="2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42"/>
      <c r="AF236" s="2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42"/>
      <c r="AF237" s="2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42"/>
      <c r="AF238" s="2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42"/>
      <c r="AF239" s="2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42"/>
      <c r="AF240" s="2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42"/>
      <c r="AF241" s="2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42"/>
      <c r="AF242" s="2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42"/>
      <c r="AF243" s="2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42"/>
      <c r="AF244" s="2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42"/>
      <c r="AF245" s="2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42"/>
      <c r="AF246" s="2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42"/>
      <c r="AF247" s="2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42"/>
      <c r="AF248" s="2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42"/>
      <c r="AF249" s="2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42"/>
      <c r="AF250" s="2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42"/>
      <c r="AF251" s="2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42"/>
      <c r="AF252" s="2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42"/>
      <c r="AF253" s="2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42"/>
      <c r="AF254" s="2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42"/>
      <c r="AF255" s="2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42"/>
      <c r="AF256" s="2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42"/>
      <c r="AF257" s="2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42"/>
      <c r="AF258" s="2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42"/>
      <c r="AF259" s="2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42"/>
      <c r="AF260" s="2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42"/>
      <c r="AF261" s="2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42"/>
      <c r="AF262" s="2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42"/>
      <c r="AF263" s="2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42"/>
      <c r="AF264" s="2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42"/>
      <c r="AF265" s="2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42"/>
      <c r="AF266" s="2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42"/>
      <c r="AF267" s="2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42"/>
      <c r="AF268" s="2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42"/>
      <c r="AF269" s="2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42"/>
      <c r="AF270" s="2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42"/>
      <c r="AF271" s="2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42"/>
      <c r="AF272" s="2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42"/>
      <c r="AF273" s="2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42"/>
      <c r="AF274" s="2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42"/>
      <c r="AF275" s="2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42"/>
      <c r="AF276" s="2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42"/>
      <c r="AF277" s="2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42"/>
      <c r="AF278" s="2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42"/>
      <c r="AF279" s="2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42"/>
      <c r="AF280" s="2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42"/>
      <c r="AF281" s="2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42"/>
      <c r="AF282" s="2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42"/>
      <c r="AF283" s="2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42"/>
      <c r="AF284" s="2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42"/>
      <c r="AF285" s="2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42"/>
      <c r="AF286" s="2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42"/>
      <c r="AF287" s="2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42"/>
      <c r="AF288" s="2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42"/>
      <c r="AF289" s="2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42"/>
      <c r="AF290" s="2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42"/>
      <c r="AF291" s="2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42"/>
      <c r="AF292" s="2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42"/>
      <c r="AF293" s="2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42"/>
      <c r="AF294" s="2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42"/>
      <c r="AF295" s="2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42"/>
      <c r="AF296" s="2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42"/>
      <c r="AF297" s="2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42"/>
      <c r="AF298" s="2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42"/>
      <c r="AF299" s="2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42"/>
      <c r="AF300" s="2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42"/>
      <c r="AF301" s="2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42"/>
      <c r="AF302" s="2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42"/>
      <c r="AF303" s="2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42"/>
      <c r="AF304" s="2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42"/>
      <c r="AF305" s="2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42"/>
      <c r="AF306" s="2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42"/>
      <c r="AF307" s="2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42"/>
      <c r="AF308" s="2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42"/>
      <c r="AF309" s="2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42"/>
      <c r="AF310" s="2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42"/>
      <c r="AF311" s="2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42"/>
      <c r="AF312" s="2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42"/>
      <c r="AF313" s="2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42"/>
      <c r="AF314" s="2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42"/>
      <c r="AF315" s="2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42"/>
      <c r="AF316" s="2"/>
      <c r="AG316" s="2"/>
      <c r="AH316" s="2"/>
      <c r="AI316" s="2"/>
      <c r="AJ316" s="2"/>
      <c r="AK316" s="2"/>
    </row>
    <row r="317" spans="4:37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42"/>
      <c r="AF317" s="2"/>
      <c r="AG317" s="2"/>
      <c r="AH317" s="2"/>
      <c r="AI317" s="2"/>
      <c r="AJ317" s="2"/>
      <c r="AK317" s="2"/>
    </row>
    <row r="318" spans="4:37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42"/>
      <c r="AF318" s="2"/>
      <c r="AG318" s="2"/>
      <c r="AH318" s="2"/>
      <c r="AI318" s="2"/>
      <c r="AJ318" s="2"/>
      <c r="AK318" s="2"/>
    </row>
    <row r="319" spans="4:37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42"/>
      <c r="AF319" s="2"/>
      <c r="AG319" s="2"/>
      <c r="AH319" s="2"/>
      <c r="AI319" s="2"/>
      <c r="AJ319" s="2"/>
      <c r="AK319" s="2"/>
    </row>
    <row r="320" spans="4:37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42"/>
      <c r="AF320" s="2"/>
      <c r="AG320" s="2"/>
      <c r="AH320" s="2"/>
      <c r="AI320" s="2"/>
      <c r="AJ320" s="2"/>
      <c r="AK320" s="2"/>
    </row>
    <row r="321" spans="4:37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42"/>
      <c r="AF321" s="2"/>
      <c r="AG321" s="2"/>
      <c r="AH321" s="2"/>
      <c r="AI321" s="2"/>
      <c r="AJ321" s="2"/>
      <c r="AK321" s="2"/>
    </row>
    <row r="322" spans="4:37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42"/>
      <c r="AF322" s="2"/>
      <c r="AG322" s="2"/>
      <c r="AH322" s="2"/>
      <c r="AI322" s="2"/>
      <c r="AJ322" s="2"/>
      <c r="AK322" s="2"/>
    </row>
    <row r="323" spans="4:37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42"/>
      <c r="AF323" s="2"/>
      <c r="AG323" s="2"/>
      <c r="AH323" s="2"/>
      <c r="AI323" s="2"/>
      <c r="AJ323" s="2"/>
      <c r="AK323" s="2"/>
    </row>
    <row r="324" spans="4:37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42"/>
      <c r="AF324" s="2"/>
      <c r="AG324" s="2"/>
      <c r="AH324" s="2"/>
      <c r="AI324" s="2"/>
      <c r="AJ324" s="2"/>
      <c r="AK324" s="2"/>
    </row>
    <row r="325" spans="4:37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42"/>
      <c r="AF325" s="2"/>
      <c r="AG325" s="2"/>
      <c r="AH325" s="2"/>
      <c r="AI325" s="2"/>
      <c r="AJ325" s="2"/>
      <c r="AK325" s="2"/>
    </row>
    <row r="326" spans="4:37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42"/>
      <c r="AF326" s="2"/>
      <c r="AG326" s="2"/>
      <c r="AH326" s="2"/>
      <c r="AI326" s="2"/>
      <c r="AJ326" s="2"/>
      <c r="AK326" s="2"/>
    </row>
    <row r="327" spans="4:37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42"/>
      <c r="AF327" s="2"/>
      <c r="AG327" s="2"/>
      <c r="AH327" s="2"/>
      <c r="AI327" s="2"/>
      <c r="AJ327" s="2"/>
      <c r="AK327" s="2"/>
    </row>
    <row r="328" spans="4:37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42"/>
      <c r="AF328" s="2"/>
      <c r="AG328" s="2"/>
      <c r="AH328" s="2"/>
      <c r="AI328" s="2"/>
      <c r="AJ328" s="2"/>
      <c r="AK328" s="2"/>
    </row>
    <row r="329" spans="4:37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42"/>
      <c r="AF329" s="2"/>
      <c r="AG329" s="2"/>
      <c r="AH329" s="2"/>
      <c r="AI329" s="2"/>
      <c r="AJ329" s="2"/>
      <c r="AK329" s="2"/>
    </row>
    <row r="330" spans="4:37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42"/>
      <c r="AF330" s="2"/>
      <c r="AG330" s="2"/>
      <c r="AH330" s="2"/>
      <c r="AI330" s="2"/>
      <c r="AJ330" s="2"/>
      <c r="AK330" s="2"/>
    </row>
    <row r="331" spans="4:37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42"/>
      <c r="AF331" s="2"/>
      <c r="AG331" s="2"/>
      <c r="AH331" s="2"/>
      <c r="AI331" s="2"/>
      <c r="AJ331" s="2"/>
      <c r="AK331" s="2"/>
    </row>
    <row r="332" spans="4:37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42"/>
      <c r="AF332" s="2"/>
      <c r="AG332" s="2"/>
      <c r="AH332" s="2"/>
      <c r="AI332" s="2"/>
      <c r="AJ332" s="2"/>
      <c r="AK332" s="2"/>
    </row>
    <row r="333" spans="4:37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42"/>
      <c r="AF333" s="2"/>
      <c r="AG333" s="2"/>
      <c r="AH333" s="2"/>
      <c r="AI333" s="2"/>
      <c r="AJ333" s="2"/>
      <c r="AK333" s="2"/>
    </row>
    <row r="334" spans="4:37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42"/>
      <c r="AF334" s="2"/>
      <c r="AG334" s="2"/>
      <c r="AH334" s="2"/>
      <c r="AI334" s="2"/>
      <c r="AJ334" s="2"/>
      <c r="AK334" s="2"/>
    </row>
    <row r="335" spans="4:37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42"/>
      <c r="AF335" s="2"/>
      <c r="AG335" s="2"/>
      <c r="AH335" s="2"/>
      <c r="AI335" s="2"/>
      <c r="AJ335" s="2"/>
      <c r="AK335" s="2"/>
    </row>
    <row r="336" spans="4:37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42"/>
      <c r="AF336" s="2"/>
      <c r="AG336" s="2"/>
      <c r="AH336" s="2"/>
      <c r="AI336" s="2"/>
      <c r="AJ336" s="2"/>
      <c r="AK336" s="2"/>
    </row>
    <row r="337" spans="4:37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42"/>
      <c r="AF337" s="2"/>
      <c r="AG337" s="2"/>
      <c r="AH337" s="2"/>
      <c r="AI337" s="2"/>
      <c r="AJ337" s="2"/>
      <c r="AK337" s="2"/>
    </row>
    <row r="338" spans="4:37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42"/>
      <c r="AF338" s="2"/>
      <c r="AG338" s="2"/>
      <c r="AH338" s="2"/>
      <c r="AI338" s="2"/>
      <c r="AJ338" s="2"/>
      <c r="AK338" s="2"/>
    </row>
    <row r="339" spans="4:37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42"/>
      <c r="AF339" s="2"/>
      <c r="AG339" s="2"/>
      <c r="AH339" s="2"/>
      <c r="AI339" s="2"/>
      <c r="AJ339" s="2"/>
      <c r="AK339" s="2"/>
    </row>
    <row r="340" spans="4:37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42"/>
      <c r="AF340" s="2"/>
      <c r="AG340" s="2"/>
      <c r="AH340" s="2"/>
      <c r="AI340" s="2"/>
      <c r="AJ340" s="2"/>
      <c r="AK340" s="2"/>
    </row>
    <row r="341" spans="4:37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42"/>
      <c r="AF341" s="2"/>
      <c r="AG341" s="2"/>
      <c r="AH341" s="2"/>
      <c r="AI341" s="2"/>
      <c r="AJ341" s="2"/>
      <c r="AK341" s="2"/>
    </row>
    <row r="342" spans="4:37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42"/>
      <c r="AF342" s="2"/>
      <c r="AG342" s="2"/>
      <c r="AH342" s="2"/>
      <c r="AI342" s="2"/>
      <c r="AJ342" s="2"/>
      <c r="AK342" s="2"/>
    </row>
    <row r="343" spans="4:37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42"/>
      <c r="AF343" s="2"/>
      <c r="AG343" s="2"/>
      <c r="AH343" s="2"/>
      <c r="AI343" s="2"/>
      <c r="AJ343" s="2"/>
      <c r="AK343" s="2"/>
    </row>
    <row r="344" spans="4:37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42"/>
      <c r="AF344" s="2"/>
      <c r="AG344" s="2"/>
      <c r="AH344" s="2"/>
      <c r="AI344" s="2"/>
      <c r="AJ344" s="2"/>
      <c r="AK344" s="2"/>
    </row>
    <row r="345" spans="4:37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42"/>
      <c r="AF345" s="2"/>
      <c r="AG345" s="2"/>
      <c r="AH345" s="2"/>
      <c r="AI345" s="2"/>
      <c r="AJ345" s="2"/>
      <c r="AK345" s="2"/>
    </row>
    <row r="346" spans="4:37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42"/>
      <c r="AF346" s="2"/>
      <c r="AG346" s="2"/>
      <c r="AH346" s="2"/>
      <c r="AI346" s="2"/>
      <c r="AJ346" s="2"/>
      <c r="AK346" s="2"/>
    </row>
    <row r="347" spans="4:37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42"/>
      <c r="AF347" s="2"/>
      <c r="AG347" s="2"/>
      <c r="AH347" s="2"/>
      <c r="AI347" s="2"/>
      <c r="AJ347" s="2"/>
      <c r="AK347" s="2"/>
    </row>
    <row r="348" spans="4:37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42"/>
      <c r="AF348" s="2"/>
      <c r="AG348" s="2"/>
      <c r="AH348" s="2"/>
      <c r="AI348" s="2"/>
      <c r="AJ348" s="2"/>
      <c r="AK348" s="2"/>
    </row>
    <row r="349" spans="4:37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42"/>
      <c r="AF349" s="2"/>
      <c r="AG349" s="2"/>
      <c r="AH349" s="2"/>
      <c r="AI349" s="2"/>
      <c r="AJ349" s="2"/>
      <c r="AK349" s="2"/>
    </row>
    <row r="350" spans="4:37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42"/>
      <c r="AF350" s="2"/>
      <c r="AG350" s="2"/>
      <c r="AH350" s="2"/>
      <c r="AI350" s="2"/>
      <c r="AJ350" s="2"/>
      <c r="AK350" s="2"/>
    </row>
    <row r="351" spans="4:37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42"/>
      <c r="AF351" s="2"/>
      <c r="AG351" s="2"/>
      <c r="AH351" s="2"/>
      <c r="AI351" s="2"/>
      <c r="AJ351" s="2"/>
      <c r="AK351" s="2"/>
    </row>
    <row r="352" spans="4:37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42"/>
      <c r="AF352" s="2"/>
      <c r="AG352" s="2"/>
      <c r="AH352" s="2"/>
      <c r="AI352" s="2"/>
      <c r="AJ352" s="2"/>
      <c r="AK352" s="2"/>
    </row>
    <row r="353" spans="4:37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42"/>
      <c r="AF353" s="2"/>
      <c r="AG353" s="2"/>
      <c r="AH353" s="2"/>
      <c r="AI353" s="2"/>
      <c r="AJ353" s="2"/>
      <c r="AK353" s="2"/>
    </row>
    <row r="354" spans="4:37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42"/>
      <c r="AF354" s="2"/>
      <c r="AG354" s="2"/>
      <c r="AH354" s="2"/>
      <c r="AI354" s="2"/>
      <c r="AJ354" s="2"/>
      <c r="AK354" s="2"/>
    </row>
    <row r="355" spans="4:37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42"/>
      <c r="AF355" s="2"/>
      <c r="AG355" s="2"/>
      <c r="AH355" s="2"/>
      <c r="AI355" s="2"/>
      <c r="AJ355" s="2"/>
      <c r="AK355" s="2"/>
    </row>
    <row r="356" spans="4:37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42"/>
      <c r="AF356" s="2"/>
      <c r="AG356" s="2"/>
      <c r="AH356" s="2"/>
      <c r="AI356" s="2"/>
      <c r="AJ356" s="2"/>
      <c r="AK356" s="2"/>
    </row>
    <row r="357" spans="4:37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42"/>
      <c r="AF357" s="2"/>
      <c r="AG357" s="2"/>
      <c r="AH357" s="2"/>
      <c r="AI357" s="2"/>
      <c r="AJ357" s="2"/>
      <c r="AK357" s="2"/>
    </row>
    <row r="358" spans="4:37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42"/>
      <c r="AF358" s="2"/>
      <c r="AG358" s="2"/>
      <c r="AH358" s="2"/>
      <c r="AI358" s="2"/>
      <c r="AJ358" s="2"/>
      <c r="AK358" s="2"/>
    </row>
    <row r="359" spans="4:37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42"/>
      <c r="AF359" s="2"/>
      <c r="AG359" s="2"/>
      <c r="AH359" s="2"/>
      <c r="AI359" s="2"/>
      <c r="AJ359" s="2"/>
      <c r="AK359" s="2"/>
    </row>
    <row r="360" spans="4:37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42"/>
      <c r="AF360" s="2"/>
      <c r="AG360" s="2"/>
      <c r="AH360" s="2"/>
      <c r="AI360" s="2"/>
      <c r="AJ360" s="2"/>
      <c r="AK360" s="2"/>
    </row>
    <row r="361" spans="4:37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42"/>
      <c r="AF361" s="2"/>
      <c r="AG361" s="2"/>
      <c r="AH361" s="2"/>
      <c r="AI361" s="2"/>
      <c r="AJ361" s="2"/>
      <c r="AK361" s="2"/>
    </row>
    <row r="362" spans="4:37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42"/>
      <c r="AF362" s="2"/>
      <c r="AG362" s="2"/>
      <c r="AH362" s="2"/>
      <c r="AI362" s="2"/>
      <c r="AJ362" s="2"/>
      <c r="AK362" s="2"/>
    </row>
    <row r="363" spans="4:37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42"/>
      <c r="AF363" s="2"/>
      <c r="AG363" s="2"/>
      <c r="AH363" s="2"/>
      <c r="AI363" s="2"/>
      <c r="AJ363" s="2"/>
      <c r="AK363" s="2"/>
    </row>
    <row r="364" spans="4:37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42"/>
      <c r="AF364" s="2"/>
      <c r="AG364" s="2"/>
      <c r="AH364" s="2"/>
      <c r="AI364" s="2"/>
      <c r="AJ364" s="2"/>
      <c r="AK364" s="2"/>
    </row>
    <row r="365" spans="4:37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42"/>
      <c r="AF365" s="2"/>
      <c r="AG365" s="2"/>
      <c r="AH365" s="2"/>
      <c r="AI365" s="2"/>
      <c r="AJ365" s="2"/>
      <c r="AK365" s="2"/>
    </row>
    <row r="366" spans="4:37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42"/>
      <c r="AF366" s="2"/>
      <c r="AG366" s="2"/>
      <c r="AH366" s="2"/>
      <c r="AI366" s="2"/>
      <c r="AJ366" s="2"/>
      <c r="AK366" s="2"/>
    </row>
    <row r="367" spans="4:37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42"/>
      <c r="AF367" s="2"/>
      <c r="AG367" s="2"/>
      <c r="AH367" s="2"/>
      <c r="AI367" s="2"/>
      <c r="AJ367" s="2"/>
      <c r="AK367" s="2"/>
    </row>
    <row r="368" spans="4:37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42"/>
      <c r="AF368" s="2"/>
      <c r="AG368" s="2"/>
      <c r="AH368" s="2"/>
      <c r="AI368" s="2"/>
      <c r="AJ368" s="2"/>
      <c r="AK368" s="2"/>
    </row>
    <row r="369" spans="4:37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42"/>
      <c r="AF369" s="2"/>
      <c r="AG369" s="2"/>
      <c r="AH369" s="2"/>
      <c r="AI369" s="2"/>
      <c r="AJ369" s="2"/>
      <c r="AK369" s="2"/>
    </row>
    <row r="370" spans="4:37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42"/>
      <c r="AF370" s="2"/>
      <c r="AG370" s="2"/>
      <c r="AH370" s="2"/>
      <c r="AI370" s="2"/>
      <c r="AJ370" s="2"/>
      <c r="AK370" s="2"/>
    </row>
    <row r="371" spans="4:37" ht="19.899999999999999" customHeight="1" x14ac:dyDescent="0.15">
      <c r="D371" s="2"/>
      <c r="E371" s="18"/>
      <c r="F371" s="2"/>
      <c r="G371" s="2"/>
      <c r="H371" s="2"/>
      <c r="I371" s="2"/>
      <c r="J371" s="2"/>
      <c r="K371" s="2"/>
      <c r="L371" s="3"/>
      <c r="M371" s="2"/>
      <c r="N371" s="42"/>
      <c r="O371" s="2"/>
      <c r="P371" s="28"/>
      <c r="Q371" s="2"/>
      <c r="R371" s="2"/>
      <c r="S371" s="3"/>
      <c r="T371" s="3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42"/>
      <c r="AF371" s="2"/>
      <c r="AG371" s="2"/>
      <c r="AH371" s="2"/>
      <c r="AI371" s="2"/>
      <c r="AJ371" s="2"/>
      <c r="AK371" s="2"/>
    </row>
    <row r="372" spans="4:37" ht="19.899999999999999" customHeight="1" x14ac:dyDescent="0.15">
      <c r="D372" s="2"/>
      <c r="E372" s="18"/>
      <c r="F372" s="2"/>
      <c r="G372" s="2"/>
      <c r="H372" s="2"/>
      <c r="I372" s="2"/>
      <c r="J372" s="2"/>
      <c r="K372" s="2"/>
      <c r="L372" s="3"/>
      <c r="M372" s="2"/>
      <c r="N372" s="42"/>
      <c r="O372" s="2"/>
      <c r="P372" s="28"/>
      <c r="Q372" s="2"/>
      <c r="R372" s="2"/>
      <c r="S372" s="3"/>
      <c r="T372" s="3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42"/>
      <c r="AF372" s="2"/>
      <c r="AG372" s="2"/>
      <c r="AH372" s="2"/>
      <c r="AI372" s="2"/>
      <c r="AJ372" s="2"/>
      <c r="AK372" s="2"/>
    </row>
    <row r="373" spans="4:37" ht="19.899999999999999" customHeight="1" x14ac:dyDescent="0.15">
      <c r="D373" s="2"/>
      <c r="E373" s="18"/>
      <c r="F373" s="2"/>
      <c r="G373" s="2"/>
      <c r="H373" s="2"/>
      <c r="I373" s="2"/>
      <c r="J373" s="2"/>
      <c r="K373" s="2"/>
      <c r="L373" s="3"/>
      <c r="M373" s="2"/>
      <c r="N373" s="42"/>
      <c r="O373" s="2"/>
      <c r="P373" s="28"/>
      <c r="Q373" s="2"/>
      <c r="R373" s="2"/>
      <c r="S373" s="3"/>
      <c r="T373" s="3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42"/>
      <c r="AF373" s="2"/>
      <c r="AG373" s="2"/>
      <c r="AH373" s="2"/>
      <c r="AI373" s="2"/>
      <c r="AJ373" s="2"/>
      <c r="AK373" s="2"/>
    </row>
    <row r="374" spans="4:37" ht="19.899999999999999" customHeight="1" x14ac:dyDescent="0.15">
      <c r="D374" s="2"/>
      <c r="E374" s="18"/>
      <c r="F374" s="2"/>
      <c r="G374" s="2"/>
      <c r="H374" s="2"/>
      <c r="I374" s="2"/>
      <c r="J374" s="2"/>
      <c r="K374" s="2"/>
      <c r="L374" s="3"/>
      <c r="M374" s="2"/>
      <c r="N374" s="42"/>
      <c r="O374" s="2"/>
      <c r="P374" s="28"/>
      <c r="Q374" s="2"/>
      <c r="R374" s="2"/>
      <c r="S374" s="3"/>
      <c r="T374" s="3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42"/>
      <c r="AF374" s="2"/>
      <c r="AG374" s="2"/>
      <c r="AH374" s="2"/>
      <c r="AI374" s="2"/>
      <c r="AJ374" s="2"/>
      <c r="AK374" s="2"/>
    </row>
    <row r="375" spans="4:37" ht="19.899999999999999" customHeight="1" x14ac:dyDescent="0.15">
      <c r="D375" s="2"/>
      <c r="E375" s="18"/>
      <c r="F375" s="2"/>
      <c r="G375" s="2"/>
      <c r="H375" s="2"/>
      <c r="I375" s="2"/>
      <c r="J375" s="2"/>
      <c r="K375" s="2"/>
      <c r="L375" s="3"/>
      <c r="M375" s="2"/>
      <c r="N375" s="42"/>
      <c r="O375" s="2"/>
      <c r="P375" s="28"/>
      <c r="Q375" s="2"/>
      <c r="R375" s="2"/>
      <c r="S375" s="3"/>
      <c r="T375" s="3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42"/>
      <c r="AF375" s="2"/>
      <c r="AG375" s="2"/>
      <c r="AH375" s="2"/>
      <c r="AI375" s="2"/>
      <c r="AJ375" s="2"/>
      <c r="AK375" s="2"/>
    </row>
    <row r="376" spans="4:37" ht="19.899999999999999" customHeight="1" x14ac:dyDescent="0.15">
      <c r="D376" s="2"/>
      <c r="E376" s="18"/>
      <c r="F376" s="2"/>
      <c r="G376" s="2"/>
      <c r="H376" s="2"/>
      <c r="I376" s="2"/>
      <c r="J376" s="2"/>
      <c r="K376" s="2"/>
      <c r="L376" s="3"/>
      <c r="M376" s="2"/>
      <c r="N376" s="42"/>
      <c r="O376" s="2"/>
      <c r="P376" s="28"/>
      <c r="Q376" s="2"/>
      <c r="R376" s="2"/>
      <c r="S376" s="3"/>
      <c r="T376" s="3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42"/>
      <c r="AF376" s="2"/>
      <c r="AG376" s="2"/>
      <c r="AH376" s="2"/>
      <c r="AI376" s="2"/>
      <c r="AJ376" s="2"/>
      <c r="AK376" s="2"/>
    </row>
    <row r="377" spans="4:37" ht="19.899999999999999" customHeight="1" x14ac:dyDescent="0.15">
      <c r="D377" s="2"/>
      <c r="E377" s="18"/>
      <c r="F377" s="2"/>
      <c r="G377" s="2"/>
      <c r="H377" s="2"/>
      <c r="I377" s="2"/>
      <c r="J377" s="2"/>
      <c r="K377" s="2"/>
      <c r="L377" s="3"/>
      <c r="M377" s="2"/>
      <c r="N377" s="42"/>
      <c r="O377" s="2"/>
      <c r="P377" s="28"/>
      <c r="Q377" s="2"/>
      <c r="R377" s="2"/>
      <c r="S377" s="3"/>
      <c r="T377" s="3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42"/>
      <c r="AF377" s="2"/>
      <c r="AG377" s="2"/>
      <c r="AH377" s="2"/>
      <c r="AI377" s="2"/>
      <c r="AJ377" s="2"/>
      <c r="AK377" s="2"/>
    </row>
    <row r="378" spans="4:37" ht="19.899999999999999" customHeight="1" x14ac:dyDescent="0.15">
      <c r="D378" s="2"/>
      <c r="E378" s="18"/>
      <c r="F378" s="2"/>
      <c r="G378" s="2"/>
      <c r="H378" s="2"/>
      <c r="I378" s="2"/>
      <c r="J378" s="2"/>
      <c r="K378" s="2"/>
      <c r="L378" s="3"/>
      <c r="M378" s="2"/>
      <c r="N378" s="42"/>
      <c r="O378" s="2"/>
      <c r="P378" s="28"/>
      <c r="Q378" s="2"/>
      <c r="R378" s="2"/>
      <c r="S378" s="3"/>
      <c r="T378" s="3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42"/>
      <c r="AF378" s="2"/>
      <c r="AG378" s="2"/>
      <c r="AH378" s="2"/>
      <c r="AI378" s="2"/>
      <c r="AJ378" s="2"/>
      <c r="AK378" s="2"/>
    </row>
    <row r="379" spans="4:37" ht="19.899999999999999" customHeight="1" x14ac:dyDescent="0.15">
      <c r="D379" s="2"/>
      <c r="E379" s="18"/>
      <c r="F379" s="2"/>
      <c r="G379" s="2"/>
      <c r="H379" s="2"/>
      <c r="I379" s="2"/>
      <c r="J379" s="2"/>
      <c r="K379" s="2"/>
      <c r="L379" s="3"/>
      <c r="M379" s="2"/>
      <c r="N379" s="42"/>
      <c r="O379" s="2"/>
      <c r="P379" s="28"/>
      <c r="Q379" s="2"/>
      <c r="R379" s="2"/>
      <c r="S379" s="3"/>
      <c r="T379" s="3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42"/>
      <c r="AF379" s="2"/>
      <c r="AG379" s="2"/>
      <c r="AH379" s="2"/>
      <c r="AI379" s="2"/>
      <c r="AJ379" s="2"/>
      <c r="AK379" s="2"/>
    </row>
    <row r="380" spans="4:37" ht="19.899999999999999" customHeight="1" x14ac:dyDescent="0.15">
      <c r="D380" s="2"/>
      <c r="E380" s="18"/>
      <c r="F380" s="2"/>
      <c r="G380" s="2"/>
      <c r="H380" s="2"/>
      <c r="I380" s="2"/>
      <c r="J380" s="2"/>
      <c r="K380" s="2"/>
      <c r="L380" s="3"/>
      <c r="M380" s="2"/>
      <c r="N380" s="42"/>
      <c r="O380" s="2"/>
      <c r="P380" s="28"/>
      <c r="Q380" s="2"/>
      <c r="R380" s="2"/>
      <c r="S380" s="3"/>
      <c r="T380" s="3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42"/>
      <c r="AF380" s="2"/>
      <c r="AG380" s="2"/>
      <c r="AH380" s="2"/>
      <c r="AI380" s="2"/>
      <c r="AJ380" s="2"/>
      <c r="AK380" s="2"/>
    </row>
    <row r="381" spans="4:37" ht="19.899999999999999" customHeight="1" x14ac:dyDescent="0.15">
      <c r="D381" s="2"/>
      <c r="E381" s="18"/>
      <c r="F381" s="2"/>
      <c r="G381" s="2"/>
      <c r="H381" s="2"/>
      <c r="I381" s="2"/>
      <c r="J381" s="2"/>
      <c r="K381" s="2"/>
      <c r="L381" s="3"/>
      <c r="M381" s="2"/>
      <c r="N381" s="42"/>
      <c r="O381" s="2"/>
      <c r="P381" s="28"/>
      <c r="Q381" s="2"/>
      <c r="R381" s="2"/>
      <c r="S381" s="3"/>
      <c r="T381" s="3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42"/>
      <c r="AF381" s="2"/>
      <c r="AG381" s="2"/>
      <c r="AH381" s="2"/>
      <c r="AI381" s="2"/>
      <c r="AJ381" s="2"/>
      <c r="AK381" s="2"/>
    </row>
    <row r="382" spans="4:37" ht="19.899999999999999" customHeight="1" x14ac:dyDescent="0.15">
      <c r="D382" s="2"/>
      <c r="E382" s="18"/>
      <c r="F382" s="2"/>
      <c r="G382" s="2"/>
      <c r="H382" s="2"/>
      <c r="I382" s="2"/>
      <c r="J382" s="2"/>
      <c r="K382" s="2"/>
      <c r="L382" s="3"/>
      <c r="M382" s="2"/>
      <c r="N382" s="42"/>
      <c r="O382" s="2"/>
      <c r="P382" s="28"/>
      <c r="Q382" s="2"/>
      <c r="R382" s="2"/>
      <c r="S382" s="3"/>
      <c r="T382" s="3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42"/>
      <c r="AF382" s="2"/>
      <c r="AG382" s="2"/>
      <c r="AH382" s="2"/>
      <c r="AI382" s="2"/>
      <c r="AJ382" s="2"/>
      <c r="AK382" s="2"/>
    </row>
    <row r="383" spans="4:37" ht="19.899999999999999" customHeight="1" x14ac:dyDescent="0.15">
      <c r="D383" s="2"/>
      <c r="E383" s="18"/>
      <c r="F383" s="2"/>
      <c r="G383" s="2"/>
      <c r="H383" s="2"/>
      <c r="I383" s="2"/>
      <c r="J383" s="2"/>
      <c r="K383" s="2"/>
      <c r="L383" s="3"/>
      <c r="M383" s="2"/>
      <c r="N383" s="42"/>
      <c r="O383" s="2"/>
      <c r="P383" s="28"/>
      <c r="Q383" s="2"/>
      <c r="R383" s="2"/>
      <c r="S383" s="3"/>
      <c r="T383" s="3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42"/>
      <c r="AF383" s="2"/>
      <c r="AG383" s="2"/>
      <c r="AH383" s="2"/>
      <c r="AI383" s="2"/>
      <c r="AJ383" s="2"/>
      <c r="AK383" s="2"/>
    </row>
    <row r="384" spans="4:37" ht="19.899999999999999" customHeight="1" x14ac:dyDescent="0.15">
      <c r="D384" s="2"/>
      <c r="E384" s="18"/>
      <c r="F384" s="2"/>
      <c r="G384" s="2"/>
      <c r="H384" s="2"/>
      <c r="I384" s="2"/>
      <c r="J384" s="2"/>
      <c r="K384" s="2"/>
      <c r="L384" s="3"/>
      <c r="M384" s="2"/>
      <c r="N384" s="42"/>
      <c r="O384" s="2"/>
      <c r="P384" s="28"/>
      <c r="Q384" s="2"/>
      <c r="R384" s="2"/>
      <c r="S384" s="3"/>
      <c r="T384" s="3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42"/>
      <c r="AF384" s="2"/>
      <c r="AG384" s="2"/>
      <c r="AH384" s="2"/>
      <c r="AI384" s="2"/>
      <c r="AJ384" s="2"/>
      <c r="AK384" s="2"/>
    </row>
    <row r="385" spans="4:37" ht="19.899999999999999" customHeight="1" x14ac:dyDescent="0.15">
      <c r="D385" s="2"/>
      <c r="E385" s="18"/>
      <c r="F385" s="2"/>
      <c r="G385" s="2"/>
      <c r="H385" s="2"/>
      <c r="I385" s="2"/>
      <c r="J385" s="2"/>
      <c r="K385" s="2"/>
      <c r="L385" s="3"/>
      <c r="M385" s="2"/>
      <c r="N385" s="42"/>
      <c r="O385" s="2"/>
      <c r="P385" s="28"/>
      <c r="Q385" s="2"/>
      <c r="R385" s="2"/>
      <c r="S385" s="3"/>
      <c r="T385" s="3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42"/>
      <c r="AF385" s="2"/>
      <c r="AG385" s="2"/>
      <c r="AH385" s="2"/>
      <c r="AI385" s="2"/>
      <c r="AJ385" s="2"/>
      <c r="AK385" s="2"/>
    </row>
    <row r="386" spans="4:37" ht="19.899999999999999" customHeight="1" x14ac:dyDescent="0.15">
      <c r="D386" s="2"/>
      <c r="E386" s="18"/>
      <c r="F386" s="2"/>
      <c r="G386" s="2"/>
      <c r="H386" s="2"/>
      <c r="I386" s="2"/>
      <c r="J386" s="2"/>
      <c r="K386" s="2"/>
      <c r="L386" s="3"/>
      <c r="M386" s="2"/>
      <c r="N386" s="42"/>
      <c r="O386" s="2"/>
      <c r="P386" s="28"/>
      <c r="Q386" s="2"/>
      <c r="R386" s="2"/>
      <c r="S386" s="3"/>
      <c r="T386" s="3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42"/>
      <c r="AF386" s="2"/>
      <c r="AG386" s="2"/>
      <c r="AH386" s="2"/>
      <c r="AI386" s="2"/>
      <c r="AJ386" s="2"/>
      <c r="AK386" s="2"/>
    </row>
    <row r="387" spans="4:37" ht="19.899999999999999" customHeight="1" x14ac:dyDescent="0.15">
      <c r="D387" s="2"/>
      <c r="E387" s="18"/>
      <c r="F387" s="2"/>
      <c r="G387" s="2"/>
      <c r="H387" s="2"/>
      <c r="I387" s="2"/>
      <c r="J387" s="2"/>
      <c r="K387" s="2"/>
      <c r="L387" s="3"/>
      <c r="M387" s="2"/>
      <c r="N387" s="42"/>
      <c r="O387" s="2"/>
      <c r="P387" s="28"/>
      <c r="Q387" s="2"/>
      <c r="R387" s="2"/>
      <c r="S387" s="3"/>
      <c r="T387" s="3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42"/>
      <c r="AF387" s="2"/>
      <c r="AG387" s="2"/>
      <c r="AH387" s="2"/>
      <c r="AI387" s="2"/>
      <c r="AJ387" s="2"/>
      <c r="AK387" s="2"/>
    </row>
    <row r="388" spans="4:37" ht="19.899999999999999" customHeight="1" x14ac:dyDescent="0.15">
      <c r="D388" s="2"/>
      <c r="E388" s="18"/>
      <c r="F388" s="2"/>
      <c r="G388" s="2"/>
      <c r="H388" s="2"/>
      <c r="I388" s="2"/>
      <c r="J388" s="2"/>
      <c r="K388" s="2"/>
      <c r="L388" s="3"/>
      <c r="M388" s="2"/>
      <c r="N388" s="42"/>
      <c r="O388" s="2"/>
      <c r="P388" s="28"/>
      <c r="Q388" s="2"/>
      <c r="R388" s="2"/>
      <c r="S388" s="3"/>
      <c r="T388" s="3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42"/>
      <c r="AF388" s="2"/>
      <c r="AG388" s="2"/>
      <c r="AH388" s="2"/>
      <c r="AI388" s="2"/>
      <c r="AJ388" s="2"/>
      <c r="AK388" s="2"/>
    </row>
    <row r="389" spans="4:37" ht="19.899999999999999" customHeight="1" x14ac:dyDescent="0.15">
      <c r="D389" s="2"/>
      <c r="E389" s="18"/>
      <c r="F389" s="2"/>
      <c r="G389" s="2"/>
      <c r="H389" s="2"/>
      <c r="I389" s="2"/>
      <c r="J389" s="2"/>
      <c r="K389" s="2"/>
      <c r="L389" s="3"/>
      <c r="M389" s="2"/>
      <c r="N389" s="42"/>
      <c r="O389" s="2"/>
      <c r="P389" s="28"/>
      <c r="Q389" s="2"/>
      <c r="R389" s="2"/>
      <c r="S389" s="3"/>
      <c r="T389" s="3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42"/>
      <c r="AF389" s="2"/>
      <c r="AG389" s="2"/>
      <c r="AH389" s="2"/>
      <c r="AI389" s="2"/>
      <c r="AJ389" s="2"/>
      <c r="AK389" s="2"/>
    </row>
    <row r="390" spans="4:37" ht="19.899999999999999" customHeight="1" x14ac:dyDescent="0.15">
      <c r="D390" s="2"/>
      <c r="E390" s="18"/>
      <c r="F390" s="2"/>
      <c r="G390" s="2"/>
      <c r="H390" s="2"/>
      <c r="I390" s="2"/>
      <c r="J390" s="2"/>
      <c r="K390" s="2"/>
      <c r="L390" s="3"/>
      <c r="M390" s="2"/>
      <c r="N390" s="42"/>
      <c r="O390" s="2"/>
      <c r="P390" s="28"/>
      <c r="Q390" s="2"/>
      <c r="R390" s="2"/>
      <c r="S390" s="3"/>
      <c r="T390" s="3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42"/>
      <c r="AF390" s="2"/>
      <c r="AG390" s="2"/>
      <c r="AH390" s="2"/>
      <c r="AI390" s="2"/>
      <c r="AJ390" s="2"/>
      <c r="AK390" s="2"/>
    </row>
    <row r="391" spans="4:37" ht="19.899999999999999" customHeight="1" x14ac:dyDescent="0.15">
      <c r="D391" s="2"/>
      <c r="E391" s="18"/>
      <c r="F391" s="2"/>
      <c r="G391" s="2"/>
      <c r="H391" s="2"/>
      <c r="I391" s="2"/>
      <c r="J391" s="2"/>
      <c r="K391" s="2"/>
      <c r="L391" s="3"/>
      <c r="M391" s="2"/>
      <c r="N391" s="42"/>
      <c r="O391" s="2"/>
      <c r="P391" s="28"/>
      <c r="Q391" s="2"/>
      <c r="R391" s="2"/>
      <c r="S391" s="3"/>
      <c r="T391" s="3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42"/>
      <c r="AF391" s="2"/>
      <c r="AG391" s="2"/>
      <c r="AH391" s="2"/>
      <c r="AI391" s="2"/>
      <c r="AJ391" s="2"/>
      <c r="AK391" s="2"/>
    </row>
    <row r="392" spans="4:37" ht="19.899999999999999" customHeight="1" x14ac:dyDescent="0.15">
      <c r="D392" s="2"/>
      <c r="E392" s="18"/>
      <c r="F392" s="2"/>
      <c r="G392" s="2"/>
      <c r="H392" s="2"/>
      <c r="I392" s="2"/>
      <c r="J392" s="2"/>
      <c r="K392" s="2"/>
      <c r="L392" s="3"/>
      <c r="M392" s="2"/>
      <c r="N392" s="42"/>
      <c r="O392" s="2"/>
      <c r="P392" s="28"/>
      <c r="Q392" s="2"/>
      <c r="R392" s="2"/>
      <c r="S392" s="3"/>
      <c r="T392" s="3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42"/>
      <c r="AF392" s="2"/>
      <c r="AG392" s="2"/>
      <c r="AH392" s="2"/>
      <c r="AI392" s="2"/>
      <c r="AJ392" s="2"/>
      <c r="AK392" s="2"/>
    </row>
    <row r="393" spans="4:37" ht="19.899999999999999" customHeight="1" x14ac:dyDescent="0.15">
      <c r="D393" s="2"/>
      <c r="E393" s="18"/>
      <c r="F393" s="2"/>
      <c r="G393" s="2"/>
      <c r="H393" s="2"/>
      <c r="I393" s="2"/>
      <c r="J393" s="2"/>
      <c r="K393" s="2"/>
      <c r="L393" s="3"/>
      <c r="M393" s="2"/>
      <c r="N393" s="42"/>
      <c r="O393" s="2"/>
      <c r="P393" s="28"/>
      <c r="Q393" s="2"/>
      <c r="R393" s="2"/>
      <c r="S393" s="3"/>
      <c r="T393" s="3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42"/>
      <c r="AF393" s="2"/>
      <c r="AG393" s="2"/>
      <c r="AH393" s="2"/>
      <c r="AI393" s="2"/>
      <c r="AJ393" s="2"/>
      <c r="AK393" s="2"/>
    </row>
    <row r="394" spans="4:37" ht="19.899999999999999" customHeight="1" x14ac:dyDescent="0.15">
      <c r="D394" s="2"/>
      <c r="E394" s="18"/>
      <c r="F394" s="2"/>
      <c r="G394" s="2"/>
      <c r="H394" s="2"/>
      <c r="I394" s="2"/>
      <c r="J394" s="2"/>
      <c r="K394" s="2"/>
      <c r="L394" s="3"/>
      <c r="M394" s="2"/>
      <c r="N394" s="42"/>
      <c r="O394" s="2"/>
      <c r="P394" s="28"/>
      <c r="Q394" s="2"/>
      <c r="R394" s="2"/>
      <c r="S394" s="3"/>
      <c r="T394" s="3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42"/>
      <c r="AF394" s="2"/>
      <c r="AG394" s="2"/>
      <c r="AH394" s="2"/>
      <c r="AI394" s="2"/>
      <c r="AJ394" s="2"/>
      <c r="AK394" s="2"/>
    </row>
    <row r="395" spans="4:37" ht="19.899999999999999" customHeight="1" x14ac:dyDescent="0.15">
      <c r="D395" s="2"/>
      <c r="E395" s="18"/>
      <c r="F395" s="2"/>
      <c r="G395" s="2"/>
      <c r="H395" s="2"/>
      <c r="I395" s="2"/>
      <c r="J395" s="2"/>
      <c r="K395" s="2"/>
      <c r="L395" s="3"/>
      <c r="M395" s="2"/>
      <c r="N395" s="42"/>
      <c r="O395" s="2"/>
      <c r="P395" s="28"/>
      <c r="Q395" s="2"/>
      <c r="R395" s="2"/>
      <c r="S395" s="3"/>
      <c r="T395" s="3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42"/>
      <c r="AF395" s="2"/>
      <c r="AG395" s="2"/>
      <c r="AH395" s="2"/>
      <c r="AI395" s="2"/>
      <c r="AJ395" s="2"/>
      <c r="AK395" s="2"/>
    </row>
    <row r="396" spans="4:37" ht="19.899999999999999" customHeight="1" x14ac:dyDescent="0.15">
      <c r="D396" s="2"/>
      <c r="E396" s="18"/>
      <c r="F396" s="2"/>
      <c r="G396" s="2"/>
      <c r="H396" s="2"/>
      <c r="I396" s="2"/>
      <c r="J396" s="2"/>
      <c r="K396" s="2"/>
      <c r="L396" s="3"/>
      <c r="M396" s="2"/>
      <c r="N396" s="42"/>
      <c r="O396" s="2"/>
      <c r="P396" s="28"/>
      <c r="Q396" s="2"/>
      <c r="R396" s="2"/>
      <c r="S396" s="3"/>
      <c r="T396" s="3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42"/>
      <c r="AF396" s="2"/>
      <c r="AG396" s="2"/>
      <c r="AH396" s="2"/>
      <c r="AI396" s="2"/>
      <c r="AJ396" s="2"/>
      <c r="AK396" s="2"/>
    </row>
    <row r="397" spans="4:37" ht="19.899999999999999" customHeight="1" x14ac:dyDescent="0.15">
      <c r="E397" s="18"/>
      <c r="L397" s="3"/>
      <c r="S397" s="3"/>
      <c r="T397" s="3"/>
      <c r="U397" s="3"/>
      <c r="V397" s="3"/>
    </row>
    <row r="398" spans="4:37" ht="19.899999999999999" customHeight="1" x14ac:dyDescent="0.15">
      <c r="E398" s="18"/>
      <c r="L398" s="3"/>
      <c r="S398" s="3"/>
      <c r="T398" s="3"/>
      <c r="U398" s="3"/>
      <c r="V398" s="3"/>
    </row>
    <row r="399" spans="4:37" ht="19.899999999999999" customHeight="1" x14ac:dyDescent="0.15">
      <c r="E399" s="18"/>
      <c r="L399" s="3"/>
      <c r="S399" s="3"/>
      <c r="T399" s="3"/>
      <c r="U399" s="3"/>
      <c r="V399" s="3"/>
    </row>
    <row r="400" spans="4:37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ht="19.899999999999999" customHeight="1" x14ac:dyDescent="0.15">
      <c r="E679" s="18"/>
      <c r="L679" s="3"/>
      <c r="S679" s="3"/>
      <c r="T679" s="3"/>
      <c r="U679" s="3"/>
      <c r="V679" s="3"/>
    </row>
    <row r="680" spans="5:22" ht="19.899999999999999" customHeight="1" x14ac:dyDescent="0.15">
      <c r="E680" s="18"/>
      <c r="L680" s="3"/>
      <c r="S680" s="3"/>
      <c r="T680" s="3"/>
      <c r="U680" s="3"/>
      <c r="V680" s="3"/>
    </row>
    <row r="681" spans="5:22" ht="19.899999999999999" customHeight="1" x14ac:dyDescent="0.15">
      <c r="E681" s="18"/>
      <c r="L681" s="3"/>
      <c r="S681" s="3"/>
      <c r="T681" s="3"/>
      <c r="U681" s="3"/>
      <c r="V681" s="3"/>
    </row>
    <row r="682" spans="5:22" ht="19.899999999999999" customHeight="1" x14ac:dyDescent="0.15">
      <c r="E682" s="18"/>
      <c r="L682" s="3"/>
      <c r="S682" s="3"/>
      <c r="T682" s="3"/>
      <c r="U682" s="3"/>
      <c r="V682" s="3"/>
    </row>
    <row r="683" spans="5:22" ht="19.899999999999999" customHeight="1" x14ac:dyDescent="0.15">
      <c r="E683" s="18"/>
      <c r="L683" s="3"/>
      <c r="S683" s="3"/>
      <c r="T683" s="3"/>
      <c r="U683" s="3"/>
      <c r="V683" s="3"/>
    </row>
    <row r="684" spans="5:22" ht="19.899999999999999" customHeight="1" x14ac:dyDescent="0.15">
      <c r="E684" s="18"/>
      <c r="L684" s="3"/>
      <c r="S684" s="3"/>
      <c r="T684" s="3"/>
      <c r="U684" s="3"/>
      <c r="V684" s="3"/>
    </row>
    <row r="685" spans="5:22" ht="19.899999999999999" customHeight="1" x14ac:dyDescent="0.15">
      <c r="E685" s="18"/>
      <c r="L685" s="3"/>
      <c r="S685" s="3"/>
      <c r="T685" s="3"/>
      <c r="U685" s="3"/>
      <c r="V685" s="3"/>
    </row>
    <row r="686" spans="5:22" ht="19.899999999999999" customHeight="1" x14ac:dyDescent="0.15">
      <c r="E686" s="18"/>
      <c r="L686" s="3"/>
      <c r="S686" s="3"/>
      <c r="T686" s="3"/>
      <c r="U686" s="3"/>
      <c r="V686" s="3"/>
    </row>
    <row r="687" spans="5:22" ht="19.899999999999999" customHeight="1" x14ac:dyDescent="0.15">
      <c r="E687" s="18"/>
      <c r="L687" s="3"/>
      <c r="S687" s="3"/>
      <c r="T687" s="3"/>
      <c r="U687" s="3"/>
      <c r="V687" s="3"/>
    </row>
    <row r="688" spans="5:22" ht="19.899999999999999" customHeight="1" x14ac:dyDescent="0.15">
      <c r="E688" s="18"/>
      <c r="L688" s="3"/>
      <c r="S688" s="3"/>
      <c r="T688" s="3"/>
      <c r="U688" s="3"/>
      <c r="V688" s="3"/>
    </row>
    <row r="689" spans="5:22" ht="19.899999999999999" customHeight="1" x14ac:dyDescent="0.15">
      <c r="E689" s="18"/>
      <c r="L689" s="3"/>
      <c r="S689" s="3"/>
      <c r="T689" s="3"/>
      <c r="U689" s="3"/>
      <c r="V689" s="3"/>
    </row>
    <row r="690" spans="5:22" ht="19.899999999999999" customHeight="1" x14ac:dyDescent="0.15">
      <c r="E690" s="18"/>
      <c r="L690" s="3"/>
      <c r="S690" s="3"/>
      <c r="T690" s="3"/>
      <c r="U690" s="3"/>
      <c r="V690" s="3"/>
    </row>
    <row r="691" spans="5:22" ht="19.899999999999999" customHeight="1" x14ac:dyDescent="0.15">
      <c r="E691" s="18"/>
      <c r="L691" s="3"/>
      <c r="S691" s="3"/>
      <c r="T691" s="3"/>
      <c r="U691" s="3"/>
      <c r="V691" s="3"/>
    </row>
    <row r="692" spans="5:22" ht="19.899999999999999" customHeight="1" x14ac:dyDescent="0.15">
      <c r="E692" s="18"/>
      <c r="L692" s="3"/>
      <c r="S692" s="3"/>
      <c r="T692" s="3"/>
      <c r="U692" s="3"/>
      <c r="V692" s="3"/>
    </row>
    <row r="693" spans="5:22" ht="19.899999999999999" customHeight="1" x14ac:dyDescent="0.15">
      <c r="E693" s="18"/>
      <c r="L693" s="3"/>
      <c r="S693" s="3"/>
      <c r="T693" s="3"/>
      <c r="U693" s="3"/>
      <c r="V693" s="3"/>
    </row>
    <row r="694" spans="5:22" ht="19.899999999999999" customHeight="1" x14ac:dyDescent="0.15">
      <c r="E694" s="18"/>
      <c r="L694" s="3"/>
      <c r="S694" s="3"/>
      <c r="T694" s="3"/>
      <c r="U694" s="3"/>
      <c r="V694" s="3"/>
    </row>
    <row r="695" spans="5:22" ht="19.899999999999999" customHeight="1" x14ac:dyDescent="0.15">
      <c r="E695" s="18"/>
      <c r="L695" s="3"/>
      <c r="S695" s="3"/>
      <c r="T695" s="3"/>
      <c r="U695" s="3"/>
      <c r="V695" s="3"/>
    </row>
    <row r="696" spans="5:22" ht="19.899999999999999" customHeight="1" x14ac:dyDescent="0.15">
      <c r="E696" s="18"/>
      <c r="L696" s="3"/>
      <c r="S696" s="3"/>
      <c r="T696" s="3"/>
      <c r="U696" s="3"/>
      <c r="V696" s="3"/>
    </row>
    <row r="697" spans="5:22" ht="19.899999999999999" customHeight="1" x14ac:dyDescent="0.15">
      <c r="E697" s="18"/>
      <c r="L697" s="3"/>
      <c r="S697" s="3"/>
      <c r="T697" s="3"/>
      <c r="U697" s="3"/>
      <c r="V697" s="3"/>
    </row>
    <row r="698" spans="5:22" ht="19.899999999999999" customHeight="1" x14ac:dyDescent="0.15">
      <c r="E698" s="18"/>
      <c r="L698" s="3"/>
      <c r="S698" s="3"/>
      <c r="T698" s="3"/>
      <c r="U698" s="3"/>
      <c r="V698" s="3"/>
    </row>
    <row r="699" spans="5:22" ht="19.899999999999999" customHeight="1" x14ac:dyDescent="0.15">
      <c r="E699" s="18"/>
      <c r="L699" s="3"/>
      <c r="S699" s="3"/>
      <c r="T699" s="3"/>
      <c r="U699" s="3"/>
      <c r="V699" s="3"/>
    </row>
    <row r="700" spans="5:22" ht="19.899999999999999" customHeight="1" x14ac:dyDescent="0.15">
      <c r="E700" s="18"/>
      <c r="L700" s="3"/>
      <c r="S700" s="3"/>
      <c r="T700" s="3"/>
      <c r="U700" s="3"/>
      <c r="V700" s="3"/>
    </row>
    <row r="701" spans="5:22" ht="19.899999999999999" customHeight="1" x14ac:dyDescent="0.15">
      <c r="E701" s="18"/>
      <c r="L701" s="3"/>
      <c r="S701" s="3"/>
      <c r="T701" s="3"/>
      <c r="U701" s="3"/>
      <c r="V701" s="3"/>
    </row>
    <row r="702" spans="5:22" ht="19.899999999999999" customHeight="1" x14ac:dyDescent="0.15">
      <c r="E702" s="18"/>
      <c r="L702" s="3"/>
      <c r="S702" s="3"/>
      <c r="T702" s="3"/>
      <c r="U702" s="3"/>
      <c r="V702" s="3"/>
    </row>
    <row r="703" spans="5:22" ht="19.899999999999999" customHeight="1" x14ac:dyDescent="0.15">
      <c r="E703" s="18"/>
      <c r="L703" s="3"/>
      <c r="S703" s="3"/>
      <c r="T703" s="3"/>
      <c r="U703" s="3"/>
      <c r="V703" s="3"/>
    </row>
    <row r="704" spans="5:22" ht="19.899999999999999" customHeight="1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  <c r="L1181" s="3"/>
      <c r="S1181" s="3"/>
      <c r="T1181" s="3"/>
      <c r="U1181" s="3"/>
      <c r="V1181" s="3"/>
    </row>
    <row r="1182" spans="5:22" x14ac:dyDescent="0.15">
      <c r="E1182" s="18"/>
      <c r="L1182" s="3"/>
      <c r="S1182" s="3"/>
      <c r="T1182" s="3"/>
      <c r="U1182" s="3"/>
      <c r="V1182" s="3"/>
    </row>
    <row r="1183" spans="5:22" x14ac:dyDescent="0.15">
      <c r="E1183" s="18"/>
      <c r="L1183" s="3"/>
      <c r="S1183" s="3"/>
      <c r="T1183" s="3"/>
      <c r="U1183" s="3"/>
      <c r="V1183" s="3"/>
    </row>
    <row r="1184" spans="5:22" x14ac:dyDescent="0.15">
      <c r="E1184" s="18"/>
      <c r="L1184" s="3"/>
      <c r="S1184" s="3"/>
      <c r="T1184" s="3"/>
      <c r="U1184" s="3"/>
      <c r="V1184" s="3"/>
    </row>
    <row r="1185" spans="5:22" x14ac:dyDescent="0.15">
      <c r="E1185" s="18"/>
      <c r="L1185" s="3"/>
      <c r="S1185" s="3"/>
      <c r="T1185" s="3"/>
      <c r="U1185" s="3"/>
      <c r="V1185" s="3"/>
    </row>
    <row r="1186" spans="5:22" x14ac:dyDescent="0.15">
      <c r="E1186" s="18"/>
      <c r="L1186" s="3"/>
      <c r="S1186" s="3"/>
      <c r="T1186" s="3"/>
      <c r="U1186" s="3"/>
      <c r="V1186" s="3"/>
    </row>
    <row r="1187" spans="5:22" x14ac:dyDescent="0.15">
      <c r="E1187" s="18"/>
      <c r="L1187" s="3"/>
      <c r="S1187" s="3"/>
      <c r="T1187" s="3"/>
      <c r="U1187" s="3"/>
      <c r="V1187" s="3"/>
    </row>
    <row r="1188" spans="5:22" x14ac:dyDescent="0.15">
      <c r="E1188" s="18"/>
      <c r="L1188" s="3"/>
      <c r="S1188" s="3"/>
      <c r="T1188" s="3"/>
      <c r="U1188" s="3"/>
      <c r="V1188" s="3"/>
    </row>
    <row r="1189" spans="5:22" x14ac:dyDescent="0.15">
      <c r="E1189" s="18"/>
      <c r="L1189" s="3"/>
      <c r="S1189" s="3"/>
      <c r="T1189" s="3"/>
      <c r="U1189" s="3"/>
      <c r="V1189" s="3"/>
    </row>
    <row r="1190" spans="5:22" x14ac:dyDescent="0.15">
      <c r="E1190" s="18"/>
      <c r="L1190" s="3"/>
      <c r="S1190" s="3"/>
      <c r="T1190" s="3"/>
      <c r="U1190" s="3"/>
      <c r="V1190" s="3"/>
    </row>
    <row r="1191" spans="5:22" x14ac:dyDescent="0.15">
      <c r="E1191" s="18"/>
      <c r="L1191" s="3"/>
      <c r="S1191" s="3"/>
      <c r="T1191" s="3"/>
      <c r="U1191" s="3"/>
      <c r="V1191" s="3"/>
    </row>
    <row r="1192" spans="5:22" x14ac:dyDescent="0.15">
      <c r="E1192" s="18"/>
      <c r="L1192" s="3"/>
      <c r="S1192" s="3"/>
      <c r="T1192" s="3"/>
      <c r="U1192" s="3"/>
      <c r="V1192" s="3"/>
    </row>
    <row r="1193" spans="5:22" x14ac:dyDescent="0.15">
      <c r="E1193" s="18"/>
      <c r="L1193" s="3"/>
      <c r="S1193" s="3"/>
      <c r="T1193" s="3"/>
      <c r="U1193" s="3"/>
      <c r="V1193" s="3"/>
    </row>
    <row r="1194" spans="5:22" x14ac:dyDescent="0.15">
      <c r="E1194" s="18"/>
      <c r="L1194" s="3"/>
      <c r="S1194" s="3"/>
      <c r="T1194" s="3"/>
      <c r="U1194" s="3"/>
      <c r="V1194" s="3"/>
    </row>
    <row r="1195" spans="5:22" x14ac:dyDescent="0.15">
      <c r="E1195" s="18"/>
      <c r="L1195" s="3"/>
      <c r="S1195" s="3"/>
      <c r="T1195" s="3"/>
      <c r="U1195" s="3"/>
      <c r="V1195" s="3"/>
    </row>
    <row r="1196" spans="5:22" x14ac:dyDescent="0.15">
      <c r="E1196" s="18"/>
      <c r="L1196" s="3"/>
      <c r="S1196" s="3"/>
      <c r="T1196" s="3"/>
      <c r="U1196" s="3"/>
      <c r="V1196" s="3"/>
    </row>
    <row r="1197" spans="5:22" x14ac:dyDescent="0.15">
      <c r="E1197" s="18"/>
      <c r="L1197" s="3"/>
      <c r="S1197" s="3"/>
      <c r="T1197" s="3"/>
      <c r="U1197" s="3"/>
      <c r="V1197" s="3"/>
    </row>
    <row r="1198" spans="5:22" x14ac:dyDescent="0.15">
      <c r="E1198" s="18"/>
      <c r="L1198" s="3"/>
      <c r="S1198" s="3"/>
      <c r="T1198" s="3"/>
      <c r="U1198" s="3"/>
      <c r="V1198" s="3"/>
    </row>
    <row r="1199" spans="5:22" x14ac:dyDescent="0.15">
      <c r="E1199" s="18"/>
      <c r="L1199" s="3"/>
      <c r="S1199" s="3"/>
      <c r="T1199" s="3"/>
      <c r="U1199" s="3"/>
      <c r="V1199" s="3"/>
    </row>
    <row r="1200" spans="5:22" x14ac:dyDescent="0.15">
      <c r="E1200" s="18"/>
      <c r="L1200" s="3"/>
      <c r="S1200" s="3"/>
      <c r="T1200" s="3"/>
      <c r="U1200" s="3"/>
      <c r="V1200" s="3"/>
    </row>
    <row r="1201" spans="5:22" x14ac:dyDescent="0.15">
      <c r="E1201" s="18"/>
      <c r="L1201" s="3"/>
      <c r="S1201" s="3"/>
      <c r="T1201" s="3"/>
      <c r="U1201" s="3"/>
      <c r="V1201" s="3"/>
    </row>
    <row r="1202" spans="5:22" x14ac:dyDescent="0.15">
      <c r="E1202" s="18"/>
      <c r="L1202" s="3"/>
      <c r="S1202" s="3"/>
      <c r="T1202" s="3"/>
      <c r="U1202" s="3"/>
      <c r="V1202" s="3"/>
    </row>
    <row r="1203" spans="5:22" x14ac:dyDescent="0.15">
      <c r="E1203" s="18"/>
      <c r="L1203" s="3"/>
      <c r="S1203" s="3"/>
      <c r="T1203" s="3"/>
      <c r="U1203" s="3"/>
      <c r="V1203" s="3"/>
    </row>
    <row r="1204" spans="5:22" x14ac:dyDescent="0.15">
      <c r="E1204" s="18"/>
      <c r="L1204" s="3"/>
      <c r="S1204" s="3"/>
      <c r="T1204" s="3"/>
      <c r="U1204" s="3"/>
      <c r="V1204" s="3"/>
    </row>
    <row r="1205" spans="5:22" x14ac:dyDescent="0.15">
      <c r="E1205" s="18"/>
      <c r="L1205" s="3"/>
      <c r="S1205" s="3"/>
      <c r="T1205" s="3"/>
      <c r="U1205" s="3"/>
      <c r="V1205" s="3"/>
    </row>
    <row r="1206" spans="5:22" x14ac:dyDescent="0.15">
      <c r="E1206" s="18"/>
      <c r="L1206" s="3"/>
      <c r="S1206" s="3"/>
      <c r="T1206" s="3"/>
      <c r="U1206" s="3"/>
      <c r="V1206" s="3"/>
    </row>
    <row r="1207" spans="5:22" x14ac:dyDescent="0.15">
      <c r="E1207" s="18"/>
    </row>
    <row r="1208" spans="5:22" x14ac:dyDescent="0.15">
      <c r="E1208" s="18"/>
    </row>
    <row r="1209" spans="5:22" x14ac:dyDescent="0.15">
      <c r="E1209" s="18"/>
    </row>
    <row r="1210" spans="5:22" x14ac:dyDescent="0.15">
      <c r="E1210" s="18"/>
    </row>
    <row r="1211" spans="5:22" x14ac:dyDescent="0.15">
      <c r="E1211" s="18"/>
    </row>
    <row r="1212" spans="5:22" x14ac:dyDescent="0.15">
      <c r="E1212" s="18"/>
    </row>
    <row r="1213" spans="5:22" x14ac:dyDescent="0.15">
      <c r="E1213" s="18"/>
    </row>
    <row r="1214" spans="5:22" x14ac:dyDescent="0.15">
      <c r="E1214" s="18"/>
    </row>
    <row r="1215" spans="5:22" x14ac:dyDescent="0.15">
      <c r="E1215" s="18"/>
    </row>
    <row r="1216" spans="5:22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  <row r="2285" spans="5:5" x14ac:dyDescent="0.15">
      <c r="E2285" s="18"/>
    </row>
    <row r="2286" spans="5:5" x14ac:dyDescent="0.15">
      <c r="E2286" s="18"/>
    </row>
    <row r="2287" spans="5:5" x14ac:dyDescent="0.15">
      <c r="E2287" s="18"/>
    </row>
    <row r="2288" spans="5:5" x14ac:dyDescent="0.15">
      <c r="E2288" s="18"/>
    </row>
    <row r="2289" spans="5:5" x14ac:dyDescent="0.15">
      <c r="E2289" s="18"/>
    </row>
    <row r="2290" spans="5:5" x14ac:dyDescent="0.15">
      <c r="E2290" s="18"/>
    </row>
    <row r="2291" spans="5:5" x14ac:dyDescent="0.15">
      <c r="E2291" s="18"/>
    </row>
    <row r="2292" spans="5:5" x14ac:dyDescent="0.15">
      <c r="E2292" s="18"/>
    </row>
    <row r="2293" spans="5:5" x14ac:dyDescent="0.15">
      <c r="E2293" s="18"/>
    </row>
    <row r="2294" spans="5:5" x14ac:dyDescent="0.15">
      <c r="E2294" s="18"/>
    </row>
    <row r="2295" spans="5:5" x14ac:dyDescent="0.15">
      <c r="E2295" s="18"/>
    </row>
    <row r="2296" spans="5:5" x14ac:dyDescent="0.15">
      <c r="E2296" s="18"/>
    </row>
    <row r="2297" spans="5:5" x14ac:dyDescent="0.15">
      <c r="E2297" s="18"/>
    </row>
    <row r="2298" spans="5:5" x14ac:dyDescent="0.15">
      <c r="E2298" s="18"/>
    </row>
    <row r="2299" spans="5:5" x14ac:dyDescent="0.15">
      <c r="E2299" s="18"/>
    </row>
    <row r="2300" spans="5:5" x14ac:dyDescent="0.15">
      <c r="E2300" s="18"/>
    </row>
    <row r="2301" spans="5:5" x14ac:dyDescent="0.15">
      <c r="E2301" s="18"/>
    </row>
    <row r="2302" spans="5:5" x14ac:dyDescent="0.15">
      <c r="E2302" s="18"/>
    </row>
    <row r="2303" spans="5:5" x14ac:dyDescent="0.15">
      <c r="E2303" s="18"/>
    </row>
    <row r="2304" spans="5:5" x14ac:dyDescent="0.15">
      <c r="E2304" s="18"/>
    </row>
    <row r="2305" spans="5:5" x14ac:dyDescent="0.15">
      <c r="E2305" s="18"/>
    </row>
    <row r="2306" spans="5:5" x14ac:dyDescent="0.15">
      <c r="E2306" s="18"/>
    </row>
    <row r="2307" spans="5:5" x14ac:dyDescent="0.15">
      <c r="E2307" s="18"/>
    </row>
    <row r="2308" spans="5:5" x14ac:dyDescent="0.15">
      <c r="E2308" s="18"/>
    </row>
    <row r="2309" spans="5:5" x14ac:dyDescent="0.15">
      <c r="E2309" s="18"/>
    </row>
    <row r="2310" spans="5:5" x14ac:dyDescent="0.15">
      <c r="E2310" s="18"/>
    </row>
  </sheetData>
  <mergeCells count="245">
    <mergeCell ref="B2:AK2"/>
    <mergeCell ref="B4:B5"/>
    <mergeCell ref="C4:C5"/>
    <mergeCell ref="D4:D5"/>
    <mergeCell ref="E4:E5"/>
    <mergeCell ref="J4:T4"/>
    <mergeCell ref="U4:Z4"/>
    <mergeCell ref="AB4:AI4"/>
    <mergeCell ref="AJ4:AJ5"/>
    <mergeCell ref="AK4:AK5"/>
    <mergeCell ref="B6:B14"/>
    <mergeCell ref="C6:C14"/>
    <mergeCell ref="B16:AK16"/>
    <mergeCell ref="B17:B18"/>
    <mergeCell ref="C17:C18"/>
    <mergeCell ref="D17:D18"/>
    <mergeCell ref="E17:E18"/>
    <mergeCell ref="F17:H17"/>
    <mergeCell ref="I17:T17"/>
    <mergeCell ref="U17:Z17"/>
    <mergeCell ref="AA17:AI17"/>
    <mergeCell ref="AJ17:AJ18"/>
    <mergeCell ref="AK17:AK18"/>
    <mergeCell ref="B19:B38"/>
    <mergeCell ref="C19:C38"/>
    <mergeCell ref="D19:D20"/>
    <mergeCell ref="E19:E20"/>
    <mergeCell ref="F19:F20"/>
    <mergeCell ref="G19:G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F19:AF20"/>
    <mergeCell ref="AG19:AG20"/>
    <mergeCell ref="AH19:AH20"/>
    <mergeCell ref="AI19:AI20"/>
    <mergeCell ref="AJ19:AJ20"/>
    <mergeCell ref="AK19:AK20"/>
    <mergeCell ref="D21:D22"/>
    <mergeCell ref="E21:E22"/>
    <mergeCell ref="F21:F22"/>
    <mergeCell ref="G21:G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F21:AF22"/>
    <mergeCell ref="AG21:AG22"/>
    <mergeCell ref="AH21:AH22"/>
    <mergeCell ref="AI21:AI22"/>
    <mergeCell ref="AJ21:AJ22"/>
    <mergeCell ref="AK21:AK22"/>
    <mergeCell ref="D23:D24"/>
    <mergeCell ref="E23:E24"/>
    <mergeCell ref="F23:F24"/>
    <mergeCell ref="G23:G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F23:AF24"/>
    <mergeCell ref="AG23:AG24"/>
    <mergeCell ref="AH23:AH24"/>
    <mergeCell ref="AI23:AI24"/>
    <mergeCell ref="AJ23:AJ24"/>
    <mergeCell ref="AK23:AK24"/>
    <mergeCell ref="D25:D26"/>
    <mergeCell ref="E25:E26"/>
    <mergeCell ref="F25:F26"/>
    <mergeCell ref="G25:G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F25:AF26"/>
    <mergeCell ref="AG25:AG26"/>
    <mergeCell ref="AH25:AH26"/>
    <mergeCell ref="AI25:AI26"/>
    <mergeCell ref="AJ25:AJ26"/>
    <mergeCell ref="AK25:AK26"/>
    <mergeCell ref="D27:D28"/>
    <mergeCell ref="E27:E28"/>
    <mergeCell ref="F27:F28"/>
    <mergeCell ref="G27:G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F27:AF28"/>
    <mergeCell ref="AG27:AG28"/>
    <mergeCell ref="AH27:AH28"/>
    <mergeCell ref="AI27:AI28"/>
    <mergeCell ref="AJ27:AJ28"/>
    <mergeCell ref="AK27:AK28"/>
    <mergeCell ref="D29:D30"/>
    <mergeCell ref="E29:E30"/>
    <mergeCell ref="F29:F30"/>
    <mergeCell ref="G29:G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F29:AF30"/>
    <mergeCell ref="AG29:AG30"/>
    <mergeCell ref="AH29:AH30"/>
    <mergeCell ref="AI29:AI30"/>
    <mergeCell ref="AJ29:AJ30"/>
    <mergeCell ref="AK29:AK30"/>
    <mergeCell ref="D31:D32"/>
    <mergeCell ref="E31:E32"/>
    <mergeCell ref="F31:F32"/>
    <mergeCell ref="G31:G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F31:AF32"/>
    <mergeCell ref="AG31:AG32"/>
    <mergeCell ref="AH31:AH32"/>
    <mergeCell ref="AI31:AI32"/>
    <mergeCell ref="AJ31:AJ32"/>
    <mergeCell ref="AK31:AK32"/>
    <mergeCell ref="D33:D34"/>
    <mergeCell ref="E33:E34"/>
    <mergeCell ref="F33:F34"/>
    <mergeCell ref="G33:G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F33:AF34"/>
    <mergeCell ref="AG33:AG34"/>
    <mergeCell ref="AH33:AH34"/>
    <mergeCell ref="AI33:AI34"/>
    <mergeCell ref="AJ33:AJ34"/>
    <mergeCell ref="AK33:AK34"/>
    <mergeCell ref="D35:D36"/>
    <mergeCell ref="E35:E36"/>
    <mergeCell ref="F35:F36"/>
    <mergeCell ref="G35:G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F35:AF36"/>
    <mergeCell ref="AG35:AG36"/>
    <mergeCell ref="AH35:AH36"/>
    <mergeCell ref="AI35:AI36"/>
    <mergeCell ref="AJ35:AJ36"/>
    <mergeCell ref="AK35:AK36"/>
    <mergeCell ref="D37:D38"/>
    <mergeCell ref="E37:E38"/>
    <mergeCell ref="F37:F38"/>
    <mergeCell ref="G37:G38"/>
    <mergeCell ref="S37:S38"/>
    <mergeCell ref="AF37:AF38"/>
    <mergeCell ref="T37:T38"/>
    <mergeCell ref="U37:U38"/>
    <mergeCell ref="V37:V38"/>
    <mergeCell ref="W37:W38"/>
    <mergeCell ref="X37:X38"/>
    <mergeCell ref="Y37:Y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</mergeCells>
  <phoneticPr fontId="2" type="noConversion"/>
  <pageMargins left="2.02" right="0.74803149606299213" top="0.48" bottom="0.48" header="0.23" footer="0.51181102362204722"/>
  <pageSetup paperSize="8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S2310"/>
  <sheetViews>
    <sheetView showGridLines="0" zoomScale="90" zoomScaleNormal="90" workbookViewId="0">
      <selection activeCell="T40" sqref="T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30" width="7.875" style="1" customWidth="1"/>
    <col min="31" max="31" width="7.875" style="41" hidden="1" customWidth="1"/>
    <col min="32" max="32" width="7.875" style="1" customWidth="1"/>
    <col min="33" max="33" width="6.125" style="1" customWidth="1"/>
    <col min="34" max="34" width="7.875" style="1" customWidth="1"/>
    <col min="35" max="35" width="6.875" style="1" customWidth="1"/>
    <col min="36" max="36" width="8.25" style="1" customWidth="1"/>
    <col min="37" max="37" width="8.5" style="1" customWidth="1"/>
    <col min="38" max="38" width="2.125" style="1" customWidth="1"/>
    <col min="39" max="39" width="3" style="1" customWidth="1"/>
    <col min="40" max="40" width="18.125" style="1" customWidth="1"/>
    <col min="41" max="44" width="8.25" style="1" customWidth="1"/>
    <col min="45" max="45" width="10.75" style="1" customWidth="1"/>
    <col min="46" max="111" width="8.25" style="1" customWidth="1"/>
    <col min="112" max="16384" width="8.75" style="1"/>
  </cols>
  <sheetData>
    <row r="1" spans="1:41" ht="11.25" customHeight="1" x14ac:dyDescent="0.15"/>
    <row r="2" spans="1:41" ht="54" hidden="1" customHeight="1" x14ac:dyDescent="0.15">
      <c r="B2" s="168" t="s">
        <v>21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</row>
    <row r="3" spans="1:41" ht="7.15" hidden="1" customHeight="1" thickBo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8"/>
      <c r="O3" s="32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8"/>
      <c r="AF3" s="32"/>
      <c r="AG3" s="32"/>
      <c r="AH3" s="32"/>
      <c r="AI3" s="32"/>
      <c r="AJ3" s="32"/>
      <c r="AK3" s="32"/>
      <c r="AL3" s="32"/>
    </row>
    <row r="4" spans="1:41" ht="19.899999999999999" hidden="1" customHeight="1" x14ac:dyDescent="0.15">
      <c r="A4" s="32"/>
      <c r="B4" s="169" t="s">
        <v>24</v>
      </c>
      <c r="C4" s="171" t="s">
        <v>12</v>
      </c>
      <c r="D4" s="171" t="s">
        <v>13</v>
      </c>
      <c r="E4" s="171" t="s">
        <v>27</v>
      </c>
      <c r="F4" s="33" t="s">
        <v>14</v>
      </c>
      <c r="G4" s="33"/>
      <c r="H4" s="33"/>
      <c r="I4" s="33"/>
      <c r="J4" s="147" t="s">
        <v>28</v>
      </c>
      <c r="K4" s="148"/>
      <c r="L4" s="148"/>
      <c r="M4" s="148"/>
      <c r="N4" s="148"/>
      <c r="O4" s="148"/>
      <c r="P4" s="148"/>
      <c r="Q4" s="148"/>
      <c r="R4" s="148"/>
      <c r="S4" s="148"/>
      <c r="T4" s="149"/>
      <c r="U4" s="147" t="s">
        <v>29</v>
      </c>
      <c r="V4" s="148"/>
      <c r="W4" s="148"/>
      <c r="X4" s="148"/>
      <c r="Y4" s="148"/>
      <c r="Z4" s="149"/>
      <c r="AA4" s="75"/>
      <c r="AB4" s="147" t="s">
        <v>30</v>
      </c>
      <c r="AC4" s="148"/>
      <c r="AD4" s="148"/>
      <c r="AE4" s="148"/>
      <c r="AF4" s="148"/>
      <c r="AG4" s="148"/>
      <c r="AH4" s="148"/>
      <c r="AI4" s="149"/>
      <c r="AJ4" s="171" t="s">
        <v>31</v>
      </c>
      <c r="AK4" s="173" t="s">
        <v>32</v>
      </c>
      <c r="AL4" s="32"/>
    </row>
    <row r="5" spans="1:41" ht="51.6" hidden="1" customHeight="1" x14ac:dyDescent="0.15">
      <c r="A5" s="32"/>
      <c r="B5" s="170"/>
      <c r="C5" s="172"/>
      <c r="D5" s="172"/>
      <c r="E5" s="172"/>
      <c r="F5" s="6" t="s">
        <v>23</v>
      </c>
      <c r="G5" s="6"/>
      <c r="H5" s="6"/>
      <c r="I5" s="6"/>
      <c r="J5" s="6" t="s">
        <v>33</v>
      </c>
      <c r="K5" s="24" t="s">
        <v>16</v>
      </c>
      <c r="L5" s="6" t="s">
        <v>35</v>
      </c>
      <c r="M5" s="6" t="s">
        <v>17</v>
      </c>
      <c r="N5" s="26" t="s">
        <v>18</v>
      </c>
      <c r="O5" s="6" t="s">
        <v>19</v>
      </c>
      <c r="P5" s="26" t="s">
        <v>10</v>
      </c>
      <c r="Q5" s="6" t="s">
        <v>9</v>
      </c>
      <c r="R5" s="6" t="s">
        <v>38</v>
      </c>
      <c r="S5" s="6" t="s">
        <v>20</v>
      </c>
      <c r="T5" s="6" t="s">
        <v>6</v>
      </c>
      <c r="U5" s="6" t="s">
        <v>33</v>
      </c>
      <c r="V5" s="24" t="s">
        <v>16</v>
      </c>
      <c r="W5" s="6" t="s">
        <v>17</v>
      </c>
      <c r="X5" s="6" t="s">
        <v>19</v>
      </c>
      <c r="Y5" s="6" t="s">
        <v>11</v>
      </c>
      <c r="Z5" s="6" t="s">
        <v>20</v>
      </c>
      <c r="AA5" s="6"/>
      <c r="AB5" s="6" t="s">
        <v>33</v>
      </c>
      <c r="AC5" s="24" t="s">
        <v>16</v>
      </c>
      <c r="AD5" s="6" t="s">
        <v>17</v>
      </c>
      <c r="AE5" s="26" t="s">
        <v>18</v>
      </c>
      <c r="AF5" s="6" t="s">
        <v>19</v>
      </c>
      <c r="AG5" s="6" t="s">
        <v>11</v>
      </c>
      <c r="AH5" s="6" t="s">
        <v>20</v>
      </c>
      <c r="AI5" s="6" t="s">
        <v>6</v>
      </c>
      <c r="AJ5" s="172"/>
      <c r="AK5" s="174"/>
      <c r="AL5" s="32"/>
      <c r="AO5" s="9"/>
    </row>
    <row r="6" spans="1:41" ht="19.899999999999999" hidden="1" customHeight="1" x14ac:dyDescent="0.15">
      <c r="A6" s="32"/>
      <c r="B6" s="158">
        <f>C6+2*0.2</f>
        <v>1.9</v>
      </c>
      <c r="C6" s="161">
        <v>1.5</v>
      </c>
      <c r="D6" s="4">
        <f>$B$6*100-2*2</f>
        <v>186</v>
      </c>
      <c r="E6" s="10" t="s">
        <v>42</v>
      </c>
      <c r="F6" s="4">
        <v>20</v>
      </c>
      <c r="G6" s="4"/>
      <c r="H6" s="4"/>
      <c r="I6" s="4"/>
      <c r="J6" s="4">
        <f>D6-8</f>
        <v>178</v>
      </c>
      <c r="K6" s="4">
        <f>F6-6</f>
        <v>14</v>
      </c>
      <c r="L6" s="7">
        <f>(99-13)/(Q6-1)</f>
        <v>10.75</v>
      </c>
      <c r="M6" s="14">
        <v>16</v>
      </c>
      <c r="N6" s="29">
        <f>IF(M6=16,1.84,IF(M6=20,2.27,IF(M6=22,2.51,IF(M6=25,2.84,IF(M6=28,3.16)))))</f>
        <v>1.84</v>
      </c>
      <c r="O6" s="4">
        <f>J6+2*K6</f>
        <v>206</v>
      </c>
      <c r="P6" s="30">
        <v>9</v>
      </c>
      <c r="Q6" s="4">
        <f>IF(T6="单排",P6)</f>
        <v>9</v>
      </c>
      <c r="R6" s="4">
        <f>P6-Q6</f>
        <v>0</v>
      </c>
      <c r="S6" s="7">
        <f>O6/100*(R6+Q6)*((M6/100)^2/4*PI()*7850/100)</f>
        <v>29.26235220549151</v>
      </c>
      <c r="T6" s="7" t="s">
        <v>43</v>
      </c>
      <c r="U6" s="7">
        <f>D6-8</f>
        <v>178</v>
      </c>
      <c r="V6" s="7">
        <f>F6-6</f>
        <v>14</v>
      </c>
      <c r="W6" s="14">
        <v>12</v>
      </c>
      <c r="X6" s="4">
        <f>U6+2*V6</f>
        <v>206</v>
      </c>
      <c r="Y6" s="4">
        <v>6</v>
      </c>
      <c r="Z6" s="7">
        <f>X6*Y6/100*((W6/100)^2/4*PI()*7850/100)</f>
        <v>10.973382077059316</v>
      </c>
      <c r="AA6" s="7"/>
      <c r="AB6" s="7">
        <f>IF(AI6="双肢",90.8,(INT((Q6-1)/2)+1)*L6+N6+AE6)</f>
        <v>90.8</v>
      </c>
      <c r="AC6" s="7">
        <f>F6-8.2</f>
        <v>11.8</v>
      </c>
      <c r="AD6" s="14">
        <v>10</v>
      </c>
      <c r="AE6" s="29">
        <f>IF(AD6=10,1.16,IF(AD6=12,1.39,IF(AD6=25,2.7,IF(AD6=28,3.1))))</f>
        <v>1.1599999999999999</v>
      </c>
      <c r="AF6" s="7">
        <f>(AB6+AC6+12)*2</f>
        <v>229.2</v>
      </c>
      <c r="AG6" s="17">
        <f t="shared" ref="AG6:AG14" si="0">IF(AI6="双肢",INT((D6-8)/12.5)+1,(INT((D6-6)/12.5)+1)*2)</f>
        <v>15</v>
      </c>
      <c r="AH6" s="7">
        <f>AF6*AG6/100*((AD6/100)^2/4*PI()*7850/100)</f>
        <v>21.196561253219357</v>
      </c>
      <c r="AI6" s="21" t="s">
        <v>8</v>
      </c>
      <c r="AJ6" s="21">
        <f>S6+Z6+AH6</f>
        <v>61.43229553577018</v>
      </c>
      <c r="AK6" s="11">
        <f>F6*D6*0.99/10000</f>
        <v>0.36828</v>
      </c>
      <c r="AL6" s="32"/>
    </row>
    <row r="7" spans="1:41" ht="19.899999999999999" hidden="1" customHeight="1" x14ac:dyDescent="0.15">
      <c r="A7" s="32"/>
      <c r="B7" s="159"/>
      <c r="C7" s="162"/>
      <c r="D7" s="4">
        <f t="shared" ref="D7:D14" si="1">$B$6*100-2*2</f>
        <v>186</v>
      </c>
      <c r="E7" s="10" t="s">
        <v>44</v>
      </c>
      <c r="F7" s="4">
        <v>20</v>
      </c>
      <c r="G7" s="4"/>
      <c r="H7" s="4"/>
      <c r="I7" s="4"/>
      <c r="J7" s="4">
        <f t="shared" ref="J7:J14" si="2">D7-8</f>
        <v>178</v>
      </c>
      <c r="K7" s="4">
        <f t="shared" ref="K7:K14" si="3">F7-6</f>
        <v>14</v>
      </c>
      <c r="L7" s="7">
        <f t="shared" ref="L7:L14" si="4">(99-13)/(Q7-1)</f>
        <v>7.8181818181818183</v>
      </c>
      <c r="M7" s="14">
        <v>16</v>
      </c>
      <c r="N7" s="29">
        <f t="shared" ref="N7:N14" si="5">IF(M7=16,1.84,IF(M7=20,2.27,IF(M7=22,2.51,IF(M7=25,2.84,IF(M7=28,3.16)))))</f>
        <v>1.84</v>
      </c>
      <c r="O7" s="4">
        <f t="shared" ref="O7:O14" si="6">J7+2*K7</f>
        <v>206</v>
      </c>
      <c r="P7" s="30">
        <v>12</v>
      </c>
      <c r="Q7" s="4">
        <f t="shared" ref="Q7:Q14" si="7">IF(T7="单排",P7)</f>
        <v>12</v>
      </c>
      <c r="R7" s="4">
        <f t="shared" ref="R7:R14" si="8">P7-Q7</f>
        <v>0</v>
      </c>
      <c r="S7" s="7">
        <f t="shared" ref="S7:S14" si="9">O7/100*(R7+Q7)*((M7/100)^2/4*PI()*7850/100)</f>
        <v>39.016469607322016</v>
      </c>
      <c r="T7" s="7" t="s">
        <v>43</v>
      </c>
      <c r="U7" s="7">
        <f t="shared" ref="U7:U14" si="10">D7-8</f>
        <v>178</v>
      </c>
      <c r="V7" s="7">
        <f t="shared" ref="V7:V14" si="11">F7-6</f>
        <v>14</v>
      </c>
      <c r="W7" s="14">
        <v>12</v>
      </c>
      <c r="X7" s="4">
        <f t="shared" ref="X7:X14" si="12">U7+2*V7</f>
        <v>206</v>
      </c>
      <c r="Y7" s="4">
        <v>6</v>
      </c>
      <c r="Z7" s="7">
        <f t="shared" ref="Z7:Z14" si="13">X7*Y7/100*((W7/100)^2/4*PI()*7850/100)</f>
        <v>10.973382077059316</v>
      </c>
      <c r="AA7" s="7"/>
      <c r="AB7" s="7">
        <f>IF(AI7="双肢",90.8,(INT((Q7-1)/2)+1)*L7+N7+AE7)</f>
        <v>90.8</v>
      </c>
      <c r="AC7" s="7">
        <f t="shared" ref="AC7:AC14" si="14">F7-8.2</f>
        <v>11.8</v>
      </c>
      <c r="AD7" s="14">
        <v>10</v>
      </c>
      <c r="AE7" s="29">
        <f t="shared" ref="AE7:AE14" si="15">IF(AD7=10,1.16,IF(AD7=12,1.39,IF(AD7=25,2.7,IF(AD7=28,3.1))))</f>
        <v>1.1599999999999999</v>
      </c>
      <c r="AF7" s="7">
        <f t="shared" ref="AF7:AF14" si="16">(AB7+AC7+12)*2</f>
        <v>229.2</v>
      </c>
      <c r="AG7" s="17">
        <f t="shared" si="0"/>
        <v>15</v>
      </c>
      <c r="AH7" s="7">
        <f t="shared" ref="AH7:AH14" si="17">AF7*AG7/100*((AD7/100)^2/4*PI()*7850/100)</f>
        <v>21.196561253219357</v>
      </c>
      <c r="AI7" s="21" t="s">
        <v>8</v>
      </c>
      <c r="AJ7" s="21">
        <f t="shared" ref="AJ7:AJ14" si="18">S7+Z7+AH7</f>
        <v>71.186412937600693</v>
      </c>
      <c r="AK7" s="11">
        <f t="shared" ref="AK7:AK14" si="19">F7*D7*0.99/10000</f>
        <v>0.36828</v>
      </c>
      <c r="AL7" s="32"/>
    </row>
    <row r="8" spans="1:41" ht="19.899999999999999" hidden="1" customHeight="1" x14ac:dyDescent="0.15">
      <c r="A8" s="32"/>
      <c r="B8" s="159"/>
      <c r="C8" s="162"/>
      <c r="D8" s="4">
        <f t="shared" si="1"/>
        <v>186</v>
      </c>
      <c r="E8" s="10" t="s">
        <v>45</v>
      </c>
      <c r="F8" s="4">
        <v>30</v>
      </c>
      <c r="G8" s="4"/>
      <c r="H8" s="4"/>
      <c r="I8" s="4"/>
      <c r="J8" s="4">
        <f t="shared" si="2"/>
        <v>178</v>
      </c>
      <c r="K8" s="4">
        <f t="shared" si="3"/>
        <v>24</v>
      </c>
      <c r="L8" s="7">
        <f t="shared" si="4"/>
        <v>8.6</v>
      </c>
      <c r="M8" s="14">
        <v>16</v>
      </c>
      <c r="N8" s="29">
        <f t="shared" si="5"/>
        <v>1.84</v>
      </c>
      <c r="O8" s="4">
        <f t="shared" si="6"/>
        <v>226</v>
      </c>
      <c r="P8" s="30">
        <v>11</v>
      </c>
      <c r="Q8" s="4">
        <f t="shared" si="7"/>
        <v>11</v>
      </c>
      <c r="R8" s="4">
        <f t="shared" si="8"/>
        <v>0</v>
      </c>
      <c r="S8" s="7">
        <f t="shared" si="9"/>
        <v>39.237436668204907</v>
      </c>
      <c r="T8" s="7" t="s">
        <v>43</v>
      </c>
      <c r="U8" s="7">
        <f t="shared" si="10"/>
        <v>178</v>
      </c>
      <c r="V8" s="7">
        <f t="shared" si="11"/>
        <v>24</v>
      </c>
      <c r="W8" s="14">
        <v>12</v>
      </c>
      <c r="X8" s="4">
        <f t="shared" si="12"/>
        <v>226</v>
      </c>
      <c r="Y8" s="4">
        <v>6</v>
      </c>
      <c r="Z8" s="7">
        <f t="shared" si="13"/>
        <v>12.038758977744688</v>
      </c>
      <c r="AA8" s="7"/>
      <c r="AB8" s="7">
        <f t="shared" ref="AB8:AB14" si="20">IF(AI8="双肢",90.8,(INT((Q8-1)/2)+1)*L8+N8+AE8)</f>
        <v>90.8</v>
      </c>
      <c r="AC8" s="7">
        <f t="shared" si="14"/>
        <v>21.8</v>
      </c>
      <c r="AD8" s="14">
        <v>10</v>
      </c>
      <c r="AE8" s="29">
        <f t="shared" si="15"/>
        <v>1.1599999999999999</v>
      </c>
      <c r="AF8" s="7">
        <f t="shared" si="16"/>
        <v>249.2</v>
      </c>
      <c r="AG8" s="17">
        <f t="shared" si="0"/>
        <v>15</v>
      </c>
      <c r="AH8" s="7">
        <f t="shared" si="17"/>
        <v>23.046173928020348</v>
      </c>
      <c r="AI8" s="21" t="s">
        <v>8</v>
      </c>
      <c r="AJ8" s="21">
        <f t="shared" si="18"/>
        <v>74.322369573969951</v>
      </c>
      <c r="AK8" s="11">
        <f t="shared" si="19"/>
        <v>0.55242000000000002</v>
      </c>
      <c r="AL8" s="32"/>
    </row>
    <row r="9" spans="1:41" ht="19.899999999999999" hidden="1" customHeight="1" x14ac:dyDescent="0.15">
      <c r="A9" s="32"/>
      <c r="B9" s="159"/>
      <c r="C9" s="162"/>
      <c r="D9" s="4">
        <f t="shared" si="1"/>
        <v>186</v>
      </c>
      <c r="E9" s="10" t="s">
        <v>0</v>
      </c>
      <c r="F9" s="4">
        <v>30</v>
      </c>
      <c r="G9" s="4"/>
      <c r="H9" s="4"/>
      <c r="I9" s="4"/>
      <c r="J9" s="4">
        <f t="shared" si="2"/>
        <v>178</v>
      </c>
      <c r="K9" s="4">
        <f t="shared" si="3"/>
        <v>24</v>
      </c>
      <c r="L9" s="7">
        <f t="shared" si="4"/>
        <v>9.5555555555555554</v>
      </c>
      <c r="M9" s="14">
        <v>20</v>
      </c>
      <c r="N9" s="29">
        <f t="shared" si="5"/>
        <v>2.27</v>
      </c>
      <c r="O9" s="4">
        <f t="shared" si="6"/>
        <v>226</v>
      </c>
      <c r="P9" s="30">
        <v>10</v>
      </c>
      <c r="Q9" s="4">
        <f t="shared" si="7"/>
        <v>10</v>
      </c>
      <c r="R9" s="4">
        <f t="shared" si="8"/>
        <v>0</v>
      </c>
      <c r="S9" s="7">
        <f t="shared" si="9"/>
        <v>55.734995267336522</v>
      </c>
      <c r="T9" s="7" t="s">
        <v>43</v>
      </c>
      <c r="U9" s="7">
        <f t="shared" si="10"/>
        <v>178</v>
      </c>
      <c r="V9" s="7">
        <f t="shared" si="11"/>
        <v>24</v>
      </c>
      <c r="W9" s="14">
        <v>12</v>
      </c>
      <c r="X9" s="4">
        <f t="shared" si="12"/>
        <v>226</v>
      </c>
      <c r="Y9" s="4">
        <v>6</v>
      </c>
      <c r="Z9" s="7">
        <f t="shared" si="13"/>
        <v>12.038758977744688</v>
      </c>
      <c r="AA9" s="7"/>
      <c r="AB9" s="7">
        <f>IF(AI9="双肢",90.8,(INT((Q9-1)/2)+1)*L9+N9+AE9)</f>
        <v>90.8</v>
      </c>
      <c r="AC9" s="7">
        <f t="shared" si="14"/>
        <v>21.8</v>
      </c>
      <c r="AD9" s="14">
        <v>12</v>
      </c>
      <c r="AE9" s="29">
        <f t="shared" si="15"/>
        <v>1.39</v>
      </c>
      <c r="AF9" s="7">
        <f t="shared" si="16"/>
        <v>249.2</v>
      </c>
      <c r="AG9" s="17">
        <f t="shared" si="0"/>
        <v>15</v>
      </c>
      <c r="AH9" s="7">
        <f t="shared" si="17"/>
        <v>33.186490456349297</v>
      </c>
      <c r="AI9" s="21" t="s">
        <v>8</v>
      </c>
      <c r="AJ9" s="21">
        <f t="shared" si="18"/>
        <v>100.9602447014305</v>
      </c>
      <c r="AK9" s="11">
        <f t="shared" si="19"/>
        <v>0.55242000000000002</v>
      </c>
      <c r="AL9" s="32"/>
    </row>
    <row r="10" spans="1:41" ht="19.899999999999999" hidden="1" customHeight="1" x14ac:dyDescent="0.15">
      <c r="A10" s="32"/>
      <c r="B10" s="159"/>
      <c r="C10" s="162"/>
      <c r="D10" s="4">
        <f t="shared" si="1"/>
        <v>186</v>
      </c>
      <c r="E10" s="10" t="s">
        <v>1</v>
      </c>
      <c r="F10" s="4">
        <v>35</v>
      </c>
      <c r="G10" s="4"/>
      <c r="H10" s="4"/>
      <c r="I10" s="4"/>
      <c r="J10" s="4">
        <f t="shared" si="2"/>
        <v>178</v>
      </c>
      <c r="K10" s="4">
        <f t="shared" si="3"/>
        <v>29</v>
      </c>
      <c r="L10" s="7">
        <f t="shared" si="4"/>
        <v>8.6</v>
      </c>
      <c r="M10" s="14">
        <v>20</v>
      </c>
      <c r="N10" s="29">
        <f t="shared" si="5"/>
        <v>2.27</v>
      </c>
      <c r="O10" s="4">
        <f t="shared" si="6"/>
        <v>236</v>
      </c>
      <c r="P10" s="30">
        <v>11</v>
      </c>
      <c r="Q10" s="4">
        <f t="shared" si="7"/>
        <v>11</v>
      </c>
      <c r="R10" s="4">
        <f t="shared" si="8"/>
        <v>0</v>
      </c>
      <c r="S10" s="7">
        <f t="shared" si="9"/>
        <v>64.021260050444951</v>
      </c>
      <c r="T10" s="7" t="s">
        <v>43</v>
      </c>
      <c r="U10" s="7">
        <f t="shared" si="10"/>
        <v>178</v>
      </c>
      <c r="V10" s="7">
        <f t="shared" si="11"/>
        <v>29</v>
      </c>
      <c r="W10" s="14">
        <v>12</v>
      </c>
      <c r="X10" s="4">
        <f t="shared" si="12"/>
        <v>236</v>
      </c>
      <c r="Y10" s="4">
        <v>6</v>
      </c>
      <c r="Z10" s="7">
        <f t="shared" si="13"/>
        <v>12.571447428087373</v>
      </c>
      <c r="AA10" s="7"/>
      <c r="AB10" s="7">
        <f t="shared" si="20"/>
        <v>90.8</v>
      </c>
      <c r="AC10" s="7">
        <f t="shared" si="14"/>
        <v>26.8</v>
      </c>
      <c r="AD10" s="14">
        <v>12</v>
      </c>
      <c r="AE10" s="29">
        <f t="shared" si="15"/>
        <v>1.39</v>
      </c>
      <c r="AF10" s="7">
        <f t="shared" si="16"/>
        <v>259.2</v>
      </c>
      <c r="AG10" s="17">
        <f t="shared" si="0"/>
        <v>15</v>
      </c>
      <c r="AH10" s="7">
        <f t="shared" si="17"/>
        <v>34.518211582206007</v>
      </c>
      <c r="AI10" s="21" t="s">
        <v>8</v>
      </c>
      <c r="AJ10" s="21">
        <f t="shared" si="18"/>
        <v>111.11091906073833</v>
      </c>
      <c r="AK10" s="11">
        <f t="shared" si="19"/>
        <v>0.64449000000000001</v>
      </c>
      <c r="AL10" s="32"/>
    </row>
    <row r="11" spans="1:41" ht="19.899999999999999" hidden="1" customHeight="1" x14ac:dyDescent="0.15">
      <c r="A11" s="32"/>
      <c r="B11" s="159"/>
      <c r="C11" s="162"/>
      <c r="D11" s="4">
        <f t="shared" si="1"/>
        <v>186</v>
      </c>
      <c r="E11" s="10" t="s">
        <v>2</v>
      </c>
      <c r="F11" s="4">
        <v>35</v>
      </c>
      <c r="G11" s="4"/>
      <c r="H11" s="4"/>
      <c r="I11" s="4"/>
      <c r="J11" s="4">
        <f t="shared" si="2"/>
        <v>178</v>
      </c>
      <c r="K11" s="4">
        <f t="shared" si="3"/>
        <v>29</v>
      </c>
      <c r="L11" s="7">
        <f t="shared" si="4"/>
        <v>7.166666666666667</v>
      </c>
      <c r="M11" s="14">
        <v>20</v>
      </c>
      <c r="N11" s="29">
        <f t="shared" si="5"/>
        <v>2.27</v>
      </c>
      <c r="O11" s="4">
        <f t="shared" si="6"/>
        <v>236</v>
      </c>
      <c r="P11" s="30">
        <v>13</v>
      </c>
      <c r="Q11" s="4">
        <f t="shared" si="7"/>
        <v>13</v>
      </c>
      <c r="R11" s="4">
        <f t="shared" si="8"/>
        <v>0</v>
      </c>
      <c r="S11" s="7">
        <f t="shared" si="9"/>
        <v>75.661489150525867</v>
      </c>
      <c r="T11" s="7" t="s">
        <v>43</v>
      </c>
      <c r="U11" s="7">
        <f t="shared" si="10"/>
        <v>178</v>
      </c>
      <c r="V11" s="7">
        <f t="shared" si="11"/>
        <v>29</v>
      </c>
      <c r="W11" s="14">
        <v>12</v>
      </c>
      <c r="X11" s="4">
        <f t="shared" si="12"/>
        <v>236</v>
      </c>
      <c r="Y11" s="4">
        <v>6</v>
      </c>
      <c r="Z11" s="7">
        <f>X11*Y11/100*((W11/100)^2/4*PI()*7850/100)</f>
        <v>12.571447428087373</v>
      </c>
      <c r="AA11" s="7"/>
      <c r="AB11" s="7">
        <f t="shared" si="20"/>
        <v>90.8</v>
      </c>
      <c r="AC11" s="7">
        <f t="shared" si="14"/>
        <v>26.8</v>
      </c>
      <c r="AD11" s="14">
        <v>12</v>
      </c>
      <c r="AE11" s="29">
        <f t="shared" si="15"/>
        <v>1.39</v>
      </c>
      <c r="AF11" s="7">
        <f t="shared" si="16"/>
        <v>259.2</v>
      </c>
      <c r="AG11" s="17">
        <f t="shared" si="0"/>
        <v>15</v>
      </c>
      <c r="AH11" s="7">
        <f t="shared" si="17"/>
        <v>34.518211582206007</v>
      </c>
      <c r="AI11" s="21" t="s">
        <v>8</v>
      </c>
      <c r="AJ11" s="21">
        <f t="shared" si="18"/>
        <v>122.75114816081924</v>
      </c>
      <c r="AK11" s="11">
        <f t="shared" si="19"/>
        <v>0.64449000000000001</v>
      </c>
      <c r="AL11" s="32"/>
    </row>
    <row r="12" spans="1:41" ht="19.899999999999999" hidden="1" customHeight="1" x14ac:dyDescent="0.15">
      <c r="A12" s="32"/>
      <c r="B12" s="159"/>
      <c r="C12" s="162"/>
      <c r="D12" s="4">
        <f t="shared" si="1"/>
        <v>186</v>
      </c>
      <c r="E12" s="10" t="s">
        <v>3</v>
      </c>
      <c r="F12" s="4">
        <v>40</v>
      </c>
      <c r="G12" s="4"/>
      <c r="H12" s="4"/>
      <c r="I12" s="4"/>
      <c r="J12" s="4">
        <f t="shared" si="2"/>
        <v>178</v>
      </c>
      <c r="K12" s="4">
        <f t="shared" si="3"/>
        <v>34</v>
      </c>
      <c r="L12" s="7">
        <f t="shared" si="4"/>
        <v>7.166666666666667</v>
      </c>
      <c r="M12" s="14">
        <v>20</v>
      </c>
      <c r="N12" s="29">
        <f t="shared" si="5"/>
        <v>2.27</v>
      </c>
      <c r="O12" s="4">
        <f t="shared" si="6"/>
        <v>246</v>
      </c>
      <c r="P12" s="30">
        <v>13</v>
      </c>
      <c r="Q12" s="4">
        <f t="shared" si="7"/>
        <v>13</v>
      </c>
      <c r="R12" s="4">
        <f t="shared" si="8"/>
        <v>0</v>
      </c>
      <c r="S12" s="7">
        <f t="shared" si="9"/>
        <v>78.867484453514251</v>
      </c>
      <c r="T12" s="7" t="s">
        <v>43</v>
      </c>
      <c r="U12" s="7">
        <f t="shared" si="10"/>
        <v>178</v>
      </c>
      <c r="V12" s="7">
        <f t="shared" si="11"/>
        <v>34</v>
      </c>
      <c r="W12" s="14">
        <v>12</v>
      </c>
      <c r="X12" s="4">
        <f t="shared" si="12"/>
        <v>246</v>
      </c>
      <c r="Y12" s="4">
        <v>6</v>
      </c>
      <c r="Z12" s="7">
        <f t="shared" si="13"/>
        <v>13.104135878430057</v>
      </c>
      <c r="AA12" s="7"/>
      <c r="AB12" s="7">
        <f t="shared" si="20"/>
        <v>53.596666666666671</v>
      </c>
      <c r="AC12" s="7">
        <f t="shared" si="14"/>
        <v>31.8</v>
      </c>
      <c r="AD12" s="14">
        <v>10</v>
      </c>
      <c r="AE12" s="29">
        <f t="shared" si="15"/>
        <v>1.1599999999999999</v>
      </c>
      <c r="AF12" s="7">
        <f t="shared" si="16"/>
        <v>194.79333333333335</v>
      </c>
      <c r="AG12" s="17">
        <f t="shared" si="0"/>
        <v>30</v>
      </c>
      <c r="AH12" s="7">
        <f t="shared" si="17"/>
        <v>36.029221830006769</v>
      </c>
      <c r="AI12" s="21" t="s">
        <v>22</v>
      </c>
      <c r="AJ12" s="21">
        <f t="shared" si="18"/>
        <v>128.00084216195108</v>
      </c>
      <c r="AK12" s="11">
        <f t="shared" si="19"/>
        <v>0.73655999999999999</v>
      </c>
      <c r="AL12" s="32"/>
    </row>
    <row r="13" spans="1:41" ht="19.899999999999999" hidden="1" customHeight="1" x14ac:dyDescent="0.15">
      <c r="A13" s="32"/>
      <c r="B13" s="159"/>
      <c r="C13" s="162"/>
      <c r="D13" s="4">
        <f t="shared" si="1"/>
        <v>186</v>
      </c>
      <c r="E13" s="10" t="s">
        <v>4</v>
      </c>
      <c r="F13" s="4">
        <v>40</v>
      </c>
      <c r="G13" s="4"/>
      <c r="H13" s="4"/>
      <c r="I13" s="4"/>
      <c r="J13" s="4">
        <f t="shared" si="2"/>
        <v>178</v>
      </c>
      <c r="K13" s="4">
        <f t="shared" si="3"/>
        <v>34</v>
      </c>
      <c r="L13" s="7">
        <f t="shared" si="4"/>
        <v>7.8181818181818183</v>
      </c>
      <c r="M13" s="14">
        <v>22</v>
      </c>
      <c r="N13" s="29">
        <f t="shared" si="5"/>
        <v>2.5099999999999998</v>
      </c>
      <c r="O13" s="4">
        <f t="shared" si="6"/>
        <v>246</v>
      </c>
      <c r="P13" s="30">
        <v>12</v>
      </c>
      <c r="Q13" s="4">
        <f t="shared" si="7"/>
        <v>12</v>
      </c>
      <c r="R13" s="4">
        <f t="shared" si="8"/>
        <v>0</v>
      </c>
      <c r="S13" s="7">
        <f t="shared" si="9"/>
        <v>88.08891340500206</v>
      </c>
      <c r="T13" s="7" t="s">
        <v>43</v>
      </c>
      <c r="U13" s="7">
        <f t="shared" si="10"/>
        <v>178</v>
      </c>
      <c r="V13" s="7">
        <f t="shared" si="11"/>
        <v>34</v>
      </c>
      <c r="W13" s="14">
        <v>12</v>
      </c>
      <c r="X13" s="4">
        <f t="shared" si="12"/>
        <v>246</v>
      </c>
      <c r="Y13" s="4">
        <v>6</v>
      </c>
      <c r="Z13" s="7">
        <f t="shared" si="13"/>
        <v>13.104135878430057</v>
      </c>
      <c r="AA13" s="7"/>
      <c r="AB13" s="7">
        <f t="shared" si="20"/>
        <v>50.579090909090901</v>
      </c>
      <c r="AC13" s="7">
        <f t="shared" si="14"/>
        <v>31.8</v>
      </c>
      <c r="AD13" s="14">
        <v>10</v>
      </c>
      <c r="AE13" s="29">
        <f t="shared" si="15"/>
        <v>1.1599999999999999</v>
      </c>
      <c r="AF13" s="7">
        <f t="shared" si="16"/>
        <v>188.75818181818181</v>
      </c>
      <c r="AG13" s="17">
        <f t="shared" si="0"/>
        <v>30</v>
      </c>
      <c r="AH13" s="7">
        <f t="shared" si="17"/>
        <v>34.912952556329905</v>
      </c>
      <c r="AI13" s="21" t="s">
        <v>22</v>
      </c>
      <c r="AJ13" s="21">
        <f t="shared" si="18"/>
        <v>136.10600183976203</v>
      </c>
      <c r="AK13" s="11">
        <f t="shared" si="19"/>
        <v>0.73655999999999999</v>
      </c>
      <c r="AL13" s="32"/>
    </row>
    <row r="14" spans="1:41" ht="19.899999999999999" hidden="1" customHeight="1" thickBot="1" x14ac:dyDescent="0.2">
      <c r="A14" s="32"/>
      <c r="B14" s="160"/>
      <c r="C14" s="163"/>
      <c r="D14" s="5">
        <f t="shared" si="1"/>
        <v>186</v>
      </c>
      <c r="E14" s="8" t="s">
        <v>5</v>
      </c>
      <c r="F14" s="5">
        <v>45</v>
      </c>
      <c r="G14" s="5"/>
      <c r="H14" s="5"/>
      <c r="I14" s="5"/>
      <c r="J14" s="5">
        <f t="shared" si="2"/>
        <v>178</v>
      </c>
      <c r="K14" s="5">
        <f t="shared" si="3"/>
        <v>39</v>
      </c>
      <c r="L14" s="8">
        <f t="shared" si="4"/>
        <v>7.8181818181818183</v>
      </c>
      <c r="M14" s="15">
        <v>22</v>
      </c>
      <c r="N14" s="31">
        <f t="shared" si="5"/>
        <v>2.5099999999999998</v>
      </c>
      <c r="O14" s="5">
        <f t="shared" si="6"/>
        <v>256</v>
      </c>
      <c r="P14" s="40">
        <v>12</v>
      </c>
      <c r="Q14" s="5">
        <f t="shared" si="7"/>
        <v>12</v>
      </c>
      <c r="R14" s="5">
        <f t="shared" si="8"/>
        <v>0</v>
      </c>
      <c r="S14" s="8">
        <f t="shared" si="9"/>
        <v>91.669763543416778</v>
      </c>
      <c r="T14" s="8" t="s">
        <v>43</v>
      </c>
      <c r="U14" s="8">
        <f t="shared" si="10"/>
        <v>178</v>
      </c>
      <c r="V14" s="8">
        <f t="shared" si="11"/>
        <v>39</v>
      </c>
      <c r="W14" s="15">
        <v>12</v>
      </c>
      <c r="X14" s="5">
        <f t="shared" si="12"/>
        <v>256</v>
      </c>
      <c r="Y14" s="5">
        <v>6</v>
      </c>
      <c r="Z14" s="8">
        <f t="shared" si="13"/>
        <v>13.636824328772743</v>
      </c>
      <c r="AA14" s="8"/>
      <c r="AB14" s="8">
        <f t="shared" si="20"/>
        <v>50.809090909090905</v>
      </c>
      <c r="AC14" s="8">
        <f t="shared" si="14"/>
        <v>36.799999999999997</v>
      </c>
      <c r="AD14" s="15">
        <v>12</v>
      </c>
      <c r="AE14" s="31">
        <f t="shared" si="15"/>
        <v>1.39</v>
      </c>
      <c r="AF14" s="8">
        <f t="shared" si="16"/>
        <v>199.21818181818179</v>
      </c>
      <c r="AG14" s="23">
        <f t="shared" si="0"/>
        <v>30</v>
      </c>
      <c r="AH14" s="8">
        <f t="shared" si="17"/>
        <v>53.060612276407291</v>
      </c>
      <c r="AI14" s="22" t="s">
        <v>22</v>
      </c>
      <c r="AJ14" s="22">
        <f t="shared" si="18"/>
        <v>158.36720014859682</v>
      </c>
      <c r="AK14" s="16">
        <f t="shared" si="19"/>
        <v>0.82862999999999998</v>
      </c>
      <c r="AL14" s="32"/>
    </row>
    <row r="15" spans="1:41" ht="14.25" customHeight="1" x14ac:dyDescent="0.15">
      <c r="A15" s="32"/>
      <c r="B15" s="12"/>
      <c r="C15" s="12"/>
      <c r="D15" s="13"/>
      <c r="E15" s="12"/>
      <c r="F15" s="13"/>
      <c r="G15" s="13"/>
      <c r="H15" s="13"/>
      <c r="I15" s="13"/>
      <c r="J15" s="13"/>
      <c r="K15" s="13"/>
      <c r="L15" s="12"/>
      <c r="M15" s="19"/>
      <c r="N15" s="27"/>
      <c r="O15" s="13"/>
      <c r="P15" s="62"/>
      <c r="Q15" s="13"/>
      <c r="R15" s="13"/>
      <c r="S15" s="12"/>
      <c r="T15" s="12"/>
      <c r="U15" s="12"/>
      <c r="V15" s="12"/>
      <c r="W15" s="19"/>
      <c r="X15" s="13"/>
      <c r="Y15" s="13"/>
      <c r="Z15" s="12"/>
      <c r="AA15" s="12"/>
      <c r="AB15" s="12"/>
      <c r="AC15" s="12"/>
      <c r="AD15" s="19"/>
      <c r="AE15" s="27"/>
      <c r="AF15" s="12"/>
      <c r="AG15" s="13"/>
      <c r="AH15" s="12"/>
      <c r="AI15" s="12"/>
      <c r="AJ15" s="12"/>
      <c r="AK15" s="20"/>
      <c r="AL15" s="32"/>
    </row>
    <row r="16" spans="1:41" ht="54" customHeight="1" thickBot="1" x14ac:dyDescent="0.2">
      <c r="A16" s="32"/>
      <c r="B16" s="164" t="s">
        <v>107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32"/>
    </row>
    <row r="17" spans="1:45" ht="26.25" customHeight="1" x14ac:dyDescent="0.15">
      <c r="A17" s="32"/>
      <c r="B17" s="165" t="s">
        <v>56</v>
      </c>
      <c r="C17" s="150" t="s">
        <v>12</v>
      </c>
      <c r="D17" s="150" t="s">
        <v>13</v>
      </c>
      <c r="E17" s="150" t="s">
        <v>27</v>
      </c>
      <c r="F17" s="167" t="s">
        <v>14</v>
      </c>
      <c r="G17" s="167"/>
      <c r="H17" s="167"/>
      <c r="I17" s="147" t="s">
        <v>98</v>
      </c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167" t="s">
        <v>99</v>
      </c>
      <c r="V17" s="167"/>
      <c r="W17" s="167"/>
      <c r="X17" s="167"/>
      <c r="Y17" s="167"/>
      <c r="Z17" s="167"/>
      <c r="AA17" s="147" t="s">
        <v>100</v>
      </c>
      <c r="AB17" s="148"/>
      <c r="AC17" s="148"/>
      <c r="AD17" s="148"/>
      <c r="AE17" s="148"/>
      <c r="AF17" s="148"/>
      <c r="AG17" s="148"/>
      <c r="AH17" s="148"/>
      <c r="AI17" s="149"/>
      <c r="AJ17" s="150" t="s">
        <v>97</v>
      </c>
      <c r="AK17" s="152" t="s">
        <v>86</v>
      </c>
      <c r="AL17" s="32"/>
    </row>
    <row r="18" spans="1:45" ht="51.6" customHeight="1" x14ac:dyDescent="0.15">
      <c r="A18" s="32"/>
      <c r="B18" s="166"/>
      <c r="C18" s="151"/>
      <c r="D18" s="151"/>
      <c r="E18" s="151"/>
      <c r="F18" s="6" t="s">
        <v>54</v>
      </c>
      <c r="G18" s="6" t="s">
        <v>55</v>
      </c>
      <c r="H18" s="107" t="s">
        <v>57</v>
      </c>
      <c r="I18" s="6" t="s">
        <v>15</v>
      </c>
      <c r="J18" s="6" t="s">
        <v>33</v>
      </c>
      <c r="K18" s="24" t="s">
        <v>16</v>
      </c>
      <c r="L18" s="6" t="s">
        <v>35</v>
      </c>
      <c r="M18" s="6" t="s">
        <v>17</v>
      </c>
      <c r="N18" s="107" t="s">
        <v>18</v>
      </c>
      <c r="O18" s="6" t="s">
        <v>19</v>
      </c>
      <c r="P18" s="107" t="s">
        <v>10</v>
      </c>
      <c r="Q18" s="6" t="s">
        <v>87</v>
      </c>
      <c r="R18" s="6" t="s">
        <v>88</v>
      </c>
      <c r="S18" s="6" t="s">
        <v>20</v>
      </c>
      <c r="T18" s="6" t="s">
        <v>6</v>
      </c>
      <c r="U18" s="6" t="s">
        <v>33</v>
      </c>
      <c r="V18" s="24" t="s">
        <v>16</v>
      </c>
      <c r="W18" s="6" t="s">
        <v>17</v>
      </c>
      <c r="X18" s="6" t="s">
        <v>19</v>
      </c>
      <c r="Y18" s="6" t="s">
        <v>11</v>
      </c>
      <c r="Z18" s="6" t="s">
        <v>20</v>
      </c>
      <c r="AA18" s="6" t="s">
        <v>15</v>
      </c>
      <c r="AB18" s="6" t="s">
        <v>33</v>
      </c>
      <c r="AC18" s="24" t="s">
        <v>16</v>
      </c>
      <c r="AD18" s="6" t="s">
        <v>17</v>
      </c>
      <c r="AE18" s="107" t="s">
        <v>18</v>
      </c>
      <c r="AF18" s="6" t="s">
        <v>19</v>
      </c>
      <c r="AG18" s="6" t="s">
        <v>11</v>
      </c>
      <c r="AH18" s="6" t="s">
        <v>20</v>
      </c>
      <c r="AI18" s="6" t="s">
        <v>6</v>
      </c>
      <c r="AJ18" s="151"/>
      <c r="AK18" s="153"/>
      <c r="AL18" s="32"/>
      <c r="AO18" s="9"/>
    </row>
    <row r="19" spans="1:45" ht="20.100000000000001" customHeight="1" x14ac:dyDescent="0.15">
      <c r="A19" s="32"/>
      <c r="B19" s="154">
        <f>C19+2*0.25</f>
        <v>3.5</v>
      </c>
      <c r="C19" s="137">
        <v>3</v>
      </c>
      <c r="D19" s="144">
        <f>$B$19*100-2*2</f>
        <v>346</v>
      </c>
      <c r="E19" s="157" t="s">
        <v>58</v>
      </c>
      <c r="F19" s="146">
        <v>35</v>
      </c>
      <c r="G19" s="128">
        <f t="shared" ref="G19:G37" si="21">F19+D19/2*H19</f>
        <v>35</v>
      </c>
      <c r="H19" s="65">
        <v>0</v>
      </c>
      <c r="I19" s="39">
        <v>1</v>
      </c>
      <c r="J19" s="69">
        <f>D19-11</f>
        <v>335</v>
      </c>
      <c r="K19" s="69">
        <f t="shared" ref="K19:K37" si="22">(F19-7-AE19*2-1.16/2-N19/2)</f>
        <v>23.385000000000002</v>
      </c>
      <c r="L19" s="7">
        <f>(99-13)/(Q19-1)</f>
        <v>9.5555555555555554</v>
      </c>
      <c r="M19" s="86">
        <v>22</v>
      </c>
      <c r="N19" s="36">
        <f>IF(M19=16,1.84,IF(M19=20,2.27,IF(M19=22,2.51,IF(M19=25,2.84,IF(M19=28,3.16)))))</f>
        <v>2.5099999999999998</v>
      </c>
      <c r="O19" s="69">
        <f>J19+2*K19</f>
        <v>381.77</v>
      </c>
      <c r="P19" s="4">
        <v>10</v>
      </c>
      <c r="Q19" s="4">
        <f>IF(T19="单排",P19)</f>
        <v>10</v>
      </c>
      <c r="R19" s="4">
        <f>P19-Q19</f>
        <v>0</v>
      </c>
      <c r="S19" s="137">
        <f>O19/100*(Q19)*((M19/100)^2/4*PI()*7850/100)</f>
        <v>113.92176311188224</v>
      </c>
      <c r="T19" s="137" t="s">
        <v>43</v>
      </c>
      <c r="U19" s="137">
        <f>D19-11</f>
        <v>335</v>
      </c>
      <c r="V19" s="137">
        <v>10</v>
      </c>
      <c r="W19" s="141">
        <v>10</v>
      </c>
      <c r="X19" s="143">
        <f>U19+2*V19</f>
        <v>355</v>
      </c>
      <c r="Y19" s="144">
        <v>6</v>
      </c>
      <c r="Z19" s="137">
        <f>X19*Y19/100*((W19/100)^2/4*PI()*7850/100)</f>
        <v>13.132249991087036</v>
      </c>
      <c r="AA19" s="139">
        <v>3</v>
      </c>
      <c r="AB19" s="137">
        <f>IF(AI19="双肢",90.8,(INT((Q19-1)/2)+3)*L19+N19+AE19)</f>
        <v>90.8</v>
      </c>
      <c r="AC19" s="137">
        <f>F19-8.4</f>
        <v>26.6</v>
      </c>
      <c r="AD19" s="141">
        <v>12</v>
      </c>
      <c r="AE19" s="36">
        <f>IF(AD19=10,1.16,IF(AD19=12,1.39,IF(AD19=25,2.7,IF(AD19=28,3.1))))</f>
        <v>1.39</v>
      </c>
      <c r="AF19" s="137">
        <f>(AB19+AC19+14)*2</f>
        <v>262.8</v>
      </c>
      <c r="AG19" s="136">
        <v>31</v>
      </c>
      <c r="AH19" s="137">
        <f>AF19*AG19/100*((AD19/100)^2/4*PI()*7850/100)</f>
        <v>72.328437787529808</v>
      </c>
      <c r="AI19" s="137" t="s">
        <v>8</v>
      </c>
      <c r="AJ19" s="137">
        <f>S19+Z19+AH19</f>
        <v>199.38245089049909</v>
      </c>
      <c r="AK19" s="138">
        <f>F19*D19*0.99/10000</f>
        <v>1.19889</v>
      </c>
      <c r="AL19" s="32"/>
      <c r="AN19" s="1">
        <f>AJ19/AK19</f>
        <v>166.30587534344193</v>
      </c>
      <c r="AS19" s="43"/>
    </row>
    <row r="20" spans="1:45" ht="20.100000000000001" customHeight="1" x14ac:dyDescent="0.15">
      <c r="A20" s="32"/>
      <c r="B20" s="154"/>
      <c r="C20" s="137"/>
      <c r="D20" s="144"/>
      <c r="E20" s="157"/>
      <c r="F20" s="146"/>
      <c r="G20" s="128"/>
      <c r="H20" s="65"/>
      <c r="I20" s="84" t="s">
        <v>95</v>
      </c>
      <c r="J20" s="76"/>
      <c r="K20" s="76"/>
      <c r="L20" s="77"/>
      <c r="M20" s="78"/>
      <c r="N20" s="79"/>
      <c r="O20" s="76"/>
      <c r="P20" s="80"/>
      <c r="Q20" s="80"/>
      <c r="R20" s="4">
        <f>R19</f>
        <v>0</v>
      </c>
      <c r="S20" s="137"/>
      <c r="T20" s="137"/>
      <c r="U20" s="137"/>
      <c r="V20" s="137"/>
      <c r="W20" s="142"/>
      <c r="X20" s="143"/>
      <c r="Y20" s="144"/>
      <c r="Z20" s="137"/>
      <c r="AA20" s="140"/>
      <c r="AB20" s="137"/>
      <c r="AC20" s="137"/>
      <c r="AD20" s="142"/>
      <c r="AE20" s="36"/>
      <c r="AF20" s="137"/>
      <c r="AG20" s="136"/>
      <c r="AH20" s="137"/>
      <c r="AI20" s="137"/>
      <c r="AJ20" s="137"/>
      <c r="AK20" s="138"/>
      <c r="AL20" s="32"/>
      <c r="AS20" s="43"/>
    </row>
    <row r="21" spans="1:45" ht="20.100000000000001" customHeight="1" x14ac:dyDescent="0.15">
      <c r="A21" s="32"/>
      <c r="B21" s="154"/>
      <c r="C21" s="137"/>
      <c r="D21" s="144">
        <f t="shared" ref="D21:D37" si="23">$B$19*100-2*2</f>
        <v>346</v>
      </c>
      <c r="E21" s="145" t="s">
        <v>46</v>
      </c>
      <c r="F21" s="146">
        <v>35</v>
      </c>
      <c r="G21" s="128">
        <f t="shared" si="21"/>
        <v>35</v>
      </c>
      <c r="H21" s="65">
        <v>0</v>
      </c>
      <c r="I21" s="39">
        <v>1</v>
      </c>
      <c r="J21" s="69">
        <f t="shared" ref="J21:J37" si="24">D21-11</f>
        <v>335</v>
      </c>
      <c r="K21" s="69">
        <f>(F21-7-AE21*2-1.16/2-N21/2)</f>
        <v>23.385000000000002</v>
      </c>
      <c r="L21" s="7">
        <f>(99-13)/(Q21-1)</f>
        <v>9.5555555555555554</v>
      </c>
      <c r="M21" s="86">
        <v>22</v>
      </c>
      <c r="N21" s="36">
        <f t="shared" ref="N21:N37" si="25">IF(M21=16,1.84,IF(M21=20,2.27,IF(M21=22,2.51,IF(M21=25,2.84,IF(M21=28,3.16)))))</f>
        <v>2.5099999999999998</v>
      </c>
      <c r="O21" s="69">
        <f t="shared" ref="O21:O37" si="26">J21+2*K21</f>
        <v>381.77</v>
      </c>
      <c r="P21" s="4"/>
      <c r="Q21" s="4">
        <v>10</v>
      </c>
      <c r="R21" s="81"/>
      <c r="S21" s="137">
        <f>O21/100*(Q21)*((M21/100)^2/4*PI()*7850/100)+O22/100*(R22)*((M22/100)^2/4*PI()*7850/100)</f>
        <v>153.19175296316365</v>
      </c>
      <c r="T21" s="137" t="s">
        <v>7</v>
      </c>
      <c r="U21" s="137">
        <f>D21-11</f>
        <v>335</v>
      </c>
      <c r="V21" s="137">
        <v>10</v>
      </c>
      <c r="W21" s="141">
        <v>10</v>
      </c>
      <c r="X21" s="143">
        <f>U21+2*V21</f>
        <v>355</v>
      </c>
      <c r="Y21" s="144">
        <v>6</v>
      </c>
      <c r="Z21" s="137">
        <f t="shared" ref="Z21:Z37" si="27">X21*Y21/100*((W21/100)^2/4*PI()*7850/100)</f>
        <v>13.132249991087036</v>
      </c>
      <c r="AA21" s="139">
        <v>3</v>
      </c>
      <c r="AB21" s="137">
        <f>IF(AI21="双肢",90.8,(INT((Q21-1)/2)+3)*L21+N21+AE21)</f>
        <v>90.8</v>
      </c>
      <c r="AC21" s="137">
        <f>F21-8.4</f>
        <v>26.6</v>
      </c>
      <c r="AD21" s="141">
        <v>12</v>
      </c>
      <c r="AE21" s="36">
        <f t="shared" ref="AE21:AE37" si="28">IF(AD21=10,1.16,IF(AD21=12,1.39,IF(AD21=25,2.7,IF(AD21=28,3.1))))</f>
        <v>1.39</v>
      </c>
      <c r="AF21" s="137">
        <f t="shared" ref="AF21:AF35" si="29">(AB21+AC21+14)*2</f>
        <v>262.8</v>
      </c>
      <c r="AG21" s="136">
        <v>31</v>
      </c>
      <c r="AH21" s="137">
        <f t="shared" ref="AH21:AH37" si="30">AF21*AG21/100*((AD21/100)^2/4*PI()*7850/100)</f>
        <v>72.328437787529808</v>
      </c>
      <c r="AI21" s="137" t="s">
        <v>8</v>
      </c>
      <c r="AJ21" s="137">
        <f t="shared" ref="AJ21:AJ37" si="31">S21+Z21+AH21</f>
        <v>238.65244074178048</v>
      </c>
      <c r="AK21" s="138">
        <f>F21*D21*0.99/10000</f>
        <v>1.19889</v>
      </c>
      <c r="AL21" s="32"/>
      <c r="AN21" s="1">
        <f t="shared" ref="AN21:AN37" si="32">AJ21/AK21</f>
        <v>199.06116552959861</v>
      </c>
      <c r="AS21" s="43"/>
    </row>
    <row r="22" spans="1:45" ht="20.100000000000001" customHeight="1" x14ac:dyDescent="0.15">
      <c r="A22" s="32"/>
      <c r="B22" s="154"/>
      <c r="C22" s="137"/>
      <c r="D22" s="144"/>
      <c r="E22" s="145"/>
      <c r="F22" s="146"/>
      <c r="G22" s="128"/>
      <c r="H22" s="65"/>
      <c r="I22" s="84" t="s">
        <v>95</v>
      </c>
      <c r="J22" s="69">
        <f>J21-6</f>
        <v>329</v>
      </c>
      <c r="K22" s="76"/>
      <c r="L22" s="77"/>
      <c r="M22" s="86">
        <v>22</v>
      </c>
      <c r="N22" s="36"/>
      <c r="O22" s="69">
        <f>J22</f>
        <v>329</v>
      </c>
      <c r="P22" s="4"/>
      <c r="Q22" s="80"/>
      <c r="R22" s="4">
        <v>4</v>
      </c>
      <c r="S22" s="137"/>
      <c r="T22" s="137"/>
      <c r="U22" s="137"/>
      <c r="V22" s="137"/>
      <c r="W22" s="142"/>
      <c r="X22" s="143"/>
      <c r="Y22" s="144"/>
      <c r="Z22" s="137"/>
      <c r="AA22" s="140"/>
      <c r="AB22" s="137"/>
      <c r="AC22" s="137"/>
      <c r="AD22" s="142"/>
      <c r="AE22" s="36"/>
      <c r="AF22" s="137"/>
      <c r="AG22" s="136"/>
      <c r="AH22" s="137"/>
      <c r="AI22" s="137"/>
      <c r="AJ22" s="137"/>
      <c r="AK22" s="138"/>
      <c r="AL22" s="32"/>
      <c r="AS22" s="43"/>
    </row>
    <row r="23" spans="1:45" ht="20.100000000000001" customHeight="1" x14ac:dyDescent="0.15">
      <c r="A23" s="32"/>
      <c r="B23" s="154"/>
      <c r="C23" s="137"/>
      <c r="D23" s="144">
        <f t="shared" si="23"/>
        <v>346</v>
      </c>
      <c r="E23" s="145" t="s">
        <v>47</v>
      </c>
      <c r="F23" s="146">
        <v>45</v>
      </c>
      <c r="G23" s="128">
        <f t="shared" si="21"/>
        <v>45</v>
      </c>
      <c r="H23" s="65">
        <v>0</v>
      </c>
      <c r="I23" s="39">
        <v>1</v>
      </c>
      <c r="J23" s="69">
        <f t="shared" si="24"/>
        <v>335</v>
      </c>
      <c r="K23" s="69">
        <f t="shared" si="22"/>
        <v>33.384999999999998</v>
      </c>
      <c r="L23" s="7">
        <f>(99-13)/(Q23-1)</f>
        <v>9.5555555555555554</v>
      </c>
      <c r="M23" s="86">
        <v>22</v>
      </c>
      <c r="N23" s="36">
        <f t="shared" si="25"/>
        <v>2.5099999999999998</v>
      </c>
      <c r="O23" s="69">
        <f t="shared" si="26"/>
        <v>401.77</v>
      </c>
      <c r="P23" s="4"/>
      <c r="Q23" s="4">
        <v>10</v>
      </c>
      <c r="R23" s="81"/>
      <c r="S23" s="137">
        <f>O23/100*(Q23)*((M23/100)^2/4*PI()*7850/100)+O24/100*(R24)*((M24/100)^2/4*PI()*7850/100)</f>
        <v>178.79483145282887</v>
      </c>
      <c r="T23" s="137" t="s">
        <v>7</v>
      </c>
      <c r="U23" s="137">
        <f>D23-11</f>
        <v>335</v>
      </c>
      <c r="V23" s="137">
        <v>10</v>
      </c>
      <c r="W23" s="141">
        <v>10</v>
      </c>
      <c r="X23" s="143">
        <f>U23+2*V23</f>
        <v>355</v>
      </c>
      <c r="Y23" s="144">
        <v>6</v>
      </c>
      <c r="Z23" s="137">
        <f t="shared" si="27"/>
        <v>13.132249991087036</v>
      </c>
      <c r="AA23" s="139">
        <v>3</v>
      </c>
      <c r="AB23" s="137">
        <f>IF(AI23="双肢",90.8,(INT((Q23-1)/2)+3)*L23+N23+AE23)</f>
        <v>90.8</v>
      </c>
      <c r="AC23" s="137">
        <f>F23-8.4</f>
        <v>36.6</v>
      </c>
      <c r="AD23" s="141">
        <v>12</v>
      </c>
      <c r="AE23" s="36">
        <f t="shared" si="28"/>
        <v>1.39</v>
      </c>
      <c r="AF23" s="137">
        <f t="shared" si="29"/>
        <v>282.8</v>
      </c>
      <c r="AG23" s="136">
        <v>31</v>
      </c>
      <c r="AH23" s="137">
        <f t="shared" si="30"/>
        <v>77.832885107737567</v>
      </c>
      <c r="AI23" s="137" t="s">
        <v>8</v>
      </c>
      <c r="AJ23" s="137">
        <f t="shared" si="31"/>
        <v>269.75996655165346</v>
      </c>
      <c r="AK23" s="138">
        <f>F23*D23*0.99/10000</f>
        <v>1.5414299999999999</v>
      </c>
      <c r="AL23" s="32"/>
      <c r="AN23" s="1">
        <f t="shared" si="32"/>
        <v>175.0063035957867</v>
      </c>
      <c r="AS23" s="43"/>
    </row>
    <row r="24" spans="1:45" ht="20.100000000000001" customHeight="1" x14ac:dyDescent="0.15">
      <c r="A24" s="32"/>
      <c r="B24" s="154"/>
      <c r="C24" s="137"/>
      <c r="D24" s="144"/>
      <c r="E24" s="145"/>
      <c r="F24" s="146"/>
      <c r="G24" s="128"/>
      <c r="H24" s="65"/>
      <c r="I24" s="84" t="s">
        <v>95</v>
      </c>
      <c r="J24" s="69">
        <f>J23-6</f>
        <v>329</v>
      </c>
      <c r="K24" s="76"/>
      <c r="L24" s="77"/>
      <c r="M24" s="86">
        <v>22</v>
      </c>
      <c r="N24" s="36"/>
      <c r="O24" s="69">
        <f>J24</f>
        <v>329</v>
      </c>
      <c r="P24" s="4"/>
      <c r="Q24" s="80"/>
      <c r="R24" s="4">
        <v>6</v>
      </c>
      <c r="S24" s="137"/>
      <c r="T24" s="137"/>
      <c r="U24" s="137"/>
      <c r="V24" s="137"/>
      <c r="W24" s="142"/>
      <c r="X24" s="143"/>
      <c r="Y24" s="144"/>
      <c r="Z24" s="137"/>
      <c r="AA24" s="140"/>
      <c r="AB24" s="137"/>
      <c r="AC24" s="137"/>
      <c r="AD24" s="142"/>
      <c r="AE24" s="36"/>
      <c r="AF24" s="137"/>
      <c r="AG24" s="136"/>
      <c r="AH24" s="137"/>
      <c r="AI24" s="137"/>
      <c r="AJ24" s="137"/>
      <c r="AK24" s="138"/>
      <c r="AL24" s="32"/>
      <c r="AS24" s="43"/>
    </row>
    <row r="25" spans="1:45" ht="20.100000000000001" customHeight="1" x14ac:dyDescent="0.15">
      <c r="A25" s="32"/>
      <c r="B25" s="154"/>
      <c r="C25" s="137"/>
      <c r="D25" s="144">
        <f t="shared" si="23"/>
        <v>346</v>
      </c>
      <c r="E25" s="145" t="s">
        <v>48</v>
      </c>
      <c r="F25" s="146">
        <v>45</v>
      </c>
      <c r="G25" s="128">
        <f t="shared" si="21"/>
        <v>45</v>
      </c>
      <c r="H25" s="65">
        <v>0</v>
      </c>
      <c r="I25" s="39">
        <v>1</v>
      </c>
      <c r="J25" s="69">
        <f t="shared" si="24"/>
        <v>335</v>
      </c>
      <c r="K25" s="69">
        <f t="shared" si="22"/>
        <v>33.384999999999998</v>
      </c>
      <c r="L25" s="7">
        <f>(99-13)/(Q25-1)</f>
        <v>9.5555555555555554</v>
      </c>
      <c r="M25" s="86">
        <v>22</v>
      </c>
      <c r="N25" s="36">
        <f t="shared" si="25"/>
        <v>2.5099999999999998</v>
      </c>
      <c r="O25" s="69">
        <f t="shared" si="26"/>
        <v>401.77</v>
      </c>
      <c r="P25" s="4"/>
      <c r="Q25" s="4">
        <v>10</v>
      </c>
      <c r="R25" s="81"/>
      <c r="S25" s="137">
        <f>O25/100*(Q25)*((M25/100)^2/4*PI()*7850/100)+O26/100*(R26)*((M26/100)^2/4*PI()*7850/100)</f>
        <v>218.06482130411027</v>
      </c>
      <c r="T25" s="137" t="s">
        <v>7</v>
      </c>
      <c r="U25" s="137">
        <f>D25-11</f>
        <v>335</v>
      </c>
      <c r="V25" s="137">
        <v>10</v>
      </c>
      <c r="W25" s="141">
        <v>10</v>
      </c>
      <c r="X25" s="143">
        <f>U25+2*V25</f>
        <v>355</v>
      </c>
      <c r="Y25" s="144">
        <v>6</v>
      </c>
      <c r="Z25" s="137">
        <f t="shared" si="27"/>
        <v>13.132249991087036</v>
      </c>
      <c r="AA25" s="139">
        <v>3</v>
      </c>
      <c r="AB25" s="137">
        <f>IF(AI25="双肢",90.8,(INT((Q25-1)/2)+3)*L25+N25+AE25)</f>
        <v>90.8</v>
      </c>
      <c r="AC25" s="137">
        <f>F25-8.4</f>
        <v>36.6</v>
      </c>
      <c r="AD25" s="141">
        <v>12</v>
      </c>
      <c r="AE25" s="36">
        <f t="shared" si="28"/>
        <v>1.39</v>
      </c>
      <c r="AF25" s="137">
        <f t="shared" si="29"/>
        <v>282.8</v>
      </c>
      <c r="AG25" s="136">
        <v>31</v>
      </c>
      <c r="AH25" s="137">
        <f t="shared" si="30"/>
        <v>77.832885107737567</v>
      </c>
      <c r="AI25" s="137" t="s">
        <v>8</v>
      </c>
      <c r="AJ25" s="137">
        <f t="shared" si="31"/>
        <v>309.02995640293489</v>
      </c>
      <c r="AK25" s="138">
        <f>F25*D25*0.99/10000</f>
        <v>1.5414299999999999</v>
      </c>
      <c r="AL25" s="32"/>
      <c r="AM25" s="68"/>
      <c r="AN25" s="1">
        <f t="shared" si="32"/>
        <v>200.48264040724192</v>
      </c>
      <c r="AS25" s="43"/>
    </row>
    <row r="26" spans="1:45" ht="20.100000000000001" customHeight="1" x14ac:dyDescent="0.15">
      <c r="A26" s="32"/>
      <c r="B26" s="154"/>
      <c r="C26" s="137"/>
      <c r="D26" s="144"/>
      <c r="E26" s="145"/>
      <c r="F26" s="146"/>
      <c r="G26" s="128"/>
      <c r="H26" s="65"/>
      <c r="I26" s="84" t="s">
        <v>95</v>
      </c>
      <c r="J26" s="69">
        <f>J25-6</f>
        <v>329</v>
      </c>
      <c r="K26" s="76"/>
      <c r="L26" s="77"/>
      <c r="M26" s="86">
        <v>22</v>
      </c>
      <c r="N26" s="36"/>
      <c r="O26" s="69">
        <f>J26</f>
        <v>329</v>
      </c>
      <c r="P26" s="4"/>
      <c r="Q26" s="80"/>
      <c r="R26" s="4">
        <v>10</v>
      </c>
      <c r="S26" s="137"/>
      <c r="T26" s="137"/>
      <c r="U26" s="137"/>
      <c r="V26" s="137"/>
      <c r="W26" s="142"/>
      <c r="X26" s="143"/>
      <c r="Y26" s="144"/>
      <c r="Z26" s="137"/>
      <c r="AA26" s="140"/>
      <c r="AB26" s="137"/>
      <c r="AC26" s="137"/>
      <c r="AD26" s="142"/>
      <c r="AE26" s="36"/>
      <c r="AF26" s="137"/>
      <c r="AG26" s="136"/>
      <c r="AH26" s="137"/>
      <c r="AI26" s="137"/>
      <c r="AJ26" s="137"/>
      <c r="AK26" s="138"/>
      <c r="AL26" s="32"/>
      <c r="AS26" s="43"/>
    </row>
    <row r="27" spans="1:45" s="71" customFormat="1" ht="20.100000000000001" customHeight="1" x14ac:dyDescent="0.15">
      <c r="A27" s="87"/>
      <c r="B27" s="154"/>
      <c r="C27" s="137"/>
      <c r="D27" s="122">
        <f t="shared" si="23"/>
        <v>346</v>
      </c>
      <c r="E27" s="124" t="s">
        <v>59</v>
      </c>
      <c r="F27" s="126">
        <v>55</v>
      </c>
      <c r="G27" s="128">
        <f t="shared" si="21"/>
        <v>60.19</v>
      </c>
      <c r="H27" s="88">
        <v>0.03</v>
      </c>
      <c r="I27" s="89">
        <v>1</v>
      </c>
      <c r="J27" s="90">
        <f>D27-11</f>
        <v>335</v>
      </c>
      <c r="K27" s="90">
        <f t="shared" si="22"/>
        <v>43.384999999999998</v>
      </c>
      <c r="L27" s="91">
        <f>(99-13)/(Q27-1)</f>
        <v>9.5555555555555554</v>
      </c>
      <c r="M27" s="92">
        <v>22</v>
      </c>
      <c r="N27" s="73">
        <f t="shared" si="25"/>
        <v>2.5099999999999998</v>
      </c>
      <c r="O27" s="90">
        <f t="shared" si="26"/>
        <v>421.77</v>
      </c>
      <c r="P27" s="72"/>
      <c r="Q27" s="72">
        <v>10</v>
      </c>
      <c r="R27" s="93"/>
      <c r="S27" s="112">
        <f>O27/100*(Q27)*((M27/100)^2/4*PI()*7850/100)+O28/100*(R28)*((M28/100)^2/4*PI()*7850/100)</f>
        <v>224.03290486813484</v>
      </c>
      <c r="T27" s="112" t="s">
        <v>7</v>
      </c>
      <c r="U27" s="112">
        <f>(D27-11)/2*SQRT(H27^2+1)/1</f>
        <v>167.57535804825241</v>
      </c>
      <c r="V27" s="112">
        <v>10</v>
      </c>
      <c r="W27" s="118">
        <v>10</v>
      </c>
      <c r="X27" s="120">
        <f>2*U27+2*V27</f>
        <v>355.15071609650482</v>
      </c>
      <c r="Y27" s="122">
        <v>8</v>
      </c>
      <c r="Z27" s="112">
        <f t="shared" si="27"/>
        <v>17.517100425513163</v>
      </c>
      <c r="AA27" s="134">
        <v>3</v>
      </c>
      <c r="AB27" s="112">
        <f>IF(AI27="双肢",90.8,(INT((Q27-1)/2)+3)*L27+N27+AE27)</f>
        <v>90.8</v>
      </c>
      <c r="AC27" s="116">
        <f t="shared" ref="AC27:AC37" si="33">(F27+G27)/2-8.4</f>
        <v>49.195</v>
      </c>
      <c r="AD27" s="118">
        <v>12</v>
      </c>
      <c r="AE27" s="73">
        <f t="shared" si="28"/>
        <v>1.39</v>
      </c>
      <c r="AF27" s="116">
        <f t="shared" si="29"/>
        <v>307.99</v>
      </c>
      <c r="AG27" s="132">
        <v>31</v>
      </c>
      <c r="AH27" s="112">
        <f t="shared" si="30"/>
        <v>84.765736507539216</v>
      </c>
      <c r="AI27" s="112" t="s">
        <v>8</v>
      </c>
      <c r="AJ27" s="112">
        <f t="shared" si="31"/>
        <v>326.31574180118719</v>
      </c>
      <c r="AK27" s="114">
        <f t="shared" ref="AK27:AK37" si="34">(F27+G27)/2*D27*0.99/10000</f>
        <v>1.97285913</v>
      </c>
      <c r="AL27" s="87"/>
      <c r="AN27" s="71">
        <f t="shared" si="32"/>
        <v>165.40245415352447</v>
      </c>
      <c r="AS27" s="94"/>
    </row>
    <row r="28" spans="1:45" s="71" customFormat="1" ht="20.100000000000001" customHeight="1" x14ac:dyDescent="0.15">
      <c r="A28" s="87"/>
      <c r="B28" s="154"/>
      <c r="C28" s="137"/>
      <c r="D28" s="122"/>
      <c r="E28" s="124"/>
      <c r="F28" s="126"/>
      <c r="G28" s="128"/>
      <c r="H28" s="88"/>
      <c r="I28" s="95" t="s">
        <v>95</v>
      </c>
      <c r="J28" s="90">
        <f>J27-6</f>
        <v>329</v>
      </c>
      <c r="K28" s="96"/>
      <c r="L28" s="97"/>
      <c r="M28" s="92">
        <v>22</v>
      </c>
      <c r="N28" s="73"/>
      <c r="O28" s="90">
        <f>J28</f>
        <v>329</v>
      </c>
      <c r="P28" s="72"/>
      <c r="Q28" s="98"/>
      <c r="R28" s="72">
        <v>10</v>
      </c>
      <c r="S28" s="112"/>
      <c r="T28" s="112"/>
      <c r="U28" s="112" t="e">
        <f>(E28-11)/2*SQRT(I28^2+1)/1</f>
        <v>#VALUE!</v>
      </c>
      <c r="V28" s="112"/>
      <c r="W28" s="119"/>
      <c r="X28" s="121"/>
      <c r="Y28" s="122"/>
      <c r="Z28" s="112"/>
      <c r="AA28" s="135"/>
      <c r="AB28" s="112"/>
      <c r="AC28" s="117"/>
      <c r="AD28" s="119"/>
      <c r="AE28" s="73"/>
      <c r="AF28" s="117"/>
      <c r="AG28" s="133"/>
      <c r="AH28" s="112"/>
      <c r="AI28" s="112"/>
      <c r="AJ28" s="112"/>
      <c r="AK28" s="114"/>
      <c r="AL28" s="87"/>
      <c r="AS28" s="94"/>
    </row>
    <row r="29" spans="1:45" s="71" customFormat="1" ht="20.100000000000001" customHeight="1" x14ac:dyDescent="0.15">
      <c r="A29" s="87"/>
      <c r="B29" s="154"/>
      <c r="C29" s="137"/>
      <c r="D29" s="122">
        <f t="shared" si="23"/>
        <v>346</v>
      </c>
      <c r="E29" s="124" t="s">
        <v>53</v>
      </c>
      <c r="F29" s="126">
        <v>55</v>
      </c>
      <c r="G29" s="128">
        <f t="shared" si="21"/>
        <v>60.19</v>
      </c>
      <c r="H29" s="88">
        <v>0.03</v>
      </c>
      <c r="I29" s="89">
        <v>1</v>
      </c>
      <c r="J29" s="90">
        <f t="shared" si="24"/>
        <v>335</v>
      </c>
      <c r="K29" s="90">
        <f t="shared" si="22"/>
        <v>43.22</v>
      </c>
      <c r="L29" s="91">
        <f>(99-13)/(Q29-1)</f>
        <v>9.5555555555555554</v>
      </c>
      <c r="M29" s="92">
        <v>25</v>
      </c>
      <c r="N29" s="73">
        <f t="shared" si="25"/>
        <v>2.84</v>
      </c>
      <c r="O29" s="90">
        <f t="shared" si="26"/>
        <v>421.44</v>
      </c>
      <c r="P29" s="72"/>
      <c r="Q29" s="72">
        <v>10</v>
      </c>
      <c r="R29" s="93"/>
      <c r="S29" s="112">
        <f>O29/100*(Q29)*((M29/100)^2/4*PI()*7850/100)+O30/100*(R30)*((M30/100)^2/4*PI()*7850/100)</f>
        <v>263.81642118244798</v>
      </c>
      <c r="T29" s="112" t="s">
        <v>7</v>
      </c>
      <c r="U29" s="112">
        <f>U27</f>
        <v>167.57535804825241</v>
      </c>
      <c r="V29" s="112">
        <v>10</v>
      </c>
      <c r="W29" s="118">
        <v>10</v>
      </c>
      <c r="X29" s="120">
        <f>2*U29+2*V29</f>
        <v>355.15071609650482</v>
      </c>
      <c r="Y29" s="122">
        <v>8</v>
      </c>
      <c r="Z29" s="112">
        <f t="shared" si="27"/>
        <v>17.517100425513163</v>
      </c>
      <c r="AA29" s="134">
        <v>3</v>
      </c>
      <c r="AB29" s="112">
        <f>IF(AI29="双肢",90.8,(INT((Q29-1)/2)+3)*L29+N29+AE29)</f>
        <v>90.8</v>
      </c>
      <c r="AC29" s="116">
        <f t="shared" si="33"/>
        <v>49.195</v>
      </c>
      <c r="AD29" s="118">
        <v>12</v>
      </c>
      <c r="AE29" s="73">
        <f t="shared" si="28"/>
        <v>1.39</v>
      </c>
      <c r="AF29" s="116">
        <f t="shared" si="29"/>
        <v>307.99</v>
      </c>
      <c r="AG29" s="132">
        <v>31</v>
      </c>
      <c r="AH29" s="112">
        <f t="shared" si="30"/>
        <v>84.765736507539216</v>
      </c>
      <c r="AI29" s="112" t="s">
        <v>8</v>
      </c>
      <c r="AJ29" s="112">
        <f t="shared" si="31"/>
        <v>366.09925811550033</v>
      </c>
      <c r="AK29" s="114">
        <f t="shared" si="34"/>
        <v>1.97285913</v>
      </c>
      <c r="AL29" s="87"/>
      <c r="AN29" s="71">
        <f t="shared" si="32"/>
        <v>185.56786571755902</v>
      </c>
      <c r="AS29" s="94"/>
    </row>
    <row r="30" spans="1:45" s="71" customFormat="1" ht="20.100000000000001" customHeight="1" x14ac:dyDescent="0.15">
      <c r="A30" s="87"/>
      <c r="B30" s="154"/>
      <c r="C30" s="137"/>
      <c r="D30" s="122"/>
      <c r="E30" s="124"/>
      <c r="F30" s="126"/>
      <c r="G30" s="128"/>
      <c r="H30" s="88"/>
      <c r="I30" s="95" t="s">
        <v>95</v>
      </c>
      <c r="J30" s="90">
        <f>J29-6</f>
        <v>329</v>
      </c>
      <c r="K30" s="96"/>
      <c r="L30" s="97"/>
      <c r="M30" s="92">
        <v>25</v>
      </c>
      <c r="N30" s="73"/>
      <c r="O30" s="90">
        <f>J30</f>
        <v>329</v>
      </c>
      <c r="P30" s="72"/>
      <c r="Q30" s="98"/>
      <c r="R30" s="72">
        <v>8</v>
      </c>
      <c r="S30" s="112"/>
      <c r="T30" s="112"/>
      <c r="U30" s="112"/>
      <c r="V30" s="112"/>
      <c r="W30" s="119"/>
      <c r="X30" s="121"/>
      <c r="Y30" s="122"/>
      <c r="Z30" s="112"/>
      <c r="AA30" s="135"/>
      <c r="AB30" s="112"/>
      <c r="AC30" s="117"/>
      <c r="AD30" s="119"/>
      <c r="AE30" s="73"/>
      <c r="AF30" s="117"/>
      <c r="AG30" s="133"/>
      <c r="AH30" s="112"/>
      <c r="AI30" s="112"/>
      <c r="AJ30" s="112"/>
      <c r="AK30" s="114"/>
      <c r="AL30" s="87"/>
      <c r="AS30" s="94"/>
    </row>
    <row r="31" spans="1:45" s="71" customFormat="1" ht="20.100000000000001" customHeight="1" x14ac:dyDescent="0.15">
      <c r="A31" s="87"/>
      <c r="B31" s="154"/>
      <c r="C31" s="137"/>
      <c r="D31" s="122">
        <f t="shared" si="23"/>
        <v>346</v>
      </c>
      <c r="E31" s="124" t="s">
        <v>49</v>
      </c>
      <c r="F31" s="126">
        <v>65</v>
      </c>
      <c r="G31" s="128">
        <f t="shared" si="21"/>
        <v>70.19</v>
      </c>
      <c r="H31" s="88">
        <v>0.03</v>
      </c>
      <c r="I31" s="89">
        <v>1</v>
      </c>
      <c r="J31" s="90">
        <f t="shared" si="24"/>
        <v>335</v>
      </c>
      <c r="K31" s="90">
        <f t="shared" si="22"/>
        <v>53.68</v>
      </c>
      <c r="L31" s="91">
        <f>(99-13)/(Q31-1)</f>
        <v>9.5555555555555554</v>
      </c>
      <c r="M31" s="92">
        <v>25</v>
      </c>
      <c r="N31" s="73">
        <f t="shared" si="25"/>
        <v>2.84</v>
      </c>
      <c r="O31" s="90">
        <f t="shared" si="26"/>
        <v>442.36</v>
      </c>
      <c r="P31" s="72"/>
      <c r="Q31" s="72">
        <v>10</v>
      </c>
      <c r="R31" s="93"/>
      <c r="S31" s="112">
        <f>O31/100*(Q31)*((M31/100)^2/4*PI()*7850/100)+O32/100*(R32)*((M32/100)^2/4*PI()*7850/100)</f>
        <v>284.55520329865408</v>
      </c>
      <c r="T31" s="112" t="s">
        <v>7</v>
      </c>
      <c r="U31" s="112">
        <f>U29</f>
        <v>167.57535804825241</v>
      </c>
      <c r="V31" s="112">
        <v>10</v>
      </c>
      <c r="W31" s="118">
        <v>10</v>
      </c>
      <c r="X31" s="120">
        <f>2*U31+2*V31</f>
        <v>355.15071609650482</v>
      </c>
      <c r="Y31" s="122">
        <v>9</v>
      </c>
      <c r="Z31" s="112">
        <f t="shared" si="27"/>
        <v>19.706737978702307</v>
      </c>
      <c r="AA31" s="130" t="s">
        <v>96</v>
      </c>
      <c r="AB31" s="112">
        <f>IF(AI31="双肢",90.8,(INT((Q31-1)/2)+3)*L31+N31+AE31)</f>
        <v>70.888888888888886</v>
      </c>
      <c r="AC31" s="116">
        <f t="shared" si="33"/>
        <v>59.195</v>
      </c>
      <c r="AD31" s="118">
        <v>10</v>
      </c>
      <c r="AE31" s="73">
        <f t="shared" si="28"/>
        <v>1.1599999999999999</v>
      </c>
      <c r="AF31" s="116">
        <f t="shared" si="29"/>
        <v>288.16777777777776</v>
      </c>
      <c r="AG31" s="110">
        <v>62</v>
      </c>
      <c r="AH31" s="112">
        <f t="shared" si="30"/>
        <v>110.15308001104935</v>
      </c>
      <c r="AI31" s="112" t="s">
        <v>22</v>
      </c>
      <c r="AJ31" s="112">
        <f t="shared" si="31"/>
        <v>414.4150212884058</v>
      </c>
      <c r="AK31" s="114">
        <f t="shared" si="34"/>
        <v>2.3153991299999999</v>
      </c>
      <c r="AL31" s="87"/>
      <c r="AN31" s="71">
        <f t="shared" si="32"/>
        <v>178.98210978787307</v>
      </c>
      <c r="AS31" s="94"/>
    </row>
    <row r="32" spans="1:45" s="71" customFormat="1" ht="20.100000000000001" customHeight="1" x14ac:dyDescent="0.15">
      <c r="A32" s="87"/>
      <c r="B32" s="154"/>
      <c r="C32" s="137"/>
      <c r="D32" s="122"/>
      <c r="E32" s="124"/>
      <c r="F32" s="126"/>
      <c r="G32" s="128"/>
      <c r="H32" s="88"/>
      <c r="I32" s="95" t="s">
        <v>95</v>
      </c>
      <c r="J32" s="90">
        <f>J31-6</f>
        <v>329</v>
      </c>
      <c r="K32" s="96"/>
      <c r="L32" s="97"/>
      <c r="M32" s="92">
        <v>25</v>
      </c>
      <c r="N32" s="73"/>
      <c r="O32" s="90">
        <f>J32</f>
        <v>329</v>
      </c>
      <c r="P32" s="72"/>
      <c r="Q32" s="98"/>
      <c r="R32" s="72">
        <v>9</v>
      </c>
      <c r="S32" s="112"/>
      <c r="T32" s="112"/>
      <c r="U32" s="112"/>
      <c r="V32" s="112"/>
      <c r="W32" s="119"/>
      <c r="X32" s="121"/>
      <c r="Y32" s="122"/>
      <c r="Z32" s="112"/>
      <c r="AA32" s="131"/>
      <c r="AB32" s="112"/>
      <c r="AC32" s="117"/>
      <c r="AD32" s="119"/>
      <c r="AE32" s="73"/>
      <c r="AF32" s="117"/>
      <c r="AG32" s="110"/>
      <c r="AH32" s="112"/>
      <c r="AI32" s="112"/>
      <c r="AJ32" s="112"/>
      <c r="AK32" s="114"/>
      <c r="AL32" s="87"/>
      <c r="AS32" s="94"/>
    </row>
    <row r="33" spans="1:45" s="71" customFormat="1" ht="20.100000000000001" customHeight="1" x14ac:dyDescent="0.15">
      <c r="A33" s="87"/>
      <c r="B33" s="154"/>
      <c r="C33" s="137"/>
      <c r="D33" s="122">
        <f t="shared" si="23"/>
        <v>346</v>
      </c>
      <c r="E33" s="124" t="s">
        <v>50</v>
      </c>
      <c r="F33" s="126">
        <v>65</v>
      </c>
      <c r="G33" s="128">
        <f t="shared" si="21"/>
        <v>70.19</v>
      </c>
      <c r="H33" s="88">
        <v>0.03</v>
      </c>
      <c r="I33" s="89">
        <v>1</v>
      </c>
      <c r="J33" s="90">
        <f t="shared" si="24"/>
        <v>335</v>
      </c>
      <c r="K33" s="90">
        <f t="shared" si="22"/>
        <v>53.52</v>
      </c>
      <c r="L33" s="91">
        <f>(99-13)/(Q33-1)</f>
        <v>9.5555555555555554</v>
      </c>
      <c r="M33" s="92">
        <v>28</v>
      </c>
      <c r="N33" s="73">
        <f t="shared" si="25"/>
        <v>3.16</v>
      </c>
      <c r="O33" s="90">
        <f t="shared" si="26"/>
        <v>442.04</v>
      </c>
      <c r="P33" s="72"/>
      <c r="Q33" s="72">
        <v>10</v>
      </c>
      <c r="R33" s="93"/>
      <c r="S33" s="112">
        <f>O33/100*(Q33)*((M33/100)^2/4*PI()*7850/100)+O34/100*(R34)*((M34/100)^2/4*PI()*7850/100)</f>
        <v>324.98592374938249</v>
      </c>
      <c r="T33" s="112" t="s">
        <v>7</v>
      </c>
      <c r="U33" s="112">
        <f>U31</f>
        <v>167.57535804825241</v>
      </c>
      <c r="V33" s="112">
        <v>10</v>
      </c>
      <c r="W33" s="118">
        <v>10</v>
      </c>
      <c r="X33" s="120">
        <f>2*U33+2*V33</f>
        <v>355.15071609650482</v>
      </c>
      <c r="Y33" s="122">
        <v>9</v>
      </c>
      <c r="Z33" s="112">
        <f t="shared" si="27"/>
        <v>19.706737978702307</v>
      </c>
      <c r="AA33" s="112" t="s">
        <v>96</v>
      </c>
      <c r="AB33" s="112">
        <f>IF(AI33="双肢",90.8,(INT((Q33-1)/2)+3)*L33+N33+AE33)</f>
        <v>71.208888888888879</v>
      </c>
      <c r="AC33" s="116">
        <f t="shared" si="33"/>
        <v>59.195</v>
      </c>
      <c r="AD33" s="118">
        <v>10</v>
      </c>
      <c r="AE33" s="73">
        <f t="shared" si="28"/>
        <v>1.1599999999999999</v>
      </c>
      <c r="AF33" s="116">
        <f t="shared" si="29"/>
        <v>288.80777777777774</v>
      </c>
      <c r="AG33" s="110">
        <v>62</v>
      </c>
      <c r="AH33" s="112">
        <f t="shared" si="30"/>
        <v>110.3977221141697</v>
      </c>
      <c r="AI33" s="112" t="s">
        <v>22</v>
      </c>
      <c r="AJ33" s="112">
        <f t="shared" si="31"/>
        <v>455.09038384225448</v>
      </c>
      <c r="AK33" s="114">
        <f t="shared" si="34"/>
        <v>2.3153991299999999</v>
      </c>
      <c r="AL33" s="87"/>
      <c r="AN33" s="71">
        <f t="shared" si="32"/>
        <v>196.54943199458424</v>
      </c>
      <c r="AS33" s="94"/>
    </row>
    <row r="34" spans="1:45" s="71" customFormat="1" ht="20.100000000000001" customHeight="1" x14ac:dyDescent="0.15">
      <c r="A34" s="87"/>
      <c r="B34" s="154"/>
      <c r="C34" s="137"/>
      <c r="D34" s="122"/>
      <c r="E34" s="124"/>
      <c r="F34" s="126"/>
      <c r="G34" s="128"/>
      <c r="H34" s="88"/>
      <c r="I34" s="95" t="s">
        <v>95</v>
      </c>
      <c r="J34" s="90">
        <f>J33-6</f>
        <v>329</v>
      </c>
      <c r="K34" s="96"/>
      <c r="L34" s="97"/>
      <c r="M34" s="92">
        <v>28</v>
      </c>
      <c r="N34" s="73"/>
      <c r="O34" s="90">
        <f>J34</f>
        <v>329</v>
      </c>
      <c r="P34" s="72"/>
      <c r="Q34" s="98"/>
      <c r="R34" s="72">
        <v>7</v>
      </c>
      <c r="S34" s="112"/>
      <c r="T34" s="112"/>
      <c r="U34" s="112"/>
      <c r="V34" s="112"/>
      <c r="W34" s="119"/>
      <c r="X34" s="121"/>
      <c r="Y34" s="122"/>
      <c r="Z34" s="112"/>
      <c r="AA34" s="112"/>
      <c r="AB34" s="112"/>
      <c r="AC34" s="117"/>
      <c r="AD34" s="119"/>
      <c r="AE34" s="73"/>
      <c r="AF34" s="117"/>
      <c r="AG34" s="110"/>
      <c r="AH34" s="112"/>
      <c r="AI34" s="112"/>
      <c r="AJ34" s="112"/>
      <c r="AK34" s="114"/>
      <c r="AL34" s="87"/>
      <c r="AS34" s="94"/>
    </row>
    <row r="35" spans="1:45" s="71" customFormat="1" ht="20.100000000000001" customHeight="1" x14ac:dyDescent="0.15">
      <c r="A35" s="87"/>
      <c r="B35" s="154"/>
      <c r="C35" s="137"/>
      <c r="D35" s="122">
        <f t="shared" si="23"/>
        <v>346</v>
      </c>
      <c r="E35" s="124" t="s">
        <v>51</v>
      </c>
      <c r="F35" s="126">
        <v>70</v>
      </c>
      <c r="G35" s="128">
        <f t="shared" si="21"/>
        <v>75.19</v>
      </c>
      <c r="H35" s="88">
        <v>0.03</v>
      </c>
      <c r="I35" s="89">
        <v>1</v>
      </c>
      <c r="J35" s="90">
        <f t="shared" si="24"/>
        <v>335</v>
      </c>
      <c r="K35" s="90">
        <f t="shared" si="22"/>
        <v>58.06</v>
      </c>
      <c r="L35" s="91">
        <f>(99-13)/(Q35-1)</f>
        <v>9.5555555555555554</v>
      </c>
      <c r="M35" s="92">
        <v>28</v>
      </c>
      <c r="N35" s="73">
        <f t="shared" si="25"/>
        <v>3.16</v>
      </c>
      <c r="O35" s="90">
        <f>J35+2*K35</f>
        <v>451.12</v>
      </c>
      <c r="P35" s="72"/>
      <c r="Q35" s="72">
        <v>10</v>
      </c>
      <c r="R35" s="93"/>
      <c r="S35" s="112">
        <f>O35/100*(Q35)*((M35/100)^2/4*PI()*7850/100)+O36/100*(R36)*((M36/100)^2/4*PI()*7850/100)</f>
        <v>345.27760515908454</v>
      </c>
      <c r="T35" s="112" t="s">
        <v>7</v>
      </c>
      <c r="U35" s="112">
        <f>U33</f>
        <v>167.57535804825241</v>
      </c>
      <c r="V35" s="112">
        <v>10</v>
      </c>
      <c r="W35" s="118">
        <v>10</v>
      </c>
      <c r="X35" s="120">
        <f>2*U35+2*V35</f>
        <v>355.15071609650482</v>
      </c>
      <c r="Y35" s="122">
        <v>10</v>
      </c>
      <c r="Z35" s="112">
        <f t="shared" si="27"/>
        <v>21.896375531891454</v>
      </c>
      <c r="AA35" s="112" t="s">
        <v>96</v>
      </c>
      <c r="AB35" s="112">
        <f>IF(AI35="双肢",90.8,(INT((Q35-1)/2)+3)*L35+N35+AE35)</f>
        <v>71.438888888888883</v>
      </c>
      <c r="AC35" s="116">
        <f t="shared" si="33"/>
        <v>64.194999999999993</v>
      </c>
      <c r="AD35" s="118">
        <v>12</v>
      </c>
      <c r="AE35" s="73">
        <f t="shared" si="28"/>
        <v>1.39</v>
      </c>
      <c r="AF35" s="116">
        <f t="shared" si="29"/>
        <v>299.26777777777772</v>
      </c>
      <c r="AG35" s="110">
        <v>62</v>
      </c>
      <c r="AH35" s="112">
        <f t="shared" si="30"/>
        <v>164.73037174134166</v>
      </c>
      <c r="AI35" s="112" t="s">
        <v>22</v>
      </c>
      <c r="AJ35" s="112">
        <f t="shared" si="31"/>
        <v>531.90435243231764</v>
      </c>
      <c r="AK35" s="114">
        <f t="shared" si="34"/>
        <v>2.4866691299999997</v>
      </c>
      <c r="AL35" s="87"/>
      <c r="AN35" s="71">
        <f t="shared" si="32"/>
        <v>213.90234270223064</v>
      </c>
      <c r="AS35" s="94"/>
    </row>
    <row r="36" spans="1:45" s="71" customFormat="1" ht="20.100000000000001" customHeight="1" x14ac:dyDescent="0.15">
      <c r="A36" s="87"/>
      <c r="B36" s="154"/>
      <c r="C36" s="137"/>
      <c r="D36" s="122"/>
      <c r="E36" s="124"/>
      <c r="F36" s="126"/>
      <c r="G36" s="128"/>
      <c r="H36" s="88"/>
      <c r="I36" s="95" t="s">
        <v>95</v>
      </c>
      <c r="J36" s="90">
        <f>J35-6</f>
        <v>329</v>
      </c>
      <c r="K36" s="96"/>
      <c r="L36" s="97"/>
      <c r="M36" s="92">
        <v>28</v>
      </c>
      <c r="N36" s="73"/>
      <c r="O36" s="90">
        <f>J36</f>
        <v>329</v>
      </c>
      <c r="P36" s="72"/>
      <c r="Q36" s="98"/>
      <c r="R36" s="72">
        <v>8</v>
      </c>
      <c r="S36" s="112"/>
      <c r="T36" s="112"/>
      <c r="U36" s="112"/>
      <c r="V36" s="112"/>
      <c r="W36" s="119"/>
      <c r="X36" s="121"/>
      <c r="Y36" s="122"/>
      <c r="Z36" s="112"/>
      <c r="AA36" s="112"/>
      <c r="AB36" s="112"/>
      <c r="AC36" s="117"/>
      <c r="AD36" s="119"/>
      <c r="AE36" s="73"/>
      <c r="AF36" s="117"/>
      <c r="AG36" s="110"/>
      <c r="AH36" s="112"/>
      <c r="AI36" s="112"/>
      <c r="AJ36" s="112"/>
      <c r="AK36" s="114"/>
      <c r="AL36" s="87"/>
      <c r="AS36" s="94"/>
    </row>
    <row r="37" spans="1:45" s="71" customFormat="1" ht="20.100000000000001" customHeight="1" x14ac:dyDescent="0.15">
      <c r="A37" s="87"/>
      <c r="B37" s="154"/>
      <c r="C37" s="137"/>
      <c r="D37" s="122">
        <f t="shared" si="23"/>
        <v>346</v>
      </c>
      <c r="E37" s="124" t="s">
        <v>52</v>
      </c>
      <c r="F37" s="126">
        <v>70</v>
      </c>
      <c r="G37" s="128">
        <f t="shared" si="21"/>
        <v>75.19</v>
      </c>
      <c r="H37" s="88">
        <v>0.03</v>
      </c>
      <c r="I37" s="89">
        <v>1</v>
      </c>
      <c r="J37" s="90">
        <f t="shared" si="24"/>
        <v>335</v>
      </c>
      <c r="K37" s="90">
        <f t="shared" si="22"/>
        <v>58.06</v>
      </c>
      <c r="L37" s="91">
        <f>(99-13)/(Q37-1)</f>
        <v>9.5555555555555554</v>
      </c>
      <c r="M37" s="92">
        <v>28</v>
      </c>
      <c r="N37" s="73">
        <f t="shared" si="25"/>
        <v>3.16</v>
      </c>
      <c r="O37" s="90">
        <f t="shared" si="26"/>
        <v>451.12</v>
      </c>
      <c r="P37" s="72"/>
      <c r="Q37" s="72">
        <v>10</v>
      </c>
      <c r="R37" s="93"/>
      <c r="S37" s="112">
        <f>O37/100*(Q37)*((M37/100)^2/4*PI()*7850/100)+O38/100*(R38)*((M38/100)^2/4*PI()*7850/100)</f>
        <v>377.08305148491576</v>
      </c>
      <c r="T37" s="112" t="s">
        <v>7</v>
      </c>
      <c r="U37" s="112">
        <f>U35</f>
        <v>167.57535804825241</v>
      </c>
      <c r="V37" s="112">
        <v>10</v>
      </c>
      <c r="W37" s="118">
        <v>10</v>
      </c>
      <c r="X37" s="120">
        <f>2*U37+2*V37</f>
        <v>355.15071609650482</v>
      </c>
      <c r="Y37" s="122">
        <v>10</v>
      </c>
      <c r="Z37" s="112">
        <f t="shared" si="27"/>
        <v>21.896375531891454</v>
      </c>
      <c r="AA37" s="112" t="s">
        <v>96</v>
      </c>
      <c r="AB37" s="112">
        <f>IF(AI37="双肢",90.8,(INT((Q37-1)/2)+3)*L37+N37+AE37)</f>
        <v>71.438888888888883</v>
      </c>
      <c r="AC37" s="116">
        <f t="shared" si="33"/>
        <v>64.194999999999993</v>
      </c>
      <c r="AD37" s="118">
        <v>12</v>
      </c>
      <c r="AE37" s="73">
        <f t="shared" si="28"/>
        <v>1.39</v>
      </c>
      <c r="AF37" s="116">
        <f>(AB37+AC37+14)*2</f>
        <v>299.26777777777772</v>
      </c>
      <c r="AG37" s="110">
        <v>62</v>
      </c>
      <c r="AH37" s="112">
        <f t="shared" si="30"/>
        <v>164.73037174134166</v>
      </c>
      <c r="AI37" s="112" t="s">
        <v>22</v>
      </c>
      <c r="AJ37" s="112">
        <f t="shared" si="31"/>
        <v>563.70979875814885</v>
      </c>
      <c r="AK37" s="114">
        <f t="shared" si="34"/>
        <v>2.4866691299999997</v>
      </c>
      <c r="AL37" s="87"/>
      <c r="AN37" s="71">
        <f t="shared" si="32"/>
        <v>226.69272399667781</v>
      </c>
      <c r="AS37" s="94"/>
    </row>
    <row r="38" spans="1:45" s="71" customFormat="1" ht="20.100000000000001" customHeight="1" thickBot="1" x14ac:dyDescent="0.2">
      <c r="A38" s="87"/>
      <c r="B38" s="155"/>
      <c r="C38" s="156"/>
      <c r="D38" s="123"/>
      <c r="E38" s="125"/>
      <c r="F38" s="127"/>
      <c r="G38" s="129"/>
      <c r="H38" s="100"/>
      <c r="I38" s="101" t="s">
        <v>95</v>
      </c>
      <c r="J38" s="102">
        <f>J37-6</f>
        <v>329</v>
      </c>
      <c r="K38" s="103"/>
      <c r="L38" s="104"/>
      <c r="M38" s="92">
        <v>28</v>
      </c>
      <c r="N38" s="74"/>
      <c r="O38" s="102">
        <f>J38</f>
        <v>329</v>
      </c>
      <c r="P38" s="99"/>
      <c r="Q38" s="105"/>
      <c r="R38" s="99">
        <v>10</v>
      </c>
      <c r="S38" s="113"/>
      <c r="T38" s="113"/>
      <c r="U38" s="113"/>
      <c r="V38" s="113"/>
      <c r="W38" s="119"/>
      <c r="X38" s="121"/>
      <c r="Y38" s="123"/>
      <c r="Z38" s="113"/>
      <c r="AA38" s="113"/>
      <c r="AB38" s="112"/>
      <c r="AC38" s="117"/>
      <c r="AD38" s="119"/>
      <c r="AE38" s="74"/>
      <c r="AF38" s="117"/>
      <c r="AG38" s="111"/>
      <c r="AH38" s="113"/>
      <c r="AI38" s="113"/>
      <c r="AJ38" s="113"/>
      <c r="AK38" s="115"/>
      <c r="AL38" s="87"/>
      <c r="AS38" s="94"/>
    </row>
    <row r="39" spans="1:45" ht="19.899999999999999" customHeight="1" x14ac:dyDescent="0.15">
      <c r="A39" s="32"/>
      <c r="B39" s="52"/>
      <c r="C39" s="52"/>
      <c r="D39" s="53"/>
      <c r="E39" s="52"/>
      <c r="F39" s="54"/>
      <c r="G39" s="54"/>
      <c r="H39" s="54"/>
      <c r="I39" s="54"/>
      <c r="J39" s="53"/>
      <c r="K39" s="55"/>
      <c r="L39" s="52"/>
      <c r="M39" s="56"/>
      <c r="N39" s="57"/>
      <c r="O39" s="53"/>
      <c r="P39" s="63"/>
      <c r="Q39" s="53"/>
      <c r="R39" s="53"/>
      <c r="S39" s="52"/>
      <c r="T39" s="52"/>
      <c r="U39" s="52"/>
      <c r="V39" s="52"/>
      <c r="W39" s="56"/>
      <c r="X39" s="53"/>
      <c r="Y39" s="53"/>
      <c r="Z39" s="52"/>
      <c r="AA39" s="52"/>
      <c r="AB39" s="52"/>
      <c r="AC39" s="52"/>
      <c r="AD39" s="56"/>
      <c r="AE39" s="57"/>
      <c r="AF39" s="52"/>
      <c r="AG39" s="58"/>
      <c r="AH39" s="52"/>
      <c r="AI39" s="52"/>
      <c r="AJ39" s="52"/>
      <c r="AK39" s="59"/>
      <c r="AL39" s="32"/>
    </row>
    <row r="40" spans="1:45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2"/>
      <c r="AE40" s="42"/>
      <c r="AF40" s="2"/>
      <c r="AG40" s="2"/>
      <c r="AH40" s="2"/>
      <c r="AI40" s="2"/>
      <c r="AJ40" s="2"/>
      <c r="AK40" s="2"/>
    </row>
    <row r="41" spans="1:45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2"/>
      <c r="AE41" s="42"/>
      <c r="AF41" s="2"/>
      <c r="AG41" s="2"/>
      <c r="AH41" s="2"/>
      <c r="AI41" s="2"/>
      <c r="AJ41" s="2"/>
      <c r="AK41" s="2"/>
    </row>
    <row r="42" spans="1:45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2"/>
      <c r="AE42" s="42"/>
      <c r="AF42" s="2"/>
      <c r="AG42" s="2"/>
      <c r="AH42" s="2"/>
      <c r="AI42" s="2"/>
      <c r="AJ42" s="2"/>
      <c r="AK42" s="2"/>
    </row>
    <row r="43" spans="1:45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2"/>
      <c r="AE43" s="42"/>
      <c r="AF43" s="2"/>
      <c r="AG43" s="2"/>
      <c r="AH43" s="2"/>
      <c r="AI43" s="2"/>
      <c r="AJ43" s="2"/>
      <c r="AK43" s="2"/>
    </row>
    <row r="44" spans="1:45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2"/>
      <c r="AE44" s="42"/>
      <c r="AF44" s="2"/>
      <c r="AG44" s="2"/>
      <c r="AH44" s="2"/>
      <c r="AI44" s="2"/>
      <c r="AJ44" s="2"/>
      <c r="AK44" s="2"/>
    </row>
    <row r="45" spans="1:45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2"/>
      <c r="AE45" s="42"/>
      <c r="AF45" s="2"/>
      <c r="AG45" s="2"/>
      <c r="AH45" s="2"/>
      <c r="AI45" s="2"/>
      <c r="AJ45" s="2"/>
      <c r="AK45" s="2"/>
    </row>
    <row r="46" spans="1:45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2"/>
      <c r="AE46" s="42"/>
      <c r="AF46" s="2"/>
      <c r="AG46" s="2"/>
      <c r="AH46" s="2"/>
      <c r="AI46" s="2"/>
      <c r="AJ46" s="2"/>
      <c r="AK46" s="2"/>
    </row>
    <row r="47" spans="1:45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2"/>
      <c r="AE47" s="42"/>
      <c r="AF47" s="2"/>
      <c r="AG47" s="2"/>
      <c r="AH47" s="2"/>
      <c r="AI47" s="2"/>
      <c r="AJ47" s="2"/>
      <c r="AK47" s="2"/>
    </row>
    <row r="48" spans="1:45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2"/>
      <c r="AE48" s="42"/>
      <c r="AF48" s="2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42"/>
      <c r="AF49" s="2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2"/>
      <c r="AE50" s="42"/>
      <c r="AF50" s="2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2"/>
      <c r="AE51" s="42"/>
      <c r="AF51" s="2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2"/>
      <c r="AE52" s="42"/>
      <c r="AF52" s="2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2"/>
      <c r="AE53" s="42"/>
      <c r="AF53" s="2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2"/>
      <c r="AE54" s="42"/>
      <c r="AF54" s="2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2"/>
      <c r="AE55" s="42"/>
      <c r="AF55" s="2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2"/>
      <c r="AE56" s="42"/>
      <c r="AF56" s="2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2"/>
      <c r="AE57" s="42"/>
      <c r="AF57" s="2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2"/>
      <c r="AE58" s="42"/>
      <c r="AF58" s="2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2"/>
      <c r="AE59" s="42"/>
      <c r="AF59" s="2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2"/>
      <c r="AE60" s="42"/>
      <c r="AF60" s="2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2"/>
      <c r="AE61" s="42"/>
      <c r="AF61" s="2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2"/>
      <c r="AE62" s="42"/>
      <c r="AF62" s="2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2"/>
      <c r="AE63" s="42"/>
      <c r="AF63" s="2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2"/>
      <c r="AE64" s="42"/>
      <c r="AF64" s="2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2"/>
      <c r="AE65" s="42"/>
      <c r="AF65" s="2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2"/>
      <c r="AE66" s="42"/>
      <c r="AF66" s="2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2"/>
      <c r="AE67" s="42"/>
      <c r="AF67" s="2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2"/>
      <c r="AE68" s="42"/>
      <c r="AF68" s="2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2"/>
      <c r="AE69" s="42"/>
      <c r="AF69" s="2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2"/>
      <c r="AE70" s="42"/>
      <c r="AF70" s="2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2"/>
      <c r="AE71" s="42"/>
      <c r="AF71" s="2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2"/>
      <c r="AE72" s="42"/>
      <c r="AF72" s="2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2"/>
      <c r="AE73" s="42"/>
      <c r="AF73" s="2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2"/>
      <c r="AE74" s="42"/>
      <c r="AF74" s="2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2"/>
      <c r="AE75" s="42"/>
      <c r="AF75" s="2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2"/>
      <c r="AE76" s="42"/>
      <c r="AF76" s="2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2"/>
      <c r="AE77" s="42"/>
      <c r="AF77" s="2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2"/>
      <c r="AE78" s="42"/>
      <c r="AF78" s="2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2"/>
      <c r="AE79" s="42"/>
      <c r="AF79" s="2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2"/>
      <c r="AE80" s="42"/>
      <c r="AF80" s="2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2"/>
      <c r="AE81" s="42"/>
      <c r="AF81" s="2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2"/>
      <c r="AE82" s="42"/>
      <c r="AF82" s="2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2"/>
      <c r="AE83" s="42"/>
      <c r="AF83" s="2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2"/>
      <c r="AE84" s="42"/>
      <c r="AF84" s="2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2"/>
      <c r="AE85" s="42"/>
      <c r="AF85" s="2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2"/>
      <c r="AE86" s="42"/>
      <c r="AF86" s="2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2"/>
      <c r="AE87" s="42"/>
      <c r="AF87" s="2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2"/>
      <c r="AE88" s="42"/>
      <c r="AF88" s="2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2"/>
      <c r="AE89" s="42"/>
      <c r="AF89" s="2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2"/>
      <c r="AE90" s="42"/>
      <c r="AF90" s="2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2"/>
      <c r="AE91" s="42"/>
      <c r="AF91" s="2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2"/>
      <c r="AE92" s="42"/>
      <c r="AF92" s="2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2"/>
      <c r="AE93" s="42"/>
      <c r="AF93" s="2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2"/>
      <c r="AE94" s="42"/>
      <c r="AF94" s="2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2"/>
      <c r="AE95" s="42"/>
      <c r="AF95" s="2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2"/>
      <c r="AE96" s="42"/>
      <c r="AF96" s="2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2"/>
      <c r="AE97" s="42"/>
      <c r="AF97" s="2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2"/>
      <c r="AE98" s="42"/>
      <c r="AF98" s="2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2"/>
      <c r="AE99" s="42"/>
      <c r="AF99" s="2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2"/>
      <c r="AE100" s="42"/>
      <c r="AF100" s="2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2"/>
      <c r="AE101" s="42"/>
      <c r="AF101" s="2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2"/>
      <c r="AE102" s="42"/>
      <c r="AF102" s="2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2"/>
      <c r="AE103" s="42"/>
      <c r="AF103" s="2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2"/>
      <c r="AE104" s="42"/>
      <c r="AF104" s="2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2"/>
      <c r="AE105" s="42"/>
      <c r="AF105" s="2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2"/>
      <c r="AE106" s="42"/>
      <c r="AF106" s="2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2"/>
      <c r="AE107" s="42"/>
      <c r="AF107" s="2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2"/>
      <c r="AE108" s="42"/>
      <c r="AF108" s="2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2"/>
      <c r="AE109" s="42"/>
      <c r="AF109" s="2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2"/>
      <c r="AE110" s="42"/>
      <c r="AF110" s="2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2"/>
      <c r="AE111" s="42"/>
      <c r="AF111" s="2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2"/>
      <c r="AE112" s="42"/>
      <c r="AF112" s="2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2"/>
      <c r="AE113" s="42"/>
      <c r="AF113" s="2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2"/>
      <c r="AE114" s="42"/>
      <c r="AF114" s="2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2"/>
      <c r="AE115" s="42"/>
      <c r="AF115" s="2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2"/>
      <c r="AE116" s="42"/>
      <c r="AF116" s="2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2"/>
      <c r="AE117" s="42"/>
      <c r="AF117" s="2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2"/>
      <c r="AE118" s="42"/>
      <c r="AF118" s="2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2"/>
      <c r="AE119" s="42"/>
      <c r="AF119" s="2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2"/>
      <c r="AE120" s="42"/>
      <c r="AF120" s="2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2"/>
      <c r="AE121" s="42"/>
      <c r="AF121" s="2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2"/>
      <c r="AE122" s="42"/>
      <c r="AF122" s="2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2"/>
      <c r="AE123" s="42"/>
      <c r="AF123" s="2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2"/>
      <c r="AE124" s="42"/>
      <c r="AF124" s="2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2"/>
      <c r="AE125" s="42"/>
      <c r="AF125" s="2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2"/>
      <c r="AE126" s="42"/>
      <c r="AF126" s="2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2"/>
      <c r="AE127" s="42"/>
      <c r="AF127" s="2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2"/>
      <c r="AE128" s="42"/>
      <c r="AF128" s="2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2"/>
      <c r="AE129" s="42"/>
      <c r="AF129" s="2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2"/>
      <c r="AE130" s="42"/>
      <c r="AF130" s="2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2"/>
      <c r="AE131" s="42"/>
      <c r="AF131" s="2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2"/>
      <c r="AE132" s="42"/>
      <c r="AF132" s="2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2"/>
      <c r="AE133" s="42"/>
      <c r="AF133" s="2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2"/>
      <c r="AE134" s="42"/>
      <c r="AF134" s="2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2"/>
      <c r="AE135" s="42"/>
      <c r="AF135" s="2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2"/>
      <c r="AE136" s="42"/>
      <c r="AF136" s="2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2"/>
      <c r="AE137" s="42"/>
      <c r="AF137" s="2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2"/>
      <c r="AE138" s="42"/>
      <c r="AF138" s="2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2"/>
      <c r="AE139" s="42"/>
      <c r="AF139" s="2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2"/>
      <c r="AE140" s="42"/>
      <c r="AF140" s="2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2"/>
      <c r="AE141" s="42"/>
      <c r="AF141" s="2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2"/>
      <c r="AE142" s="42"/>
      <c r="AF142" s="2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2"/>
      <c r="AE143" s="42"/>
      <c r="AF143" s="2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2"/>
      <c r="AE144" s="42"/>
      <c r="AF144" s="2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2"/>
      <c r="AE145" s="42"/>
      <c r="AF145" s="2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2"/>
      <c r="AE146" s="42"/>
      <c r="AF146" s="2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2"/>
      <c r="AE147" s="42"/>
      <c r="AF147" s="2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2"/>
      <c r="AE148" s="42"/>
      <c r="AF148" s="2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2"/>
      <c r="AE149" s="42"/>
      <c r="AF149" s="2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2"/>
      <c r="AE150" s="42"/>
      <c r="AF150" s="2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2"/>
      <c r="AE151" s="42"/>
      <c r="AF151" s="2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2"/>
      <c r="AE152" s="42"/>
      <c r="AF152" s="2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2"/>
      <c r="AE153" s="42"/>
      <c r="AF153" s="2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2"/>
      <c r="AE154" s="42"/>
      <c r="AF154" s="2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2"/>
      <c r="AE155" s="42"/>
      <c r="AF155" s="2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2"/>
      <c r="AE156" s="42"/>
      <c r="AF156" s="2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2"/>
      <c r="AE157" s="42"/>
      <c r="AF157" s="2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2"/>
      <c r="AE158" s="42"/>
      <c r="AF158" s="2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2"/>
      <c r="AE159" s="42"/>
      <c r="AF159" s="2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2"/>
      <c r="AE160" s="42"/>
      <c r="AF160" s="2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2"/>
      <c r="AE161" s="42"/>
      <c r="AF161" s="2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2"/>
      <c r="AE162" s="42"/>
      <c r="AF162" s="2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2"/>
      <c r="AE163" s="42"/>
      <c r="AF163" s="2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2"/>
      <c r="AE164" s="42"/>
      <c r="AF164" s="2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2"/>
      <c r="AE165" s="42"/>
      <c r="AF165" s="2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2"/>
      <c r="AE166" s="42"/>
      <c r="AF166" s="2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2"/>
      <c r="AE167" s="42"/>
      <c r="AF167" s="2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2"/>
      <c r="AE168" s="42"/>
      <c r="AF168" s="2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2"/>
      <c r="AE169" s="42"/>
      <c r="AF169" s="2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2"/>
      <c r="AE170" s="42"/>
      <c r="AF170" s="2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2"/>
      <c r="AE171" s="42"/>
      <c r="AF171" s="2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2"/>
      <c r="AE172" s="42"/>
      <c r="AF172" s="2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2"/>
      <c r="AE173" s="42"/>
      <c r="AF173" s="2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2"/>
      <c r="AE174" s="42"/>
      <c r="AF174" s="2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2"/>
      <c r="AE175" s="42"/>
      <c r="AF175" s="2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2"/>
      <c r="AE176" s="42"/>
      <c r="AF176" s="2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2"/>
      <c r="AE177" s="42"/>
      <c r="AF177" s="2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2"/>
      <c r="AE178" s="42"/>
      <c r="AF178" s="2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2"/>
      <c r="AE179" s="42"/>
      <c r="AF179" s="2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2"/>
      <c r="AE180" s="42"/>
      <c r="AF180" s="2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42"/>
      <c r="AF181" s="2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42"/>
      <c r="AF182" s="2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42"/>
      <c r="AF183" s="2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42"/>
      <c r="AF184" s="2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42"/>
      <c r="AF185" s="2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42"/>
      <c r="AF186" s="2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42"/>
      <c r="AF187" s="2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42"/>
      <c r="AF188" s="2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42"/>
      <c r="AF189" s="2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42"/>
      <c r="AF190" s="2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42"/>
      <c r="AF191" s="2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42"/>
      <c r="AF192" s="2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42"/>
      <c r="AF193" s="2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42"/>
      <c r="AF194" s="2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42"/>
      <c r="AF195" s="2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42"/>
      <c r="AF196" s="2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42"/>
      <c r="AF197" s="2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42"/>
      <c r="AF198" s="2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42"/>
      <c r="AF199" s="2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42"/>
      <c r="AF200" s="2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42"/>
      <c r="AF201" s="2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42"/>
      <c r="AF202" s="2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42"/>
      <c r="AF203" s="2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42"/>
      <c r="AF204" s="2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42"/>
      <c r="AF205" s="2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42"/>
      <c r="AF206" s="2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42"/>
      <c r="AF207" s="2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42"/>
      <c r="AF208" s="2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42"/>
      <c r="AF209" s="2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42"/>
      <c r="AF210" s="2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42"/>
      <c r="AF211" s="2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42"/>
      <c r="AF212" s="2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42"/>
      <c r="AF213" s="2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42"/>
      <c r="AF214" s="2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42"/>
      <c r="AF215" s="2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42"/>
      <c r="AF216" s="2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42"/>
      <c r="AF217" s="2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42"/>
      <c r="AF218" s="2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42"/>
      <c r="AF219" s="2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42"/>
      <c r="AF220" s="2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42"/>
      <c r="AF221" s="2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42"/>
      <c r="AF222" s="2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42"/>
      <c r="AF223" s="2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42"/>
      <c r="AF224" s="2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42"/>
      <c r="AF225" s="2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42"/>
      <c r="AF226" s="2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42"/>
      <c r="AF227" s="2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42"/>
      <c r="AF228" s="2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42"/>
      <c r="AF229" s="2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42"/>
      <c r="AF230" s="2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42"/>
      <c r="AF231" s="2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42"/>
      <c r="AF232" s="2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42"/>
      <c r="AF233" s="2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42"/>
      <c r="AF234" s="2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42"/>
      <c r="AF235" s="2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42"/>
      <c r="AF236" s="2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42"/>
      <c r="AF237" s="2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42"/>
      <c r="AF238" s="2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42"/>
      <c r="AF239" s="2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42"/>
      <c r="AF240" s="2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42"/>
      <c r="AF241" s="2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42"/>
      <c r="AF242" s="2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42"/>
      <c r="AF243" s="2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42"/>
      <c r="AF244" s="2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42"/>
      <c r="AF245" s="2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42"/>
      <c r="AF246" s="2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42"/>
      <c r="AF247" s="2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42"/>
      <c r="AF248" s="2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42"/>
      <c r="AF249" s="2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42"/>
      <c r="AF250" s="2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42"/>
      <c r="AF251" s="2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42"/>
      <c r="AF252" s="2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42"/>
      <c r="AF253" s="2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42"/>
      <c r="AF254" s="2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42"/>
      <c r="AF255" s="2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42"/>
      <c r="AF256" s="2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42"/>
      <c r="AF257" s="2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42"/>
      <c r="AF258" s="2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42"/>
      <c r="AF259" s="2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42"/>
      <c r="AF260" s="2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42"/>
      <c r="AF261" s="2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42"/>
      <c r="AF262" s="2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42"/>
      <c r="AF263" s="2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42"/>
      <c r="AF264" s="2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42"/>
      <c r="AF265" s="2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42"/>
      <c r="AF266" s="2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42"/>
      <c r="AF267" s="2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42"/>
      <c r="AF268" s="2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42"/>
      <c r="AF269" s="2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42"/>
      <c r="AF270" s="2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42"/>
      <c r="AF271" s="2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42"/>
      <c r="AF272" s="2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42"/>
      <c r="AF273" s="2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42"/>
      <c r="AF274" s="2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42"/>
      <c r="AF275" s="2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42"/>
      <c r="AF276" s="2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42"/>
      <c r="AF277" s="2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42"/>
      <c r="AF278" s="2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42"/>
      <c r="AF279" s="2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42"/>
      <c r="AF280" s="2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42"/>
      <c r="AF281" s="2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42"/>
      <c r="AF282" s="2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42"/>
      <c r="AF283" s="2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42"/>
      <c r="AF284" s="2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42"/>
      <c r="AF285" s="2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42"/>
      <c r="AF286" s="2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42"/>
      <c r="AF287" s="2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42"/>
      <c r="AF288" s="2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42"/>
      <c r="AF289" s="2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42"/>
      <c r="AF290" s="2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42"/>
      <c r="AF291" s="2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42"/>
      <c r="AF292" s="2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42"/>
      <c r="AF293" s="2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42"/>
      <c r="AF294" s="2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42"/>
      <c r="AF295" s="2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42"/>
      <c r="AF296" s="2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42"/>
      <c r="AF297" s="2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42"/>
      <c r="AF298" s="2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42"/>
      <c r="AF299" s="2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42"/>
      <c r="AF300" s="2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42"/>
      <c r="AF301" s="2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42"/>
      <c r="AF302" s="2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42"/>
      <c r="AF303" s="2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42"/>
      <c r="AF304" s="2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42"/>
      <c r="AF305" s="2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42"/>
      <c r="AF306" s="2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42"/>
      <c r="AF307" s="2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42"/>
      <c r="AF308" s="2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42"/>
      <c r="AF309" s="2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42"/>
      <c r="AF310" s="2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42"/>
      <c r="AF311" s="2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42"/>
      <c r="AF312" s="2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42"/>
      <c r="AF313" s="2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42"/>
      <c r="AF314" s="2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42"/>
      <c r="AF315" s="2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42"/>
      <c r="AF316" s="2"/>
      <c r="AG316" s="2"/>
      <c r="AH316" s="2"/>
      <c r="AI316" s="2"/>
      <c r="AJ316" s="2"/>
      <c r="AK316" s="2"/>
    </row>
    <row r="317" spans="4:37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42"/>
      <c r="AF317" s="2"/>
      <c r="AG317" s="2"/>
      <c r="AH317" s="2"/>
      <c r="AI317" s="2"/>
      <c r="AJ317" s="2"/>
      <c r="AK317" s="2"/>
    </row>
    <row r="318" spans="4:37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42"/>
      <c r="AF318" s="2"/>
      <c r="AG318" s="2"/>
      <c r="AH318" s="2"/>
      <c r="AI318" s="2"/>
      <c r="AJ318" s="2"/>
      <c r="AK318" s="2"/>
    </row>
    <row r="319" spans="4:37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42"/>
      <c r="AF319" s="2"/>
      <c r="AG319" s="2"/>
      <c r="AH319" s="2"/>
      <c r="AI319" s="2"/>
      <c r="AJ319" s="2"/>
      <c r="AK319" s="2"/>
    </row>
    <row r="320" spans="4:37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42"/>
      <c r="AF320" s="2"/>
      <c r="AG320" s="2"/>
      <c r="AH320" s="2"/>
      <c r="AI320" s="2"/>
      <c r="AJ320" s="2"/>
      <c r="AK320" s="2"/>
    </row>
    <row r="321" spans="4:37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42"/>
      <c r="AF321" s="2"/>
      <c r="AG321" s="2"/>
      <c r="AH321" s="2"/>
      <c r="AI321" s="2"/>
      <c r="AJ321" s="2"/>
      <c r="AK321" s="2"/>
    </row>
    <row r="322" spans="4:37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42"/>
      <c r="AF322" s="2"/>
      <c r="AG322" s="2"/>
      <c r="AH322" s="2"/>
      <c r="AI322" s="2"/>
      <c r="AJ322" s="2"/>
      <c r="AK322" s="2"/>
    </row>
    <row r="323" spans="4:37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42"/>
      <c r="AF323" s="2"/>
      <c r="AG323" s="2"/>
      <c r="AH323" s="2"/>
      <c r="AI323" s="2"/>
      <c r="AJ323" s="2"/>
      <c r="AK323" s="2"/>
    </row>
    <row r="324" spans="4:37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42"/>
      <c r="AF324" s="2"/>
      <c r="AG324" s="2"/>
      <c r="AH324" s="2"/>
      <c r="AI324" s="2"/>
      <c r="AJ324" s="2"/>
      <c r="AK324" s="2"/>
    </row>
    <row r="325" spans="4:37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42"/>
      <c r="AF325" s="2"/>
      <c r="AG325" s="2"/>
      <c r="AH325" s="2"/>
      <c r="AI325" s="2"/>
      <c r="AJ325" s="2"/>
      <c r="AK325" s="2"/>
    </row>
    <row r="326" spans="4:37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42"/>
      <c r="AF326" s="2"/>
      <c r="AG326" s="2"/>
      <c r="AH326" s="2"/>
      <c r="AI326" s="2"/>
      <c r="AJ326" s="2"/>
      <c r="AK326" s="2"/>
    </row>
    <row r="327" spans="4:37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42"/>
      <c r="AF327" s="2"/>
      <c r="AG327" s="2"/>
      <c r="AH327" s="2"/>
      <c r="AI327" s="2"/>
      <c r="AJ327" s="2"/>
      <c r="AK327" s="2"/>
    </row>
    <row r="328" spans="4:37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42"/>
      <c r="AF328" s="2"/>
      <c r="AG328" s="2"/>
      <c r="AH328" s="2"/>
      <c r="AI328" s="2"/>
      <c r="AJ328" s="2"/>
      <c r="AK328" s="2"/>
    </row>
    <row r="329" spans="4:37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42"/>
      <c r="AF329" s="2"/>
      <c r="AG329" s="2"/>
      <c r="AH329" s="2"/>
      <c r="AI329" s="2"/>
      <c r="AJ329" s="2"/>
      <c r="AK329" s="2"/>
    </row>
    <row r="330" spans="4:37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42"/>
      <c r="AF330" s="2"/>
      <c r="AG330" s="2"/>
      <c r="AH330" s="2"/>
      <c r="AI330" s="2"/>
      <c r="AJ330" s="2"/>
      <c r="AK330" s="2"/>
    </row>
    <row r="331" spans="4:37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42"/>
      <c r="AF331" s="2"/>
      <c r="AG331" s="2"/>
      <c r="AH331" s="2"/>
      <c r="AI331" s="2"/>
      <c r="AJ331" s="2"/>
      <c r="AK331" s="2"/>
    </row>
    <row r="332" spans="4:37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42"/>
      <c r="AF332" s="2"/>
      <c r="AG332" s="2"/>
      <c r="AH332" s="2"/>
      <c r="AI332" s="2"/>
      <c r="AJ332" s="2"/>
      <c r="AK332" s="2"/>
    </row>
    <row r="333" spans="4:37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42"/>
      <c r="AF333" s="2"/>
      <c r="AG333" s="2"/>
      <c r="AH333" s="2"/>
      <c r="AI333" s="2"/>
      <c r="AJ333" s="2"/>
      <c r="AK333" s="2"/>
    </row>
    <row r="334" spans="4:37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42"/>
      <c r="AF334" s="2"/>
      <c r="AG334" s="2"/>
      <c r="AH334" s="2"/>
      <c r="AI334" s="2"/>
      <c r="AJ334" s="2"/>
      <c r="AK334" s="2"/>
    </row>
    <row r="335" spans="4:37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42"/>
      <c r="AF335" s="2"/>
      <c r="AG335" s="2"/>
      <c r="AH335" s="2"/>
      <c r="AI335" s="2"/>
      <c r="AJ335" s="2"/>
      <c r="AK335" s="2"/>
    </row>
    <row r="336" spans="4:37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42"/>
      <c r="AF336" s="2"/>
      <c r="AG336" s="2"/>
      <c r="AH336" s="2"/>
      <c r="AI336" s="2"/>
      <c r="AJ336" s="2"/>
      <c r="AK336" s="2"/>
    </row>
    <row r="337" spans="4:37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42"/>
      <c r="AF337" s="2"/>
      <c r="AG337" s="2"/>
      <c r="AH337" s="2"/>
      <c r="AI337" s="2"/>
      <c r="AJ337" s="2"/>
      <c r="AK337" s="2"/>
    </row>
    <row r="338" spans="4:37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42"/>
      <c r="AF338" s="2"/>
      <c r="AG338" s="2"/>
      <c r="AH338" s="2"/>
      <c r="AI338" s="2"/>
      <c r="AJ338" s="2"/>
      <c r="AK338" s="2"/>
    </row>
    <row r="339" spans="4:37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42"/>
      <c r="AF339" s="2"/>
      <c r="AG339" s="2"/>
      <c r="AH339" s="2"/>
      <c r="AI339" s="2"/>
      <c r="AJ339" s="2"/>
      <c r="AK339" s="2"/>
    </row>
    <row r="340" spans="4:37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42"/>
      <c r="AF340" s="2"/>
      <c r="AG340" s="2"/>
      <c r="AH340" s="2"/>
      <c r="AI340" s="2"/>
      <c r="AJ340" s="2"/>
      <c r="AK340" s="2"/>
    </row>
    <row r="341" spans="4:37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42"/>
      <c r="AF341" s="2"/>
      <c r="AG341" s="2"/>
      <c r="AH341" s="2"/>
      <c r="AI341" s="2"/>
      <c r="AJ341" s="2"/>
      <c r="AK341" s="2"/>
    </row>
    <row r="342" spans="4:37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42"/>
      <c r="AF342" s="2"/>
      <c r="AG342" s="2"/>
      <c r="AH342" s="2"/>
      <c r="AI342" s="2"/>
      <c r="AJ342" s="2"/>
      <c r="AK342" s="2"/>
    </row>
    <row r="343" spans="4:37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42"/>
      <c r="AF343" s="2"/>
      <c r="AG343" s="2"/>
      <c r="AH343" s="2"/>
      <c r="AI343" s="2"/>
      <c r="AJ343" s="2"/>
      <c r="AK343" s="2"/>
    </row>
    <row r="344" spans="4:37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42"/>
      <c r="AF344" s="2"/>
      <c r="AG344" s="2"/>
      <c r="AH344" s="2"/>
      <c r="AI344" s="2"/>
      <c r="AJ344" s="2"/>
      <c r="AK344" s="2"/>
    </row>
    <row r="345" spans="4:37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42"/>
      <c r="AF345" s="2"/>
      <c r="AG345" s="2"/>
      <c r="AH345" s="2"/>
      <c r="AI345" s="2"/>
      <c r="AJ345" s="2"/>
      <c r="AK345" s="2"/>
    </row>
    <row r="346" spans="4:37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42"/>
      <c r="AF346" s="2"/>
      <c r="AG346" s="2"/>
      <c r="AH346" s="2"/>
      <c r="AI346" s="2"/>
      <c r="AJ346" s="2"/>
      <c r="AK346" s="2"/>
    </row>
    <row r="347" spans="4:37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42"/>
      <c r="AF347" s="2"/>
      <c r="AG347" s="2"/>
      <c r="AH347" s="2"/>
      <c r="AI347" s="2"/>
      <c r="AJ347" s="2"/>
      <c r="AK347" s="2"/>
    </row>
    <row r="348" spans="4:37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42"/>
      <c r="AF348" s="2"/>
      <c r="AG348" s="2"/>
      <c r="AH348" s="2"/>
      <c r="AI348" s="2"/>
      <c r="AJ348" s="2"/>
      <c r="AK348" s="2"/>
    </row>
    <row r="349" spans="4:37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42"/>
      <c r="AF349" s="2"/>
      <c r="AG349" s="2"/>
      <c r="AH349" s="2"/>
      <c r="AI349" s="2"/>
      <c r="AJ349" s="2"/>
      <c r="AK349" s="2"/>
    </row>
    <row r="350" spans="4:37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42"/>
      <c r="AF350" s="2"/>
      <c r="AG350" s="2"/>
      <c r="AH350" s="2"/>
      <c r="AI350" s="2"/>
      <c r="AJ350" s="2"/>
      <c r="AK350" s="2"/>
    </row>
    <row r="351" spans="4:37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42"/>
      <c r="AF351" s="2"/>
      <c r="AG351" s="2"/>
      <c r="AH351" s="2"/>
      <c r="AI351" s="2"/>
      <c r="AJ351" s="2"/>
      <c r="AK351" s="2"/>
    </row>
    <row r="352" spans="4:37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42"/>
      <c r="AF352" s="2"/>
      <c r="AG352" s="2"/>
      <c r="AH352" s="2"/>
      <c r="AI352" s="2"/>
      <c r="AJ352" s="2"/>
      <c r="AK352" s="2"/>
    </row>
    <row r="353" spans="4:37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42"/>
      <c r="AF353" s="2"/>
      <c r="AG353" s="2"/>
      <c r="AH353" s="2"/>
      <c r="AI353" s="2"/>
      <c r="AJ353" s="2"/>
      <c r="AK353" s="2"/>
    </row>
    <row r="354" spans="4:37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42"/>
      <c r="AF354" s="2"/>
      <c r="AG354" s="2"/>
      <c r="AH354" s="2"/>
      <c r="AI354" s="2"/>
      <c r="AJ354" s="2"/>
      <c r="AK354" s="2"/>
    </row>
    <row r="355" spans="4:37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42"/>
      <c r="AF355" s="2"/>
      <c r="AG355" s="2"/>
      <c r="AH355" s="2"/>
      <c r="AI355" s="2"/>
      <c r="AJ355" s="2"/>
      <c r="AK355" s="2"/>
    </row>
    <row r="356" spans="4:37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42"/>
      <c r="AF356" s="2"/>
      <c r="AG356" s="2"/>
      <c r="AH356" s="2"/>
      <c r="AI356" s="2"/>
      <c r="AJ356" s="2"/>
      <c r="AK356" s="2"/>
    </row>
    <row r="357" spans="4:37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42"/>
      <c r="AF357" s="2"/>
      <c r="AG357" s="2"/>
      <c r="AH357" s="2"/>
      <c r="AI357" s="2"/>
      <c r="AJ357" s="2"/>
      <c r="AK357" s="2"/>
    </row>
    <row r="358" spans="4:37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42"/>
      <c r="AF358" s="2"/>
      <c r="AG358" s="2"/>
      <c r="AH358" s="2"/>
      <c r="AI358" s="2"/>
      <c r="AJ358" s="2"/>
      <c r="AK358" s="2"/>
    </row>
    <row r="359" spans="4:37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42"/>
      <c r="AF359" s="2"/>
      <c r="AG359" s="2"/>
      <c r="AH359" s="2"/>
      <c r="AI359" s="2"/>
      <c r="AJ359" s="2"/>
      <c r="AK359" s="2"/>
    </row>
    <row r="360" spans="4:37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42"/>
      <c r="AF360" s="2"/>
      <c r="AG360" s="2"/>
      <c r="AH360" s="2"/>
      <c r="AI360" s="2"/>
      <c r="AJ360" s="2"/>
      <c r="AK360" s="2"/>
    </row>
    <row r="361" spans="4:37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42"/>
      <c r="AF361" s="2"/>
      <c r="AG361" s="2"/>
      <c r="AH361" s="2"/>
      <c r="AI361" s="2"/>
      <c r="AJ361" s="2"/>
      <c r="AK361" s="2"/>
    </row>
    <row r="362" spans="4:37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42"/>
      <c r="AF362" s="2"/>
      <c r="AG362" s="2"/>
      <c r="AH362" s="2"/>
      <c r="AI362" s="2"/>
      <c r="AJ362" s="2"/>
      <c r="AK362" s="2"/>
    </row>
    <row r="363" spans="4:37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42"/>
      <c r="AF363" s="2"/>
      <c r="AG363" s="2"/>
      <c r="AH363" s="2"/>
      <c r="AI363" s="2"/>
      <c r="AJ363" s="2"/>
      <c r="AK363" s="2"/>
    </row>
    <row r="364" spans="4:37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42"/>
      <c r="AF364" s="2"/>
      <c r="AG364" s="2"/>
      <c r="AH364" s="2"/>
      <c r="AI364" s="2"/>
      <c r="AJ364" s="2"/>
      <c r="AK364" s="2"/>
    </row>
    <row r="365" spans="4:37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42"/>
      <c r="AF365" s="2"/>
      <c r="AG365" s="2"/>
      <c r="AH365" s="2"/>
      <c r="AI365" s="2"/>
      <c r="AJ365" s="2"/>
      <c r="AK365" s="2"/>
    </row>
    <row r="366" spans="4:37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42"/>
      <c r="AF366" s="2"/>
      <c r="AG366" s="2"/>
      <c r="AH366" s="2"/>
      <c r="AI366" s="2"/>
      <c r="AJ366" s="2"/>
      <c r="AK366" s="2"/>
    </row>
    <row r="367" spans="4:37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42"/>
      <c r="AF367" s="2"/>
      <c r="AG367" s="2"/>
      <c r="AH367" s="2"/>
      <c r="AI367" s="2"/>
      <c r="AJ367" s="2"/>
      <c r="AK367" s="2"/>
    </row>
    <row r="368" spans="4:37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42"/>
      <c r="AF368" s="2"/>
      <c r="AG368" s="2"/>
      <c r="AH368" s="2"/>
      <c r="AI368" s="2"/>
      <c r="AJ368" s="2"/>
      <c r="AK368" s="2"/>
    </row>
    <row r="369" spans="4:37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42"/>
      <c r="AF369" s="2"/>
      <c r="AG369" s="2"/>
      <c r="AH369" s="2"/>
      <c r="AI369" s="2"/>
      <c r="AJ369" s="2"/>
      <c r="AK369" s="2"/>
    </row>
    <row r="370" spans="4:37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42"/>
      <c r="AF370" s="2"/>
      <c r="AG370" s="2"/>
      <c r="AH370" s="2"/>
      <c r="AI370" s="2"/>
      <c r="AJ370" s="2"/>
      <c r="AK370" s="2"/>
    </row>
    <row r="371" spans="4:37" ht="19.899999999999999" customHeight="1" x14ac:dyDescent="0.15">
      <c r="D371" s="2"/>
      <c r="E371" s="18"/>
      <c r="F371" s="2"/>
      <c r="G371" s="2"/>
      <c r="H371" s="2"/>
      <c r="I371" s="2"/>
      <c r="J371" s="2"/>
      <c r="K371" s="2"/>
      <c r="L371" s="3"/>
      <c r="M371" s="2"/>
      <c r="N371" s="42"/>
      <c r="O371" s="2"/>
      <c r="P371" s="28"/>
      <c r="Q371" s="2"/>
      <c r="R371" s="2"/>
      <c r="S371" s="3"/>
      <c r="T371" s="3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42"/>
      <c r="AF371" s="2"/>
      <c r="AG371" s="2"/>
      <c r="AH371" s="2"/>
      <c r="AI371" s="2"/>
      <c r="AJ371" s="2"/>
      <c r="AK371" s="2"/>
    </row>
    <row r="372" spans="4:37" ht="19.899999999999999" customHeight="1" x14ac:dyDescent="0.15">
      <c r="D372" s="2"/>
      <c r="E372" s="18"/>
      <c r="F372" s="2"/>
      <c r="G372" s="2"/>
      <c r="H372" s="2"/>
      <c r="I372" s="2"/>
      <c r="J372" s="2"/>
      <c r="K372" s="2"/>
      <c r="L372" s="3"/>
      <c r="M372" s="2"/>
      <c r="N372" s="42"/>
      <c r="O372" s="2"/>
      <c r="P372" s="28"/>
      <c r="Q372" s="2"/>
      <c r="R372" s="2"/>
      <c r="S372" s="3"/>
      <c r="T372" s="3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42"/>
      <c r="AF372" s="2"/>
      <c r="AG372" s="2"/>
      <c r="AH372" s="2"/>
      <c r="AI372" s="2"/>
      <c r="AJ372" s="2"/>
      <c r="AK372" s="2"/>
    </row>
    <row r="373" spans="4:37" ht="19.899999999999999" customHeight="1" x14ac:dyDescent="0.15">
      <c r="D373" s="2"/>
      <c r="E373" s="18"/>
      <c r="F373" s="2"/>
      <c r="G373" s="2"/>
      <c r="H373" s="2"/>
      <c r="I373" s="2"/>
      <c r="J373" s="2"/>
      <c r="K373" s="2"/>
      <c r="L373" s="3"/>
      <c r="M373" s="2"/>
      <c r="N373" s="42"/>
      <c r="O373" s="2"/>
      <c r="P373" s="28"/>
      <c r="Q373" s="2"/>
      <c r="R373" s="2"/>
      <c r="S373" s="3"/>
      <c r="T373" s="3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42"/>
      <c r="AF373" s="2"/>
      <c r="AG373" s="2"/>
      <c r="AH373" s="2"/>
      <c r="AI373" s="2"/>
      <c r="AJ373" s="2"/>
      <c r="AK373" s="2"/>
    </row>
    <row r="374" spans="4:37" ht="19.899999999999999" customHeight="1" x14ac:dyDescent="0.15">
      <c r="D374" s="2"/>
      <c r="E374" s="18"/>
      <c r="F374" s="2"/>
      <c r="G374" s="2"/>
      <c r="H374" s="2"/>
      <c r="I374" s="2"/>
      <c r="J374" s="2"/>
      <c r="K374" s="2"/>
      <c r="L374" s="3"/>
      <c r="M374" s="2"/>
      <c r="N374" s="42"/>
      <c r="O374" s="2"/>
      <c r="P374" s="28"/>
      <c r="Q374" s="2"/>
      <c r="R374" s="2"/>
      <c r="S374" s="3"/>
      <c r="T374" s="3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42"/>
      <c r="AF374" s="2"/>
      <c r="AG374" s="2"/>
      <c r="AH374" s="2"/>
      <c r="AI374" s="2"/>
      <c r="AJ374" s="2"/>
      <c r="AK374" s="2"/>
    </row>
    <row r="375" spans="4:37" ht="19.899999999999999" customHeight="1" x14ac:dyDescent="0.15">
      <c r="D375" s="2"/>
      <c r="E375" s="18"/>
      <c r="F375" s="2"/>
      <c r="G375" s="2"/>
      <c r="H375" s="2"/>
      <c r="I375" s="2"/>
      <c r="J375" s="2"/>
      <c r="K375" s="2"/>
      <c r="L375" s="3"/>
      <c r="M375" s="2"/>
      <c r="N375" s="42"/>
      <c r="O375" s="2"/>
      <c r="P375" s="28"/>
      <c r="Q375" s="2"/>
      <c r="R375" s="2"/>
      <c r="S375" s="3"/>
      <c r="T375" s="3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42"/>
      <c r="AF375" s="2"/>
      <c r="AG375" s="2"/>
      <c r="AH375" s="2"/>
      <c r="AI375" s="2"/>
      <c r="AJ375" s="2"/>
      <c r="AK375" s="2"/>
    </row>
    <row r="376" spans="4:37" ht="19.899999999999999" customHeight="1" x14ac:dyDescent="0.15">
      <c r="D376" s="2"/>
      <c r="E376" s="18"/>
      <c r="F376" s="2"/>
      <c r="G376" s="2"/>
      <c r="H376" s="2"/>
      <c r="I376" s="2"/>
      <c r="J376" s="2"/>
      <c r="K376" s="2"/>
      <c r="L376" s="3"/>
      <c r="M376" s="2"/>
      <c r="N376" s="42"/>
      <c r="O376" s="2"/>
      <c r="P376" s="28"/>
      <c r="Q376" s="2"/>
      <c r="R376" s="2"/>
      <c r="S376" s="3"/>
      <c r="T376" s="3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42"/>
      <c r="AF376" s="2"/>
      <c r="AG376" s="2"/>
      <c r="AH376" s="2"/>
      <c r="AI376" s="2"/>
      <c r="AJ376" s="2"/>
      <c r="AK376" s="2"/>
    </row>
    <row r="377" spans="4:37" ht="19.899999999999999" customHeight="1" x14ac:dyDescent="0.15">
      <c r="D377" s="2"/>
      <c r="E377" s="18"/>
      <c r="F377" s="2"/>
      <c r="G377" s="2"/>
      <c r="H377" s="2"/>
      <c r="I377" s="2"/>
      <c r="J377" s="2"/>
      <c r="K377" s="2"/>
      <c r="L377" s="3"/>
      <c r="M377" s="2"/>
      <c r="N377" s="42"/>
      <c r="O377" s="2"/>
      <c r="P377" s="28"/>
      <c r="Q377" s="2"/>
      <c r="R377" s="2"/>
      <c r="S377" s="3"/>
      <c r="T377" s="3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42"/>
      <c r="AF377" s="2"/>
      <c r="AG377" s="2"/>
      <c r="AH377" s="2"/>
      <c r="AI377" s="2"/>
      <c r="AJ377" s="2"/>
      <c r="AK377" s="2"/>
    </row>
    <row r="378" spans="4:37" ht="19.899999999999999" customHeight="1" x14ac:dyDescent="0.15">
      <c r="D378" s="2"/>
      <c r="E378" s="18"/>
      <c r="F378" s="2"/>
      <c r="G378" s="2"/>
      <c r="H378" s="2"/>
      <c r="I378" s="2"/>
      <c r="J378" s="2"/>
      <c r="K378" s="2"/>
      <c r="L378" s="3"/>
      <c r="M378" s="2"/>
      <c r="N378" s="42"/>
      <c r="O378" s="2"/>
      <c r="P378" s="28"/>
      <c r="Q378" s="2"/>
      <c r="R378" s="2"/>
      <c r="S378" s="3"/>
      <c r="T378" s="3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42"/>
      <c r="AF378" s="2"/>
      <c r="AG378" s="2"/>
      <c r="AH378" s="2"/>
      <c r="AI378" s="2"/>
      <c r="AJ378" s="2"/>
      <c r="AK378" s="2"/>
    </row>
    <row r="379" spans="4:37" ht="19.899999999999999" customHeight="1" x14ac:dyDescent="0.15">
      <c r="D379" s="2"/>
      <c r="E379" s="18"/>
      <c r="F379" s="2"/>
      <c r="G379" s="2"/>
      <c r="H379" s="2"/>
      <c r="I379" s="2"/>
      <c r="J379" s="2"/>
      <c r="K379" s="2"/>
      <c r="L379" s="3"/>
      <c r="M379" s="2"/>
      <c r="N379" s="42"/>
      <c r="O379" s="2"/>
      <c r="P379" s="28"/>
      <c r="Q379" s="2"/>
      <c r="R379" s="2"/>
      <c r="S379" s="3"/>
      <c r="T379" s="3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42"/>
      <c r="AF379" s="2"/>
      <c r="AG379" s="2"/>
      <c r="AH379" s="2"/>
      <c r="AI379" s="2"/>
      <c r="AJ379" s="2"/>
      <c r="AK379" s="2"/>
    </row>
    <row r="380" spans="4:37" ht="19.899999999999999" customHeight="1" x14ac:dyDescent="0.15">
      <c r="D380" s="2"/>
      <c r="E380" s="18"/>
      <c r="F380" s="2"/>
      <c r="G380" s="2"/>
      <c r="H380" s="2"/>
      <c r="I380" s="2"/>
      <c r="J380" s="2"/>
      <c r="K380" s="2"/>
      <c r="L380" s="3"/>
      <c r="M380" s="2"/>
      <c r="N380" s="42"/>
      <c r="O380" s="2"/>
      <c r="P380" s="28"/>
      <c r="Q380" s="2"/>
      <c r="R380" s="2"/>
      <c r="S380" s="3"/>
      <c r="T380" s="3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42"/>
      <c r="AF380" s="2"/>
      <c r="AG380" s="2"/>
      <c r="AH380" s="2"/>
      <c r="AI380" s="2"/>
      <c r="AJ380" s="2"/>
      <c r="AK380" s="2"/>
    </row>
    <row r="381" spans="4:37" ht="19.899999999999999" customHeight="1" x14ac:dyDescent="0.15">
      <c r="D381" s="2"/>
      <c r="E381" s="18"/>
      <c r="F381" s="2"/>
      <c r="G381" s="2"/>
      <c r="H381" s="2"/>
      <c r="I381" s="2"/>
      <c r="J381" s="2"/>
      <c r="K381" s="2"/>
      <c r="L381" s="3"/>
      <c r="M381" s="2"/>
      <c r="N381" s="42"/>
      <c r="O381" s="2"/>
      <c r="P381" s="28"/>
      <c r="Q381" s="2"/>
      <c r="R381" s="2"/>
      <c r="S381" s="3"/>
      <c r="T381" s="3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42"/>
      <c r="AF381" s="2"/>
      <c r="AG381" s="2"/>
      <c r="AH381" s="2"/>
      <c r="AI381" s="2"/>
      <c r="AJ381" s="2"/>
      <c r="AK381" s="2"/>
    </row>
    <row r="382" spans="4:37" ht="19.899999999999999" customHeight="1" x14ac:dyDescent="0.15">
      <c r="D382" s="2"/>
      <c r="E382" s="18"/>
      <c r="F382" s="2"/>
      <c r="G382" s="2"/>
      <c r="H382" s="2"/>
      <c r="I382" s="2"/>
      <c r="J382" s="2"/>
      <c r="K382" s="2"/>
      <c r="L382" s="3"/>
      <c r="M382" s="2"/>
      <c r="N382" s="42"/>
      <c r="O382" s="2"/>
      <c r="P382" s="28"/>
      <c r="Q382" s="2"/>
      <c r="R382" s="2"/>
      <c r="S382" s="3"/>
      <c r="T382" s="3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42"/>
      <c r="AF382" s="2"/>
      <c r="AG382" s="2"/>
      <c r="AH382" s="2"/>
      <c r="AI382" s="2"/>
      <c r="AJ382" s="2"/>
      <c r="AK382" s="2"/>
    </row>
    <row r="383" spans="4:37" ht="19.899999999999999" customHeight="1" x14ac:dyDescent="0.15">
      <c r="D383" s="2"/>
      <c r="E383" s="18"/>
      <c r="F383" s="2"/>
      <c r="G383" s="2"/>
      <c r="H383" s="2"/>
      <c r="I383" s="2"/>
      <c r="J383" s="2"/>
      <c r="K383" s="2"/>
      <c r="L383" s="3"/>
      <c r="M383" s="2"/>
      <c r="N383" s="42"/>
      <c r="O383" s="2"/>
      <c r="P383" s="28"/>
      <c r="Q383" s="2"/>
      <c r="R383" s="2"/>
      <c r="S383" s="3"/>
      <c r="T383" s="3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42"/>
      <c r="AF383" s="2"/>
      <c r="AG383" s="2"/>
      <c r="AH383" s="2"/>
      <c r="AI383" s="2"/>
      <c r="AJ383" s="2"/>
      <c r="AK383" s="2"/>
    </row>
    <row r="384" spans="4:37" ht="19.899999999999999" customHeight="1" x14ac:dyDescent="0.15">
      <c r="D384" s="2"/>
      <c r="E384" s="18"/>
      <c r="F384" s="2"/>
      <c r="G384" s="2"/>
      <c r="H384" s="2"/>
      <c r="I384" s="2"/>
      <c r="J384" s="2"/>
      <c r="K384" s="2"/>
      <c r="L384" s="3"/>
      <c r="M384" s="2"/>
      <c r="N384" s="42"/>
      <c r="O384" s="2"/>
      <c r="P384" s="28"/>
      <c r="Q384" s="2"/>
      <c r="R384" s="2"/>
      <c r="S384" s="3"/>
      <c r="T384" s="3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42"/>
      <c r="AF384" s="2"/>
      <c r="AG384" s="2"/>
      <c r="AH384" s="2"/>
      <c r="AI384" s="2"/>
      <c r="AJ384" s="2"/>
      <c r="AK384" s="2"/>
    </row>
    <row r="385" spans="4:37" ht="19.899999999999999" customHeight="1" x14ac:dyDescent="0.15">
      <c r="D385" s="2"/>
      <c r="E385" s="18"/>
      <c r="F385" s="2"/>
      <c r="G385" s="2"/>
      <c r="H385" s="2"/>
      <c r="I385" s="2"/>
      <c r="J385" s="2"/>
      <c r="K385" s="2"/>
      <c r="L385" s="3"/>
      <c r="M385" s="2"/>
      <c r="N385" s="42"/>
      <c r="O385" s="2"/>
      <c r="P385" s="28"/>
      <c r="Q385" s="2"/>
      <c r="R385" s="2"/>
      <c r="S385" s="3"/>
      <c r="T385" s="3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42"/>
      <c r="AF385" s="2"/>
      <c r="AG385" s="2"/>
      <c r="AH385" s="2"/>
      <c r="AI385" s="2"/>
      <c r="AJ385" s="2"/>
      <c r="AK385" s="2"/>
    </row>
    <row r="386" spans="4:37" ht="19.899999999999999" customHeight="1" x14ac:dyDescent="0.15">
      <c r="D386" s="2"/>
      <c r="E386" s="18"/>
      <c r="F386" s="2"/>
      <c r="G386" s="2"/>
      <c r="H386" s="2"/>
      <c r="I386" s="2"/>
      <c r="J386" s="2"/>
      <c r="K386" s="2"/>
      <c r="L386" s="3"/>
      <c r="M386" s="2"/>
      <c r="N386" s="42"/>
      <c r="O386" s="2"/>
      <c r="P386" s="28"/>
      <c r="Q386" s="2"/>
      <c r="R386" s="2"/>
      <c r="S386" s="3"/>
      <c r="T386" s="3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42"/>
      <c r="AF386" s="2"/>
      <c r="AG386" s="2"/>
      <c r="AH386" s="2"/>
      <c r="AI386" s="2"/>
      <c r="AJ386" s="2"/>
      <c r="AK386" s="2"/>
    </row>
    <row r="387" spans="4:37" ht="19.899999999999999" customHeight="1" x14ac:dyDescent="0.15">
      <c r="D387" s="2"/>
      <c r="E387" s="18"/>
      <c r="F387" s="2"/>
      <c r="G387" s="2"/>
      <c r="H387" s="2"/>
      <c r="I387" s="2"/>
      <c r="J387" s="2"/>
      <c r="K387" s="2"/>
      <c r="L387" s="3"/>
      <c r="M387" s="2"/>
      <c r="N387" s="42"/>
      <c r="O387" s="2"/>
      <c r="P387" s="28"/>
      <c r="Q387" s="2"/>
      <c r="R387" s="2"/>
      <c r="S387" s="3"/>
      <c r="T387" s="3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42"/>
      <c r="AF387" s="2"/>
      <c r="AG387" s="2"/>
      <c r="AH387" s="2"/>
      <c r="AI387" s="2"/>
      <c r="AJ387" s="2"/>
      <c r="AK387" s="2"/>
    </row>
    <row r="388" spans="4:37" ht="19.899999999999999" customHeight="1" x14ac:dyDescent="0.15">
      <c r="D388" s="2"/>
      <c r="E388" s="18"/>
      <c r="F388" s="2"/>
      <c r="G388" s="2"/>
      <c r="H388" s="2"/>
      <c r="I388" s="2"/>
      <c r="J388" s="2"/>
      <c r="K388" s="2"/>
      <c r="L388" s="3"/>
      <c r="M388" s="2"/>
      <c r="N388" s="42"/>
      <c r="O388" s="2"/>
      <c r="P388" s="28"/>
      <c r="Q388" s="2"/>
      <c r="R388" s="2"/>
      <c r="S388" s="3"/>
      <c r="T388" s="3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42"/>
      <c r="AF388" s="2"/>
      <c r="AG388" s="2"/>
      <c r="AH388" s="2"/>
      <c r="AI388" s="2"/>
      <c r="AJ388" s="2"/>
      <c r="AK388" s="2"/>
    </row>
    <row r="389" spans="4:37" ht="19.899999999999999" customHeight="1" x14ac:dyDescent="0.15">
      <c r="D389" s="2"/>
      <c r="E389" s="18"/>
      <c r="F389" s="2"/>
      <c r="G389" s="2"/>
      <c r="H389" s="2"/>
      <c r="I389" s="2"/>
      <c r="J389" s="2"/>
      <c r="K389" s="2"/>
      <c r="L389" s="3"/>
      <c r="M389" s="2"/>
      <c r="N389" s="42"/>
      <c r="O389" s="2"/>
      <c r="P389" s="28"/>
      <c r="Q389" s="2"/>
      <c r="R389" s="2"/>
      <c r="S389" s="3"/>
      <c r="T389" s="3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42"/>
      <c r="AF389" s="2"/>
      <c r="AG389" s="2"/>
      <c r="AH389" s="2"/>
      <c r="AI389" s="2"/>
      <c r="AJ389" s="2"/>
      <c r="AK389" s="2"/>
    </row>
    <row r="390" spans="4:37" ht="19.899999999999999" customHeight="1" x14ac:dyDescent="0.15">
      <c r="D390" s="2"/>
      <c r="E390" s="18"/>
      <c r="F390" s="2"/>
      <c r="G390" s="2"/>
      <c r="H390" s="2"/>
      <c r="I390" s="2"/>
      <c r="J390" s="2"/>
      <c r="K390" s="2"/>
      <c r="L390" s="3"/>
      <c r="M390" s="2"/>
      <c r="N390" s="42"/>
      <c r="O390" s="2"/>
      <c r="P390" s="28"/>
      <c r="Q390" s="2"/>
      <c r="R390" s="2"/>
      <c r="S390" s="3"/>
      <c r="T390" s="3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42"/>
      <c r="AF390" s="2"/>
      <c r="AG390" s="2"/>
      <c r="AH390" s="2"/>
      <c r="AI390" s="2"/>
      <c r="AJ390" s="2"/>
      <c r="AK390" s="2"/>
    </row>
    <row r="391" spans="4:37" ht="19.899999999999999" customHeight="1" x14ac:dyDescent="0.15">
      <c r="D391" s="2"/>
      <c r="E391" s="18"/>
      <c r="F391" s="2"/>
      <c r="G391" s="2"/>
      <c r="H391" s="2"/>
      <c r="I391" s="2"/>
      <c r="J391" s="2"/>
      <c r="K391" s="2"/>
      <c r="L391" s="3"/>
      <c r="M391" s="2"/>
      <c r="N391" s="42"/>
      <c r="O391" s="2"/>
      <c r="P391" s="28"/>
      <c r="Q391" s="2"/>
      <c r="R391" s="2"/>
      <c r="S391" s="3"/>
      <c r="T391" s="3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42"/>
      <c r="AF391" s="2"/>
      <c r="AG391" s="2"/>
      <c r="AH391" s="2"/>
      <c r="AI391" s="2"/>
      <c r="AJ391" s="2"/>
      <c r="AK391" s="2"/>
    </row>
    <row r="392" spans="4:37" ht="19.899999999999999" customHeight="1" x14ac:dyDescent="0.15">
      <c r="D392" s="2"/>
      <c r="E392" s="18"/>
      <c r="F392" s="2"/>
      <c r="G392" s="2"/>
      <c r="H392" s="2"/>
      <c r="I392" s="2"/>
      <c r="J392" s="2"/>
      <c r="K392" s="2"/>
      <c r="L392" s="3"/>
      <c r="M392" s="2"/>
      <c r="N392" s="42"/>
      <c r="O392" s="2"/>
      <c r="P392" s="28"/>
      <c r="Q392" s="2"/>
      <c r="R392" s="2"/>
      <c r="S392" s="3"/>
      <c r="T392" s="3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42"/>
      <c r="AF392" s="2"/>
      <c r="AG392" s="2"/>
      <c r="AH392" s="2"/>
      <c r="AI392" s="2"/>
      <c r="AJ392" s="2"/>
      <c r="AK392" s="2"/>
    </row>
    <row r="393" spans="4:37" ht="19.899999999999999" customHeight="1" x14ac:dyDescent="0.15">
      <c r="D393" s="2"/>
      <c r="E393" s="18"/>
      <c r="F393" s="2"/>
      <c r="G393" s="2"/>
      <c r="H393" s="2"/>
      <c r="I393" s="2"/>
      <c r="J393" s="2"/>
      <c r="K393" s="2"/>
      <c r="L393" s="3"/>
      <c r="M393" s="2"/>
      <c r="N393" s="42"/>
      <c r="O393" s="2"/>
      <c r="P393" s="28"/>
      <c r="Q393" s="2"/>
      <c r="R393" s="2"/>
      <c r="S393" s="3"/>
      <c r="T393" s="3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42"/>
      <c r="AF393" s="2"/>
      <c r="AG393" s="2"/>
      <c r="AH393" s="2"/>
      <c r="AI393" s="2"/>
      <c r="AJ393" s="2"/>
      <c r="AK393" s="2"/>
    </row>
    <row r="394" spans="4:37" ht="19.899999999999999" customHeight="1" x14ac:dyDescent="0.15">
      <c r="D394" s="2"/>
      <c r="E394" s="18"/>
      <c r="F394" s="2"/>
      <c r="G394" s="2"/>
      <c r="H394" s="2"/>
      <c r="I394" s="2"/>
      <c r="J394" s="2"/>
      <c r="K394" s="2"/>
      <c r="L394" s="3"/>
      <c r="M394" s="2"/>
      <c r="N394" s="42"/>
      <c r="O394" s="2"/>
      <c r="P394" s="28"/>
      <c r="Q394" s="2"/>
      <c r="R394" s="2"/>
      <c r="S394" s="3"/>
      <c r="T394" s="3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42"/>
      <c r="AF394" s="2"/>
      <c r="AG394" s="2"/>
      <c r="AH394" s="2"/>
      <c r="AI394" s="2"/>
      <c r="AJ394" s="2"/>
      <c r="AK394" s="2"/>
    </row>
    <row r="395" spans="4:37" ht="19.899999999999999" customHeight="1" x14ac:dyDescent="0.15">
      <c r="D395" s="2"/>
      <c r="E395" s="18"/>
      <c r="F395" s="2"/>
      <c r="G395" s="2"/>
      <c r="H395" s="2"/>
      <c r="I395" s="2"/>
      <c r="J395" s="2"/>
      <c r="K395" s="2"/>
      <c r="L395" s="3"/>
      <c r="M395" s="2"/>
      <c r="N395" s="42"/>
      <c r="O395" s="2"/>
      <c r="P395" s="28"/>
      <c r="Q395" s="2"/>
      <c r="R395" s="2"/>
      <c r="S395" s="3"/>
      <c r="T395" s="3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42"/>
      <c r="AF395" s="2"/>
      <c r="AG395" s="2"/>
      <c r="AH395" s="2"/>
      <c r="AI395" s="2"/>
      <c r="AJ395" s="2"/>
      <c r="AK395" s="2"/>
    </row>
    <row r="396" spans="4:37" ht="19.899999999999999" customHeight="1" x14ac:dyDescent="0.15">
      <c r="D396" s="2"/>
      <c r="E396" s="18"/>
      <c r="F396" s="2"/>
      <c r="G396" s="2"/>
      <c r="H396" s="2"/>
      <c r="I396" s="2"/>
      <c r="J396" s="2"/>
      <c r="K396" s="2"/>
      <c r="L396" s="3"/>
      <c r="M396" s="2"/>
      <c r="N396" s="42"/>
      <c r="O396" s="2"/>
      <c r="P396" s="28"/>
      <c r="Q396" s="2"/>
      <c r="R396" s="2"/>
      <c r="S396" s="3"/>
      <c r="T396" s="3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42"/>
      <c r="AF396" s="2"/>
      <c r="AG396" s="2"/>
      <c r="AH396" s="2"/>
      <c r="AI396" s="2"/>
      <c r="AJ396" s="2"/>
      <c r="AK396" s="2"/>
    </row>
    <row r="397" spans="4:37" ht="19.899999999999999" customHeight="1" x14ac:dyDescent="0.15">
      <c r="E397" s="18"/>
      <c r="L397" s="3"/>
      <c r="S397" s="3"/>
      <c r="T397" s="3"/>
      <c r="U397" s="3"/>
      <c r="V397" s="3"/>
    </row>
    <row r="398" spans="4:37" ht="19.899999999999999" customHeight="1" x14ac:dyDescent="0.15">
      <c r="E398" s="18"/>
      <c r="L398" s="3"/>
      <c r="S398" s="3"/>
      <c r="T398" s="3"/>
      <c r="U398" s="3"/>
      <c r="V398" s="3"/>
    </row>
    <row r="399" spans="4:37" ht="19.899999999999999" customHeight="1" x14ac:dyDescent="0.15">
      <c r="E399" s="18"/>
      <c r="L399" s="3"/>
      <c r="S399" s="3"/>
      <c r="T399" s="3"/>
      <c r="U399" s="3"/>
      <c r="V399" s="3"/>
    </row>
    <row r="400" spans="4:37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ht="19.899999999999999" customHeight="1" x14ac:dyDescent="0.15">
      <c r="E679" s="18"/>
      <c r="L679" s="3"/>
      <c r="S679" s="3"/>
      <c r="T679" s="3"/>
      <c r="U679" s="3"/>
      <c r="V679" s="3"/>
    </row>
    <row r="680" spans="5:22" ht="19.899999999999999" customHeight="1" x14ac:dyDescent="0.15">
      <c r="E680" s="18"/>
      <c r="L680" s="3"/>
      <c r="S680" s="3"/>
      <c r="T680" s="3"/>
      <c r="U680" s="3"/>
      <c r="V680" s="3"/>
    </row>
    <row r="681" spans="5:22" ht="19.899999999999999" customHeight="1" x14ac:dyDescent="0.15">
      <c r="E681" s="18"/>
      <c r="L681" s="3"/>
      <c r="S681" s="3"/>
      <c r="T681" s="3"/>
      <c r="U681" s="3"/>
      <c r="V681" s="3"/>
    </row>
    <row r="682" spans="5:22" ht="19.899999999999999" customHeight="1" x14ac:dyDescent="0.15">
      <c r="E682" s="18"/>
      <c r="L682" s="3"/>
      <c r="S682" s="3"/>
      <c r="T682" s="3"/>
      <c r="U682" s="3"/>
      <c r="V682" s="3"/>
    </row>
    <row r="683" spans="5:22" ht="19.899999999999999" customHeight="1" x14ac:dyDescent="0.15">
      <c r="E683" s="18"/>
      <c r="L683" s="3"/>
      <c r="S683" s="3"/>
      <c r="T683" s="3"/>
      <c r="U683" s="3"/>
      <c r="V683" s="3"/>
    </row>
    <row r="684" spans="5:22" ht="19.899999999999999" customHeight="1" x14ac:dyDescent="0.15">
      <c r="E684" s="18"/>
      <c r="L684" s="3"/>
      <c r="S684" s="3"/>
      <c r="T684" s="3"/>
      <c r="U684" s="3"/>
      <c r="V684" s="3"/>
    </row>
    <row r="685" spans="5:22" ht="19.899999999999999" customHeight="1" x14ac:dyDescent="0.15">
      <c r="E685" s="18"/>
      <c r="L685" s="3"/>
      <c r="S685" s="3"/>
      <c r="T685" s="3"/>
      <c r="U685" s="3"/>
      <c r="V685" s="3"/>
    </row>
    <row r="686" spans="5:22" ht="19.899999999999999" customHeight="1" x14ac:dyDescent="0.15">
      <c r="E686" s="18"/>
      <c r="L686" s="3"/>
      <c r="S686" s="3"/>
      <c r="T686" s="3"/>
      <c r="U686" s="3"/>
      <c r="V686" s="3"/>
    </row>
    <row r="687" spans="5:22" ht="19.899999999999999" customHeight="1" x14ac:dyDescent="0.15">
      <c r="E687" s="18"/>
      <c r="L687" s="3"/>
      <c r="S687" s="3"/>
      <c r="T687" s="3"/>
      <c r="U687" s="3"/>
      <c r="V687" s="3"/>
    </row>
    <row r="688" spans="5:22" ht="19.899999999999999" customHeight="1" x14ac:dyDescent="0.15">
      <c r="E688" s="18"/>
      <c r="L688" s="3"/>
      <c r="S688" s="3"/>
      <c r="T688" s="3"/>
      <c r="U688" s="3"/>
      <c r="V688" s="3"/>
    </row>
    <row r="689" spans="5:22" ht="19.899999999999999" customHeight="1" x14ac:dyDescent="0.15">
      <c r="E689" s="18"/>
      <c r="L689" s="3"/>
      <c r="S689" s="3"/>
      <c r="T689" s="3"/>
      <c r="U689" s="3"/>
      <c r="V689" s="3"/>
    </row>
    <row r="690" spans="5:22" ht="19.899999999999999" customHeight="1" x14ac:dyDescent="0.15">
      <c r="E690" s="18"/>
      <c r="L690" s="3"/>
      <c r="S690" s="3"/>
      <c r="T690" s="3"/>
      <c r="U690" s="3"/>
      <c r="V690" s="3"/>
    </row>
    <row r="691" spans="5:22" ht="19.899999999999999" customHeight="1" x14ac:dyDescent="0.15">
      <c r="E691" s="18"/>
      <c r="L691" s="3"/>
      <c r="S691" s="3"/>
      <c r="T691" s="3"/>
      <c r="U691" s="3"/>
      <c r="V691" s="3"/>
    </row>
    <row r="692" spans="5:22" ht="19.899999999999999" customHeight="1" x14ac:dyDescent="0.15">
      <c r="E692" s="18"/>
      <c r="L692" s="3"/>
      <c r="S692" s="3"/>
      <c r="T692" s="3"/>
      <c r="U692" s="3"/>
      <c r="V692" s="3"/>
    </row>
    <row r="693" spans="5:22" ht="19.899999999999999" customHeight="1" x14ac:dyDescent="0.15">
      <c r="E693" s="18"/>
      <c r="L693" s="3"/>
      <c r="S693" s="3"/>
      <c r="T693" s="3"/>
      <c r="U693" s="3"/>
      <c r="V693" s="3"/>
    </row>
    <row r="694" spans="5:22" ht="19.899999999999999" customHeight="1" x14ac:dyDescent="0.15">
      <c r="E694" s="18"/>
      <c r="L694" s="3"/>
      <c r="S694" s="3"/>
      <c r="T694" s="3"/>
      <c r="U694" s="3"/>
      <c r="V694" s="3"/>
    </row>
    <row r="695" spans="5:22" ht="19.899999999999999" customHeight="1" x14ac:dyDescent="0.15">
      <c r="E695" s="18"/>
      <c r="L695" s="3"/>
      <c r="S695" s="3"/>
      <c r="T695" s="3"/>
      <c r="U695" s="3"/>
      <c r="V695" s="3"/>
    </row>
    <row r="696" spans="5:22" ht="19.899999999999999" customHeight="1" x14ac:dyDescent="0.15">
      <c r="E696" s="18"/>
      <c r="L696" s="3"/>
      <c r="S696" s="3"/>
      <c r="T696" s="3"/>
      <c r="U696" s="3"/>
      <c r="V696" s="3"/>
    </row>
    <row r="697" spans="5:22" ht="19.899999999999999" customHeight="1" x14ac:dyDescent="0.15">
      <c r="E697" s="18"/>
      <c r="L697" s="3"/>
      <c r="S697" s="3"/>
      <c r="T697" s="3"/>
      <c r="U697" s="3"/>
      <c r="V697" s="3"/>
    </row>
    <row r="698" spans="5:22" ht="19.899999999999999" customHeight="1" x14ac:dyDescent="0.15">
      <c r="E698" s="18"/>
      <c r="L698" s="3"/>
      <c r="S698" s="3"/>
      <c r="T698" s="3"/>
      <c r="U698" s="3"/>
      <c r="V698" s="3"/>
    </row>
    <row r="699" spans="5:22" ht="19.899999999999999" customHeight="1" x14ac:dyDescent="0.15">
      <c r="E699" s="18"/>
      <c r="L699" s="3"/>
      <c r="S699" s="3"/>
      <c r="T699" s="3"/>
      <c r="U699" s="3"/>
      <c r="V699" s="3"/>
    </row>
    <row r="700" spans="5:22" ht="19.899999999999999" customHeight="1" x14ac:dyDescent="0.15">
      <c r="E700" s="18"/>
      <c r="L700" s="3"/>
      <c r="S700" s="3"/>
      <c r="T700" s="3"/>
      <c r="U700" s="3"/>
      <c r="V700" s="3"/>
    </row>
    <row r="701" spans="5:22" ht="19.899999999999999" customHeight="1" x14ac:dyDescent="0.15">
      <c r="E701" s="18"/>
      <c r="L701" s="3"/>
      <c r="S701" s="3"/>
      <c r="T701" s="3"/>
      <c r="U701" s="3"/>
      <c r="V701" s="3"/>
    </row>
    <row r="702" spans="5:22" ht="19.899999999999999" customHeight="1" x14ac:dyDescent="0.15">
      <c r="E702" s="18"/>
      <c r="L702" s="3"/>
      <c r="S702" s="3"/>
      <c r="T702" s="3"/>
      <c r="U702" s="3"/>
      <c r="V702" s="3"/>
    </row>
    <row r="703" spans="5:22" ht="19.899999999999999" customHeight="1" x14ac:dyDescent="0.15">
      <c r="E703" s="18"/>
      <c r="L703" s="3"/>
      <c r="S703" s="3"/>
      <c r="T703" s="3"/>
      <c r="U703" s="3"/>
      <c r="V703" s="3"/>
    </row>
    <row r="704" spans="5:22" ht="19.899999999999999" customHeight="1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  <c r="L1181" s="3"/>
      <c r="S1181" s="3"/>
      <c r="T1181" s="3"/>
      <c r="U1181" s="3"/>
      <c r="V1181" s="3"/>
    </row>
    <row r="1182" spans="5:22" x14ac:dyDescent="0.15">
      <c r="E1182" s="18"/>
      <c r="L1182" s="3"/>
      <c r="S1182" s="3"/>
      <c r="T1182" s="3"/>
      <c r="U1182" s="3"/>
      <c r="V1182" s="3"/>
    </row>
    <row r="1183" spans="5:22" x14ac:dyDescent="0.15">
      <c r="E1183" s="18"/>
      <c r="L1183" s="3"/>
      <c r="S1183" s="3"/>
      <c r="T1183" s="3"/>
      <c r="U1183" s="3"/>
      <c r="V1183" s="3"/>
    </row>
    <row r="1184" spans="5:22" x14ac:dyDescent="0.15">
      <c r="E1184" s="18"/>
      <c r="L1184" s="3"/>
      <c r="S1184" s="3"/>
      <c r="T1184" s="3"/>
      <c r="U1184" s="3"/>
      <c r="V1184" s="3"/>
    </row>
    <row r="1185" spans="5:22" x14ac:dyDescent="0.15">
      <c r="E1185" s="18"/>
      <c r="L1185" s="3"/>
      <c r="S1185" s="3"/>
      <c r="T1185" s="3"/>
      <c r="U1185" s="3"/>
      <c r="V1185" s="3"/>
    </row>
    <row r="1186" spans="5:22" x14ac:dyDescent="0.15">
      <c r="E1186" s="18"/>
      <c r="L1186" s="3"/>
      <c r="S1186" s="3"/>
      <c r="T1186" s="3"/>
      <c r="U1186" s="3"/>
      <c r="V1186" s="3"/>
    </row>
    <row r="1187" spans="5:22" x14ac:dyDescent="0.15">
      <c r="E1187" s="18"/>
      <c r="L1187" s="3"/>
      <c r="S1187" s="3"/>
      <c r="T1187" s="3"/>
      <c r="U1187" s="3"/>
      <c r="V1187" s="3"/>
    </row>
    <row r="1188" spans="5:22" x14ac:dyDescent="0.15">
      <c r="E1188" s="18"/>
      <c r="L1188" s="3"/>
      <c r="S1188" s="3"/>
      <c r="T1188" s="3"/>
      <c r="U1188" s="3"/>
      <c r="V1188" s="3"/>
    </row>
    <row r="1189" spans="5:22" x14ac:dyDescent="0.15">
      <c r="E1189" s="18"/>
      <c r="L1189" s="3"/>
      <c r="S1189" s="3"/>
      <c r="T1189" s="3"/>
      <c r="U1189" s="3"/>
      <c r="V1189" s="3"/>
    </row>
    <row r="1190" spans="5:22" x14ac:dyDescent="0.15">
      <c r="E1190" s="18"/>
      <c r="L1190" s="3"/>
      <c r="S1190" s="3"/>
      <c r="T1190" s="3"/>
      <c r="U1190" s="3"/>
      <c r="V1190" s="3"/>
    </row>
    <row r="1191" spans="5:22" x14ac:dyDescent="0.15">
      <c r="E1191" s="18"/>
      <c r="L1191" s="3"/>
      <c r="S1191" s="3"/>
      <c r="T1191" s="3"/>
      <c r="U1191" s="3"/>
      <c r="V1191" s="3"/>
    </row>
    <row r="1192" spans="5:22" x14ac:dyDescent="0.15">
      <c r="E1192" s="18"/>
      <c r="L1192" s="3"/>
      <c r="S1192" s="3"/>
      <c r="T1192" s="3"/>
      <c r="U1192" s="3"/>
      <c r="V1192" s="3"/>
    </row>
    <row r="1193" spans="5:22" x14ac:dyDescent="0.15">
      <c r="E1193" s="18"/>
      <c r="L1193" s="3"/>
      <c r="S1193" s="3"/>
      <c r="T1193" s="3"/>
      <c r="U1193" s="3"/>
      <c r="V1193" s="3"/>
    </row>
    <row r="1194" spans="5:22" x14ac:dyDescent="0.15">
      <c r="E1194" s="18"/>
      <c r="L1194" s="3"/>
      <c r="S1194" s="3"/>
      <c r="T1194" s="3"/>
      <c r="U1194" s="3"/>
      <c r="V1194" s="3"/>
    </row>
    <row r="1195" spans="5:22" x14ac:dyDescent="0.15">
      <c r="E1195" s="18"/>
      <c r="L1195" s="3"/>
      <c r="S1195" s="3"/>
      <c r="T1195" s="3"/>
      <c r="U1195" s="3"/>
      <c r="V1195" s="3"/>
    </row>
    <row r="1196" spans="5:22" x14ac:dyDescent="0.15">
      <c r="E1196" s="18"/>
      <c r="L1196" s="3"/>
      <c r="S1196" s="3"/>
      <c r="T1196" s="3"/>
      <c r="U1196" s="3"/>
      <c r="V1196" s="3"/>
    </row>
    <row r="1197" spans="5:22" x14ac:dyDescent="0.15">
      <c r="E1197" s="18"/>
      <c r="L1197" s="3"/>
      <c r="S1197" s="3"/>
      <c r="T1197" s="3"/>
      <c r="U1197" s="3"/>
      <c r="V1197" s="3"/>
    </row>
    <row r="1198" spans="5:22" x14ac:dyDescent="0.15">
      <c r="E1198" s="18"/>
      <c r="L1198" s="3"/>
      <c r="S1198" s="3"/>
      <c r="T1198" s="3"/>
      <c r="U1198" s="3"/>
      <c r="V1198" s="3"/>
    </row>
    <row r="1199" spans="5:22" x14ac:dyDescent="0.15">
      <c r="E1199" s="18"/>
      <c r="L1199" s="3"/>
      <c r="S1199" s="3"/>
      <c r="T1199" s="3"/>
      <c r="U1199" s="3"/>
      <c r="V1199" s="3"/>
    </row>
    <row r="1200" spans="5:22" x14ac:dyDescent="0.15">
      <c r="E1200" s="18"/>
      <c r="L1200" s="3"/>
      <c r="S1200" s="3"/>
      <c r="T1200" s="3"/>
      <c r="U1200" s="3"/>
      <c r="V1200" s="3"/>
    </row>
    <row r="1201" spans="5:22" x14ac:dyDescent="0.15">
      <c r="E1201" s="18"/>
      <c r="L1201" s="3"/>
      <c r="S1201" s="3"/>
      <c r="T1201" s="3"/>
      <c r="U1201" s="3"/>
      <c r="V1201" s="3"/>
    </row>
    <row r="1202" spans="5:22" x14ac:dyDescent="0.15">
      <c r="E1202" s="18"/>
      <c r="L1202" s="3"/>
      <c r="S1202" s="3"/>
      <c r="T1202" s="3"/>
      <c r="U1202" s="3"/>
      <c r="V1202" s="3"/>
    </row>
    <row r="1203" spans="5:22" x14ac:dyDescent="0.15">
      <c r="E1203" s="18"/>
      <c r="L1203" s="3"/>
      <c r="S1203" s="3"/>
      <c r="T1203" s="3"/>
      <c r="U1203" s="3"/>
      <c r="V1203" s="3"/>
    </row>
    <row r="1204" spans="5:22" x14ac:dyDescent="0.15">
      <c r="E1204" s="18"/>
      <c r="L1204" s="3"/>
      <c r="S1204" s="3"/>
      <c r="T1204" s="3"/>
      <c r="U1204" s="3"/>
      <c r="V1204" s="3"/>
    </row>
    <row r="1205" spans="5:22" x14ac:dyDescent="0.15">
      <c r="E1205" s="18"/>
      <c r="L1205" s="3"/>
      <c r="S1205" s="3"/>
      <c r="T1205" s="3"/>
      <c r="U1205" s="3"/>
      <c r="V1205" s="3"/>
    </row>
    <row r="1206" spans="5:22" x14ac:dyDescent="0.15">
      <c r="E1206" s="18"/>
      <c r="L1206" s="3"/>
      <c r="S1206" s="3"/>
      <c r="T1206" s="3"/>
      <c r="U1206" s="3"/>
      <c r="V1206" s="3"/>
    </row>
    <row r="1207" spans="5:22" x14ac:dyDescent="0.15">
      <c r="E1207" s="18"/>
    </row>
    <row r="1208" spans="5:22" x14ac:dyDescent="0.15">
      <c r="E1208" s="18"/>
    </row>
    <row r="1209" spans="5:22" x14ac:dyDescent="0.15">
      <c r="E1209" s="18"/>
    </row>
    <row r="1210" spans="5:22" x14ac:dyDescent="0.15">
      <c r="E1210" s="18"/>
    </row>
    <row r="1211" spans="5:22" x14ac:dyDescent="0.15">
      <c r="E1211" s="18"/>
    </row>
    <row r="1212" spans="5:22" x14ac:dyDescent="0.15">
      <c r="E1212" s="18"/>
    </row>
    <row r="1213" spans="5:22" x14ac:dyDescent="0.15">
      <c r="E1213" s="18"/>
    </row>
    <row r="1214" spans="5:22" x14ac:dyDescent="0.15">
      <c r="E1214" s="18"/>
    </row>
    <row r="1215" spans="5:22" x14ac:dyDescent="0.15">
      <c r="E1215" s="18"/>
    </row>
    <row r="1216" spans="5:22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  <row r="2285" spans="5:5" x14ac:dyDescent="0.15">
      <c r="E2285" s="18"/>
    </row>
    <row r="2286" spans="5:5" x14ac:dyDescent="0.15">
      <c r="E2286" s="18"/>
    </row>
    <row r="2287" spans="5:5" x14ac:dyDescent="0.15">
      <c r="E2287" s="18"/>
    </row>
    <row r="2288" spans="5:5" x14ac:dyDescent="0.15">
      <c r="E2288" s="18"/>
    </row>
    <row r="2289" spans="5:5" x14ac:dyDescent="0.15">
      <c r="E2289" s="18"/>
    </row>
    <row r="2290" spans="5:5" x14ac:dyDescent="0.15">
      <c r="E2290" s="18"/>
    </row>
    <row r="2291" spans="5:5" x14ac:dyDescent="0.15">
      <c r="E2291" s="18"/>
    </row>
    <row r="2292" spans="5:5" x14ac:dyDescent="0.15">
      <c r="E2292" s="18"/>
    </row>
    <row r="2293" spans="5:5" x14ac:dyDescent="0.15">
      <c r="E2293" s="18"/>
    </row>
    <row r="2294" spans="5:5" x14ac:dyDescent="0.15">
      <c r="E2294" s="18"/>
    </row>
    <row r="2295" spans="5:5" x14ac:dyDescent="0.15">
      <c r="E2295" s="18"/>
    </row>
    <row r="2296" spans="5:5" x14ac:dyDescent="0.15">
      <c r="E2296" s="18"/>
    </row>
    <row r="2297" spans="5:5" x14ac:dyDescent="0.15">
      <c r="E2297" s="18"/>
    </row>
    <row r="2298" spans="5:5" x14ac:dyDescent="0.15">
      <c r="E2298" s="18"/>
    </row>
    <row r="2299" spans="5:5" x14ac:dyDescent="0.15">
      <c r="E2299" s="18"/>
    </row>
    <row r="2300" spans="5:5" x14ac:dyDescent="0.15">
      <c r="E2300" s="18"/>
    </row>
    <row r="2301" spans="5:5" x14ac:dyDescent="0.15">
      <c r="E2301" s="18"/>
    </row>
    <row r="2302" spans="5:5" x14ac:dyDescent="0.15">
      <c r="E2302" s="18"/>
    </row>
    <row r="2303" spans="5:5" x14ac:dyDescent="0.15">
      <c r="E2303" s="18"/>
    </row>
    <row r="2304" spans="5:5" x14ac:dyDescent="0.15">
      <c r="E2304" s="18"/>
    </row>
    <row r="2305" spans="5:5" x14ac:dyDescent="0.15">
      <c r="E2305" s="18"/>
    </row>
    <row r="2306" spans="5:5" x14ac:dyDescent="0.15">
      <c r="E2306" s="18"/>
    </row>
    <row r="2307" spans="5:5" x14ac:dyDescent="0.15">
      <c r="E2307" s="18"/>
    </row>
    <row r="2308" spans="5:5" x14ac:dyDescent="0.15">
      <c r="E2308" s="18"/>
    </row>
    <row r="2309" spans="5:5" x14ac:dyDescent="0.15">
      <c r="E2309" s="18"/>
    </row>
    <row r="2310" spans="5:5" x14ac:dyDescent="0.15">
      <c r="E2310" s="18"/>
    </row>
  </sheetData>
  <mergeCells count="245">
    <mergeCell ref="B2:AK2"/>
    <mergeCell ref="B4:B5"/>
    <mergeCell ref="C4:C5"/>
    <mergeCell ref="D4:D5"/>
    <mergeCell ref="E4:E5"/>
    <mergeCell ref="J4:T4"/>
    <mergeCell ref="U4:Z4"/>
    <mergeCell ref="AB4:AI4"/>
    <mergeCell ref="AJ4:AJ5"/>
    <mergeCell ref="AK4:AK5"/>
    <mergeCell ref="B6:B14"/>
    <mergeCell ref="C6:C14"/>
    <mergeCell ref="B16:AK16"/>
    <mergeCell ref="B17:B18"/>
    <mergeCell ref="C17:C18"/>
    <mergeCell ref="D17:D18"/>
    <mergeCell ref="E17:E18"/>
    <mergeCell ref="F17:H17"/>
    <mergeCell ref="I17:T17"/>
    <mergeCell ref="U17:Z17"/>
    <mergeCell ref="AA17:AI17"/>
    <mergeCell ref="AJ17:AJ18"/>
    <mergeCell ref="AK17:AK18"/>
    <mergeCell ref="B19:B38"/>
    <mergeCell ref="C19:C38"/>
    <mergeCell ref="D19:D20"/>
    <mergeCell ref="E19:E20"/>
    <mergeCell ref="F19:F20"/>
    <mergeCell ref="G19:G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F19:AF20"/>
    <mergeCell ref="AG19:AG20"/>
    <mergeCell ref="AH19:AH20"/>
    <mergeCell ref="AI19:AI20"/>
    <mergeCell ref="AJ19:AJ20"/>
    <mergeCell ref="AK19:AK20"/>
    <mergeCell ref="D21:D22"/>
    <mergeCell ref="E21:E22"/>
    <mergeCell ref="F21:F22"/>
    <mergeCell ref="G21:G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F21:AF22"/>
    <mergeCell ref="AG21:AG22"/>
    <mergeCell ref="AH21:AH22"/>
    <mergeCell ref="AI21:AI22"/>
    <mergeCell ref="AJ21:AJ22"/>
    <mergeCell ref="AK21:AK22"/>
    <mergeCell ref="D23:D24"/>
    <mergeCell ref="E23:E24"/>
    <mergeCell ref="F23:F24"/>
    <mergeCell ref="G23:G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F23:AF24"/>
    <mergeCell ref="AG23:AG24"/>
    <mergeCell ref="AH23:AH24"/>
    <mergeCell ref="AI23:AI24"/>
    <mergeCell ref="AJ23:AJ24"/>
    <mergeCell ref="AK23:AK24"/>
    <mergeCell ref="D25:D26"/>
    <mergeCell ref="E25:E26"/>
    <mergeCell ref="F25:F26"/>
    <mergeCell ref="G25:G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F25:AF26"/>
    <mergeCell ref="AG25:AG26"/>
    <mergeCell ref="AH25:AH26"/>
    <mergeCell ref="AI25:AI26"/>
    <mergeCell ref="AJ25:AJ26"/>
    <mergeCell ref="AK25:AK26"/>
    <mergeCell ref="D27:D28"/>
    <mergeCell ref="E27:E28"/>
    <mergeCell ref="F27:F28"/>
    <mergeCell ref="G27:G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F27:AF28"/>
    <mergeCell ref="AG27:AG28"/>
    <mergeCell ref="AH27:AH28"/>
    <mergeCell ref="AI27:AI28"/>
    <mergeCell ref="AJ27:AJ28"/>
    <mergeCell ref="AK27:AK28"/>
    <mergeCell ref="D29:D30"/>
    <mergeCell ref="E29:E30"/>
    <mergeCell ref="F29:F30"/>
    <mergeCell ref="G29:G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F29:AF30"/>
    <mergeCell ref="AG29:AG30"/>
    <mergeCell ref="AH29:AH30"/>
    <mergeCell ref="AI29:AI30"/>
    <mergeCell ref="AJ29:AJ30"/>
    <mergeCell ref="AK29:AK30"/>
    <mergeCell ref="D31:D32"/>
    <mergeCell ref="E31:E32"/>
    <mergeCell ref="F31:F32"/>
    <mergeCell ref="G31:G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F31:AF32"/>
    <mergeCell ref="AG31:AG32"/>
    <mergeCell ref="AH31:AH32"/>
    <mergeCell ref="AI31:AI32"/>
    <mergeCell ref="AJ31:AJ32"/>
    <mergeCell ref="AK31:AK32"/>
    <mergeCell ref="D33:D34"/>
    <mergeCell ref="E33:E34"/>
    <mergeCell ref="F33:F34"/>
    <mergeCell ref="G33:G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F33:AF34"/>
    <mergeCell ref="AG33:AG34"/>
    <mergeCell ref="AH33:AH34"/>
    <mergeCell ref="AI33:AI34"/>
    <mergeCell ref="AJ33:AJ34"/>
    <mergeCell ref="AK33:AK34"/>
    <mergeCell ref="D35:D36"/>
    <mergeCell ref="E35:E36"/>
    <mergeCell ref="F35:F36"/>
    <mergeCell ref="G35:G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F35:AF36"/>
    <mergeCell ref="AG35:AG36"/>
    <mergeCell ref="AH35:AH36"/>
    <mergeCell ref="AI35:AI36"/>
    <mergeCell ref="AJ35:AJ36"/>
    <mergeCell ref="AK35:AK36"/>
    <mergeCell ref="D37:D38"/>
    <mergeCell ref="E37:E38"/>
    <mergeCell ref="F37:F38"/>
    <mergeCell ref="G37:G38"/>
    <mergeCell ref="S37:S38"/>
    <mergeCell ref="AF37:AF38"/>
    <mergeCell ref="T37:T38"/>
    <mergeCell ref="U37:U38"/>
    <mergeCell ref="V37:V38"/>
    <mergeCell ref="W37:W38"/>
    <mergeCell ref="X37:X38"/>
    <mergeCell ref="Y37:Y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</mergeCells>
  <phoneticPr fontId="2" type="noConversion"/>
  <pageMargins left="2.02" right="0.74803149606299213" top="0.48" bottom="0.48" header="0.23" footer="0.51181102362204722"/>
  <pageSetup paperSize="8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R2284"/>
  <sheetViews>
    <sheetView showGridLines="0" zoomScale="90" zoomScaleNormal="90" workbookViewId="0">
      <selection activeCell="T15" sqref="T15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29" width="7.875" style="1" customWidth="1"/>
    <col min="30" max="30" width="7.875" style="41" hidden="1" customWidth="1"/>
    <col min="31" max="31" width="7.875" style="1" customWidth="1"/>
    <col min="32" max="32" width="6.125" style="1" customWidth="1"/>
    <col min="33" max="33" width="7.875" style="1" customWidth="1"/>
    <col min="34" max="34" width="6.875" style="1" customWidth="1"/>
    <col min="35" max="35" width="8.25" style="1" customWidth="1"/>
    <col min="36" max="36" width="9" style="1" customWidth="1"/>
    <col min="37" max="37" width="2.125" style="1" customWidth="1"/>
    <col min="38" max="38" width="3" style="1" customWidth="1"/>
    <col min="39" max="39" width="18.125" style="1" customWidth="1"/>
    <col min="40" max="43" width="8.25" style="1" customWidth="1"/>
    <col min="44" max="44" width="10.75" style="1" customWidth="1"/>
    <col min="45" max="110" width="8.25" style="1" customWidth="1"/>
    <col min="111" max="16384" width="8.75" style="1"/>
  </cols>
  <sheetData>
    <row r="1" spans="1:44" ht="19.899999999999999" customHeight="1" x14ac:dyDescent="0.15">
      <c r="A1" s="32"/>
      <c r="B1" s="52"/>
      <c r="C1" s="52"/>
      <c r="D1" s="53"/>
      <c r="E1" s="52"/>
      <c r="F1" s="54"/>
      <c r="G1" s="54"/>
      <c r="H1" s="54"/>
      <c r="I1" s="54"/>
      <c r="J1" s="53"/>
      <c r="K1" s="55"/>
      <c r="L1" s="52"/>
      <c r="M1" s="56"/>
      <c r="N1" s="57"/>
      <c r="O1" s="53"/>
      <c r="P1" s="63"/>
      <c r="Q1" s="53"/>
      <c r="R1" s="53"/>
      <c r="S1" s="52"/>
      <c r="T1" s="52"/>
      <c r="U1" s="52"/>
      <c r="V1" s="52"/>
      <c r="W1" s="56"/>
      <c r="X1" s="53"/>
      <c r="Y1" s="53"/>
      <c r="Z1" s="52"/>
      <c r="AA1" s="52"/>
      <c r="AB1" s="52"/>
      <c r="AC1" s="56"/>
      <c r="AD1" s="57"/>
      <c r="AE1" s="52"/>
      <c r="AF1" s="58"/>
      <c r="AG1" s="52"/>
      <c r="AH1" s="52"/>
      <c r="AI1" s="52"/>
      <c r="AJ1" s="59"/>
      <c r="AK1" s="32"/>
    </row>
    <row r="2" spans="1:44" ht="27.75" customHeight="1" thickBot="1" x14ac:dyDescent="0.2">
      <c r="A2" s="32"/>
      <c r="B2" s="175" t="s">
        <v>82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32"/>
    </row>
    <row r="3" spans="1:44" ht="33" customHeight="1" x14ac:dyDescent="0.15">
      <c r="A3" s="32"/>
      <c r="B3" s="165" t="s">
        <v>56</v>
      </c>
      <c r="C3" s="150" t="s">
        <v>25</v>
      </c>
      <c r="D3" s="150" t="s">
        <v>26</v>
      </c>
      <c r="E3" s="150" t="s">
        <v>27</v>
      </c>
      <c r="F3" s="167" t="s">
        <v>14</v>
      </c>
      <c r="G3" s="167"/>
      <c r="H3" s="167"/>
      <c r="I3" s="147" t="s">
        <v>89</v>
      </c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9"/>
      <c r="U3" s="167" t="s">
        <v>81</v>
      </c>
      <c r="V3" s="167"/>
      <c r="W3" s="167"/>
      <c r="X3" s="167"/>
      <c r="Y3" s="167"/>
      <c r="Z3" s="167"/>
      <c r="AA3" s="147" t="s">
        <v>84</v>
      </c>
      <c r="AB3" s="148"/>
      <c r="AC3" s="148"/>
      <c r="AD3" s="148"/>
      <c r="AE3" s="148"/>
      <c r="AF3" s="148"/>
      <c r="AG3" s="148"/>
      <c r="AH3" s="149"/>
      <c r="AI3" s="150" t="s">
        <v>97</v>
      </c>
      <c r="AJ3" s="152" t="s">
        <v>86</v>
      </c>
      <c r="AK3" s="32"/>
    </row>
    <row r="4" spans="1:44" ht="46.5" customHeight="1" x14ac:dyDescent="0.15">
      <c r="A4" s="32"/>
      <c r="B4" s="166"/>
      <c r="C4" s="151"/>
      <c r="D4" s="151"/>
      <c r="E4" s="151"/>
      <c r="F4" s="6" t="s">
        <v>54</v>
      </c>
      <c r="G4" s="6" t="s">
        <v>55</v>
      </c>
      <c r="H4" s="64" t="s">
        <v>57</v>
      </c>
      <c r="I4" s="6" t="s">
        <v>94</v>
      </c>
      <c r="J4" s="6" t="s">
        <v>33</v>
      </c>
      <c r="K4" s="24" t="s">
        <v>34</v>
      </c>
      <c r="L4" s="6" t="s">
        <v>35</v>
      </c>
      <c r="M4" s="6" t="s">
        <v>36</v>
      </c>
      <c r="N4" s="64" t="s">
        <v>18</v>
      </c>
      <c r="O4" s="6" t="s">
        <v>37</v>
      </c>
      <c r="P4" s="64" t="s">
        <v>10</v>
      </c>
      <c r="Q4" s="6" t="s">
        <v>87</v>
      </c>
      <c r="R4" s="6" t="s">
        <v>88</v>
      </c>
      <c r="S4" s="6" t="s">
        <v>39</v>
      </c>
      <c r="T4" s="6" t="s">
        <v>40</v>
      </c>
      <c r="U4" s="6" t="s">
        <v>33</v>
      </c>
      <c r="V4" s="24" t="s">
        <v>34</v>
      </c>
      <c r="W4" s="6" t="s">
        <v>36</v>
      </c>
      <c r="X4" s="6" t="s">
        <v>37</v>
      </c>
      <c r="Y4" s="6" t="s">
        <v>41</v>
      </c>
      <c r="Z4" s="6" t="s">
        <v>39</v>
      </c>
      <c r="AA4" s="6" t="s">
        <v>33</v>
      </c>
      <c r="AB4" s="24" t="s">
        <v>34</v>
      </c>
      <c r="AC4" s="6" t="s">
        <v>36</v>
      </c>
      <c r="AD4" s="64" t="s">
        <v>18</v>
      </c>
      <c r="AE4" s="6" t="s">
        <v>37</v>
      </c>
      <c r="AF4" s="6" t="s">
        <v>41</v>
      </c>
      <c r="AG4" s="6" t="s">
        <v>39</v>
      </c>
      <c r="AH4" s="6" t="s">
        <v>40</v>
      </c>
      <c r="AI4" s="151"/>
      <c r="AJ4" s="153"/>
      <c r="AK4" s="32"/>
      <c r="AN4" s="108"/>
    </row>
    <row r="5" spans="1:44" ht="34.5" customHeight="1" x14ac:dyDescent="0.15">
      <c r="A5" s="32"/>
      <c r="B5" s="154">
        <f>C5+2*0.3</f>
        <v>4.5999999999999996</v>
      </c>
      <c r="C5" s="137">
        <v>4</v>
      </c>
      <c r="D5" s="144">
        <f>$B$5*100-2*2</f>
        <v>455.99999999999994</v>
      </c>
      <c r="E5" s="157" t="s">
        <v>60</v>
      </c>
      <c r="F5" s="144">
        <v>45</v>
      </c>
      <c r="G5" s="144">
        <f>F5+D5/2*H5</f>
        <v>45</v>
      </c>
      <c r="H5" s="65">
        <v>0</v>
      </c>
      <c r="I5" s="39">
        <v>1</v>
      </c>
      <c r="J5" s="69">
        <f>D5-11</f>
        <v>444.99999999999994</v>
      </c>
      <c r="K5" s="69">
        <f>(F5-7-AD5*2-1.16/2-N5/2)</f>
        <v>33.22</v>
      </c>
      <c r="L5" s="7">
        <f>(99-13)/(Q5-1)</f>
        <v>9.5555555555555554</v>
      </c>
      <c r="M5" s="86">
        <v>25</v>
      </c>
      <c r="N5" s="36">
        <f>IF(M5=16,1.84,IF(M5=20,2.27,IF(M5=22,2.51,IF(M5=25,2.84,IF(M5=28,3.16)))))</f>
        <v>2.84</v>
      </c>
      <c r="O5" s="69">
        <f>J5+2*K5</f>
        <v>511.43999999999994</v>
      </c>
      <c r="P5" s="4">
        <v>10</v>
      </c>
      <c r="Q5" s="4">
        <f>IF(T5="单排",P5,P5/2)</f>
        <v>10</v>
      </c>
      <c r="R5" s="4">
        <f>P5-Q5</f>
        <v>0</v>
      </c>
      <c r="S5" s="137">
        <f>O5/100*(Q5)*((M5/100)^2/4*PI()*7850/100)</f>
        <v>197.07623050004554</v>
      </c>
      <c r="T5" s="137" t="s">
        <v>43</v>
      </c>
      <c r="U5" s="137">
        <f>D5-11</f>
        <v>444.99999999999994</v>
      </c>
      <c r="V5" s="137">
        <v>10</v>
      </c>
      <c r="W5" s="141">
        <v>10</v>
      </c>
      <c r="X5" s="137">
        <f>U5+2*V5</f>
        <v>464.99999999999994</v>
      </c>
      <c r="Y5" s="144">
        <v>6</v>
      </c>
      <c r="Z5" s="137">
        <f>X5*Y5/100*((W5/100)^2/4*PI()*7850/100)</f>
        <v>17.201397875649214</v>
      </c>
      <c r="AA5" s="137">
        <f>IF(AH5="双肢",90.8,(INT((Q5-1)/2)+3)*L5+N5+AD5)</f>
        <v>90.8</v>
      </c>
      <c r="AB5" s="137">
        <f>F5-8.4</f>
        <v>36.6</v>
      </c>
      <c r="AC5" s="141">
        <v>12</v>
      </c>
      <c r="AD5" s="137">
        <f>IF(AC5=10,1.16,IF(AC5=12,1.39,IF(AC5=25,2.84,IF(AC5=28,3.16))))</f>
        <v>1.39</v>
      </c>
      <c r="AE5" s="137">
        <f>(AA5+AB5+14)*2</f>
        <v>282.8</v>
      </c>
      <c r="AF5" s="144">
        <f>14*2+11+1</f>
        <v>40</v>
      </c>
      <c r="AG5" s="137">
        <f>AE5*AF5/100*((AC5/100)^2/4*PI()*7850/100)</f>
        <v>100.42952917127427</v>
      </c>
      <c r="AH5" s="137" t="s">
        <v>8</v>
      </c>
      <c r="AI5" s="137">
        <f>S5+Z5+AG5</f>
        <v>314.70715754696903</v>
      </c>
      <c r="AJ5" s="179">
        <f>F5*D5*0.99/10000</f>
        <v>2.0314799999999997</v>
      </c>
      <c r="AK5" s="32"/>
      <c r="AM5" s="1">
        <f>AI5/AJ5</f>
        <v>154.9152133158924</v>
      </c>
      <c r="AN5" s="51"/>
      <c r="AR5" s="43"/>
    </row>
    <row r="6" spans="1:44" ht="34.5" customHeight="1" x14ac:dyDescent="0.15">
      <c r="A6" s="32"/>
      <c r="B6" s="154"/>
      <c r="C6" s="137"/>
      <c r="D6" s="144"/>
      <c r="E6" s="157"/>
      <c r="F6" s="144"/>
      <c r="G6" s="144"/>
      <c r="H6" s="65"/>
      <c r="I6" s="84" t="s">
        <v>95</v>
      </c>
      <c r="J6" s="76"/>
      <c r="K6" s="76"/>
      <c r="L6" s="77"/>
      <c r="M6" s="78"/>
      <c r="N6" s="79"/>
      <c r="O6" s="76"/>
      <c r="P6" s="80"/>
      <c r="Q6" s="80"/>
      <c r="R6" s="4">
        <f>R5</f>
        <v>0</v>
      </c>
      <c r="S6" s="137"/>
      <c r="T6" s="137"/>
      <c r="U6" s="137"/>
      <c r="V6" s="137"/>
      <c r="W6" s="142"/>
      <c r="X6" s="137"/>
      <c r="Y6" s="144"/>
      <c r="Z6" s="137"/>
      <c r="AA6" s="137"/>
      <c r="AB6" s="137"/>
      <c r="AC6" s="142"/>
      <c r="AD6" s="137"/>
      <c r="AE6" s="137"/>
      <c r="AF6" s="144"/>
      <c r="AG6" s="137"/>
      <c r="AH6" s="137"/>
      <c r="AI6" s="137"/>
      <c r="AJ6" s="179"/>
      <c r="AK6" s="32"/>
      <c r="AR6" s="43"/>
    </row>
    <row r="7" spans="1:44" ht="34.5" customHeight="1" x14ac:dyDescent="0.15">
      <c r="A7" s="32"/>
      <c r="B7" s="154"/>
      <c r="C7" s="137"/>
      <c r="D7" s="144">
        <f>$B$5*100-2*2</f>
        <v>455.99999999999994</v>
      </c>
      <c r="E7" s="157" t="s">
        <v>91</v>
      </c>
      <c r="F7" s="144">
        <v>45</v>
      </c>
      <c r="G7" s="144">
        <f>F7+D7/2*H7</f>
        <v>45</v>
      </c>
      <c r="H7" s="65">
        <v>0</v>
      </c>
      <c r="I7" s="39">
        <v>1</v>
      </c>
      <c r="J7" s="69">
        <f>D7-11</f>
        <v>444.99999999999994</v>
      </c>
      <c r="K7" s="69">
        <f>(F7-7-AD7*2-1.16/2-N7/2)</f>
        <v>33.22</v>
      </c>
      <c r="L7" s="7">
        <f>(99-13)/(Q7-1)</f>
        <v>9.5555555555555554</v>
      </c>
      <c r="M7" s="86">
        <v>25</v>
      </c>
      <c r="N7" s="36">
        <f>IF(M7=16,1.84,IF(M7=20,2.27,IF(M7=22,2.51,IF(M7=25,2.84,IF(M7=28,3.16)))))</f>
        <v>2.84</v>
      </c>
      <c r="O7" s="69">
        <f>J7+2*K7</f>
        <v>511.43999999999994</v>
      </c>
      <c r="P7" s="4">
        <v>15</v>
      </c>
      <c r="Q7" s="4">
        <v>10</v>
      </c>
      <c r="R7" s="4">
        <f>P7-Q7</f>
        <v>5</v>
      </c>
      <c r="S7" s="137">
        <f>O7/100*(Q7)*((M7/100)^2/4*PI()*7850/100)+O8/100*(R8)*((M8/100)^2/4*PI()*7850/100)</f>
        <v>281.65747677479919</v>
      </c>
      <c r="T7" s="137" t="s">
        <v>90</v>
      </c>
      <c r="U7" s="137">
        <f>D7-11</f>
        <v>444.99999999999994</v>
      </c>
      <c r="V7" s="137">
        <v>10</v>
      </c>
      <c r="W7" s="141">
        <v>10</v>
      </c>
      <c r="X7" s="137">
        <f>U7+2*V7</f>
        <v>464.99999999999994</v>
      </c>
      <c r="Y7" s="144">
        <v>6</v>
      </c>
      <c r="Z7" s="137">
        <f>X7*Y7/100*((W7/100)^2/4*PI()*7850/100)</f>
        <v>17.201397875649214</v>
      </c>
      <c r="AA7" s="137">
        <f>IF(AH7="双肢",90.8,(INT((Q7-1)/2)+3)*L7+N7+AD7)</f>
        <v>90.8</v>
      </c>
      <c r="AB7" s="137">
        <f>F7-8.4</f>
        <v>36.6</v>
      </c>
      <c r="AC7" s="141">
        <v>12</v>
      </c>
      <c r="AD7" s="137">
        <f>IF(AC7=10,1.16,IF(AC7=12,1.39,IF(AC7=25,2.84,IF(AC7=28,3.16))))</f>
        <v>1.39</v>
      </c>
      <c r="AE7" s="137">
        <f>(AA7+AB7+14)*2</f>
        <v>282.8</v>
      </c>
      <c r="AF7" s="144">
        <f>14*2+11+1</f>
        <v>40</v>
      </c>
      <c r="AG7" s="137">
        <f>AE7*AF7/100*((AC7/100)^2/4*PI()*7850/100)</f>
        <v>100.42952917127427</v>
      </c>
      <c r="AH7" s="137" t="s">
        <v>8</v>
      </c>
      <c r="AI7" s="137">
        <f>S7+Z7+AG7</f>
        <v>399.28840382172268</v>
      </c>
      <c r="AJ7" s="179">
        <f>F7*D7*0.99/10000</f>
        <v>2.0314799999999997</v>
      </c>
      <c r="AK7" s="32"/>
      <c r="AM7" s="1">
        <f>AI7/AJ7</f>
        <v>196.55049708671646</v>
      </c>
      <c r="AN7" s="51"/>
      <c r="AR7" s="43"/>
    </row>
    <row r="8" spans="1:44" ht="34.5" customHeight="1" x14ac:dyDescent="0.15">
      <c r="A8" s="32"/>
      <c r="B8" s="154"/>
      <c r="C8" s="137"/>
      <c r="D8" s="144"/>
      <c r="E8" s="176"/>
      <c r="F8" s="144"/>
      <c r="G8" s="144"/>
      <c r="H8" s="65"/>
      <c r="I8" s="84" t="s">
        <v>95</v>
      </c>
      <c r="J8" s="69">
        <f>J7-6</f>
        <v>438.99999999999994</v>
      </c>
      <c r="K8" s="76"/>
      <c r="L8" s="77"/>
      <c r="M8" s="86">
        <v>25</v>
      </c>
      <c r="N8" s="36"/>
      <c r="O8" s="69">
        <f>J8</f>
        <v>438.99999999999994</v>
      </c>
      <c r="P8" s="4"/>
      <c r="Q8" s="80"/>
      <c r="R8" s="4">
        <f>R7</f>
        <v>5</v>
      </c>
      <c r="S8" s="137"/>
      <c r="T8" s="137"/>
      <c r="U8" s="137"/>
      <c r="V8" s="137"/>
      <c r="W8" s="142"/>
      <c r="X8" s="137"/>
      <c r="Y8" s="144"/>
      <c r="Z8" s="137"/>
      <c r="AA8" s="137"/>
      <c r="AB8" s="137"/>
      <c r="AC8" s="142"/>
      <c r="AD8" s="137"/>
      <c r="AE8" s="137"/>
      <c r="AF8" s="144"/>
      <c r="AG8" s="137"/>
      <c r="AH8" s="137"/>
      <c r="AI8" s="137"/>
      <c r="AJ8" s="179"/>
      <c r="AK8" s="32"/>
      <c r="AR8" s="43"/>
    </row>
    <row r="9" spans="1:44" ht="34.5" customHeight="1" x14ac:dyDescent="0.15">
      <c r="A9" s="32"/>
      <c r="B9" s="154"/>
      <c r="C9" s="137"/>
      <c r="D9" s="144">
        <f>$B$5*100-2*2</f>
        <v>455.99999999999994</v>
      </c>
      <c r="E9" s="157" t="s">
        <v>92</v>
      </c>
      <c r="F9" s="144">
        <v>55</v>
      </c>
      <c r="G9" s="144">
        <f>F9+D9/2*H9</f>
        <v>55</v>
      </c>
      <c r="H9" s="65">
        <v>0</v>
      </c>
      <c r="I9" s="39">
        <v>1</v>
      </c>
      <c r="J9" s="69">
        <f>D9-11</f>
        <v>444.99999999999994</v>
      </c>
      <c r="K9" s="69">
        <f>(F9-7-AD9*2-1.16/2-N9/2)</f>
        <v>43.22</v>
      </c>
      <c r="L9" s="7">
        <f>(99-13)/(Q9-1)</f>
        <v>9.5555555555555554</v>
      </c>
      <c r="M9" s="86">
        <v>25</v>
      </c>
      <c r="N9" s="36">
        <f>IF(M9=16,1.84,IF(M9=20,2.27,IF(M9=22,2.51,IF(M9=25,2.84,IF(M9=28,3.16)))))</f>
        <v>2.84</v>
      </c>
      <c r="O9" s="69">
        <f>J9+2*K9</f>
        <v>531.43999999999994</v>
      </c>
      <c r="P9" s="4">
        <v>18</v>
      </c>
      <c r="Q9" s="4">
        <v>10</v>
      </c>
      <c r="R9" s="4">
        <f>P9-Q9</f>
        <v>8</v>
      </c>
      <c r="S9" s="137">
        <f>O9/100*(Q9)*((M9/100)^2/4*PI()*7850/100)+O10/100*(R10)*((M10/100)^2/4*PI()*7850/100)</f>
        <v>340.11294401798875</v>
      </c>
      <c r="T9" s="137" t="s">
        <v>90</v>
      </c>
      <c r="U9" s="137">
        <f>D9-11</f>
        <v>444.99999999999994</v>
      </c>
      <c r="V9" s="137">
        <v>10</v>
      </c>
      <c r="W9" s="141">
        <v>10</v>
      </c>
      <c r="X9" s="137">
        <f>U9+2*V9</f>
        <v>464.99999999999994</v>
      </c>
      <c r="Y9" s="144">
        <v>7</v>
      </c>
      <c r="Z9" s="137">
        <f>X9*Y9/100*((W9/100)^2/4*PI()*7850/100)</f>
        <v>20.06829752159075</v>
      </c>
      <c r="AA9" s="137">
        <f>IF(AH9="双肢",90.8,(INT((Q9-1)/2)+3)*L9+N9+AD9)</f>
        <v>90.8</v>
      </c>
      <c r="AB9" s="137">
        <f>F9-8.4</f>
        <v>46.6</v>
      </c>
      <c r="AC9" s="141">
        <v>12</v>
      </c>
      <c r="AD9" s="137">
        <f>IF(AC9=10,1.16,IF(AC9=12,1.39,IF(AC9=25,2.84,IF(AC9=28,3.16))))</f>
        <v>1.39</v>
      </c>
      <c r="AE9" s="137">
        <f>(AA9+AB9+14)*2</f>
        <v>302.8</v>
      </c>
      <c r="AF9" s="144">
        <f>14*2+11+1</f>
        <v>40</v>
      </c>
      <c r="AG9" s="137">
        <f>AE9*AF9/100*((AC9/100)^2/4*PI()*7850/100)</f>
        <v>107.53204184251007</v>
      </c>
      <c r="AH9" s="137" t="s">
        <v>8</v>
      </c>
      <c r="AI9" s="137">
        <f>S9+Z9+AG9</f>
        <v>467.71328338208957</v>
      </c>
      <c r="AJ9" s="179">
        <f>F9*D9*0.99/10000</f>
        <v>2.4829199999999996</v>
      </c>
      <c r="AK9" s="32"/>
      <c r="AM9" s="1">
        <f>AI9/AJ9</f>
        <v>188.3722727200593</v>
      </c>
      <c r="AN9" s="51"/>
      <c r="AR9" s="43"/>
    </row>
    <row r="10" spans="1:44" ht="34.5" customHeight="1" x14ac:dyDescent="0.15">
      <c r="A10" s="32"/>
      <c r="B10" s="154"/>
      <c r="C10" s="137"/>
      <c r="D10" s="144"/>
      <c r="E10" s="176"/>
      <c r="F10" s="144"/>
      <c r="G10" s="144"/>
      <c r="H10" s="65"/>
      <c r="I10" s="84" t="s">
        <v>95</v>
      </c>
      <c r="J10" s="69">
        <f>J9-6</f>
        <v>438.99999999999994</v>
      </c>
      <c r="K10" s="76"/>
      <c r="L10" s="77"/>
      <c r="M10" s="86">
        <v>25</v>
      </c>
      <c r="N10" s="36"/>
      <c r="O10" s="69">
        <f>J10</f>
        <v>438.99999999999994</v>
      </c>
      <c r="P10" s="4"/>
      <c r="Q10" s="80"/>
      <c r="R10" s="4">
        <f>R9</f>
        <v>8</v>
      </c>
      <c r="S10" s="137"/>
      <c r="T10" s="137"/>
      <c r="U10" s="137"/>
      <c r="V10" s="137"/>
      <c r="W10" s="142"/>
      <c r="X10" s="137"/>
      <c r="Y10" s="144"/>
      <c r="Z10" s="137"/>
      <c r="AA10" s="137"/>
      <c r="AB10" s="137"/>
      <c r="AC10" s="142"/>
      <c r="AD10" s="137"/>
      <c r="AE10" s="137"/>
      <c r="AF10" s="144"/>
      <c r="AG10" s="137"/>
      <c r="AH10" s="137"/>
      <c r="AI10" s="137"/>
      <c r="AJ10" s="179"/>
      <c r="AK10" s="32"/>
      <c r="AR10" s="43"/>
    </row>
    <row r="11" spans="1:44" ht="34.5" customHeight="1" x14ac:dyDescent="0.15">
      <c r="A11" s="32"/>
      <c r="B11" s="154"/>
      <c r="C11" s="137"/>
      <c r="D11" s="144">
        <f>$B$5*100-2*2</f>
        <v>455.99999999999994</v>
      </c>
      <c r="E11" s="157" t="s">
        <v>93</v>
      </c>
      <c r="F11" s="144">
        <v>55</v>
      </c>
      <c r="G11" s="144">
        <f>F11+D11/2*H11</f>
        <v>55</v>
      </c>
      <c r="H11" s="65">
        <v>0</v>
      </c>
      <c r="I11" s="39">
        <v>1</v>
      </c>
      <c r="J11" s="69">
        <f>D11-11</f>
        <v>444.99999999999994</v>
      </c>
      <c r="K11" s="69">
        <f>(F11-7-AD11*2-1.16/2-N11/2)</f>
        <v>43.06</v>
      </c>
      <c r="L11" s="7">
        <f>(99-13)/(Q11-1)</f>
        <v>9.5555555555555554</v>
      </c>
      <c r="M11" s="86">
        <v>28</v>
      </c>
      <c r="N11" s="36">
        <f>IF(M11=16,1.84,IF(M11=20,2.27,IF(M11=22,2.51,IF(M11=25,2.84,IF(M11=28,3.16)))))</f>
        <v>3.16</v>
      </c>
      <c r="O11" s="69">
        <f>J11+2*K11</f>
        <v>531.11999999999989</v>
      </c>
      <c r="P11" s="4">
        <v>18</v>
      </c>
      <c r="Q11" s="4">
        <v>10</v>
      </c>
      <c r="R11" s="4">
        <f>P11-Q11</f>
        <v>8</v>
      </c>
      <c r="S11" s="137">
        <f>O11/100*(Q11)*((M11/100)^2/4*PI()*7850/100)+O12/100*(R12)*((M12/100)^2/4*PI()*7850/100)</f>
        <v>426.48300003354723</v>
      </c>
      <c r="T11" s="137" t="s">
        <v>90</v>
      </c>
      <c r="U11" s="137">
        <f>D11-11</f>
        <v>444.99999999999994</v>
      </c>
      <c r="V11" s="137">
        <v>10</v>
      </c>
      <c r="W11" s="141">
        <v>10</v>
      </c>
      <c r="X11" s="137">
        <f>U11+2*V11</f>
        <v>464.99999999999994</v>
      </c>
      <c r="Y11" s="144">
        <v>7</v>
      </c>
      <c r="Z11" s="137">
        <f>X11*Y11/100*((W11/100)^2/4*PI()*7850/100)</f>
        <v>20.06829752159075</v>
      </c>
      <c r="AA11" s="137">
        <f>IF(AH11="双肢",90.8,(INT((Q11-1)/2)+3)*L11+N11+AD11)</f>
        <v>90.8</v>
      </c>
      <c r="AB11" s="137">
        <f>F11-8.4</f>
        <v>46.6</v>
      </c>
      <c r="AC11" s="141">
        <v>12</v>
      </c>
      <c r="AD11" s="137">
        <f>IF(AC11=10,1.16,IF(AC11=12,1.39,IF(AC11=25,2.84,IF(AC11=28,3.16))))</f>
        <v>1.39</v>
      </c>
      <c r="AE11" s="137">
        <f>(AA11+AB11+14)*2</f>
        <v>302.8</v>
      </c>
      <c r="AF11" s="144">
        <f>14*2+11+1</f>
        <v>40</v>
      </c>
      <c r="AG11" s="137">
        <f>AE11*AF11/100*((AC11/100)^2/4*PI()*7850/100)</f>
        <v>107.53204184251007</v>
      </c>
      <c r="AH11" s="137" t="s">
        <v>8</v>
      </c>
      <c r="AI11" s="137">
        <f>S11+Z11+AG11</f>
        <v>554.08333939764805</v>
      </c>
      <c r="AJ11" s="179">
        <f>F11*D11*0.99/10000</f>
        <v>2.4829199999999996</v>
      </c>
      <c r="AK11" s="32"/>
      <c r="AM11" s="1">
        <f>AI11/AJ11</f>
        <v>223.15795087946779</v>
      </c>
      <c r="AR11" s="43"/>
    </row>
    <row r="12" spans="1:44" ht="34.5" customHeight="1" thickBot="1" x14ac:dyDescent="0.2">
      <c r="A12" s="32"/>
      <c r="B12" s="155"/>
      <c r="C12" s="156"/>
      <c r="D12" s="177"/>
      <c r="E12" s="178"/>
      <c r="F12" s="177"/>
      <c r="G12" s="177"/>
      <c r="H12" s="66"/>
      <c r="I12" s="85" t="s">
        <v>95</v>
      </c>
      <c r="J12" s="70">
        <f>J11-6</f>
        <v>438.99999999999994</v>
      </c>
      <c r="K12" s="109"/>
      <c r="L12" s="82"/>
      <c r="M12" s="86">
        <v>28</v>
      </c>
      <c r="N12" s="37"/>
      <c r="O12" s="70">
        <f>J12</f>
        <v>438.99999999999994</v>
      </c>
      <c r="P12" s="5"/>
      <c r="Q12" s="83"/>
      <c r="R12" s="5">
        <f>R11</f>
        <v>8</v>
      </c>
      <c r="S12" s="156"/>
      <c r="T12" s="156"/>
      <c r="U12" s="156"/>
      <c r="V12" s="156"/>
      <c r="W12" s="142"/>
      <c r="X12" s="156"/>
      <c r="Y12" s="177"/>
      <c r="Z12" s="156"/>
      <c r="AA12" s="156"/>
      <c r="AB12" s="156"/>
      <c r="AC12" s="142"/>
      <c r="AD12" s="156"/>
      <c r="AE12" s="156"/>
      <c r="AF12" s="177"/>
      <c r="AG12" s="156"/>
      <c r="AH12" s="156"/>
      <c r="AI12" s="156"/>
      <c r="AJ12" s="180"/>
      <c r="AK12" s="32"/>
      <c r="AR12" s="43"/>
    </row>
    <row r="13" spans="1:44" ht="19.899999999999999" customHeight="1" x14ac:dyDescent="0.15">
      <c r="D13" s="2"/>
      <c r="E13" s="18"/>
      <c r="F13" s="2"/>
      <c r="G13" s="2"/>
      <c r="H13" s="2"/>
      <c r="I13" s="2"/>
      <c r="J13" s="2"/>
      <c r="K13" s="2"/>
      <c r="L13" s="3"/>
      <c r="M13" s="2"/>
      <c r="N13" s="42"/>
      <c r="O13" s="2"/>
      <c r="P13" s="28"/>
      <c r="Q13" s="2"/>
      <c r="R13" s="2"/>
      <c r="S13" s="3"/>
      <c r="T13" s="3"/>
      <c r="U13" s="3"/>
      <c r="V13" s="3"/>
      <c r="W13" s="2"/>
      <c r="X13" s="2"/>
      <c r="Y13" s="2"/>
      <c r="Z13" s="2"/>
      <c r="AA13" s="2"/>
      <c r="AB13" s="2"/>
      <c r="AC13" s="2"/>
      <c r="AD13" s="42"/>
      <c r="AE13" s="2"/>
      <c r="AF13" s="2"/>
      <c r="AG13" s="2"/>
      <c r="AH13" s="2"/>
      <c r="AI13" s="2"/>
      <c r="AJ13" s="2"/>
    </row>
    <row r="14" spans="1:44" ht="19.899999999999999" customHeight="1" x14ac:dyDescent="0.15">
      <c r="D14" s="2"/>
      <c r="E14" s="18"/>
      <c r="F14" s="2"/>
      <c r="G14" s="2"/>
      <c r="H14" s="2"/>
      <c r="I14" s="2"/>
      <c r="J14" s="2"/>
      <c r="K14" s="2"/>
      <c r="L14" s="3"/>
      <c r="M14" s="2"/>
      <c r="N14" s="42"/>
      <c r="O14" s="2"/>
      <c r="P14" s="28"/>
      <c r="Q14" s="2"/>
      <c r="R14" s="2"/>
      <c r="S14" s="3"/>
      <c r="T14" s="3"/>
      <c r="U14" s="3"/>
      <c r="V14" s="3"/>
      <c r="W14" s="2"/>
      <c r="X14" s="2"/>
      <c r="Y14" s="2"/>
      <c r="Z14" s="2"/>
      <c r="AA14" s="2"/>
      <c r="AB14" s="2"/>
      <c r="AC14" s="2"/>
      <c r="AD14" s="42"/>
      <c r="AE14" s="2"/>
      <c r="AF14" s="2"/>
      <c r="AG14" s="2"/>
      <c r="AH14" s="2"/>
      <c r="AI14" s="2"/>
      <c r="AJ14" s="2"/>
    </row>
    <row r="15" spans="1:44" ht="19.899999999999999" customHeight="1" x14ac:dyDescent="0.15">
      <c r="D15" s="2"/>
      <c r="E15" s="18"/>
      <c r="F15" s="2"/>
      <c r="G15" s="2"/>
      <c r="H15" s="2"/>
      <c r="I15" s="2"/>
      <c r="J15" s="2"/>
      <c r="K15" s="2"/>
      <c r="L15" s="3"/>
      <c r="M15" s="2"/>
      <c r="N15" s="42"/>
      <c r="O15" s="2"/>
      <c r="P15" s="28"/>
      <c r="Q15" s="2"/>
      <c r="R15" s="2"/>
      <c r="S15" s="3"/>
      <c r="T15" s="3"/>
      <c r="U15" s="3"/>
      <c r="V15" s="3"/>
      <c r="W15" s="2"/>
      <c r="X15" s="2"/>
      <c r="Y15" s="2"/>
      <c r="Z15" s="2"/>
      <c r="AA15" s="2"/>
      <c r="AB15" s="2"/>
      <c r="AC15" s="2"/>
      <c r="AD15" s="42"/>
      <c r="AE15" s="2"/>
      <c r="AF15" s="2"/>
      <c r="AG15" s="2"/>
      <c r="AH15" s="2"/>
      <c r="AI15" s="2"/>
      <c r="AJ15" s="2"/>
    </row>
    <row r="16" spans="1:44" ht="19.899999999999999" customHeight="1" x14ac:dyDescent="0.15">
      <c r="D16" s="2"/>
      <c r="E16" s="18"/>
      <c r="F16" s="2"/>
      <c r="G16" s="2"/>
      <c r="H16" s="2"/>
      <c r="I16" s="2"/>
      <c r="J16" s="2"/>
      <c r="K16" s="2"/>
      <c r="L16" s="3"/>
      <c r="M16" s="2"/>
      <c r="N16" s="42"/>
      <c r="O16" s="2"/>
      <c r="P16" s="28"/>
      <c r="Q16" s="2"/>
      <c r="R16" s="2"/>
      <c r="S16" s="3"/>
      <c r="T16" s="3"/>
      <c r="U16" s="3"/>
      <c r="V16" s="3"/>
      <c r="W16" s="2"/>
      <c r="X16" s="2"/>
      <c r="Y16" s="2"/>
      <c r="Z16" s="2"/>
      <c r="AA16" s="2"/>
      <c r="AB16" s="2"/>
      <c r="AC16" s="2"/>
      <c r="AD16" s="42"/>
      <c r="AE16" s="2"/>
      <c r="AF16" s="2"/>
      <c r="AG16" s="2"/>
      <c r="AH16" s="2"/>
      <c r="AI16" s="2"/>
      <c r="AJ16" s="2"/>
    </row>
    <row r="17" spans="4:36" ht="19.899999999999999" customHeight="1" x14ac:dyDescent="0.15">
      <c r="D17" s="2"/>
      <c r="E17" s="18"/>
      <c r="F17" s="2"/>
      <c r="G17" s="2"/>
      <c r="H17" s="2"/>
      <c r="I17" s="2"/>
      <c r="J17" s="2"/>
      <c r="K17" s="2"/>
      <c r="L17" s="3"/>
      <c r="M17" s="2"/>
      <c r="N17" s="42"/>
      <c r="O17" s="2"/>
      <c r="P17" s="28"/>
      <c r="Q17" s="2"/>
      <c r="R17" s="2"/>
      <c r="S17" s="3"/>
      <c r="T17" s="3"/>
      <c r="U17" s="3"/>
      <c r="V17" s="3"/>
      <c r="W17" s="2"/>
      <c r="X17" s="2"/>
      <c r="Y17" s="2"/>
      <c r="Z17" s="2"/>
      <c r="AA17" s="2"/>
      <c r="AB17" s="2"/>
      <c r="AC17" s="2"/>
      <c r="AD17" s="42"/>
      <c r="AE17" s="2"/>
      <c r="AF17" s="2"/>
      <c r="AG17" s="2"/>
      <c r="AH17" s="2"/>
      <c r="AI17" s="2"/>
      <c r="AJ17" s="2"/>
    </row>
    <row r="18" spans="4:36" ht="19.899999999999999" customHeight="1" x14ac:dyDescent="0.15">
      <c r="D18" s="2"/>
      <c r="E18" s="18"/>
      <c r="F18" s="2"/>
      <c r="G18" s="2"/>
      <c r="H18" s="2"/>
      <c r="I18" s="2"/>
      <c r="J18" s="2"/>
      <c r="K18" s="2"/>
      <c r="L18" s="3"/>
      <c r="M18" s="2"/>
      <c r="N18" s="42"/>
      <c r="O18" s="2"/>
      <c r="P18" s="28"/>
      <c r="Q18" s="2"/>
      <c r="R18" s="2"/>
      <c r="S18" s="3"/>
      <c r="T18" s="3"/>
      <c r="U18" s="3"/>
      <c r="V18" s="3"/>
      <c r="W18" s="2"/>
      <c r="X18" s="2"/>
      <c r="Y18" s="2"/>
      <c r="Z18" s="2"/>
      <c r="AA18" s="2"/>
      <c r="AB18" s="2"/>
      <c r="AC18" s="2"/>
      <c r="AD18" s="42"/>
      <c r="AE18" s="2"/>
      <c r="AF18" s="2"/>
      <c r="AG18" s="2"/>
      <c r="AH18" s="2"/>
      <c r="AI18" s="2"/>
      <c r="AJ18" s="2"/>
    </row>
    <row r="19" spans="4:36" ht="19.899999999999999" customHeight="1" x14ac:dyDescent="0.15">
      <c r="D19" s="2"/>
      <c r="E19" s="18"/>
      <c r="F19" s="2"/>
      <c r="G19" s="2"/>
      <c r="H19" s="2"/>
      <c r="I19" s="2"/>
      <c r="J19" s="2"/>
      <c r="K19" s="2"/>
      <c r="L19" s="3"/>
      <c r="M19" s="2"/>
      <c r="N19" s="42"/>
      <c r="O19" s="2"/>
      <c r="P19" s="28"/>
      <c r="Q19" s="2"/>
      <c r="R19" s="2"/>
      <c r="S19" s="3"/>
      <c r="T19" s="3"/>
      <c r="U19" s="3"/>
      <c r="V19" s="3"/>
      <c r="W19" s="2"/>
      <c r="X19" s="2"/>
      <c r="Y19" s="2"/>
      <c r="Z19" s="2"/>
      <c r="AA19" s="2"/>
      <c r="AB19" s="2"/>
      <c r="AC19" s="2"/>
      <c r="AD19" s="42"/>
      <c r="AE19" s="2"/>
      <c r="AF19" s="2"/>
      <c r="AG19" s="2"/>
      <c r="AH19" s="2"/>
      <c r="AI19" s="2"/>
      <c r="AJ19" s="2"/>
    </row>
    <row r="20" spans="4:36" ht="19.899999999999999" customHeight="1" x14ac:dyDescent="0.15">
      <c r="D20" s="2"/>
      <c r="E20" s="18"/>
      <c r="F20" s="2"/>
      <c r="G20" s="2"/>
      <c r="H20" s="2"/>
      <c r="I20" s="2"/>
      <c r="J20" s="2"/>
      <c r="K20" s="2"/>
      <c r="L20" s="3"/>
      <c r="M20" s="2"/>
      <c r="N20" s="42"/>
      <c r="O20" s="2"/>
      <c r="P20" s="28"/>
      <c r="Q20" s="2"/>
      <c r="R20" s="2"/>
      <c r="S20" s="3"/>
      <c r="T20" s="3"/>
      <c r="U20" s="3"/>
      <c r="V20" s="3"/>
      <c r="W20" s="2"/>
      <c r="X20" s="2"/>
      <c r="Y20" s="2"/>
      <c r="Z20" s="2"/>
      <c r="AA20" s="2"/>
      <c r="AB20" s="2"/>
      <c r="AC20" s="2"/>
      <c r="AD20" s="42"/>
      <c r="AE20" s="2"/>
      <c r="AF20" s="2"/>
      <c r="AG20" s="2"/>
      <c r="AH20" s="2"/>
      <c r="AI20" s="2"/>
      <c r="AJ20" s="2"/>
    </row>
    <row r="21" spans="4:36" ht="19.899999999999999" customHeight="1" x14ac:dyDescent="0.15">
      <c r="D21" s="2"/>
      <c r="E21" s="18"/>
      <c r="F21" s="2"/>
      <c r="G21" s="2"/>
      <c r="H21" s="2"/>
      <c r="I21" s="2"/>
      <c r="J21" s="2"/>
      <c r="K21" s="2"/>
      <c r="L21" s="3"/>
      <c r="M21" s="2"/>
      <c r="N21" s="42"/>
      <c r="O21" s="2"/>
      <c r="P21" s="28"/>
      <c r="Q21" s="2"/>
      <c r="R21" s="2"/>
      <c r="S21" s="3"/>
      <c r="T21" s="3"/>
      <c r="U21" s="3"/>
      <c r="V21" s="3"/>
      <c r="W21" s="2"/>
      <c r="X21" s="2"/>
      <c r="Y21" s="2"/>
      <c r="Z21" s="2"/>
      <c r="AA21" s="2"/>
      <c r="AB21" s="2"/>
      <c r="AC21" s="2"/>
      <c r="AD21" s="42"/>
      <c r="AE21" s="2"/>
      <c r="AF21" s="2"/>
      <c r="AG21" s="2"/>
      <c r="AH21" s="2"/>
      <c r="AI21" s="2"/>
      <c r="AJ21" s="2"/>
    </row>
    <row r="22" spans="4:36" ht="19.899999999999999" customHeight="1" x14ac:dyDescent="0.15">
      <c r="D22" s="2"/>
      <c r="E22" s="18"/>
      <c r="F22" s="2"/>
      <c r="G22" s="2"/>
      <c r="H22" s="2"/>
      <c r="I22" s="2"/>
      <c r="J22" s="2"/>
      <c r="K22" s="2"/>
      <c r="L22" s="3"/>
      <c r="M22" s="2"/>
      <c r="N22" s="42"/>
      <c r="O22" s="2"/>
      <c r="P22" s="28"/>
      <c r="Q22" s="2"/>
      <c r="R22" s="2"/>
      <c r="S22" s="3"/>
      <c r="T22" s="3"/>
      <c r="U22" s="3"/>
      <c r="V22" s="3"/>
      <c r="W22" s="2"/>
      <c r="X22" s="2"/>
      <c r="Y22" s="2"/>
      <c r="Z22" s="2"/>
      <c r="AA22" s="2"/>
      <c r="AB22" s="2"/>
      <c r="AC22" s="2"/>
      <c r="AD22" s="42"/>
      <c r="AE22" s="2"/>
      <c r="AF22" s="2"/>
      <c r="AG22" s="2"/>
      <c r="AH22" s="2"/>
      <c r="AI22" s="2"/>
      <c r="AJ22" s="2"/>
    </row>
    <row r="23" spans="4:36" ht="19.899999999999999" customHeight="1" x14ac:dyDescent="0.15">
      <c r="D23" s="2"/>
      <c r="E23" s="18"/>
      <c r="F23" s="2"/>
      <c r="G23" s="2"/>
      <c r="H23" s="2"/>
      <c r="I23" s="2"/>
      <c r="J23" s="2"/>
      <c r="K23" s="2"/>
      <c r="L23" s="3"/>
      <c r="M23" s="2"/>
      <c r="N23" s="42"/>
      <c r="O23" s="2"/>
      <c r="P23" s="28"/>
      <c r="Q23" s="2"/>
      <c r="R23" s="2"/>
      <c r="S23" s="3"/>
      <c r="T23" s="3"/>
      <c r="U23" s="3"/>
      <c r="V23" s="3"/>
      <c r="W23" s="2"/>
      <c r="X23" s="2"/>
      <c r="Y23" s="2"/>
      <c r="Z23" s="2"/>
      <c r="AA23" s="2"/>
      <c r="AB23" s="2"/>
      <c r="AC23" s="2"/>
      <c r="AD23" s="42"/>
      <c r="AE23" s="2"/>
      <c r="AF23" s="2"/>
      <c r="AG23" s="2"/>
      <c r="AH23" s="2"/>
      <c r="AI23" s="2"/>
      <c r="AJ23" s="2"/>
    </row>
    <row r="24" spans="4:36" ht="19.899999999999999" customHeight="1" x14ac:dyDescent="0.15">
      <c r="D24" s="2"/>
      <c r="E24" s="18"/>
      <c r="F24" s="2"/>
      <c r="G24" s="2"/>
      <c r="H24" s="2"/>
      <c r="I24" s="2"/>
      <c r="J24" s="2"/>
      <c r="K24" s="2"/>
      <c r="L24" s="3"/>
      <c r="M24" s="2"/>
      <c r="N24" s="42"/>
      <c r="O24" s="2"/>
      <c r="P24" s="28"/>
      <c r="Q24" s="2"/>
      <c r="R24" s="2"/>
      <c r="S24" s="3"/>
      <c r="T24" s="3"/>
      <c r="U24" s="3"/>
      <c r="V24" s="3"/>
      <c r="W24" s="2"/>
      <c r="X24" s="2"/>
      <c r="Y24" s="2"/>
      <c r="Z24" s="2"/>
      <c r="AA24" s="2"/>
      <c r="AB24" s="2"/>
      <c r="AC24" s="2"/>
      <c r="AD24" s="42"/>
      <c r="AE24" s="2"/>
      <c r="AF24" s="2"/>
      <c r="AG24" s="2"/>
      <c r="AH24" s="2"/>
      <c r="AI24" s="2"/>
      <c r="AJ24" s="2"/>
    </row>
    <row r="25" spans="4:36" ht="19.899999999999999" customHeight="1" x14ac:dyDescent="0.15">
      <c r="D25" s="2"/>
      <c r="E25" s="18"/>
      <c r="F25" s="2"/>
      <c r="G25" s="2"/>
      <c r="H25" s="2"/>
      <c r="I25" s="2"/>
      <c r="J25" s="2"/>
      <c r="K25" s="2"/>
      <c r="L25" s="3"/>
      <c r="M25" s="2"/>
      <c r="N25" s="42"/>
      <c r="O25" s="2"/>
      <c r="P25" s="28"/>
      <c r="Q25" s="2"/>
      <c r="R25" s="2"/>
      <c r="S25" s="3"/>
      <c r="T25" s="3"/>
      <c r="U25" s="3"/>
      <c r="V25" s="3"/>
      <c r="W25" s="2"/>
      <c r="X25" s="2"/>
      <c r="Y25" s="2"/>
      <c r="Z25" s="2"/>
      <c r="AA25" s="2"/>
      <c r="AB25" s="2"/>
      <c r="AC25" s="2"/>
      <c r="AD25" s="42"/>
      <c r="AE25" s="2"/>
      <c r="AF25" s="2"/>
      <c r="AG25" s="2"/>
      <c r="AH25" s="2"/>
      <c r="AI25" s="2"/>
      <c r="AJ25" s="2"/>
    </row>
    <row r="26" spans="4:36" ht="19.899999999999999" customHeight="1" x14ac:dyDescent="0.15">
      <c r="D26" s="2"/>
      <c r="E26" s="18"/>
      <c r="F26" s="2"/>
      <c r="G26" s="2"/>
      <c r="H26" s="2"/>
      <c r="I26" s="2"/>
      <c r="J26" s="2"/>
      <c r="K26" s="2"/>
      <c r="L26" s="3"/>
      <c r="M26" s="2"/>
      <c r="N26" s="42"/>
      <c r="O26" s="2"/>
      <c r="P26" s="28"/>
      <c r="Q26" s="2"/>
      <c r="R26" s="2"/>
      <c r="S26" s="3"/>
      <c r="T26" s="3"/>
      <c r="U26" s="3"/>
      <c r="V26" s="3"/>
      <c r="W26" s="2"/>
      <c r="X26" s="2"/>
      <c r="Y26" s="2"/>
      <c r="Z26" s="2"/>
      <c r="AA26" s="2"/>
      <c r="AB26" s="2"/>
      <c r="AC26" s="2"/>
      <c r="AD26" s="42"/>
      <c r="AE26" s="2"/>
      <c r="AF26" s="2"/>
      <c r="AG26" s="2"/>
      <c r="AH26" s="2"/>
      <c r="AI26" s="2"/>
      <c r="AJ26" s="2"/>
    </row>
    <row r="27" spans="4:36" ht="19.899999999999999" customHeight="1" x14ac:dyDescent="0.15">
      <c r="D27" s="2"/>
      <c r="E27" s="18"/>
      <c r="F27" s="2"/>
      <c r="G27" s="2"/>
      <c r="H27" s="2"/>
      <c r="I27" s="2"/>
      <c r="J27" s="2"/>
      <c r="K27" s="2"/>
      <c r="L27" s="3"/>
      <c r="M27" s="2"/>
      <c r="N27" s="42"/>
      <c r="O27" s="2"/>
      <c r="P27" s="28"/>
      <c r="Q27" s="2"/>
      <c r="R27" s="2"/>
      <c r="S27" s="3"/>
      <c r="T27" s="3"/>
      <c r="U27" s="3"/>
      <c r="V27" s="3"/>
      <c r="W27" s="2"/>
      <c r="X27" s="2"/>
      <c r="Y27" s="2"/>
      <c r="Z27" s="2"/>
      <c r="AA27" s="2"/>
      <c r="AB27" s="2"/>
      <c r="AC27" s="2"/>
      <c r="AD27" s="42"/>
      <c r="AE27" s="2"/>
      <c r="AF27" s="2"/>
      <c r="AG27" s="2"/>
      <c r="AH27" s="2"/>
      <c r="AI27" s="2"/>
      <c r="AJ27" s="2"/>
    </row>
    <row r="28" spans="4:36" ht="19.899999999999999" customHeight="1" x14ac:dyDescent="0.15">
      <c r="D28" s="2"/>
      <c r="E28" s="18"/>
      <c r="F28" s="2"/>
      <c r="G28" s="2"/>
      <c r="H28" s="2"/>
      <c r="I28" s="2"/>
      <c r="J28" s="2"/>
      <c r="K28" s="2"/>
      <c r="L28" s="3"/>
      <c r="M28" s="2"/>
      <c r="N28" s="42"/>
      <c r="O28" s="2"/>
      <c r="P28" s="28"/>
      <c r="Q28" s="2"/>
      <c r="R28" s="2"/>
      <c r="S28" s="3"/>
      <c r="T28" s="3"/>
      <c r="U28" s="3"/>
      <c r="V28" s="3"/>
      <c r="W28" s="2"/>
      <c r="X28" s="2"/>
      <c r="Y28" s="2"/>
      <c r="Z28" s="2"/>
      <c r="AA28" s="2"/>
      <c r="AB28" s="2"/>
      <c r="AC28" s="2"/>
      <c r="AD28" s="42"/>
      <c r="AE28" s="2"/>
      <c r="AF28" s="2"/>
      <c r="AG28" s="2"/>
      <c r="AH28" s="2"/>
      <c r="AI28" s="2"/>
      <c r="AJ28" s="2"/>
    </row>
    <row r="29" spans="4:36" ht="19.899999999999999" customHeight="1" x14ac:dyDescent="0.15">
      <c r="D29" s="2"/>
      <c r="E29" s="18"/>
      <c r="F29" s="2"/>
      <c r="G29" s="2"/>
      <c r="H29" s="2"/>
      <c r="I29" s="2"/>
      <c r="J29" s="2"/>
      <c r="K29" s="2"/>
      <c r="L29" s="3"/>
      <c r="M29" s="2"/>
      <c r="N29" s="42"/>
      <c r="O29" s="2"/>
      <c r="P29" s="28"/>
      <c r="Q29" s="2"/>
      <c r="R29" s="2"/>
      <c r="S29" s="3"/>
      <c r="T29" s="3"/>
      <c r="U29" s="3"/>
      <c r="V29" s="3"/>
      <c r="W29" s="2"/>
      <c r="X29" s="2"/>
      <c r="Y29" s="2"/>
      <c r="Z29" s="2"/>
      <c r="AA29" s="2"/>
      <c r="AB29" s="2"/>
      <c r="AC29" s="2"/>
      <c r="AD29" s="42"/>
      <c r="AE29" s="2"/>
      <c r="AF29" s="2"/>
      <c r="AG29" s="2"/>
      <c r="AH29" s="2"/>
      <c r="AI29" s="2"/>
      <c r="AJ29" s="2"/>
    </row>
    <row r="30" spans="4:36" ht="19.899999999999999" customHeight="1" x14ac:dyDescent="0.15">
      <c r="D30" s="2"/>
      <c r="E30" s="18"/>
      <c r="F30" s="2"/>
      <c r="G30" s="2"/>
      <c r="H30" s="2"/>
      <c r="I30" s="2"/>
      <c r="J30" s="2"/>
      <c r="K30" s="2"/>
      <c r="L30" s="3"/>
      <c r="M30" s="2"/>
      <c r="N30" s="42"/>
      <c r="O30" s="2"/>
      <c r="P30" s="28"/>
      <c r="Q30" s="2"/>
      <c r="R30" s="2"/>
      <c r="S30" s="3"/>
      <c r="T30" s="3"/>
      <c r="U30" s="3"/>
      <c r="V30" s="3"/>
      <c r="W30" s="2"/>
      <c r="X30" s="2"/>
      <c r="Y30" s="2"/>
      <c r="Z30" s="2"/>
      <c r="AA30" s="2"/>
      <c r="AB30" s="2"/>
      <c r="AC30" s="2"/>
      <c r="AD30" s="42"/>
      <c r="AE30" s="2"/>
      <c r="AF30" s="2"/>
      <c r="AG30" s="2"/>
      <c r="AH30" s="2"/>
      <c r="AI30" s="2"/>
      <c r="AJ30" s="2"/>
    </row>
    <row r="31" spans="4:36" ht="19.899999999999999" customHeight="1" x14ac:dyDescent="0.15">
      <c r="D31" s="2"/>
      <c r="E31" s="18"/>
      <c r="F31" s="2"/>
      <c r="G31" s="2"/>
      <c r="H31" s="2"/>
      <c r="I31" s="2"/>
      <c r="J31" s="2"/>
      <c r="K31" s="2"/>
      <c r="L31" s="3"/>
      <c r="M31" s="2"/>
      <c r="N31" s="42"/>
      <c r="O31" s="2"/>
      <c r="P31" s="28"/>
      <c r="Q31" s="2"/>
      <c r="R31" s="2"/>
      <c r="S31" s="3"/>
      <c r="T31" s="3"/>
      <c r="U31" s="3"/>
      <c r="V31" s="3"/>
      <c r="W31" s="2"/>
      <c r="X31" s="2"/>
      <c r="Y31" s="2"/>
      <c r="Z31" s="2"/>
      <c r="AA31" s="2"/>
      <c r="AB31" s="2"/>
      <c r="AC31" s="2"/>
      <c r="AD31" s="42"/>
      <c r="AE31" s="2"/>
      <c r="AF31" s="2"/>
      <c r="AG31" s="2"/>
      <c r="AH31" s="2"/>
      <c r="AI31" s="2"/>
      <c r="AJ31" s="2"/>
    </row>
    <row r="32" spans="4:36" ht="19.899999999999999" customHeight="1" x14ac:dyDescent="0.15">
      <c r="D32" s="2"/>
      <c r="E32" s="18"/>
      <c r="F32" s="2"/>
      <c r="G32" s="2"/>
      <c r="H32" s="2"/>
      <c r="I32" s="2"/>
      <c r="J32" s="2"/>
      <c r="K32" s="2"/>
      <c r="L32" s="3"/>
      <c r="M32" s="2"/>
      <c r="N32" s="42"/>
      <c r="O32" s="2"/>
      <c r="P32" s="28"/>
      <c r="Q32" s="2"/>
      <c r="R32" s="2"/>
      <c r="S32" s="3"/>
      <c r="T32" s="3"/>
      <c r="U32" s="3"/>
      <c r="V32" s="3"/>
      <c r="W32" s="2"/>
      <c r="X32" s="2"/>
      <c r="Y32" s="2"/>
      <c r="Z32" s="2"/>
      <c r="AA32" s="2"/>
      <c r="AB32" s="2"/>
      <c r="AC32" s="2"/>
      <c r="AD32" s="42"/>
      <c r="AE32" s="2"/>
      <c r="AF32" s="2"/>
      <c r="AG32" s="2"/>
      <c r="AH32" s="2"/>
      <c r="AI32" s="2"/>
      <c r="AJ32" s="2"/>
    </row>
    <row r="33" spans="4:36" ht="19.899999999999999" customHeight="1" x14ac:dyDescent="0.15">
      <c r="D33" s="2"/>
      <c r="E33" s="18"/>
      <c r="F33" s="2"/>
      <c r="G33" s="2"/>
      <c r="H33" s="2"/>
      <c r="I33" s="2"/>
      <c r="J33" s="2"/>
      <c r="K33" s="2"/>
      <c r="L33" s="3"/>
      <c r="M33" s="2"/>
      <c r="N33" s="42"/>
      <c r="O33" s="2"/>
      <c r="P33" s="28"/>
      <c r="Q33" s="2"/>
      <c r="R33" s="2"/>
      <c r="S33" s="3"/>
      <c r="T33" s="3"/>
      <c r="U33" s="3"/>
      <c r="V33" s="3"/>
      <c r="W33" s="2"/>
      <c r="X33" s="2"/>
      <c r="Y33" s="2"/>
      <c r="Z33" s="2"/>
      <c r="AA33" s="2"/>
      <c r="AB33" s="2"/>
      <c r="AC33" s="2"/>
      <c r="AD33" s="42"/>
      <c r="AE33" s="2"/>
      <c r="AF33" s="2"/>
      <c r="AG33" s="2"/>
      <c r="AH33" s="2"/>
      <c r="AI33" s="2"/>
      <c r="AJ33" s="2"/>
    </row>
    <row r="34" spans="4:36" ht="19.899999999999999" customHeight="1" x14ac:dyDescent="0.15">
      <c r="D34" s="2"/>
      <c r="E34" s="18"/>
      <c r="F34" s="2"/>
      <c r="G34" s="2"/>
      <c r="H34" s="2"/>
      <c r="I34" s="2"/>
      <c r="J34" s="2"/>
      <c r="K34" s="2"/>
      <c r="L34" s="3"/>
      <c r="M34" s="2"/>
      <c r="N34" s="42"/>
      <c r="O34" s="2"/>
      <c r="P34" s="28"/>
      <c r="Q34" s="2"/>
      <c r="R34" s="2"/>
      <c r="S34" s="3"/>
      <c r="T34" s="3"/>
      <c r="U34" s="3"/>
      <c r="V34" s="3"/>
      <c r="W34" s="2"/>
      <c r="X34" s="2"/>
      <c r="Y34" s="2"/>
      <c r="Z34" s="2"/>
      <c r="AA34" s="2"/>
      <c r="AB34" s="2"/>
      <c r="AC34" s="2"/>
      <c r="AD34" s="42"/>
      <c r="AE34" s="2"/>
      <c r="AF34" s="2"/>
      <c r="AG34" s="2"/>
      <c r="AH34" s="2"/>
      <c r="AI34" s="2"/>
      <c r="AJ34" s="2"/>
    </row>
    <row r="35" spans="4:36" ht="19.899999999999999" customHeight="1" x14ac:dyDescent="0.15">
      <c r="D35" s="2"/>
      <c r="E35" s="18"/>
      <c r="F35" s="2"/>
      <c r="G35" s="2"/>
      <c r="H35" s="2"/>
      <c r="I35" s="2"/>
      <c r="J35" s="2"/>
      <c r="K35" s="2"/>
      <c r="L35" s="3"/>
      <c r="M35" s="2"/>
      <c r="N35" s="42"/>
      <c r="O35" s="2"/>
      <c r="P35" s="28"/>
      <c r="Q35" s="2"/>
      <c r="R35" s="2"/>
      <c r="S35" s="3"/>
      <c r="T35" s="3"/>
      <c r="U35" s="3"/>
      <c r="V35" s="3"/>
      <c r="W35" s="2"/>
      <c r="X35" s="2"/>
      <c r="Y35" s="2"/>
      <c r="Z35" s="2"/>
      <c r="AA35" s="2"/>
      <c r="AB35" s="2"/>
      <c r="AC35" s="2"/>
      <c r="AD35" s="42"/>
      <c r="AE35" s="2"/>
      <c r="AF35" s="2"/>
      <c r="AG35" s="2"/>
      <c r="AH35" s="2"/>
      <c r="AI35" s="2"/>
      <c r="AJ35" s="2"/>
    </row>
    <row r="36" spans="4:36" ht="19.899999999999999" customHeight="1" x14ac:dyDescent="0.15">
      <c r="D36" s="2"/>
      <c r="E36" s="18"/>
      <c r="F36" s="2"/>
      <c r="G36" s="2"/>
      <c r="H36" s="2"/>
      <c r="I36" s="2"/>
      <c r="J36" s="2"/>
      <c r="K36" s="2"/>
      <c r="L36" s="3"/>
      <c r="M36" s="2"/>
      <c r="N36" s="42"/>
      <c r="O36" s="2"/>
      <c r="P36" s="28"/>
      <c r="Q36" s="2"/>
      <c r="R36" s="2"/>
      <c r="S36" s="3"/>
      <c r="T36" s="3"/>
      <c r="U36" s="3"/>
      <c r="V36" s="3"/>
      <c r="W36" s="2"/>
      <c r="X36" s="2"/>
      <c r="Y36" s="2"/>
      <c r="Z36" s="2"/>
      <c r="AA36" s="2"/>
      <c r="AB36" s="2"/>
      <c r="AC36" s="2"/>
      <c r="AD36" s="42"/>
      <c r="AE36" s="2"/>
      <c r="AF36" s="2"/>
      <c r="AG36" s="2"/>
      <c r="AH36" s="2"/>
      <c r="AI36" s="2"/>
      <c r="AJ36" s="2"/>
    </row>
    <row r="37" spans="4:36" ht="19.899999999999999" customHeight="1" x14ac:dyDescent="0.15">
      <c r="D37" s="2"/>
      <c r="E37" s="18"/>
      <c r="F37" s="2"/>
      <c r="G37" s="2"/>
      <c r="H37" s="2"/>
      <c r="I37" s="2"/>
      <c r="J37" s="2"/>
      <c r="K37" s="2"/>
      <c r="L37" s="3"/>
      <c r="M37" s="2"/>
      <c r="N37" s="42"/>
      <c r="O37" s="2"/>
      <c r="P37" s="28"/>
      <c r="Q37" s="2"/>
      <c r="R37" s="2"/>
      <c r="S37" s="3"/>
      <c r="T37" s="3"/>
      <c r="U37" s="3"/>
      <c r="V37" s="3"/>
      <c r="W37" s="2"/>
      <c r="X37" s="2"/>
      <c r="Y37" s="2"/>
      <c r="Z37" s="2"/>
      <c r="AA37" s="2"/>
      <c r="AB37" s="2"/>
      <c r="AC37" s="2"/>
      <c r="AD37" s="42"/>
      <c r="AE37" s="2"/>
      <c r="AF37" s="2"/>
      <c r="AG37" s="2"/>
      <c r="AH37" s="2"/>
      <c r="AI37" s="2"/>
      <c r="AJ37" s="2"/>
    </row>
    <row r="38" spans="4:36" ht="19.899999999999999" customHeight="1" x14ac:dyDescent="0.15">
      <c r="D38" s="2"/>
      <c r="E38" s="18"/>
      <c r="F38" s="2"/>
      <c r="G38" s="2"/>
      <c r="H38" s="2"/>
      <c r="I38" s="2"/>
      <c r="J38" s="2"/>
      <c r="K38" s="2"/>
      <c r="L38" s="3"/>
      <c r="M38" s="2"/>
      <c r="N38" s="42"/>
      <c r="O38" s="2"/>
      <c r="P38" s="28"/>
      <c r="Q38" s="2"/>
      <c r="R38" s="2"/>
      <c r="S38" s="3"/>
      <c r="T38" s="3"/>
      <c r="U38" s="3"/>
      <c r="V38" s="3"/>
      <c r="W38" s="2"/>
      <c r="X38" s="2"/>
      <c r="Y38" s="2"/>
      <c r="Z38" s="2"/>
      <c r="AA38" s="2"/>
      <c r="AB38" s="2"/>
      <c r="AC38" s="2"/>
      <c r="AD38" s="42"/>
      <c r="AE38" s="2"/>
      <c r="AF38" s="2"/>
      <c r="AG38" s="2"/>
      <c r="AH38" s="2"/>
      <c r="AI38" s="2"/>
      <c r="AJ38" s="2"/>
    </row>
    <row r="39" spans="4:36" ht="19.899999999999999" customHeight="1" x14ac:dyDescent="0.15">
      <c r="D39" s="2"/>
      <c r="E39" s="18"/>
      <c r="F39" s="2"/>
      <c r="G39" s="2"/>
      <c r="H39" s="2"/>
      <c r="I39" s="2"/>
      <c r="J39" s="2"/>
      <c r="K39" s="2"/>
      <c r="L39" s="3"/>
      <c r="M39" s="2"/>
      <c r="N39" s="42"/>
      <c r="O39" s="2"/>
      <c r="P39" s="28"/>
      <c r="Q39" s="2"/>
      <c r="R39" s="2"/>
      <c r="S39" s="3"/>
      <c r="T39" s="3"/>
      <c r="U39" s="3"/>
      <c r="V39" s="3"/>
      <c r="W39" s="2"/>
      <c r="X39" s="2"/>
      <c r="Y39" s="2"/>
      <c r="Z39" s="2"/>
      <c r="AA39" s="2"/>
      <c r="AB39" s="2"/>
      <c r="AC39" s="2"/>
      <c r="AD39" s="42"/>
      <c r="AE39" s="2"/>
      <c r="AF39" s="2"/>
      <c r="AG39" s="2"/>
      <c r="AH39" s="2"/>
      <c r="AI39" s="2"/>
      <c r="AJ39" s="2"/>
    </row>
    <row r="40" spans="4:36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42"/>
      <c r="AE40" s="2"/>
      <c r="AF40" s="2"/>
      <c r="AG40" s="2"/>
      <c r="AH40" s="2"/>
      <c r="AI40" s="2"/>
      <c r="AJ40" s="2"/>
    </row>
    <row r="41" spans="4:36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42"/>
      <c r="AE41" s="2"/>
      <c r="AF41" s="2"/>
      <c r="AG41" s="2"/>
      <c r="AH41" s="2"/>
      <c r="AI41" s="2"/>
      <c r="AJ41" s="2"/>
    </row>
    <row r="42" spans="4:36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42"/>
      <c r="AE42" s="2"/>
      <c r="AF42" s="2"/>
      <c r="AG42" s="2"/>
      <c r="AH42" s="2"/>
      <c r="AI42" s="2"/>
      <c r="AJ42" s="2"/>
    </row>
    <row r="43" spans="4:36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42"/>
      <c r="AE43" s="2"/>
      <c r="AF43" s="2"/>
      <c r="AG43" s="2"/>
      <c r="AH43" s="2"/>
      <c r="AI43" s="2"/>
      <c r="AJ43" s="2"/>
    </row>
    <row r="44" spans="4:36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42"/>
      <c r="AE44" s="2"/>
      <c r="AF44" s="2"/>
      <c r="AG44" s="2"/>
      <c r="AH44" s="2"/>
      <c r="AI44" s="2"/>
      <c r="AJ44" s="2"/>
    </row>
    <row r="45" spans="4:36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42"/>
      <c r="AE45" s="2"/>
      <c r="AF45" s="2"/>
      <c r="AG45" s="2"/>
      <c r="AH45" s="2"/>
      <c r="AI45" s="2"/>
      <c r="AJ45" s="2"/>
    </row>
    <row r="46" spans="4:36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42"/>
      <c r="AE46" s="2"/>
      <c r="AF46" s="2"/>
      <c r="AG46" s="2"/>
      <c r="AH46" s="2"/>
      <c r="AI46" s="2"/>
      <c r="AJ46" s="2"/>
    </row>
    <row r="47" spans="4:36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42"/>
      <c r="AE47" s="2"/>
      <c r="AF47" s="2"/>
      <c r="AG47" s="2"/>
      <c r="AH47" s="2"/>
      <c r="AI47" s="2"/>
      <c r="AJ47" s="2"/>
    </row>
    <row r="48" spans="4:36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42"/>
      <c r="AE48" s="2"/>
      <c r="AF48" s="2"/>
      <c r="AG48" s="2"/>
      <c r="AH48" s="2"/>
      <c r="AI48" s="2"/>
      <c r="AJ48" s="2"/>
    </row>
    <row r="49" spans="4:36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42"/>
      <c r="AE49" s="2"/>
      <c r="AF49" s="2"/>
      <c r="AG49" s="2"/>
      <c r="AH49" s="2"/>
      <c r="AI49" s="2"/>
      <c r="AJ49" s="2"/>
    </row>
    <row r="50" spans="4:36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42"/>
      <c r="AE50" s="2"/>
      <c r="AF50" s="2"/>
      <c r="AG50" s="2"/>
      <c r="AH50" s="2"/>
      <c r="AI50" s="2"/>
      <c r="AJ50" s="2"/>
    </row>
    <row r="51" spans="4:36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42"/>
      <c r="AE51" s="2"/>
      <c r="AF51" s="2"/>
      <c r="AG51" s="2"/>
      <c r="AH51" s="2"/>
      <c r="AI51" s="2"/>
      <c r="AJ51" s="2"/>
    </row>
    <row r="52" spans="4:36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42"/>
      <c r="AE52" s="2"/>
      <c r="AF52" s="2"/>
      <c r="AG52" s="2"/>
      <c r="AH52" s="2"/>
      <c r="AI52" s="2"/>
      <c r="AJ52" s="2"/>
    </row>
    <row r="53" spans="4:36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42"/>
      <c r="AE53" s="2"/>
      <c r="AF53" s="2"/>
      <c r="AG53" s="2"/>
      <c r="AH53" s="2"/>
      <c r="AI53" s="2"/>
      <c r="AJ53" s="2"/>
    </row>
    <row r="54" spans="4:36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42"/>
      <c r="AE54" s="2"/>
      <c r="AF54" s="2"/>
      <c r="AG54" s="2"/>
      <c r="AH54" s="2"/>
      <c r="AI54" s="2"/>
      <c r="AJ54" s="2"/>
    </row>
    <row r="55" spans="4:36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42"/>
      <c r="AE55" s="2"/>
      <c r="AF55" s="2"/>
      <c r="AG55" s="2"/>
      <c r="AH55" s="2"/>
      <c r="AI55" s="2"/>
      <c r="AJ55" s="2"/>
    </row>
    <row r="56" spans="4:36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42"/>
      <c r="AE56" s="2"/>
      <c r="AF56" s="2"/>
      <c r="AG56" s="2"/>
      <c r="AH56" s="2"/>
      <c r="AI56" s="2"/>
      <c r="AJ56" s="2"/>
    </row>
    <row r="57" spans="4:36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42"/>
      <c r="AE57" s="2"/>
      <c r="AF57" s="2"/>
      <c r="AG57" s="2"/>
      <c r="AH57" s="2"/>
      <c r="AI57" s="2"/>
      <c r="AJ57" s="2"/>
    </row>
    <row r="58" spans="4:36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42"/>
      <c r="AE58" s="2"/>
      <c r="AF58" s="2"/>
      <c r="AG58" s="2"/>
      <c r="AH58" s="2"/>
      <c r="AI58" s="2"/>
      <c r="AJ58" s="2"/>
    </row>
    <row r="59" spans="4:36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42"/>
      <c r="AE59" s="2"/>
      <c r="AF59" s="2"/>
      <c r="AG59" s="2"/>
      <c r="AH59" s="2"/>
      <c r="AI59" s="2"/>
      <c r="AJ59" s="2"/>
    </row>
    <row r="60" spans="4:36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42"/>
      <c r="AE60" s="2"/>
      <c r="AF60" s="2"/>
      <c r="AG60" s="2"/>
      <c r="AH60" s="2"/>
      <c r="AI60" s="2"/>
      <c r="AJ60" s="2"/>
    </row>
    <row r="61" spans="4:36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42"/>
      <c r="AE61" s="2"/>
      <c r="AF61" s="2"/>
      <c r="AG61" s="2"/>
      <c r="AH61" s="2"/>
      <c r="AI61" s="2"/>
      <c r="AJ61" s="2"/>
    </row>
    <row r="62" spans="4:36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42"/>
      <c r="AE62" s="2"/>
      <c r="AF62" s="2"/>
      <c r="AG62" s="2"/>
      <c r="AH62" s="2"/>
      <c r="AI62" s="2"/>
      <c r="AJ62" s="2"/>
    </row>
    <row r="63" spans="4:36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42"/>
      <c r="AE63" s="2"/>
      <c r="AF63" s="2"/>
      <c r="AG63" s="2"/>
      <c r="AH63" s="2"/>
      <c r="AI63" s="2"/>
      <c r="AJ63" s="2"/>
    </row>
    <row r="64" spans="4:36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42"/>
      <c r="AE64" s="2"/>
      <c r="AF64" s="2"/>
      <c r="AG64" s="2"/>
      <c r="AH64" s="2"/>
      <c r="AI64" s="2"/>
      <c r="AJ64" s="2"/>
    </row>
    <row r="65" spans="4:36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42"/>
      <c r="AE65" s="2"/>
      <c r="AF65" s="2"/>
      <c r="AG65" s="2"/>
      <c r="AH65" s="2"/>
      <c r="AI65" s="2"/>
      <c r="AJ65" s="2"/>
    </row>
    <row r="66" spans="4:36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42"/>
      <c r="AE66" s="2"/>
      <c r="AF66" s="2"/>
      <c r="AG66" s="2"/>
      <c r="AH66" s="2"/>
      <c r="AI66" s="2"/>
      <c r="AJ66" s="2"/>
    </row>
    <row r="67" spans="4:36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42"/>
      <c r="AE67" s="2"/>
      <c r="AF67" s="2"/>
      <c r="AG67" s="2"/>
      <c r="AH67" s="2"/>
      <c r="AI67" s="2"/>
      <c r="AJ67" s="2"/>
    </row>
    <row r="68" spans="4:36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42"/>
      <c r="AE68" s="2"/>
      <c r="AF68" s="2"/>
      <c r="AG68" s="2"/>
      <c r="AH68" s="2"/>
      <c r="AI68" s="2"/>
      <c r="AJ68" s="2"/>
    </row>
    <row r="69" spans="4:36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42"/>
      <c r="AE69" s="2"/>
      <c r="AF69" s="2"/>
      <c r="AG69" s="2"/>
      <c r="AH69" s="2"/>
      <c r="AI69" s="2"/>
      <c r="AJ69" s="2"/>
    </row>
    <row r="70" spans="4:36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42"/>
      <c r="AE70" s="2"/>
      <c r="AF70" s="2"/>
      <c r="AG70" s="2"/>
      <c r="AH70" s="2"/>
      <c r="AI70" s="2"/>
      <c r="AJ70" s="2"/>
    </row>
    <row r="71" spans="4:36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42"/>
      <c r="AE71" s="2"/>
      <c r="AF71" s="2"/>
      <c r="AG71" s="2"/>
      <c r="AH71" s="2"/>
      <c r="AI71" s="2"/>
      <c r="AJ71" s="2"/>
    </row>
    <row r="72" spans="4:36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42"/>
      <c r="AE72" s="2"/>
      <c r="AF72" s="2"/>
      <c r="AG72" s="2"/>
      <c r="AH72" s="2"/>
      <c r="AI72" s="2"/>
      <c r="AJ72" s="2"/>
    </row>
    <row r="73" spans="4:36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42"/>
      <c r="AE73" s="2"/>
      <c r="AF73" s="2"/>
      <c r="AG73" s="2"/>
      <c r="AH73" s="2"/>
      <c r="AI73" s="2"/>
      <c r="AJ73" s="2"/>
    </row>
    <row r="74" spans="4:36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42"/>
      <c r="AE74" s="2"/>
      <c r="AF74" s="2"/>
      <c r="AG74" s="2"/>
      <c r="AH74" s="2"/>
      <c r="AI74" s="2"/>
      <c r="AJ74" s="2"/>
    </row>
    <row r="75" spans="4:36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42"/>
      <c r="AE75" s="2"/>
      <c r="AF75" s="2"/>
      <c r="AG75" s="2"/>
      <c r="AH75" s="2"/>
      <c r="AI75" s="2"/>
      <c r="AJ75" s="2"/>
    </row>
    <row r="76" spans="4:36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42"/>
      <c r="AE76" s="2"/>
      <c r="AF76" s="2"/>
      <c r="AG76" s="2"/>
      <c r="AH76" s="2"/>
      <c r="AI76" s="2"/>
      <c r="AJ76" s="2"/>
    </row>
    <row r="77" spans="4:36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42"/>
      <c r="AE77" s="2"/>
      <c r="AF77" s="2"/>
      <c r="AG77" s="2"/>
      <c r="AH77" s="2"/>
      <c r="AI77" s="2"/>
      <c r="AJ77" s="2"/>
    </row>
    <row r="78" spans="4:36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42"/>
      <c r="AE78" s="2"/>
      <c r="AF78" s="2"/>
      <c r="AG78" s="2"/>
      <c r="AH78" s="2"/>
      <c r="AI78" s="2"/>
      <c r="AJ78" s="2"/>
    </row>
    <row r="79" spans="4:36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42"/>
      <c r="AE79" s="2"/>
      <c r="AF79" s="2"/>
      <c r="AG79" s="2"/>
      <c r="AH79" s="2"/>
      <c r="AI79" s="2"/>
      <c r="AJ79" s="2"/>
    </row>
    <row r="80" spans="4:36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42"/>
      <c r="AE80" s="2"/>
      <c r="AF80" s="2"/>
      <c r="AG80" s="2"/>
      <c r="AH80" s="2"/>
      <c r="AI80" s="2"/>
      <c r="AJ80" s="2"/>
    </row>
    <row r="81" spans="4:36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42"/>
      <c r="AE81" s="2"/>
      <c r="AF81" s="2"/>
      <c r="AG81" s="2"/>
      <c r="AH81" s="2"/>
      <c r="AI81" s="2"/>
      <c r="AJ81" s="2"/>
    </row>
    <row r="82" spans="4:36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42"/>
      <c r="AE82" s="2"/>
      <c r="AF82" s="2"/>
      <c r="AG82" s="2"/>
      <c r="AH82" s="2"/>
      <c r="AI82" s="2"/>
      <c r="AJ82" s="2"/>
    </row>
    <row r="83" spans="4:36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42"/>
      <c r="AE83" s="2"/>
      <c r="AF83" s="2"/>
      <c r="AG83" s="2"/>
      <c r="AH83" s="2"/>
      <c r="AI83" s="2"/>
      <c r="AJ83" s="2"/>
    </row>
    <row r="84" spans="4:36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42"/>
      <c r="AE84" s="2"/>
      <c r="AF84" s="2"/>
      <c r="AG84" s="2"/>
      <c r="AH84" s="2"/>
      <c r="AI84" s="2"/>
      <c r="AJ84" s="2"/>
    </row>
    <row r="85" spans="4:36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42"/>
      <c r="AE85" s="2"/>
      <c r="AF85" s="2"/>
      <c r="AG85" s="2"/>
      <c r="AH85" s="2"/>
      <c r="AI85" s="2"/>
      <c r="AJ85" s="2"/>
    </row>
    <row r="86" spans="4:36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42"/>
      <c r="AE86" s="2"/>
      <c r="AF86" s="2"/>
      <c r="AG86" s="2"/>
      <c r="AH86" s="2"/>
      <c r="AI86" s="2"/>
      <c r="AJ86" s="2"/>
    </row>
    <row r="87" spans="4:36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42"/>
      <c r="AE87" s="2"/>
      <c r="AF87" s="2"/>
      <c r="AG87" s="2"/>
      <c r="AH87" s="2"/>
      <c r="AI87" s="2"/>
      <c r="AJ87" s="2"/>
    </row>
    <row r="88" spans="4:36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42"/>
      <c r="AE88" s="2"/>
      <c r="AF88" s="2"/>
      <c r="AG88" s="2"/>
      <c r="AH88" s="2"/>
      <c r="AI88" s="2"/>
      <c r="AJ88" s="2"/>
    </row>
    <row r="89" spans="4:36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42"/>
      <c r="AE89" s="2"/>
      <c r="AF89" s="2"/>
      <c r="AG89" s="2"/>
      <c r="AH89" s="2"/>
      <c r="AI89" s="2"/>
      <c r="AJ89" s="2"/>
    </row>
    <row r="90" spans="4:36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42"/>
      <c r="AE90" s="2"/>
      <c r="AF90" s="2"/>
      <c r="AG90" s="2"/>
      <c r="AH90" s="2"/>
      <c r="AI90" s="2"/>
      <c r="AJ90" s="2"/>
    </row>
    <row r="91" spans="4:36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42"/>
      <c r="AE91" s="2"/>
      <c r="AF91" s="2"/>
      <c r="AG91" s="2"/>
      <c r="AH91" s="2"/>
      <c r="AI91" s="2"/>
      <c r="AJ91" s="2"/>
    </row>
    <row r="92" spans="4:36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42"/>
      <c r="AE92" s="2"/>
      <c r="AF92" s="2"/>
      <c r="AG92" s="2"/>
      <c r="AH92" s="2"/>
      <c r="AI92" s="2"/>
      <c r="AJ92" s="2"/>
    </row>
    <row r="93" spans="4:36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42"/>
      <c r="AE93" s="2"/>
      <c r="AF93" s="2"/>
      <c r="AG93" s="2"/>
      <c r="AH93" s="2"/>
      <c r="AI93" s="2"/>
      <c r="AJ93" s="2"/>
    </row>
    <row r="94" spans="4:36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42"/>
      <c r="AE94" s="2"/>
      <c r="AF94" s="2"/>
      <c r="AG94" s="2"/>
      <c r="AH94" s="2"/>
      <c r="AI94" s="2"/>
      <c r="AJ94" s="2"/>
    </row>
    <row r="95" spans="4:36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42"/>
      <c r="AE95" s="2"/>
      <c r="AF95" s="2"/>
      <c r="AG95" s="2"/>
      <c r="AH95" s="2"/>
      <c r="AI95" s="2"/>
      <c r="AJ95" s="2"/>
    </row>
    <row r="96" spans="4:36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42"/>
      <c r="AE96" s="2"/>
      <c r="AF96" s="2"/>
      <c r="AG96" s="2"/>
      <c r="AH96" s="2"/>
      <c r="AI96" s="2"/>
      <c r="AJ96" s="2"/>
    </row>
    <row r="97" spans="4:36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42"/>
      <c r="AE97" s="2"/>
      <c r="AF97" s="2"/>
      <c r="AG97" s="2"/>
      <c r="AH97" s="2"/>
      <c r="AI97" s="2"/>
      <c r="AJ97" s="2"/>
    </row>
    <row r="98" spans="4:36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42"/>
      <c r="AE98" s="2"/>
      <c r="AF98" s="2"/>
      <c r="AG98" s="2"/>
      <c r="AH98" s="2"/>
      <c r="AI98" s="2"/>
      <c r="AJ98" s="2"/>
    </row>
    <row r="99" spans="4:36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42"/>
      <c r="AE99" s="2"/>
      <c r="AF99" s="2"/>
      <c r="AG99" s="2"/>
      <c r="AH99" s="2"/>
      <c r="AI99" s="2"/>
      <c r="AJ99" s="2"/>
    </row>
    <row r="100" spans="4:36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42"/>
      <c r="AE100" s="2"/>
      <c r="AF100" s="2"/>
      <c r="AG100" s="2"/>
      <c r="AH100" s="2"/>
      <c r="AI100" s="2"/>
      <c r="AJ100" s="2"/>
    </row>
    <row r="101" spans="4:36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42"/>
      <c r="AE101" s="2"/>
      <c r="AF101" s="2"/>
      <c r="AG101" s="2"/>
      <c r="AH101" s="2"/>
      <c r="AI101" s="2"/>
      <c r="AJ101" s="2"/>
    </row>
    <row r="102" spans="4:36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42"/>
      <c r="AE102" s="2"/>
      <c r="AF102" s="2"/>
      <c r="AG102" s="2"/>
      <c r="AH102" s="2"/>
      <c r="AI102" s="2"/>
      <c r="AJ102" s="2"/>
    </row>
    <row r="103" spans="4:36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42"/>
      <c r="AE103" s="2"/>
      <c r="AF103" s="2"/>
      <c r="AG103" s="2"/>
      <c r="AH103" s="2"/>
      <c r="AI103" s="2"/>
      <c r="AJ103" s="2"/>
    </row>
    <row r="104" spans="4:36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42"/>
      <c r="AE104" s="2"/>
      <c r="AF104" s="2"/>
      <c r="AG104" s="2"/>
      <c r="AH104" s="2"/>
      <c r="AI104" s="2"/>
      <c r="AJ104" s="2"/>
    </row>
    <row r="105" spans="4:36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42"/>
      <c r="AE105" s="2"/>
      <c r="AF105" s="2"/>
      <c r="AG105" s="2"/>
      <c r="AH105" s="2"/>
      <c r="AI105" s="2"/>
      <c r="AJ105" s="2"/>
    </row>
    <row r="106" spans="4:36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42"/>
      <c r="AE106" s="2"/>
      <c r="AF106" s="2"/>
      <c r="AG106" s="2"/>
      <c r="AH106" s="2"/>
      <c r="AI106" s="2"/>
      <c r="AJ106" s="2"/>
    </row>
    <row r="107" spans="4:36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42"/>
      <c r="AE107" s="2"/>
      <c r="AF107" s="2"/>
      <c r="AG107" s="2"/>
      <c r="AH107" s="2"/>
      <c r="AI107" s="2"/>
      <c r="AJ107" s="2"/>
    </row>
    <row r="108" spans="4:36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42"/>
      <c r="AE108" s="2"/>
      <c r="AF108" s="2"/>
      <c r="AG108" s="2"/>
      <c r="AH108" s="2"/>
      <c r="AI108" s="2"/>
      <c r="AJ108" s="2"/>
    </row>
    <row r="109" spans="4:36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42"/>
      <c r="AE109" s="2"/>
      <c r="AF109" s="2"/>
      <c r="AG109" s="2"/>
      <c r="AH109" s="2"/>
      <c r="AI109" s="2"/>
      <c r="AJ109" s="2"/>
    </row>
    <row r="110" spans="4:36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42"/>
      <c r="AE110" s="2"/>
      <c r="AF110" s="2"/>
      <c r="AG110" s="2"/>
      <c r="AH110" s="2"/>
      <c r="AI110" s="2"/>
      <c r="AJ110" s="2"/>
    </row>
    <row r="111" spans="4:36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42"/>
      <c r="AE111" s="2"/>
      <c r="AF111" s="2"/>
      <c r="AG111" s="2"/>
      <c r="AH111" s="2"/>
      <c r="AI111" s="2"/>
      <c r="AJ111" s="2"/>
    </row>
    <row r="112" spans="4:36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42"/>
      <c r="AE112" s="2"/>
      <c r="AF112" s="2"/>
      <c r="AG112" s="2"/>
      <c r="AH112" s="2"/>
      <c r="AI112" s="2"/>
      <c r="AJ112" s="2"/>
    </row>
    <row r="113" spans="4:36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42"/>
      <c r="AE113" s="2"/>
      <c r="AF113" s="2"/>
      <c r="AG113" s="2"/>
      <c r="AH113" s="2"/>
      <c r="AI113" s="2"/>
      <c r="AJ113" s="2"/>
    </row>
    <row r="114" spans="4:36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42"/>
      <c r="AE114" s="2"/>
      <c r="AF114" s="2"/>
      <c r="AG114" s="2"/>
      <c r="AH114" s="2"/>
      <c r="AI114" s="2"/>
      <c r="AJ114" s="2"/>
    </row>
    <row r="115" spans="4:36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42"/>
      <c r="AE115" s="2"/>
      <c r="AF115" s="2"/>
      <c r="AG115" s="2"/>
      <c r="AH115" s="2"/>
      <c r="AI115" s="2"/>
      <c r="AJ115" s="2"/>
    </row>
    <row r="116" spans="4:36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42"/>
      <c r="AE116" s="2"/>
      <c r="AF116" s="2"/>
      <c r="AG116" s="2"/>
      <c r="AH116" s="2"/>
      <c r="AI116" s="2"/>
      <c r="AJ116" s="2"/>
    </row>
    <row r="117" spans="4:36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42"/>
      <c r="AE117" s="2"/>
      <c r="AF117" s="2"/>
      <c r="AG117" s="2"/>
      <c r="AH117" s="2"/>
      <c r="AI117" s="2"/>
      <c r="AJ117" s="2"/>
    </row>
    <row r="118" spans="4:36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42"/>
      <c r="AE118" s="2"/>
      <c r="AF118" s="2"/>
      <c r="AG118" s="2"/>
      <c r="AH118" s="2"/>
      <c r="AI118" s="2"/>
      <c r="AJ118" s="2"/>
    </row>
    <row r="119" spans="4:36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42"/>
      <c r="AE119" s="2"/>
      <c r="AF119" s="2"/>
      <c r="AG119" s="2"/>
      <c r="AH119" s="2"/>
      <c r="AI119" s="2"/>
      <c r="AJ119" s="2"/>
    </row>
    <row r="120" spans="4:36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42"/>
      <c r="AE120" s="2"/>
      <c r="AF120" s="2"/>
      <c r="AG120" s="2"/>
      <c r="AH120" s="2"/>
      <c r="AI120" s="2"/>
      <c r="AJ120" s="2"/>
    </row>
    <row r="121" spans="4:36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42"/>
      <c r="AE121" s="2"/>
      <c r="AF121" s="2"/>
      <c r="AG121" s="2"/>
      <c r="AH121" s="2"/>
      <c r="AI121" s="2"/>
      <c r="AJ121" s="2"/>
    </row>
    <row r="122" spans="4:36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42"/>
      <c r="AE122" s="2"/>
      <c r="AF122" s="2"/>
      <c r="AG122" s="2"/>
      <c r="AH122" s="2"/>
      <c r="AI122" s="2"/>
      <c r="AJ122" s="2"/>
    </row>
    <row r="123" spans="4:36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42"/>
      <c r="AE123" s="2"/>
      <c r="AF123" s="2"/>
      <c r="AG123" s="2"/>
      <c r="AH123" s="2"/>
      <c r="AI123" s="2"/>
      <c r="AJ123" s="2"/>
    </row>
    <row r="124" spans="4:36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42"/>
      <c r="AE124" s="2"/>
      <c r="AF124" s="2"/>
      <c r="AG124" s="2"/>
      <c r="AH124" s="2"/>
      <c r="AI124" s="2"/>
      <c r="AJ124" s="2"/>
    </row>
    <row r="125" spans="4:36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42"/>
      <c r="AE125" s="2"/>
      <c r="AF125" s="2"/>
      <c r="AG125" s="2"/>
      <c r="AH125" s="2"/>
      <c r="AI125" s="2"/>
      <c r="AJ125" s="2"/>
    </row>
    <row r="126" spans="4:36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42"/>
      <c r="AE126" s="2"/>
      <c r="AF126" s="2"/>
      <c r="AG126" s="2"/>
      <c r="AH126" s="2"/>
      <c r="AI126" s="2"/>
      <c r="AJ126" s="2"/>
    </row>
    <row r="127" spans="4:36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42"/>
      <c r="AE127" s="2"/>
      <c r="AF127" s="2"/>
      <c r="AG127" s="2"/>
      <c r="AH127" s="2"/>
      <c r="AI127" s="2"/>
      <c r="AJ127" s="2"/>
    </row>
    <row r="128" spans="4:36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42"/>
      <c r="AE128" s="2"/>
      <c r="AF128" s="2"/>
      <c r="AG128" s="2"/>
      <c r="AH128" s="2"/>
      <c r="AI128" s="2"/>
      <c r="AJ128" s="2"/>
    </row>
    <row r="129" spans="4:36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42"/>
      <c r="AE129" s="2"/>
      <c r="AF129" s="2"/>
      <c r="AG129" s="2"/>
      <c r="AH129" s="2"/>
      <c r="AI129" s="2"/>
      <c r="AJ129" s="2"/>
    </row>
    <row r="130" spans="4:36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42"/>
      <c r="AE130" s="2"/>
      <c r="AF130" s="2"/>
      <c r="AG130" s="2"/>
      <c r="AH130" s="2"/>
      <c r="AI130" s="2"/>
      <c r="AJ130" s="2"/>
    </row>
    <row r="131" spans="4:36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42"/>
      <c r="AE131" s="2"/>
      <c r="AF131" s="2"/>
      <c r="AG131" s="2"/>
      <c r="AH131" s="2"/>
      <c r="AI131" s="2"/>
      <c r="AJ131" s="2"/>
    </row>
    <row r="132" spans="4:36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42"/>
      <c r="AE132" s="2"/>
      <c r="AF132" s="2"/>
      <c r="AG132" s="2"/>
      <c r="AH132" s="2"/>
      <c r="AI132" s="2"/>
      <c r="AJ132" s="2"/>
    </row>
    <row r="133" spans="4:36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42"/>
      <c r="AE133" s="2"/>
      <c r="AF133" s="2"/>
      <c r="AG133" s="2"/>
      <c r="AH133" s="2"/>
      <c r="AI133" s="2"/>
      <c r="AJ133" s="2"/>
    </row>
    <row r="134" spans="4:36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42"/>
      <c r="AE134" s="2"/>
      <c r="AF134" s="2"/>
      <c r="AG134" s="2"/>
      <c r="AH134" s="2"/>
      <c r="AI134" s="2"/>
      <c r="AJ134" s="2"/>
    </row>
    <row r="135" spans="4:36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42"/>
      <c r="AE135" s="2"/>
      <c r="AF135" s="2"/>
      <c r="AG135" s="2"/>
      <c r="AH135" s="2"/>
      <c r="AI135" s="2"/>
      <c r="AJ135" s="2"/>
    </row>
    <row r="136" spans="4:36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42"/>
      <c r="AE136" s="2"/>
      <c r="AF136" s="2"/>
      <c r="AG136" s="2"/>
      <c r="AH136" s="2"/>
      <c r="AI136" s="2"/>
      <c r="AJ136" s="2"/>
    </row>
    <row r="137" spans="4:36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42"/>
      <c r="AE137" s="2"/>
      <c r="AF137" s="2"/>
      <c r="AG137" s="2"/>
      <c r="AH137" s="2"/>
      <c r="AI137" s="2"/>
      <c r="AJ137" s="2"/>
    </row>
    <row r="138" spans="4:36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42"/>
      <c r="AE138" s="2"/>
      <c r="AF138" s="2"/>
      <c r="AG138" s="2"/>
      <c r="AH138" s="2"/>
      <c r="AI138" s="2"/>
      <c r="AJ138" s="2"/>
    </row>
    <row r="139" spans="4:36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42"/>
      <c r="AE139" s="2"/>
      <c r="AF139" s="2"/>
      <c r="AG139" s="2"/>
      <c r="AH139" s="2"/>
      <c r="AI139" s="2"/>
      <c r="AJ139" s="2"/>
    </row>
    <row r="140" spans="4:36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42"/>
      <c r="AE140" s="2"/>
      <c r="AF140" s="2"/>
      <c r="AG140" s="2"/>
      <c r="AH140" s="2"/>
      <c r="AI140" s="2"/>
      <c r="AJ140" s="2"/>
    </row>
    <row r="141" spans="4:36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42"/>
      <c r="AE141" s="2"/>
      <c r="AF141" s="2"/>
      <c r="AG141" s="2"/>
      <c r="AH141" s="2"/>
      <c r="AI141" s="2"/>
      <c r="AJ141" s="2"/>
    </row>
    <row r="142" spans="4:36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42"/>
      <c r="AE142" s="2"/>
      <c r="AF142" s="2"/>
      <c r="AG142" s="2"/>
      <c r="AH142" s="2"/>
      <c r="AI142" s="2"/>
      <c r="AJ142" s="2"/>
    </row>
    <row r="143" spans="4:36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42"/>
      <c r="AE143" s="2"/>
      <c r="AF143" s="2"/>
      <c r="AG143" s="2"/>
      <c r="AH143" s="2"/>
      <c r="AI143" s="2"/>
      <c r="AJ143" s="2"/>
    </row>
    <row r="144" spans="4:36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42"/>
      <c r="AE144" s="2"/>
      <c r="AF144" s="2"/>
      <c r="AG144" s="2"/>
      <c r="AH144" s="2"/>
      <c r="AI144" s="2"/>
      <c r="AJ144" s="2"/>
    </row>
    <row r="145" spans="4:36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42"/>
      <c r="AE145" s="2"/>
      <c r="AF145" s="2"/>
      <c r="AG145" s="2"/>
      <c r="AH145" s="2"/>
      <c r="AI145" s="2"/>
      <c r="AJ145" s="2"/>
    </row>
    <row r="146" spans="4:36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42"/>
      <c r="AE146" s="2"/>
      <c r="AF146" s="2"/>
      <c r="AG146" s="2"/>
      <c r="AH146" s="2"/>
      <c r="AI146" s="2"/>
      <c r="AJ146" s="2"/>
    </row>
    <row r="147" spans="4:36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42"/>
      <c r="AE147" s="2"/>
      <c r="AF147" s="2"/>
      <c r="AG147" s="2"/>
      <c r="AH147" s="2"/>
      <c r="AI147" s="2"/>
      <c r="AJ147" s="2"/>
    </row>
    <row r="148" spans="4:36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42"/>
      <c r="AE148" s="2"/>
      <c r="AF148" s="2"/>
      <c r="AG148" s="2"/>
      <c r="AH148" s="2"/>
      <c r="AI148" s="2"/>
      <c r="AJ148" s="2"/>
    </row>
    <row r="149" spans="4:36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42"/>
      <c r="AE149" s="2"/>
      <c r="AF149" s="2"/>
      <c r="AG149" s="2"/>
      <c r="AH149" s="2"/>
      <c r="AI149" s="2"/>
      <c r="AJ149" s="2"/>
    </row>
    <row r="150" spans="4:36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42"/>
      <c r="AE150" s="2"/>
      <c r="AF150" s="2"/>
      <c r="AG150" s="2"/>
      <c r="AH150" s="2"/>
      <c r="AI150" s="2"/>
      <c r="AJ150" s="2"/>
    </row>
    <row r="151" spans="4:36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42"/>
      <c r="AE151" s="2"/>
      <c r="AF151" s="2"/>
      <c r="AG151" s="2"/>
      <c r="AH151" s="2"/>
      <c r="AI151" s="2"/>
      <c r="AJ151" s="2"/>
    </row>
    <row r="152" spans="4:36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42"/>
      <c r="AE152" s="2"/>
      <c r="AF152" s="2"/>
      <c r="AG152" s="2"/>
      <c r="AH152" s="2"/>
      <c r="AI152" s="2"/>
      <c r="AJ152" s="2"/>
    </row>
    <row r="153" spans="4:36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42"/>
      <c r="AE153" s="2"/>
      <c r="AF153" s="2"/>
      <c r="AG153" s="2"/>
      <c r="AH153" s="2"/>
      <c r="AI153" s="2"/>
      <c r="AJ153" s="2"/>
    </row>
    <row r="154" spans="4:36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42"/>
      <c r="AE154" s="2"/>
      <c r="AF154" s="2"/>
      <c r="AG154" s="2"/>
      <c r="AH154" s="2"/>
      <c r="AI154" s="2"/>
      <c r="AJ154" s="2"/>
    </row>
    <row r="155" spans="4:36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42"/>
      <c r="AE155" s="2"/>
      <c r="AF155" s="2"/>
      <c r="AG155" s="2"/>
      <c r="AH155" s="2"/>
      <c r="AI155" s="2"/>
      <c r="AJ155" s="2"/>
    </row>
    <row r="156" spans="4:36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42"/>
      <c r="AE156" s="2"/>
      <c r="AF156" s="2"/>
      <c r="AG156" s="2"/>
      <c r="AH156" s="2"/>
      <c r="AI156" s="2"/>
      <c r="AJ156" s="2"/>
    </row>
    <row r="157" spans="4:36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42"/>
      <c r="AE157" s="2"/>
      <c r="AF157" s="2"/>
      <c r="AG157" s="2"/>
      <c r="AH157" s="2"/>
      <c r="AI157" s="2"/>
      <c r="AJ157" s="2"/>
    </row>
    <row r="158" spans="4:36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42"/>
      <c r="AE158" s="2"/>
      <c r="AF158" s="2"/>
      <c r="AG158" s="2"/>
      <c r="AH158" s="2"/>
      <c r="AI158" s="2"/>
      <c r="AJ158" s="2"/>
    </row>
    <row r="159" spans="4:36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42"/>
      <c r="AE159" s="2"/>
      <c r="AF159" s="2"/>
      <c r="AG159" s="2"/>
      <c r="AH159" s="2"/>
      <c r="AI159" s="2"/>
      <c r="AJ159" s="2"/>
    </row>
    <row r="160" spans="4:36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42"/>
      <c r="AE160" s="2"/>
      <c r="AF160" s="2"/>
      <c r="AG160" s="2"/>
      <c r="AH160" s="2"/>
      <c r="AI160" s="2"/>
      <c r="AJ160" s="2"/>
    </row>
    <row r="161" spans="4:36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42"/>
      <c r="AE161" s="2"/>
      <c r="AF161" s="2"/>
      <c r="AG161" s="2"/>
      <c r="AH161" s="2"/>
      <c r="AI161" s="2"/>
      <c r="AJ161" s="2"/>
    </row>
    <row r="162" spans="4:36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42"/>
      <c r="AE162" s="2"/>
      <c r="AF162" s="2"/>
      <c r="AG162" s="2"/>
      <c r="AH162" s="2"/>
      <c r="AI162" s="2"/>
      <c r="AJ162" s="2"/>
    </row>
    <row r="163" spans="4:36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42"/>
      <c r="AE163" s="2"/>
      <c r="AF163" s="2"/>
      <c r="AG163" s="2"/>
      <c r="AH163" s="2"/>
      <c r="AI163" s="2"/>
      <c r="AJ163" s="2"/>
    </row>
    <row r="164" spans="4:36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42"/>
      <c r="AE164" s="2"/>
      <c r="AF164" s="2"/>
      <c r="AG164" s="2"/>
      <c r="AH164" s="2"/>
      <c r="AI164" s="2"/>
      <c r="AJ164" s="2"/>
    </row>
    <row r="165" spans="4:36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42"/>
      <c r="AE165" s="2"/>
      <c r="AF165" s="2"/>
      <c r="AG165" s="2"/>
      <c r="AH165" s="2"/>
      <c r="AI165" s="2"/>
      <c r="AJ165" s="2"/>
    </row>
    <row r="166" spans="4:36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42"/>
      <c r="AE166" s="2"/>
      <c r="AF166" s="2"/>
      <c r="AG166" s="2"/>
      <c r="AH166" s="2"/>
      <c r="AI166" s="2"/>
      <c r="AJ166" s="2"/>
    </row>
    <row r="167" spans="4:36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42"/>
      <c r="AE167" s="2"/>
      <c r="AF167" s="2"/>
      <c r="AG167" s="2"/>
      <c r="AH167" s="2"/>
      <c r="AI167" s="2"/>
      <c r="AJ167" s="2"/>
    </row>
    <row r="168" spans="4:36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42"/>
      <c r="AE168" s="2"/>
      <c r="AF168" s="2"/>
      <c r="AG168" s="2"/>
      <c r="AH168" s="2"/>
      <c r="AI168" s="2"/>
      <c r="AJ168" s="2"/>
    </row>
    <row r="169" spans="4:36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42"/>
      <c r="AE169" s="2"/>
      <c r="AF169" s="2"/>
      <c r="AG169" s="2"/>
      <c r="AH169" s="2"/>
      <c r="AI169" s="2"/>
      <c r="AJ169" s="2"/>
    </row>
    <row r="170" spans="4:36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42"/>
      <c r="AE170" s="2"/>
      <c r="AF170" s="2"/>
      <c r="AG170" s="2"/>
      <c r="AH170" s="2"/>
      <c r="AI170" s="2"/>
      <c r="AJ170" s="2"/>
    </row>
    <row r="171" spans="4:36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42"/>
      <c r="AE171" s="2"/>
      <c r="AF171" s="2"/>
      <c r="AG171" s="2"/>
      <c r="AH171" s="2"/>
      <c r="AI171" s="2"/>
      <c r="AJ171" s="2"/>
    </row>
    <row r="172" spans="4:36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42"/>
      <c r="AE172" s="2"/>
      <c r="AF172" s="2"/>
      <c r="AG172" s="2"/>
      <c r="AH172" s="2"/>
      <c r="AI172" s="2"/>
      <c r="AJ172" s="2"/>
    </row>
    <row r="173" spans="4:36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42"/>
      <c r="AE173" s="2"/>
      <c r="AF173" s="2"/>
      <c r="AG173" s="2"/>
      <c r="AH173" s="2"/>
      <c r="AI173" s="2"/>
      <c r="AJ173" s="2"/>
    </row>
    <row r="174" spans="4:36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42"/>
      <c r="AE174" s="2"/>
      <c r="AF174" s="2"/>
      <c r="AG174" s="2"/>
      <c r="AH174" s="2"/>
      <c r="AI174" s="2"/>
      <c r="AJ174" s="2"/>
    </row>
    <row r="175" spans="4:36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42"/>
      <c r="AE175" s="2"/>
      <c r="AF175" s="2"/>
      <c r="AG175" s="2"/>
      <c r="AH175" s="2"/>
      <c r="AI175" s="2"/>
      <c r="AJ175" s="2"/>
    </row>
    <row r="176" spans="4:36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42"/>
      <c r="AE176" s="2"/>
      <c r="AF176" s="2"/>
      <c r="AG176" s="2"/>
      <c r="AH176" s="2"/>
      <c r="AI176" s="2"/>
      <c r="AJ176" s="2"/>
    </row>
    <row r="177" spans="4:36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42"/>
      <c r="AE177" s="2"/>
      <c r="AF177" s="2"/>
      <c r="AG177" s="2"/>
      <c r="AH177" s="2"/>
      <c r="AI177" s="2"/>
      <c r="AJ177" s="2"/>
    </row>
    <row r="178" spans="4:36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42"/>
      <c r="AE178" s="2"/>
      <c r="AF178" s="2"/>
      <c r="AG178" s="2"/>
      <c r="AH178" s="2"/>
      <c r="AI178" s="2"/>
      <c r="AJ178" s="2"/>
    </row>
    <row r="179" spans="4:36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42"/>
      <c r="AE179" s="2"/>
      <c r="AF179" s="2"/>
      <c r="AG179" s="2"/>
      <c r="AH179" s="2"/>
      <c r="AI179" s="2"/>
      <c r="AJ179" s="2"/>
    </row>
    <row r="180" spans="4:36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42"/>
      <c r="AE180" s="2"/>
      <c r="AF180" s="2"/>
      <c r="AG180" s="2"/>
      <c r="AH180" s="2"/>
      <c r="AI180" s="2"/>
      <c r="AJ180" s="2"/>
    </row>
    <row r="181" spans="4:36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42"/>
      <c r="AE181" s="2"/>
      <c r="AF181" s="2"/>
      <c r="AG181" s="2"/>
      <c r="AH181" s="2"/>
      <c r="AI181" s="2"/>
      <c r="AJ181" s="2"/>
    </row>
    <row r="182" spans="4:36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42"/>
      <c r="AE182" s="2"/>
      <c r="AF182" s="2"/>
      <c r="AG182" s="2"/>
      <c r="AH182" s="2"/>
      <c r="AI182" s="2"/>
      <c r="AJ182" s="2"/>
    </row>
    <row r="183" spans="4:36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42"/>
      <c r="AE183" s="2"/>
      <c r="AF183" s="2"/>
      <c r="AG183" s="2"/>
      <c r="AH183" s="2"/>
      <c r="AI183" s="2"/>
      <c r="AJ183" s="2"/>
    </row>
    <row r="184" spans="4:36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42"/>
      <c r="AE184" s="2"/>
      <c r="AF184" s="2"/>
      <c r="AG184" s="2"/>
      <c r="AH184" s="2"/>
      <c r="AI184" s="2"/>
      <c r="AJ184" s="2"/>
    </row>
    <row r="185" spans="4:36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42"/>
      <c r="AE185" s="2"/>
      <c r="AF185" s="2"/>
      <c r="AG185" s="2"/>
      <c r="AH185" s="2"/>
      <c r="AI185" s="2"/>
      <c r="AJ185" s="2"/>
    </row>
    <row r="186" spans="4:36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42"/>
      <c r="AE186" s="2"/>
      <c r="AF186" s="2"/>
      <c r="AG186" s="2"/>
      <c r="AH186" s="2"/>
      <c r="AI186" s="2"/>
      <c r="AJ186" s="2"/>
    </row>
    <row r="187" spans="4:36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42"/>
      <c r="AE187" s="2"/>
      <c r="AF187" s="2"/>
      <c r="AG187" s="2"/>
      <c r="AH187" s="2"/>
      <c r="AI187" s="2"/>
      <c r="AJ187" s="2"/>
    </row>
    <row r="188" spans="4:36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42"/>
      <c r="AE188" s="2"/>
      <c r="AF188" s="2"/>
      <c r="AG188" s="2"/>
      <c r="AH188" s="2"/>
      <c r="AI188" s="2"/>
      <c r="AJ188" s="2"/>
    </row>
    <row r="189" spans="4:36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42"/>
      <c r="AE189" s="2"/>
      <c r="AF189" s="2"/>
      <c r="AG189" s="2"/>
      <c r="AH189" s="2"/>
      <c r="AI189" s="2"/>
      <c r="AJ189" s="2"/>
    </row>
    <row r="190" spans="4:36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42"/>
      <c r="AE190" s="2"/>
      <c r="AF190" s="2"/>
      <c r="AG190" s="2"/>
      <c r="AH190" s="2"/>
      <c r="AI190" s="2"/>
      <c r="AJ190" s="2"/>
    </row>
    <row r="191" spans="4:36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42"/>
      <c r="AE191" s="2"/>
      <c r="AF191" s="2"/>
      <c r="AG191" s="2"/>
      <c r="AH191" s="2"/>
      <c r="AI191" s="2"/>
      <c r="AJ191" s="2"/>
    </row>
    <row r="192" spans="4:36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42"/>
      <c r="AE192" s="2"/>
      <c r="AF192" s="2"/>
      <c r="AG192" s="2"/>
      <c r="AH192" s="2"/>
      <c r="AI192" s="2"/>
      <c r="AJ192" s="2"/>
    </row>
    <row r="193" spans="4:36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42"/>
      <c r="AE193" s="2"/>
      <c r="AF193" s="2"/>
      <c r="AG193" s="2"/>
      <c r="AH193" s="2"/>
      <c r="AI193" s="2"/>
      <c r="AJ193" s="2"/>
    </row>
    <row r="194" spans="4:36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42"/>
      <c r="AE194" s="2"/>
      <c r="AF194" s="2"/>
      <c r="AG194" s="2"/>
      <c r="AH194" s="2"/>
      <c r="AI194" s="2"/>
      <c r="AJ194" s="2"/>
    </row>
    <row r="195" spans="4:36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42"/>
      <c r="AE195" s="2"/>
      <c r="AF195" s="2"/>
      <c r="AG195" s="2"/>
      <c r="AH195" s="2"/>
      <c r="AI195" s="2"/>
      <c r="AJ195" s="2"/>
    </row>
    <row r="196" spans="4:36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42"/>
      <c r="AE196" s="2"/>
      <c r="AF196" s="2"/>
      <c r="AG196" s="2"/>
      <c r="AH196" s="2"/>
      <c r="AI196" s="2"/>
      <c r="AJ196" s="2"/>
    </row>
    <row r="197" spans="4:36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42"/>
      <c r="AE197" s="2"/>
      <c r="AF197" s="2"/>
      <c r="AG197" s="2"/>
      <c r="AH197" s="2"/>
      <c r="AI197" s="2"/>
      <c r="AJ197" s="2"/>
    </row>
    <row r="198" spans="4:36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42"/>
      <c r="AE198" s="2"/>
      <c r="AF198" s="2"/>
      <c r="AG198" s="2"/>
      <c r="AH198" s="2"/>
      <c r="AI198" s="2"/>
      <c r="AJ198" s="2"/>
    </row>
    <row r="199" spans="4:36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42"/>
      <c r="AE199" s="2"/>
      <c r="AF199" s="2"/>
      <c r="AG199" s="2"/>
      <c r="AH199" s="2"/>
      <c r="AI199" s="2"/>
      <c r="AJ199" s="2"/>
    </row>
    <row r="200" spans="4:36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42"/>
      <c r="AE200" s="2"/>
      <c r="AF200" s="2"/>
      <c r="AG200" s="2"/>
      <c r="AH200" s="2"/>
      <c r="AI200" s="2"/>
      <c r="AJ200" s="2"/>
    </row>
    <row r="201" spans="4:36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42"/>
      <c r="AE201" s="2"/>
      <c r="AF201" s="2"/>
      <c r="AG201" s="2"/>
      <c r="AH201" s="2"/>
      <c r="AI201" s="2"/>
      <c r="AJ201" s="2"/>
    </row>
    <row r="202" spans="4:36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42"/>
      <c r="AE202" s="2"/>
      <c r="AF202" s="2"/>
      <c r="AG202" s="2"/>
      <c r="AH202" s="2"/>
      <c r="AI202" s="2"/>
      <c r="AJ202" s="2"/>
    </row>
    <row r="203" spans="4:36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42"/>
      <c r="AE203" s="2"/>
      <c r="AF203" s="2"/>
      <c r="AG203" s="2"/>
      <c r="AH203" s="2"/>
      <c r="AI203" s="2"/>
      <c r="AJ203" s="2"/>
    </row>
    <row r="204" spans="4:36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42"/>
      <c r="AE204" s="2"/>
      <c r="AF204" s="2"/>
      <c r="AG204" s="2"/>
      <c r="AH204" s="2"/>
      <c r="AI204" s="2"/>
      <c r="AJ204" s="2"/>
    </row>
    <row r="205" spans="4:36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42"/>
      <c r="AE205" s="2"/>
      <c r="AF205" s="2"/>
      <c r="AG205" s="2"/>
      <c r="AH205" s="2"/>
      <c r="AI205" s="2"/>
      <c r="AJ205" s="2"/>
    </row>
    <row r="206" spans="4:36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42"/>
      <c r="AE206" s="2"/>
      <c r="AF206" s="2"/>
      <c r="AG206" s="2"/>
      <c r="AH206" s="2"/>
      <c r="AI206" s="2"/>
      <c r="AJ206" s="2"/>
    </row>
    <row r="207" spans="4:36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42"/>
      <c r="AE207" s="2"/>
      <c r="AF207" s="2"/>
      <c r="AG207" s="2"/>
      <c r="AH207" s="2"/>
      <c r="AI207" s="2"/>
      <c r="AJ207" s="2"/>
    </row>
    <row r="208" spans="4:36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42"/>
      <c r="AE208" s="2"/>
      <c r="AF208" s="2"/>
      <c r="AG208" s="2"/>
      <c r="AH208" s="2"/>
      <c r="AI208" s="2"/>
      <c r="AJ208" s="2"/>
    </row>
    <row r="209" spans="4:36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42"/>
      <c r="AE209" s="2"/>
      <c r="AF209" s="2"/>
      <c r="AG209" s="2"/>
      <c r="AH209" s="2"/>
      <c r="AI209" s="2"/>
      <c r="AJ209" s="2"/>
    </row>
    <row r="210" spans="4:36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42"/>
      <c r="AE210" s="2"/>
      <c r="AF210" s="2"/>
      <c r="AG210" s="2"/>
      <c r="AH210" s="2"/>
      <c r="AI210" s="2"/>
      <c r="AJ210" s="2"/>
    </row>
    <row r="211" spans="4:36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42"/>
      <c r="AE211" s="2"/>
      <c r="AF211" s="2"/>
      <c r="AG211" s="2"/>
      <c r="AH211" s="2"/>
      <c r="AI211" s="2"/>
      <c r="AJ211" s="2"/>
    </row>
    <row r="212" spans="4:36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42"/>
      <c r="AE212" s="2"/>
      <c r="AF212" s="2"/>
      <c r="AG212" s="2"/>
      <c r="AH212" s="2"/>
      <c r="AI212" s="2"/>
      <c r="AJ212" s="2"/>
    </row>
    <row r="213" spans="4:36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42"/>
      <c r="AE213" s="2"/>
      <c r="AF213" s="2"/>
      <c r="AG213" s="2"/>
      <c r="AH213" s="2"/>
      <c r="AI213" s="2"/>
      <c r="AJ213" s="2"/>
    </row>
    <row r="214" spans="4:36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42"/>
      <c r="AE214" s="2"/>
      <c r="AF214" s="2"/>
      <c r="AG214" s="2"/>
      <c r="AH214" s="2"/>
      <c r="AI214" s="2"/>
      <c r="AJ214" s="2"/>
    </row>
    <row r="215" spans="4:36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42"/>
      <c r="AE215" s="2"/>
      <c r="AF215" s="2"/>
      <c r="AG215" s="2"/>
      <c r="AH215" s="2"/>
      <c r="AI215" s="2"/>
      <c r="AJ215" s="2"/>
    </row>
    <row r="216" spans="4:36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42"/>
      <c r="AE216" s="2"/>
      <c r="AF216" s="2"/>
      <c r="AG216" s="2"/>
      <c r="AH216" s="2"/>
      <c r="AI216" s="2"/>
      <c r="AJ216" s="2"/>
    </row>
    <row r="217" spans="4:36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42"/>
      <c r="AE217" s="2"/>
      <c r="AF217" s="2"/>
      <c r="AG217" s="2"/>
      <c r="AH217" s="2"/>
      <c r="AI217" s="2"/>
      <c r="AJ217" s="2"/>
    </row>
    <row r="218" spans="4:36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42"/>
      <c r="AE218" s="2"/>
      <c r="AF218" s="2"/>
      <c r="AG218" s="2"/>
      <c r="AH218" s="2"/>
      <c r="AI218" s="2"/>
      <c r="AJ218" s="2"/>
    </row>
    <row r="219" spans="4:36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42"/>
      <c r="AE219" s="2"/>
      <c r="AF219" s="2"/>
      <c r="AG219" s="2"/>
      <c r="AH219" s="2"/>
      <c r="AI219" s="2"/>
      <c r="AJ219" s="2"/>
    </row>
    <row r="220" spans="4:36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42"/>
      <c r="AE220" s="2"/>
      <c r="AF220" s="2"/>
      <c r="AG220" s="2"/>
      <c r="AH220" s="2"/>
      <c r="AI220" s="2"/>
      <c r="AJ220" s="2"/>
    </row>
    <row r="221" spans="4:36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42"/>
      <c r="AE221" s="2"/>
      <c r="AF221" s="2"/>
      <c r="AG221" s="2"/>
      <c r="AH221" s="2"/>
      <c r="AI221" s="2"/>
      <c r="AJ221" s="2"/>
    </row>
    <row r="222" spans="4:36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42"/>
      <c r="AE222" s="2"/>
      <c r="AF222" s="2"/>
      <c r="AG222" s="2"/>
      <c r="AH222" s="2"/>
      <c r="AI222" s="2"/>
      <c r="AJ222" s="2"/>
    </row>
    <row r="223" spans="4:36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42"/>
      <c r="AE223" s="2"/>
      <c r="AF223" s="2"/>
      <c r="AG223" s="2"/>
      <c r="AH223" s="2"/>
      <c r="AI223" s="2"/>
      <c r="AJ223" s="2"/>
    </row>
    <row r="224" spans="4:36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42"/>
      <c r="AE224" s="2"/>
      <c r="AF224" s="2"/>
      <c r="AG224" s="2"/>
      <c r="AH224" s="2"/>
      <c r="AI224" s="2"/>
      <c r="AJ224" s="2"/>
    </row>
    <row r="225" spans="4:36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42"/>
      <c r="AE225" s="2"/>
      <c r="AF225" s="2"/>
      <c r="AG225" s="2"/>
      <c r="AH225" s="2"/>
      <c r="AI225" s="2"/>
      <c r="AJ225" s="2"/>
    </row>
    <row r="226" spans="4:36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42"/>
      <c r="AE226" s="2"/>
      <c r="AF226" s="2"/>
      <c r="AG226" s="2"/>
      <c r="AH226" s="2"/>
      <c r="AI226" s="2"/>
      <c r="AJ226" s="2"/>
    </row>
    <row r="227" spans="4:36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42"/>
      <c r="AE227" s="2"/>
      <c r="AF227" s="2"/>
      <c r="AG227" s="2"/>
      <c r="AH227" s="2"/>
      <c r="AI227" s="2"/>
      <c r="AJ227" s="2"/>
    </row>
    <row r="228" spans="4:36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42"/>
      <c r="AE228" s="2"/>
      <c r="AF228" s="2"/>
      <c r="AG228" s="2"/>
      <c r="AH228" s="2"/>
      <c r="AI228" s="2"/>
      <c r="AJ228" s="2"/>
    </row>
    <row r="229" spans="4:36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42"/>
      <c r="AE229" s="2"/>
      <c r="AF229" s="2"/>
      <c r="AG229" s="2"/>
      <c r="AH229" s="2"/>
      <c r="AI229" s="2"/>
      <c r="AJ229" s="2"/>
    </row>
    <row r="230" spans="4:36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42"/>
      <c r="AE230" s="2"/>
      <c r="AF230" s="2"/>
      <c r="AG230" s="2"/>
      <c r="AH230" s="2"/>
      <c r="AI230" s="2"/>
      <c r="AJ230" s="2"/>
    </row>
    <row r="231" spans="4:36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42"/>
      <c r="AE231" s="2"/>
      <c r="AF231" s="2"/>
      <c r="AG231" s="2"/>
      <c r="AH231" s="2"/>
      <c r="AI231" s="2"/>
      <c r="AJ231" s="2"/>
    </row>
    <row r="232" spans="4:36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42"/>
      <c r="AE232" s="2"/>
      <c r="AF232" s="2"/>
      <c r="AG232" s="2"/>
      <c r="AH232" s="2"/>
      <c r="AI232" s="2"/>
      <c r="AJ232" s="2"/>
    </row>
    <row r="233" spans="4:36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42"/>
      <c r="AE233" s="2"/>
      <c r="AF233" s="2"/>
      <c r="AG233" s="2"/>
      <c r="AH233" s="2"/>
      <c r="AI233" s="2"/>
      <c r="AJ233" s="2"/>
    </row>
    <row r="234" spans="4:36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42"/>
      <c r="AE234" s="2"/>
      <c r="AF234" s="2"/>
      <c r="AG234" s="2"/>
      <c r="AH234" s="2"/>
      <c r="AI234" s="2"/>
      <c r="AJ234" s="2"/>
    </row>
    <row r="235" spans="4:36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42"/>
      <c r="AE235" s="2"/>
      <c r="AF235" s="2"/>
      <c r="AG235" s="2"/>
      <c r="AH235" s="2"/>
      <c r="AI235" s="2"/>
      <c r="AJ235" s="2"/>
    </row>
    <row r="236" spans="4:36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42"/>
      <c r="AE236" s="2"/>
      <c r="AF236" s="2"/>
      <c r="AG236" s="2"/>
      <c r="AH236" s="2"/>
      <c r="AI236" s="2"/>
      <c r="AJ236" s="2"/>
    </row>
    <row r="237" spans="4:36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42"/>
      <c r="AE237" s="2"/>
      <c r="AF237" s="2"/>
      <c r="AG237" s="2"/>
      <c r="AH237" s="2"/>
      <c r="AI237" s="2"/>
      <c r="AJ237" s="2"/>
    </row>
    <row r="238" spans="4:36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42"/>
      <c r="AE238" s="2"/>
      <c r="AF238" s="2"/>
      <c r="AG238" s="2"/>
      <c r="AH238" s="2"/>
      <c r="AI238" s="2"/>
      <c r="AJ238" s="2"/>
    </row>
    <row r="239" spans="4:36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42"/>
      <c r="AE239" s="2"/>
      <c r="AF239" s="2"/>
      <c r="AG239" s="2"/>
      <c r="AH239" s="2"/>
      <c r="AI239" s="2"/>
      <c r="AJ239" s="2"/>
    </row>
    <row r="240" spans="4:36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42"/>
      <c r="AE240" s="2"/>
      <c r="AF240" s="2"/>
      <c r="AG240" s="2"/>
      <c r="AH240" s="2"/>
      <c r="AI240" s="2"/>
      <c r="AJ240" s="2"/>
    </row>
    <row r="241" spans="4:36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42"/>
      <c r="AE241" s="2"/>
      <c r="AF241" s="2"/>
      <c r="AG241" s="2"/>
      <c r="AH241" s="2"/>
      <c r="AI241" s="2"/>
      <c r="AJ241" s="2"/>
    </row>
    <row r="242" spans="4:36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42"/>
      <c r="AE242" s="2"/>
      <c r="AF242" s="2"/>
      <c r="AG242" s="2"/>
      <c r="AH242" s="2"/>
      <c r="AI242" s="2"/>
      <c r="AJ242" s="2"/>
    </row>
    <row r="243" spans="4:36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42"/>
      <c r="AE243" s="2"/>
      <c r="AF243" s="2"/>
      <c r="AG243" s="2"/>
      <c r="AH243" s="2"/>
      <c r="AI243" s="2"/>
      <c r="AJ243" s="2"/>
    </row>
    <row r="244" spans="4:36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42"/>
      <c r="AE244" s="2"/>
      <c r="AF244" s="2"/>
      <c r="AG244" s="2"/>
      <c r="AH244" s="2"/>
      <c r="AI244" s="2"/>
      <c r="AJ244" s="2"/>
    </row>
    <row r="245" spans="4:36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42"/>
      <c r="AE245" s="2"/>
      <c r="AF245" s="2"/>
      <c r="AG245" s="2"/>
      <c r="AH245" s="2"/>
      <c r="AI245" s="2"/>
      <c r="AJ245" s="2"/>
    </row>
    <row r="246" spans="4:36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42"/>
      <c r="AE246" s="2"/>
      <c r="AF246" s="2"/>
      <c r="AG246" s="2"/>
      <c r="AH246" s="2"/>
      <c r="AI246" s="2"/>
      <c r="AJ246" s="2"/>
    </row>
    <row r="247" spans="4:36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42"/>
      <c r="AE247" s="2"/>
      <c r="AF247" s="2"/>
      <c r="AG247" s="2"/>
      <c r="AH247" s="2"/>
      <c r="AI247" s="2"/>
      <c r="AJ247" s="2"/>
    </row>
    <row r="248" spans="4:36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42"/>
      <c r="AE248" s="2"/>
      <c r="AF248" s="2"/>
      <c r="AG248" s="2"/>
      <c r="AH248" s="2"/>
      <c r="AI248" s="2"/>
      <c r="AJ248" s="2"/>
    </row>
    <row r="249" spans="4:36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42"/>
      <c r="AE249" s="2"/>
      <c r="AF249" s="2"/>
      <c r="AG249" s="2"/>
      <c r="AH249" s="2"/>
      <c r="AI249" s="2"/>
      <c r="AJ249" s="2"/>
    </row>
    <row r="250" spans="4:36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42"/>
      <c r="AE250" s="2"/>
      <c r="AF250" s="2"/>
      <c r="AG250" s="2"/>
      <c r="AH250" s="2"/>
      <c r="AI250" s="2"/>
      <c r="AJ250" s="2"/>
    </row>
    <row r="251" spans="4:36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42"/>
      <c r="AE251" s="2"/>
      <c r="AF251" s="2"/>
      <c r="AG251" s="2"/>
      <c r="AH251" s="2"/>
      <c r="AI251" s="2"/>
      <c r="AJ251" s="2"/>
    </row>
    <row r="252" spans="4:36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42"/>
      <c r="AE252" s="2"/>
      <c r="AF252" s="2"/>
      <c r="AG252" s="2"/>
      <c r="AH252" s="2"/>
      <c r="AI252" s="2"/>
      <c r="AJ252" s="2"/>
    </row>
    <row r="253" spans="4:36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42"/>
      <c r="AE253" s="2"/>
      <c r="AF253" s="2"/>
      <c r="AG253" s="2"/>
      <c r="AH253" s="2"/>
      <c r="AI253" s="2"/>
      <c r="AJ253" s="2"/>
    </row>
    <row r="254" spans="4:36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42"/>
      <c r="AE254" s="2"/>
      <c r="AF254" s="2"/>
      <c r="AG254" s="2"/>
      <c r="AH254" s="2"/>
      <c r="AI254" s="2"/>
      <c r="AJ254" s="2"/>
    </row>
    <row r="255" spans="4:36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42"/>
      <c r="AE255" s="2"/>
      <c r="AF255" s="2"/>
      <c r="AG255" s="2"/>
      <c r="AH255" s="2"/>
      <c r="AI255" s="2"/>
      <c r="AJ255" s="2"/>
    </row>
    <row r="256" spans="4:36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42"/>
      <c r="AE256" s="2"/>
      <c r="AF256" s="2"/>
      <c r="AG256" s="2"/>
      <c r="AH256" s="2"/>
      <c r="AI256" s="2"/>
      <c r="AJ256" s="2"/>
    </row>
    <row r="257" spans="4:36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42"/>
      <c r="AE257" s="2"/>
      <c r="AF257" s="2"/>
      <c r="AG257" s="2"/>
      <c r="AH257" s="2"/>
      <c r="AI257" s="2"/>
      <c r="AJ257" s="2"/>
    </row>
    <row r="258" spans="4:36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42"/>
      <c r="AE258" s="2"/>
      <c r="AF258" s="2"/>
      <c r="AG258" s="2"/>
      <c r="AH258" s="2"/>
      <c r="AI258" s="2"/>
      <c r="AJ258" s="2"/>
    </row>
    <row r="259" spans="4:36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42"/>
      <c r="AE259" s="2"/>
      <c r="AF259" s="2"/>
      <c r="AG259" s="2"/>
      <c r="AH259" s="2"/>
      <c r="AI259" s="2"/>
      <c r="AJ259" s="2"/>
    </row>
    <row r="260" spans="4:36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42"/>
      <c r="AE260" s="2"/>
      <c r="AF260" s="2"/>
      <c r="AG260" s="2"/>
      <c r="AH260" s="2"/>
      <c r="AI260" s="2"/>
      <c r="AJ260" s="2"/>
    </row>
    <row r="261" spans="4:36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42"/>
      <c r="AE261" s="2"/>
      <c r="AF261" s="2"/>
      <c r="AG261" s="2"/>
      <c r="AH261" s="2"/>
      <c r="AI261" s="2"/>
      <c r="AJ261" s="2"/>
    </row>
    <row r="262" spans="4:36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42"/>
      <c r="AE262" s="2"/>
      <c r="AF262" s="2"/>
      <c r="AG262" s="2"/>
      <c r="AH262" s="2"/>
      <c r="AI262" s="2"/>
      <c r="AJ262" s="2"/>
    </row>
    <row r="263" spans="4:36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42"/>
      <c r="AE263" s="2"/>
      <c r="AF263" s="2"/>
      <c r="AG263" s="2"/>
      <c r="AH263" s="2"/>
      <c r="AI263" s="2"/>
      <c r="AJ263" s="2"/>
    </row>
    <row r="264" spans="4:36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42"/>
      <c r="AE264" s="2"/>
      <c r="AF264" s="2"/>
      <c r="AG264" s="2"/>
      <c r="AH264" s="2"/>
      <c r="AI264" s="2"/>
      <c r="AJ264" s="2"/>
    </row>
    <row r="265" spans="4:36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42"/>
      <c r="AE265" s="2"/>
      <c r="AF265" s="2"/>
      <c r="AG265" s="2"/>
      <c r="AH265" s="2"/>
      <c r="AI265" s="2"/>
      <c r="AJ265" s="2"/>
    </row>
    <row r="266" spans="4:36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42"/>
      <c r="AE266" s="2"/>
      <c r="AF266" s="2"/>
      <c r="AG266" s="2"/>
      <c r="AH266" s="2"/>
      <c r="AI266" s="2"/>
      <c r="AJ266" s="2"/>
    </row>
    <row r="267" spans="4:36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42"/>
      <c r="AE267" s="2"/>
      <c r="AF267" s="2"/>
      <c r="AG267" s="2"/>
      <c r="AH267" s="2"/>
      <c r="AI267" s="2"/>
      <c r="AJ267" s="2"/>
    </row>
    <row r="268" spans="4:36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42"/>
      <c r="AE268" s="2"/>
      <c r="AF268" s="2"/>
      <c r="AG268" s="2"/>
      <c r="AH268" s="2"/>
      <c r="AI268" s="2"/>
      <c r="AJ268" s="2"/>
    </row>
    <row r="269" spans="4:36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42"/>
      <c r="AE269" s="2"/>
      <c r="AF269" s="2"/>
      <c r="AG269" s="2"/>
      <c r="AH269" s="2"/>
      <c r="AI269" s="2"/>
      <c r="AJ269" s="2"/>
    </row>
    <row r="270" spans="4:36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42"/>
      <c r="AE270" s="2"/>
      <c r="AF270" s="2"/>
      <c r="AG270" s="2"/>
      <c r="AH270" s="2"/>
      <c r="AI270" s="2"/>
      <c r="AJ270" s="2"/>
    </row>
    <row r="271" spans="4:36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42"/>
      <c r="AE271" s="2"/>
      <c r="AF271" s="2"/>
      <c r="AG271" s="2"/>
      <c r="AH271" s="2"/>
      <c r="AI271" s="2"/>
      <c r="AJ271" s="2"/>
    </row>
    <row r="272" spans="4:36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42"/>
      <c r="AE272" s="2"/>
      <c r="AF272" s="2"/>
      <c r="AG272" s="2"/>
      <c r="AH272" s="2"/>
      <c r="AI272" s="2"/>
      <c r="AJ272" s="2"/>
    </row>
    <row r="273" spans="4:36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42"/>
      <c r="AE273" s="2"/>
      <c r="AF273" s="2"/>
      <c r="AG273" s="2"/>
      <c r="AH273" s="2"/>
      <c r="AI273" s="2"/>
      <c r="AJ273" s="2"/>
    </row>
    <row r="274" spans="4:36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42"/>
      <c r="AE274" s="2"/>
      <c r="AF274" s="2"/>
      <c r="AG274" s="2"/>
      <c r="AH274" s="2"/>
      <c r="AI274" s="2"/>
      <c r="AJ274" s="2"/>
    </row>
    <row r="275" spans="4:36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42"/>
      <c r="AE275" s="2"/>
      <c r="AF275" s="2"/>
      <c r="AG275" s="2"/>
      <c r="AH275" s="2"/>
      <c r="AI275" s="2"/>
      <c r="AJ275" s="2"/>
    </row>
    <row r="276" spans="4:36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42"/>
      <c r="AE276" s="2"/>
      <c r="AF276" s="2"/>
      <c r="AG276" s="2"/>
      <c r="AH276" s="2"/>
      <c r="AI276" s="2"/>
      <c r="AJ276" s="2"/>
    </row>
    <row r="277" spans="4:36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42"/>
      <c r="AE277" s="2"/>
      <c r="AF277" s="2"/>
      <c r="AG277" s="2"/>
      <c r="AH277" s="2"/>
      <c r="AI277" s="2"/>
      <c r="AJ277" s="2"/>
    </row>
    <row r="278" spans="4:36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42"/>
      <c r="AE278" s="2"/>
      <c r="AF278" s="2"/>
      <c r="AG278" s="2"/>
      <c r="AH278" s="2"/>
      <c r="AI278" s="2"/>
      <c r="AJ278" s="2"/>
    </row>
    <row r="279" spans="4:36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42"/>
      <c r="AE279" s="2"/>
      <c r="AF279" s="2"/>
      <c r="AG279" s="2"/>
      <c r="AH279" s="2"/>
      <c r="AI279" s="2"/>
      <c r="AJ279" s="2"/>
    </row>
    <row r="280" spans="4:36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42"/>
      <c r="AE280" s="2"/>
      <c r="AF280" s="2"/>
      <c r="AG280" s="2"/>
      <c r="AH280" s="2"/>
      <c r="AI280" s="2"/>
      <c r="AJ280" s="2"/>
    </row>
    <row r="281" spans="4:36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42"/>
      <c r="AE281" s="2"/>
      <c r="AF281" s="2"/>
      <c r="AG281" s="2"/>
      <c r="AH281" s="2"/>
      <c r="AI281" s="2"/>
      <c r="AJ281" s="2"/>
    </row>
    <row r="282" spans="4:36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42"/>
      <c r="AE282" s="2"/>
      <c r="AF282" s="2"/>
      <c r="AG282" s="2"/>
      <c r="AH282" s="2"/>
      <c r="AI282" s="2"/>
      <c r="AJ282" s="2"/>
    </row>
    <row r="283" spans="4:36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42"/>
      <c r="AE283" s="2"/>
      <c r="AF283" s="2"/>
      <c r="AG283" s="2"/>
      <c r="AH283" s="2"/>
      <c r="AI283" s="2"/>
      <c r="AJ283" s="2"/>
    </row>
    <row r="284" spans="4:36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42"/>
      <c r="AE284" s="2"/>
      <c r="AF284" s="2"/>
      <c r="AG284" s="2"/>
      <c r="AH284" s="2"/>
      <c r="AI284" s="2"/>
      <c r="AJ284" s="2"/>
    </row>
    <row r="285" spans="4:36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42"/>
      <c r="AE285" s="2"/>
      <c r="AF285" s="2"/>
      <c r="AG285" s="2"/>
      <c r="AH285" s="2"/>
      <c r="AI285" s="2"/>
      <c r="AJ285" s="2"/>
    </row>
    <row r="286" spans="4:36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42"/>
      <c r="AE286" s="2"/>
      <c r="AF286" s="2"/>
      <c r="AG286" s="2"/>
      <c r="AH286" s="2"/>
      <c r="AI286" s="2"/>
      <c r="AJ286" s="2"/>
    </row>
    <row r="287" spans="4:36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42"/>
      <c r="AE287" s="2"/>
      <c r="AF287" s="2"/>
      <c r="AG287" s="2"/>
      <c r="AH287" s="2"/>
      <c r="AI287" s="2"/>
      <c r="AJ287" s="2"/>
    </row>
    <row r="288" spans="4:36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42"/>
      <c r="AE288" s="2"/>
      <c r="AF288" s="2"/>
      <c r="AG288" s="2"/>
      <c r="AH288" s="2"/>
      <c r="AI288" s="2"/>
      <c r="AJ288" s="2"/>
    </row>
    <row r="289" spans="4:36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42"/>
      <c r="AE289" s="2"/>
      <c r="AF289" s="2"/>
      <c r="AG289" s="2"/>
      <c r="AH289" s="2"/>
      <c r="AI289" s="2"/>
      <c r="AJ289" s="2"/>
    </row>
    <row r="290" spans="4:36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42"/>
      <c r="AE290" s="2"/>
      <c r="AF290" s="2"/>
      <c r="AG290" s="2"/>
      <c r="AH290" s="2"/>
      <c r="AI290" s="2"/>
      <c r="AJ290" s="2"/>
    </row>
    <row r="291" spans="4:36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42"/>
      <c r="AE291" s="2"/>
      <c r="AF291" s="2"/>
      <c r="AG291" s="2"/>
      <c r="AH291" s="2"/>
      <c r="AI291" s="2"/>
      <c r="AJ291" s="2"/>
    </row>
    <row r="292" spans="4:36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42"/>
      <c r="AE292" s="2"/>
      <c r="AF292" s="2"/>
      <c r="AG292" s="2"/>
      <c r="AH292" s="2"/>
      <c r="AI292" s="2"/>
      <c r="AJ292" s="2"/>
    </row>
    <row r="293" spans="4:36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42"/>
      <c r="AE293" s="2"/>
      <c r="AF293" s="2"/>
      <c r="AG293" s="2"/>
      <c r="AH293" s="2"/>
      <c r="AI293" s="2"/>
      <c r="AJ293" s="2"/>
    </row>
    <row r="294" spans="4:36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42"/>
      <c r="AE294" s="2"/>
      <c r="AF294" s="2"/>
      <c r="AG294" s="2"/>
      <c r="AH294" s="2"/>
      <c r="AI294" s="2"/>
      <c r="AJ294" s="2"/>
    </row>
    <row r="295" spans="4:36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42"/>
      <c r="AE295" s="2"/>
      <c r="AF295" s="2"/>
      <c r="AG295" s="2"/>
      <c r="AH295" s="2"/>
      <c r="AI295" s="2"/>
      <c r="AJ295" s="2"/>
    </row>
    <row r="296" spans="4:36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42"/>
      <c r="AE296" s="2"/>
      <c r="AF296" s="2"/>
      <c r="AG296" s="2"/>
      <c r="AH296" s="2"/>
      <c r="AI296" s="2"/>
      <c r="AJ296" s="2"/>
    </row>
    <row r="297" spans="4:36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42"/>
      <c r="AE297" s="2"/>
      <c r="AF297" s="2"/>
      <c r="AG297" s="2"/>
      <c r="AH297" s="2"/>
      <c r="AI297" s="2"/>
      <c r="AJ297" s="2"/>
    </row>
    <row r="298" spans="4:36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42"/>
      <c r="AE298" s="2"/>
      <c r="AF298" s="2"/>
      <c r="AG298" s="2"/>
      <c r="AH298" s="2"/>
      <c r="AI298" s="2"/>
      <c r="AJ298" s="2"/>
    </row>
    <row r="299" spans="4:36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42"/>
      <c r="AE299" s="2"/>
      <c r="AF299" s="2"/>
      <c r="AG299" s="2"/>
      <c r="AH299" s="2"/>
      <c r="AI299" s="2"/>
      <c r="AJ299" s="2"/>
    </row>
    <row r="300" spans="4:36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42"/>
      <c r="AE300" s="2"/>
      <c r="AF300" s="2"/>
      <c r="AG300" s="2"/>
      <c r="AH300" s="2"/>
      <c r="AI300" s="2"/>
      <c r="AJ300" s="2"/>
    </row>
    <row r="301" spans="4:36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42"/>
      <c r="AE301" s="2"/>
      <c r="AF301" s="2"/>
      <c r="AG301" s="2"/>
      <c r="AH301" s="2"/>
      <c r="AI301" s="2"/>
      <c r="AJ301" s="2"/>
    </row>
    <row r="302" spans="4:36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42"/>
      <c r="AE302" s="2"/>
      <c r="AF302" s="2"/>
      <c r="AG302" s="2"/>
      <c r="AH302" s="2"/>
      <c r="AI302" s="2"/>
      <c r="AJ302" s="2"/>
    </row>
    <row r="303" spans="4:36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42"/>
      <c r="AE303" s="2"/>
      <c r="AF303" s="2"/>
      <c r="AG303" s="2"/>
      <c r="AH303" s="2"/>
      <c r="AI303" s="2"/>
      <c r="AJ303" s="2"/>
    </row>
    <row r="304" spans="4:36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42"/>
      <c r="AE304" s="2"/>
      <c r="AF304" s="2"/>
      <c r="AG304" s="2"/>
      <c r="AH304" s="2"/>
      <c r="AI304" s="2"/>
      <c r="AJ304" s="2"/>
    </row>
    <row r="305" spans="4:36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42"/>
      <c r="AE305" s="2"/>
      <c r="AF305" s="2"/>
      <c r="AG305" s="2"/>
      <c r="AH305" s="2"/>
      <c r="AI305" s="2"/>
      <c r="AJ305" s="2"/>
    </row>
    <row r="306" spans="4:36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42"/>
      <c r="AE306" s="2"/>
      <c r="AF306" s="2"/>
      <c r="AG306" s="2"/>
      <c r="AH306" s="2"/>
      <c r="AI306" s="2"/>
      <c r="AJ306" s="2"/>
    </row>
    <row r="307" spans="4:36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42"/>
      <c r="AE307" s="2"/>
      <c r="AF307" s="2"/>
      <c r="AG307" s="2"/>
      <c r="AH307" s="2"/>
      <c r="AI307" s="2"/>
      <c r="AJ307" s="2"/>
    </row>
    <row r="308" spans="4:36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42"/>
      <c r="AE308" s="2"/>
      <c r="AF308" s="2"/>
      <c r="AG308" s="2"/>
      <c r="AH308" s="2"/>
      <c r="AI308" s="2"/>
      <c r="AJ308" s="2"/>
    </row>
    <row r="309" spans="4:36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42"/>
      <c r="AE309" s="2"/>
      <c r="AF309" s="2"/>
      <c r="AG309" s="2"/>
      <c r="AH309" s="2"/>
      <c r="AI309" s="2"/>
      <c r="AJ309" s="2"/>
    </row>
    <row r="310" spans="4:36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42"/>
      <c r="AE310" s="2"/>
      <c r="AF310" s="2"/>
      <c r="AG310" s="2"/>
      <c r="AH310" s="2"/>
      <c r="AI310" s="2"/>
      <c r="AJ310" s="2"/>
    </row>
    <row r="311" spans="4:36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42"/>
      <c r="AE311" s="2"/>
      <c r="AF311" s="2"/>
      <c r="AG311" s="2"/>
      <c r="AH311" s="2"/>
      <c r="AI311" s="2"/>
      <c r="AJ311" s="2"/>
    </row>
    <row r="312" spans="4:36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42"/>
      <c r="AE312" s="2"/>
      <c r="AF312" s="2"/>
      <c r="AG312" s="2"/>
      <c r="AH312" s="2"/>
      <c r="AI312" s="2"/>
      <c r="AJ312" s="2"/>
    </row>
    <row r="313" spans="4:36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42"/>
      <c r="AE313" s="2"/>
      <c r="AF313" s="2"/>
      <c r="AG313" s="2"/>
      <c r="AH313" s="2"/>
      <c r="AI313" s="2"/>
      <c r="AJ313" s="2"/>
    </row>
    <row r="314" spans="4:36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42"/>
      <c r="AE314" s="2"/>
      <c r="AF314" s="2"/>
      <c r="AG314" s="2"/>
      <c r="AH314" s="2"/>
      <c r="AI314" s="2"/>
      <c r="AJ314" s="2"/>
    </row>
    <row r="315" spans="4:36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42"/>
      <c r="AE315" s="2"/>
      <c r="AF315" s="2"/>
      <c r="AG315" s="2"/>
      <c r="AH315" s="2"/>
      <c r="AI315" s="2"/>
      <c r="AJ315" s="2"/>
    </row>
    <row r="316" spans="4:36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42"/>
      <c r="AE316" s="2"/>
      <c r="AF316" s="2"/>
      <c r="AG316" s="2"/>
      <c r="AH316" s="2"/>
      <c r="AI316" s="2"/>
      <c r="AJ316" s="2"/>
    </row>
    <row r="317" spans="4:36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42"/>
      <c r="AE317" s="2"/>
      <c r="AF317" s="2"/>
      <c r="AG317" s="2"/>
      <c r="AH317" s="2"/>
      <c r="AI317" s="2"/>
      <c r="AJ317" s="2"/>
    </row>
    <row r="318" spans="4:36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42"/>
      <c r="AE318" s="2"/>
      <c r="AF318" s="2"/>
      <c r="AG318" s="2"/>
      <c r="AH318" s="2"/>
      <c r="AI318" s="2"/>
      <c r="AJ318" s="2"/>
    </row>
    <row r="319" spans="4:36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42"/>
      <c r="AE319" s="2"/>
      <c r="AF319" s="2"/>
      <c r="AG319" s="2"/>
      <c r="AH319" s="2"/>
      <c r="AI319" s="2"/>
      <c r="AJ319" s="2"/>
    </row>
    <row r="320" spans="4:36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42"/>
      <c r="AE320" s="2"/>
      <c r="AF320" s="2"/>
      <c r="AG320" s="2"/>
      <c r="AH320" s="2"/>
      <c r="AI320" s="2"/>
      <c r="AJ320" s="2"/>
    </row>
    <row r="321" spans="4:36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42"/>
      <c r="AE321" s="2"/>
      <c r="AF321" s="2"/>
      <c r="AG321" s="2"/>
      <c r="AH321" s="2"/>
      <c r="AI321" s="2"/>
      <c r="AJ321" s="2"/>
    </row>
    <row r="322" spans="4:36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42"/>
      <c r="AE322" s="2"/>
      <c r="AF322" s="2"/>
      <c r="AG322" s="2"/>
      <c r="AH322" s="2"/>
      <c r="AI322" s="2"/>
      <c r="AJ322" s="2"/>
    </row>
    <row r="323" spans="4:36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42"/>
      <c r="AE323" s="2"/>
      <c r="AF323" s="2"/>
      <c r="AG323" s="2"/>
      <c r="AH323" s="2"/>
      <c r="AI323" s="2"/>
      <c r="AJ323" s="2"/>
    </row>
    <row r="324" spans="4:36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42"/>
      <c r="AE324" s="2"/>
      <c r="AF324" s="2"/>
      <c r="AG324" s="2"/>
      <c r="AH324" s="2"/>
      <c r="AI324" s="2"/>
      <c r="AJ324" s="2"/>
    </row>
    <row r="325" spans="4:36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42"/>
      <c r="AE325" s="2"/>
      <c r="AF325" s="2"/>
      <c r="AG325" s="2"/>
      <c r="AH325" s="2"/>
      <c r="AI325" s="2"/>
      <c r="AJ325" s="2"/>
    </row>
    <row r="326" spans="4:36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42"/>
      <c r="AE326" s="2"/>
      <c r="AF326" s="2"/>
      <c r="AG326" s="2"/>
      <c r="AH326" s="2"/>
      <c r="AI326" s="2"/>
      <c r="AJ326" s="2"/>
    </row>
    <row r="327" spans="4:36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42"/>
      <c r="AE327" s="2"/>
      <c r="AF327" s="2"/>
      <c r="AG327" s="2"/>
      <c r="AH327" s="2"/>
      <c r="AI327" s="2"/>
      <c r="AJ327" s="2"/>
    </row>
    <row r="328" spans="4:36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42"/>
      <c r="AE328" s="2"/>
      <c r="AF328" s="2"/>
      <c r="AG328" s="2"/>
      <c r="AH328" s="2"/>
      <c r="AI328" s="2"/>
      <c r="AJ328" s="2"/>
    </row>
    <row r="329" spans="4:36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42"/>
      <c r="AE329" s="2"/>
      <c r="AF329" s="2"/>
      <c r="AG329" s="2"/>
      <c r="AH329" s="2"/>
      <c r="AI329" s="2"/>
      <c r="AJ329" s="2"/>
    </row>
    <row r="330" spans="4:36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42"/>
      <c r="AE330" s="2"/>
      <c r="AF330" s="2"/>
      <c r="AG330" s="2"/>
      <c r="AH330" s="2"/>
      <c r="AI330" s="2"/>
      <c r="AJ330" s="2"/>
    </row>
    <row r="331" spans="4:36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42"/>
      <c r="AE331" s="2"/>
      <c r="AF331" s="2"/>
      <c r="AG331" s="2"/>
      <c r="AH331" s="2"/>
      <c r="AI331" s="2"/>
      <c r="AJ331" s="2"/>
    </row>
    <row r="332" spans="4:36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42"/>
      <c r="AE332" s="2"/>
      <c r="AF332" s="2"/>
      <c r="AG332" s="2"/>
      <c r="AH332" s="2"/>
      <c r="AI332" s="2"/>
      <c r="AJ332" s="2"/>
    </row>
    <row r="333" spans="4:36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42"/>
      <c r="AE333" s="2"/>
      <c r="AF333" s="2"/>
      <c r="AG333" s="2"/>
      <c r="AH333" s="2"/>
      <c r="AI333" s="2"/>
      <c r="AJ333" s="2"/>
    </row>
    <row r="334" spans="4:36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42"/>
      <c r="AE334" s="2"/>
      <c r="AF334" s="2"/>
      <c r="AG334" s="2"/>
      <c r="AH334" s="2"/>
      <c r="AI334" s="2"/>
      <c r="AJ334" s="2"/>
    </row>
    <row r="335" spans="4:36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42"/>
      <c r="AE335" s="2"/>
      <c r="AF335" s="2"/>
      <c r="AG335" s="2"/>
      <c r="AH335" s="2"/>
      <c r="AI335" s="2"/>
      <c r="AJ335" s="2"/>
    </row>
    <row r="336" spans="4:36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42"/>
      <c r="AE336" s="2"/>
      <c r="AF336" s="2"/>
      <c r="AG336" s="2"/>
      <c r="AH336" s="2"/>
      <c r="AI336" s="2"/>
      <c r="AJ336" s="2"/>
    </row>
    <row r="337" spans="4:36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42"/>
      <c r="AE337" s="2"/>
      <c r="AF337" s="2"/>
      <c r="AG337" s="2"/>
      <c r="AH337" s="2"/>
      <c r="AI337" s="2"/>
      <c r="AJ337" s="2"/>
    </row>
    <row r="338" spans="4:36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42"/>
      <c r="AE338" s="2"/>
      <c r="AF338" s="2"/>
      <c r="AG338" s="2"/>
      <c r="AH338" s="2"/>
      <c r="AI338" s="2"/>
      <c r="AJ338" s="2"/>
    </row>
    <row r="339" spans="4:36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42"/>
      <c r="AE339" s="2"/>
      <c r="AF339" s="2"/>
      <c r="AG339" s="2"/>
      <c r="AH339" s="2"/>
      <c r="AI339" s="2"/>
      <c r="AJ339" s="2"/>
    </row>
    <row r="340" spans="4:36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42"/>
      <c r="AE340" s="2"/>
      <c r="AF340" s="2"/>
      <c r="AG340" s="2"/>
      <c r="AH340" s="2"/>
      <c r="AI340" s="2"/>
      <c r="AJ340" s="2"/>
    </row>
    <row r="341" spans="4:36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42"/>
      <c r="AE341" s="2"/>
      <c r="AF341" s="2"/>
      <c r="AG341" s="2"/>
      <c r="AH341" s="2"/>
      <c r="AI341" s="2"/>
      <c r="AJ341" s="2"/>
    </row>
    <row r="342" spans="4:36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42"/>
      <c r="AE342" s="2"/>
      <c r="AF342" s="2"/>
      <c r="AG342" s="2"/>
      <c r="AH342" s="2"/>
      <c r="AI342" s="2"/>
      <c r="AJ342" s="2"/>
    </row>
    <row r="343" spans="4:36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42"/>
      <c r="AE343" s="2"/>
      <c r="AF343" s="2"/>
      <c r="AG343" s="2"/>
      <c r="AH343" s="2"/>
      <c r="AI343" s="2"/>
      <c r="AJ343" s="2"/>
    </row>
    <row r="344" spans="4:36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42"/>
      <c r="AE344" s="2"/>
      <c r="AF344" s="2"/>
      <c r="AG344" s="2"/>
      <c r="AH344" s="2"/>
      <c r="AI344" s="2"/>
      <c r="AJ344" s="2"/>
    </row>
    <row r="345" spans="4:36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42"/>
      <c r="AE345" s="2"/>
      <c r="AF345" s="2"/>
      <c r="AG345" s="2"/>
      <c r="AH345" s="2"/>
      <c r="AI345" s="2"/>
      <c r="AJ345" s="2"/>
    </row>
    <row r="346" spans="4:36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42"/>
      <c r="AE346" s="2"/>
      <c r="AF346" s="2"/>
      <c r="AG346" s="2"/>
      <c r="AH346" s="2"/>
      <c r="AI346" s="2"/>
      <c r="AJ346" s="2"/>
    </row>
    <row r="347" spans="4:36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42"/>
      <c r="AE347" s="2"/>
      <c r="AF347" s="2"/>
      <c r="AG347" s="2"/>
      <c r="AH347" s="2"/>
      <c r="AI347" s="2"/>
      <c r="AJ347" s="2"/>
    </row>
    <row r="348" spans="4:36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42"/>
      <c r="AE348" s="2"/>
      <c r="AF348" s="2"/>
      <c r="AG348" s="2"/>
      <c r="AH348" s="2"/>
      <c r="AI348" s="2"/>
      <c r="AJ348" s="2"/>
    </row>
    <row r="349" spans="4:36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42"/>
      <c r="AE349" s="2"/>
      <c r="AF349" s="2"/>
      <c r="AG349" s="2"/>
      <c r="AH349" s="2"/>
      <c r="AI349" s="2"/>
      <c r="AJ349" s="2"/>
    </row>
    <row r="350" spans="4:36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42"/>
      <c r="AE350" s="2"/>
      <c r="AF350" s="2"/>
      <c r="AG350" s="2"/>
      <c r="AH350" s="2"/>
      <c r="AI350" s="2"/>
      <c r="AJ350" s="2"/>
    </row>
    <row r="351" spans="4:36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42"/>
      <c r="AE351" s="2"/>
      <c r="AF351" s="2"/>
      <c r="AG351" s="2"/>
      <c r="AH351" s="2"/>
      <c r="AI351" s="2"/>
      <c r="AJ351" s="2"/>
    </row>
    <row r="352" spans="4:36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42"/>
      <c r="AE352" s="2"/>
      <c r="AF352" s="2"/>
      <c r="AG352" s="2"/>
      <c r="AH352" s="2"/>
      <c r="AI352" s="2"/>
      <c r="AJ352" s="2"/>
    </row>
    <row r="353" spans="4:36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42"/>
      <c r="AE353" s="2"/>
      <c r="AF353" s="2"/>
      <c r="AG353" s="2"/>
      <c r="AH353" s="2"/>
      <c r="AI353" s="2"/>
      <c r="AJ353" s="2"/>
    </row>
    <row r="354" spans="4:36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42"/>
      <c r="AE354" s="2"/>
      <c r="AF354" s="2"/>
      <c r="AG354" s="2"/>
      <c r="AH354" s="2"/>
      <c r="AI354" s="2"/>
      <c r="AJ354" s="2"/>
    </row>
    <row r="355" spans="4:36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42"/>
      <c r="AE355" s="2"/>
      <c r="AF355" s="2"/>
      <c r="AG355" s="2"/>
      <c r="AH355" s="2"/>
      <c r="AI355" s="2"/>
      <c r="AJ355" s="2"/>
    </row>
    <row r="356" spans="4:36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42"/>
      <c r="AE356" s="2"/>
      <c r="AF356" s="2"/>
      <c r="AG356" s="2"/>
      <c r="AH356" s="2"/>
      <c r="AI356" s="2"/>
      <c r="AJ356" s="2"/>
    </row>
    <row r="357" spans="4:36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42"/>
      <c r="AE357" s="2"/>
      <c r="AF357" s="2"/>
      <c r="AG357" s="2"/>
      <c r="AH357" s="2"/>
      <c r="AI357" s="2"/>
      <c r="AJ357" s="2"/>
    </row>
    <row r="358" spans="4:36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42"/>
      <c r="AE358" s="2"/>
      <c r="AF358" s="2"/>
      <c r="AG358" s="2"/>
      <c r="AH358" s="2"/>
      <c r="AI358" s="2"/>
      <c r="AJ358" s="2"/>
    </row>
    <row r="359" spans="4:36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42"/>
      <c r="AE359" s="2"/>
      <c r="AF359" s="2"/>
      <c r="AG359" s="2"/>
      <c r="AH359" s="2"/>
      <c r="AI359" s="2"/>
      <c r="AJ359" s="2"/>
    </row>
    <row r="360" spans="4:36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42"/>
      <c r="AE360" s="2"/>
      <c r="AF360" s="2"/>
      <c r="AG360" s="2"/>
      <c r="AH360" s="2"/>
      <c r="AI360" s="2"/>
      <c r="AJ360" s="2"/>
    </row>
    <row r="361" spans="4:36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42"/>
      <c r="AE361" s="2"/>
      <c r="AF361" s="2"/>
      <c r="AG361" s="2"/>
      <c r="AH361" s="2"/>
      <c r="AI361" s="2"/>
      <c r="AJ361" s="2"/>
    </row>
    <row r="362" spans="4:36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42"/>
      <c r="AE362" s="2"/>
      <c r="AF362" s="2"/>
      <c r="AG362" s="2"/>
      <c r="AH362" s="2"/>
      <c r="AI362" s="2"/>
      <c r="AJ362" s="2"/>
    </row>
    <row r="363" spans="4:36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42"/>
      <c r="AE363" s="2"/>
      <c r="AF363" s="2"/>
      <c r="AG363" s="2"/>
      <c r="AH363" s="2"/>
      <c r="AI363" s="2"/>
      <c r="AJ363" s="2"/>
    </row>
    <row r="364" spans="4:36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42"/>
      <c r="AE364" s="2"/>
      <c r="AF364" s="2"/>
      <c r="AG364" s="2"/>
      <c r="AH364" s="2"/>
      <c r="AI364" s="2"/>
      <c r="AJ364" s="2"/>
    </row>
    <row r="365" spans="4:36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42"/>
      <c r="AE365" s="2"/>
      <c r="AF365" s="2"/>
      <c r="AG365" s="2"/>
      <c r="AH365" s="2"/>
      <c r="AI365" s="2"/>
      <c r="AJ365" s="2"/>
    </row>
    <row r="366" spans="4:36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42"/>
      <c r="AE366" s="2"/>
      <c r="AF366" s="2"/>
      <c r="AG366" s="2"/>
      <c r="AH366" s="2"/>
      <c r="AI366" s="2"/>
      <c r="AJ366" s="2"/>
    </row>
    <row r="367" spans="4:36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42"/>
      <c r="AE367" s="2"/>
      <c r="AF367" s="2"/>
      <c r="AG367" s="2"/>
      <c r="AH367" s="2"/>
      <c r="AI367" s="2"/>
      <c r="AJ367" s="2"/>
    </row>
    <row r="368" spans="4:36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42"/>
      <c r="AE368" s="2"/>
      <c r="AF368" s="2"/>
      <c r="AG368" s="2"/>
      <c r="AH368" s="2"/>
      <c r="AI368" s="2"/>
      <c r="AJ368" s="2"/>
    </row>
    <row r="369" spans="4:36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42"/>
      <c r="AE369" s="2"/>
      <c r="AF369" s="2"/>
      <c r="AG369" s="2"/>
      <c r="AH369" s="2"/>
      <c r="AI369" s="2"/>
      <c r="AJ369" s="2"/>
    </row>
    <row r="370" spans="4:36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42"/>
      <c r="AE370" s="2"/>
      <c r="AF370" s="2"/>
      <c r="AG370" s="2"/>
      <c r="AH370" s="2"/>
      <c r="AI370" s="2"/>
      <c r="AJ370" s="2"/>
    </row>
    <row r="371" spans="4:36" ht="19.899999999999999" customHeight="1" x14ac:dyDescent="0.15">
      <c r="E371" s="18"/>
      <c r="L371" s="3"/>
      <c r="S371" s="3"/>
      <c r="T371" s="3"/>
      <c r="U371" s="3"/>
      <c r="V371" s="3"/>
    </row>
    <row r="372" spans="4:36" ht="19.899999999999999" customHeight="1" x14ac:dyDescent="0.15">
      <c r="E372" s="18"/>
      <c r="L372" s="3"/>
      <c r="S372" s="3"/>
      <c r="T372" s="3"/>
      <c r="U372" s="3"/>
      <c r="V372" s="3"/>
    </row>
    <row r="373" spans="4:36" ht="19.899999999999999" customHeight="1" x14ac:dyDescent="0.15">
      <c r="E373" s="18"/>
      <c r="L373" s="3"/>
      <c r="S373" s="3"/>
      <c r="T373" s="3"/>
      <c r="U373" s="3"/>
      <c r="V373" s="3"/>
    </row>
    <row r="374" spans="4:36" ht="19.899999999999999" customHeight="1" x14ac:dyDescent="0.15">
      <c r="E374" s="18"/>
      <c r="L374" s="3"/>
      <c r="S374" s="3"/>
      <c r="T374" s="3"/>
      <c r="U374" s="3"/>
      <c r="V374" s="3"/>
    </row>
    <row r="375" spans="4:36" ht="19.899999999999999" customHeight="1" x14ac:dyDescent="0.15">
      <c r="E375" s="18"/>
      <c r="L375" s="3"/>
      <c r="S375" s="3"/>
      <c r="T375" s="3"/>
      <c r="U375" s="3"/>
      <c r="V375" s="3"/>
    </row>
    <row r="376" spans="4:36" ht="19.899999999999999" customHeight="1" x14ac:dyDescent="0.15">
      <c r="E376" s="18"/>
      <c r="L376" s="3"/>
      <c r="S376" s="3"/>
      <c r="T376" s="3"/>
      <c r="U376" s="3"/>
      <c r="V376" s="3"/>
    </row>
    <row r="377" spans="4:36" ht="19.899999999999999" customHeight="1" x14ac:dyDescent="0.15">
      <c r="E377" s="18"/>
      <c r="L377" s="3"/>
      <c r="S377" s="3"/>
      <c r="T377" s="3"/>
      <c r="U377" s="3"/>
      <c r="V377" s="3"/>
    </row>
    <row r="378" spans="4:36" ht="19.899999999999999" customHeight="1" x14ac:dyDescent="0.15">
      <c r="E378" s="18"/>
      <c r="L378" s="3"/>
      <c r="S378" s="3"/>
      <c r="T378" s="3"/>
      <c r="U378" s="3"/>
      <c r="V378" s="3"/>
    </row>
    <row r="379" spans="4:36" ht="19.899999999999999" customHeight="1" x14ac:dyDescent="0.15">
      <c r="E379" s="18"/>
      <c r="L379" s="3"/>
      <c r="S379" s="3"/>
      <c r="T379" s="3"/>
      <c r="U379" s="3"/>
      <c r="V379" s="3"/>
    </row>
    <row r="380" spans="4:36" ht="19.899999999999999" customHeight="1" x14ac:dyDescent="0.15">
      <c r="E380" s="18"/>
      <c r="L380" s="3"/>
      <c r="S380" s="3"/>
      <c r="T380" s="3"/>
      <c r="U380" s="3"/>
      <c r="V380" s="3"/>
    </row>
    <row r="381" spans="4:36" ht="19.899999999999999" customHeight="1" x14ac:dyDescent="0.15">
      <c r="E381" s="18"/>
      <c r="L381" s="3"/>
      <c r="S381" s="3"/>
      <c r="T381" s="3"/>
      <c r="U381" s="3"/>
      <c r="V381" s="3"/>
    </row>
    <row r="382" spans="4:36" ht="19.899999999999999" customHeight="1" x14ac:dyDescent="0.15">
      <c r="E382" s="18"/>
      <c r="L382" s="3"/>
      <c r="S382" s="3"/>
      <c r="T382" s="3"/>
      <c r="U382" s="3"/>
      <c r="V382" s="3"/>
    </row>
    <row r="383" spans="4:36" ht="19.899999999999999" customHeight="1" x14ac:dyDescent="0.15">
      <c r="E383" s="18"/>
      <c r="L383" s="3"/>
      <c r="S383" s="3"/>
      <c r="T383" s="3"/>
      <c r="U383" s="3"/>
      <c r="V383" s="3"/>
    </row>
    <row r="384" spans="4:36" ht="19.899999999999999" customHeight="1" x14ac:dyDescent="0.15">
      <c r="E384" s="18"/>
      <c r="L384" s="3"/>
      <c r="S384" s="3"/>
      <c r="T384" s="3"/>
      <c r="U384" s="3"/>
      <c r="V384" s="3"/>
    </row>
    <row r="385" spans="5:22" ht="19.899999999999999" customHeight="1" x14ac:dyDescent="0.15">
      <c r="E385" s="18"/>
      <c r="L385" s="3"/>
      <c r="S385" s="3"/>
      <c r="T385" s="3"/>
      <c r="U385" s="3"/>
      <c r="V385" s="3"/>
    </row>
    <row r="386" spans="5:22" ht="19.899999999999999" customHeight="1" x14ac:dyDescent="0.15">
      <c r="E386" s="18"/>
      <c r="L386" s="3"/>
      <c r="S386" s="3"/>
      <c r="T386" s="3"/>
      <c r="U386" s="3"/>
      <c r="V386" s="3"/>
    </row>
    <row r="387" spans="5:22" ht="19.899999999999999" customHeight="1" x14ac:dyDescent="0.15">
      <c r="E387" s="18"/>
      <c r="L387" s="3"/>
      <c r="S387" s="3"/>
      <c r="T387" s="3"/>
      <c r="U387" s="3"/>
      <c r="V387" s="3"/>
    </row>
    <row r="388" spans="5:22" ht="19.899999999999999" customHeight="1" x14ac:dyDescent="0.15">
      <c r="E388" s="18"/>
      <c r="L388" s="3"/>
      <c r="S388" s="3"/>
      <c r="T388" s="3"/>
      <c r="U388" s="3"/>
      <c r="V388" s="3"/>
    </row>
    <row r="389" spans="5:22" ht="19.899999999999999" customHeight="1" x14ac:dyDescent="0.15">
      <c r="E389" s="18"/>
      <c r="L389" s="3"/>
      <c r="S389" s="3"/>
      <c r="T389" s="3"/>
      <c r="U389" s="3"/>
      <c r="V389" s="3"/>
    </row>
    <row r="390" spans="5:22" ht="19.899999999999999" customHeight="1" x14ac:dyDescent="0.15">
      <c r="E390" s="18"/>
      <c r="L390" s="3"/>
      <c r="S390" s="3"/>
      <c r="T390" s="3"/>
      <c r="U390" s="3"/>
      <c r="V390" s="3"/>
    </row>
    <row r="391" spans="5:22" ht="19.899999999999999" customHeight="1" x14ac:dyDescent="0.15">
      <c r="E391" s="18"/>
      <c r="L391" s="3"/>
      <c r="S391" s="3"/>
      <c r="T391" s="3"/>
      <c r="U391" s="3"/>
      <c r="V391" s="3"/>
    </row>
    <row r="392" spans="5:22" ht="19.899999999999999" customHeight="1" x14ac:dyDescent="0.15">
      <c r="E392" s="18"/>
      <c r="L392" s="3"/>
      <c r="S392" s="3"/>
      <c r="T392" s="3"/>
      <c r="U392" s="3"/>
      <c r="V392" s="3"/>
    </row>
    <row r="393" spans="5:22" ht="19.899999999999999" customHeight="1" x14ac:dyDescent="0.15">
      <c r="E393" s="18"/>
      <c r="L393" s="3"/>
      <c r="S393" s="3"/>
      <c r="T393" s="3"/>
      <c r="U393" s="3"/>
      <c r="V393" s="3"/>
    </row>
    <row r="394" spans="5:22" ht="19.899999999999999" customHeight="1" x14ac:dyDescent="0.15">
      <c r="E394" s="18"/>
      <c r="L394" s="3"/>
      <c r="S394" s="3"/>
      <c r="T394" s="3"/>
      <c r="U394" s="3"/>
      <c r="V394" s="3"/>
    </row>
    <row r="395" spans="5:22" ht="19.899999999999999" customHeight="1" x14ac:dyDescent="0.15">
      <c r="E395" s="18"/>
      <c r="L395" s="3"/>
      <c r="S395" s="3"/>
      <c r="T395" s="3"/>
      <c r="U395" s="3"/>
      <c r="V395" s="3"/>
    </row>
    <row r="396" spans="5:22" ht="19.899999999999999" customHeight="1" x14ac:dyDescent="0.15">
      <c r="E396" s="18"/>
      <c r="L396" s="3"/>
      <c r="S396" s="3"/>
      <c r="T396" s="3"/>
      <c r="U396" s="3"/>
      <c r="V396" s="3"/>
    </row>
    <row r="397" spans="5:22" ht="19.899999999999999" customHeight="1" x14ac:dyDescent="0.15">
      <c r="E397" s="18"/>
      <c r="L397" s="3"/>
      <c r="S397" s="3"/>
      <c r="T397" s="3"/>
      <c r="U397" s="3"/>
      <c r="V397" s="3"/>
    </row>
    <row r="398" spans="5:22" ht="19.899999999999999" customHeight="1" x14ac:dyDescent="0.15">
      <c r="E398" s="18"/>
      <c r="L398" s="3"/>
      <c r="S398" s="3"/>
      <c r="T398" s="3"/>
      <c r="U398" s="3"/>
      <c r="V398" s="3"/>
    </row>
    <row r="399" spans="5:22" ht="19.899999999999999" customHeight="1" x14ac:dyDescent="0.15">
      <c r="E399" s="18"/>
      <c r="L399" s="3"/>
      <c r="S399" s="3"/>
      <c r="T399" s="3"/>
      <c r="U399" s="3"/>
      <c r="V399" s="3"/>
    </row>
    <row r="400" spans="5:22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x14ac:dyDescent="0.15">
      <c r="E679" s="18"/>
      <c r="L679" s="3"/>
      <c r="S679" s="3"/>
      <c r="T679" s="3"/>
      <c r="U679" s="3"/>
      <c r="V679" s="3"/>
    </row>
    <row r="680" spans="5:22" x14ac:dyDescent="0.15">
      <c r="E680" s="18"/>
      <c r="L680" s="3"/>
      <c r="S680" s="3"/>
      <c r="T680" s="3"/>
      <c r="U680" s="3"/>
      <c r="V680" s="3"/>
    </row>
    <row r="681" spans="5:22" x14ac:dyDescent="0.15">
      <c r="E681" s="18"/>
      <c r="L681" s="3"/>
      <c r="S681" s="3"/>
      <c r="T681" s="3"/>
      <c r="U681" s="3"/>
      <c r="V681" s="3"/>
    </row>
    <row r="682" spans="5:22" x14ac:dyDescent="0.15">
      <c r="E682" s="18"/>
      <c r="L682" s="3"/>
      <c r="S682" s="3"/>
      <c r="T682" s="3"/>
      <c r="U682" s="3"/>
      <c r="V682" s="3"/>
    </row>
    <row r="683" spans="5:22" x14ac:dyDescent="0.15">
      <c r="E683" s="18"/>
      <c r="L683" s="3"/>
      <c r="S683" s="3"/>
      <c r="T683" s="3"/>
      <c r="U683" s="3"/>
      <c r="V683" s="3"/>
    </row>
    <row r="684" spans="5:22" x14ac:dyDescent="0.15">
      <c r="E684" s="18"/>
      <c r="L684" s="3"/>
      <c r="S684" s="3"/>
      <c r="T684" s="3"/>
      <c r="U684" s="3"/>
      <c r="V684" s="3"/>
    </row>
    <row r="685" spans="5:22" x14ac:dyDescent="0.15">
      <c r="E685" s="18"/>
      <c r="L685" s="3"/>
      <c r="S685" s="3"/>
      <c r="T685" s="3"/>
      <c r="U685" s="3"/>
      <c r="V685" s="3"/>
    </row>
    <row r="686" spans="5:22" x14ac:dyDescent="0.15">
      <c r="E686" s="18"/>
      <c r="L686" s="3"/>
      <c r="S686" s="3"/>
      <c r="T686" s="3"/>
      <c r="U686" s="3"/>
      <c r="V686" s="3"/>
    </row>
    <row r="687" spans="5:22" x14ac:dyDescent="0.15">
      <c r="E687" s="18"/>
      <c r="L687" s="3"/>
      <c r="S687" s="3"/>
      <c r="T687" s="3"/>
      <c r="U687" s="3"/>
      <c r="V687" s="3"/>
    </row>
    <row r="688" spans="5:22" x14ac:dyDescent="0.15">
      <c r="E688" s="18"/>
      <c r="L688" s="3"/>
      <c r="S688" s="3"/>
      <c r="T688" s="3"/>
      <c r="U688" s="3"/>
      <c r="V688" s="3"/>
    </row>
    <row r="689" spans="5:22" x14ac:dyDescent="0.15">
      <c r="E689" s="18"/>
      <c r="L689" s="3"/>
      <c r="S689" s="3"/>
      <c r="T689" s="3"/>
      <c r="U689" s="3"/>
      <c r="V689" s="3"/>
    </row>
    <row r="690" spans="5:22" x14ac:dyDescent="0.15">
      <c r="E690" s="18"/>
      <c r="L690" s="3"/>
      <c r="S690" s="3"/>
      <c r="T690" s="3"/>
      <c r="U690" s="3"/>
      <c r="V690" s="3"/>
    </row>
    <row r="691" spans="5:22" x14ac:dyDescent="0.15">
      <c r="E691" s="18"/>
      <c r="L691" s="3"/>
      <c r="S691" s="3"/>
      <c r="T691" s="3"/>
      <c r="U691" s="3"/>
      <c r="V691" s="3"/>
    </row>
    <row r="692" spans="5:22" x14ac:dyDescent="0.15">
      <c r="E692" s="18"/>
      <c r="L692" s="3"/>
      <c r="S692" s="3"/>
      <c r="T692" s="3"/>
      <c r="U692" s="3"/>
      <c r="V692" s="3"/>
    </row>
    <row r="693" spans="5:22" x14ac:dyDescent="0.15">
      <c r="E693" s="18"/>
      <c r="L693" s="3"/>
      <c r="S693" s="3"/>
      <c r="T693" s="3"/>
      <c r="U693" s="3"/>
      <c r="V693" s="3"/>
    </row>
    <row r="694" spans="5:22" x14ac:dyDescent="0.15">
      <c r="E694" s="18"/>
      <c r="L694" s="3"/>
      <c r="S694" s="3"/>
      <c r="T694" s="3"/>
      <c r="U694" s="3"/>
      <c r="V694" s="3"/>
    </row>
    <row r="695" spans="5:22" x14ac:dyDescent="0.15">
      <c r="E695" s="18"/>
      <c r="L695" s="3"/>
      <c r="S695" s="3"/>
      <c r="T695" s="3"/>
      <c r="U695" s="3"/>
      <c r="V695" s="3"/>
    </row>
    <row r="696" spans="5:22" x14ac:dyDescent="0.15">
      <c r="E696" s="18"/>
      <c r="L696" s="3"/>
      <c r="S696" s="3"/>
      <c r="T696" s="3"/>
      <c r="U696" s="3"/>
      <c r="V696" s="3"/>
    </row>
    <row r="697" spans="5:22" x14ac:dyDescent="0.15">
      <c r="E697" s="18"/>
      <c r="L697" s="3"/>
      <c r="S697" s="3"/>
      <c r="T697" s="3"/>
      <c r="U697" s="3"/>
      <c r="V697" s="3"/>
    </row>
    <row r="698" spans="5:22" x14ac:dyDescent="0.15">
      <c r="E698" s="18"/>
      <c r="L698" s="3"/>
      <c r="S698" s="3"/>
      <c r="T698" s="3"/>
      <c r="U698" s="3"/>
      <c r="V698" s="3"/>
    </row>
    <row r="699" spans="5:22" x14ac:dyDescent="0.15">
      <c r="E699" s="18"/>
      <c r="L699" s="3"/>
      <c r="S699" s="3"/>
      <c r="T699" s="3"/>
      <c r="U699" s="3"/>
      <c r="V699" s="3"/>
    </row>
    <row r="700" spans="5:22" x14ac:dyDescent="0.15">
      <c r="E700" s="18"/>
      <c r="L700" s="3"/>
      <c r="S700" s="3"/>
      <c r="T700" s="3"/>
      <c r="U700" s="3"/>
      <c r="V700" s="3"/>
    </row>
    <row r="701" spans="5:22" x14ac:dyDescent="0.15">
      <c r="E701" s="18"/>
      <c r="L701" s="3"/>
      <c r="S701" s="3"/>
      <c r="T701" s="3"/>
      <c r="U701" s="3"/>
      <c r="V701" s="3"/>
    </row>
    <row r="702" spans="5:22" x14ac:dyDescent="0.15">
      <c r="E702" s="18"/>
      <c r="L702" s="3"/>
      <c r="S702" s="3"/>
      <c r="T702" s="3"/>
      <c r="U702" s="3"/>
      <c r="V702" s="3"/>
    </row>
    <row r="703" spans="5:22" x14ac:dyDescent="0.15">
      <c r="E703" s="18"/>
      <c r="L703" s="3"/>
      <c r="S703" s="3"/>
      <c r="T703" s="3"/>
      <c r="U703" s="3"/>
      <c r="V703" s="3"/>
    </row>
    <row r="704" spans="5:22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</row>
    <row r="1182" spans="5:22" x14ac:dyDescent="0.15">
      <c r="E1182" s="18"/>
    </row>
    <row r="1183" spans="5:22" x14ac:dyDescent="0.15">
      <c r="E1183" s="18"/>
    </row>
    <row r="1184" spans="5:22" x14ac:dyDescent="0.15">
      <c r="E1184" s="18"/>
    </row>
    <row r="1185" spans="5:5" x14ac:dyDescent="0.15">
      <c r="E1185" s="18"/>
    </row>
    <row r="1186" spans="5:5" x14ac:dyDescent="0.15">
      <c r="E1186" s="18"/>
    </row>
    <row r="1187" spans="5:5" x14ac:dyDescent="0.15">
      <c r="E1187" s="18"/>
    </row>
    <row r="1188" spans="5:5" x14ac:dyDescent="0.15">
      <c r="E1188" s="18"/>
    </row>
    <row r="1189" spans="5:5" x14ac:dyDescent="0.15">
      <c r="E1189" s="18"/>
    </row>
    <row r="1190" spans="5:5" x14ac:dyDescent="0.15">
      <c r="E1190" s="18"/>
    </row>
    <row r="1191" spans="5:5" x14ac:dyDescent="0.15">
      <c r="E1191" s="18"/>
    </row>
    <row r="1192" spans="5:5" x14ac:dyDescent="0.15">
      <c r="E1192" s="18"/>
    </row>
    <row r="1193" spans="5:5" x14ac:dyDescent="0.15">
      <c r="E1193" s="18"/>
    </row>
    <row r="1194" spans="5:5" x14ac:dyDescent="0.15">
      <c r="E1194" s="18"/>
    </row>
    <row r="1195" spans="5:5" x14ac:dyDescent="0.15">
      <c r="E1195" s="18"/>
    </row>
    <row r="1196" spans="5:5" x14ac:dyDescent="0.15">
      <c r="E1196" s="18"/>
    </row>
    <row r="1197" spans="5:5" x14ac:dyDescent="0.15">
      <c r="E1197" s="18"/>
    </row>
    <row r="1198" spans="5:5" x14ac:dyDescent="0.15">
      <c r="E1198" s="18"/>
    </row>
    <row r="1199" spans="5:5" x14ac:dyDescent="0.15">
      <c r="E1199" s="18"/>
    </row>
    <row r="1200" spans="5:5" x14ac:dyDescent="0.15">
      <c r="E1200" s="18"/>
    </row>
    <row r="1201" spans="5:5" x14ac:dyDescent="0.15">
      <c r="E1201" s="18"/>
    </row>
    <row r="1202" spans="5:5" x14ac:dyDescent="0.15">
      <c r="E1202" s="18"/>
    </row>
    <row r="1203" spans="5:5" x14ac:dyDescent="0.15">
      <c r="E1203" s="18"/>
    </row>
    <row r="1204" spans="5:5" x14ac:dyDescent="0.15">
      <c r="E1204" s="18"/>
    </row>
    <row r="1205" spans="5:5" x14ac:dyDescent="0.15">
      <c r="E1205" s="18"/>
    </row>
    <row r="1206" spans="5:5" x14ac:dyDescent="0.15">
      <c r="E1206" s="18"/>
    </row>
    <row r="1207" spans="5:5" x14ac:dyDescent="0.15">
      <c r="E1207" s="18"/>
    </row>
    <row r="1208" spans="5:5" x14ac:dyDescent="0.15">
      <c r="E1208" s="18"/>
    </row>
    <row r="1209" spans="5:5" x14ac:dyDescent="0.15">
      <c r="E1209" s="18"/>
    </row>
    <row r="1210" spans="5:5" x14ac:dyDescent="0.15">
      <c r="E1210" s="18"/>
    </row>
    <row r="1211" spans="5:5" x14ac:dyDescent="0.15">
      <c r="E1211" s="18"/>
    </row>
    <row r="1212" spans="5:5" x14ac:dyDescent="0.15">
      <c r="E1212" s="18"/>
    </row>
    <row r="1213" spans="5:5" x14ac:dyDescent="0.15">
      <c r="E1213" s="18"/>
    </row>
    <row r="1214" spans="5:5" x14ac:dyDescent="0.15">
      <c r="E1214" s="18"/>
    </row>
    <row r="1215" spans="5:5" x14ac:dyDescent="0.15">
      <c r="E1215" s="18"/>
    </row>
    <row r="1216" spans="5:5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</sheetData>
  <mergeCells count="101">
    <mergeCell ref="AA3:AH3"/>
    <mergeCell ref="AD11:AD12"/>
    <mergeCell ref="AE11:AE12"/>
    <mergeCell ref="AF11:AF12"/>
    <mergeCell ref="AG11:AG12"/>
    <mergeCell ref="AA11:AA12"/>
    <mergeCell ref="AB11:AB12"/>
    <mergeCell ref="AC9:AC10"/>
    <mergeCell ref="AD9:AD10"/>
    <mergeCell ref="AE9:AE10"/>
    <mergeCell ref="X11:X12"/>
    <mergeCell ref="Y11:Y12"/>
    <mergeCell ref="Z11:Z12"/>
    <mergeCell ref="AH11:AH12"/>
    <mergeCell ref="AI11:AI12"/>
    <mergeCell ref="AJ11:AJ12"/>
    <mergeCell ref="AI9:AI10"/>
    <mergeCell ref="AJ9:AJ10"/>
    <mergeCell ref="F11:F12"/>
    <mergeCell ref="G11:G12"/>
    <mergeCell ref="S11:S12"/>
    <mergeCell ref="T11:T12"/>
    <mergeCell ref="U11:U12"/>
    <mergeCell ref="V11:V12"/>
    <mergeCell ref="AC11:AC12"/>
    <mergeCell ref="W11:W12"/>
    <mergeCell ref="AF9:AF10"/>
    <mergeCell ref="AG9:AG10"/>
    <mergeCell ref="AH9:AH10"/>
    <mergeCell ref="AA9:AA10"/>
    <mergeCell ref="AB9:AB10"/>
    <mergeCell ref="V9:V10"/>
    <mergeCell ref="W9:W10"/>
    <mergeCell ref="X9:X10"/>
    <mergeCell ref="Y9:Y10"/>
    <mergeCell ref="F9:F10"/>
    <mergeCell ref="G9:G10"/>
    <mergeCell ref="S9:S10"/>
    <mergeCell ref="T9:T10"/>
    <mergeCell ref="U9:U10"/>
    <mergeCell ref="Z9:Z10"/>
    <mergeCell ref="AE7:AE8"/>
    <mergeCell ref="AF7:AF8"/>
    <mergeCell ref="AG7:AG8"/>
    <mergeCell ref="AH7:AH8"/>
    <mergeCell ref="AI7:AI8"/>
    <mergeCell ref="AJ7:AJ8"/>
    <mergeCell ref="AC7:AC8"/>
    <mergeCell ref="W7:W8"/>
    <mergeCell ref="X7:X8"/>
    <mergeCell ref="Y7:Y8"/>
    <mergeCell ref="Z7:Z8"/>
    <mergeCell ref="AD7:AD8"/>
    <mergeCell ref="AI5:AI6"/>
    <mergeCell ref="AJ5:AJ6"/>
    <mergeCell ref="F7:F8"/>
    <mergeCell ref="G7:G8"/>
    <mergeCell ref="S7:S8"/>
    <mergeCell ref="T7:T8"/>
    <mergeCell ref="U7:U8"/>
    <mergeCell ref="V7:V8"/>
    <mergeCell ref="AA7:AA8"/>
    <mergeCell ref="AB7:AB8"/>
    <mergeCell ref="AC5:AC6"/>
    <mergeCell ref="AD5:AD6"/>
    <mergeCell ref="AE5:AE6"/>
    <mergeCell ref="AF5:AF6"/>
    <mergeCell ref="AG5:AG6"/>
    <mergeCell ref="AH5:AH6"/>
    <mergeCell ref="AA5:AA6"/>
    <mergeCell ref="AB5:AB6"/>
    <mergeCell ref="V5:V6"/>
    <mergeCell ref="W5:W6"/>
    <mergeCell ref="X5:X6"/>
    <mergeCell ref="Y5:Y6"/>
    <mergeCell ref="F5:F6"/>
    <mergeCell ref="G5:G6"/>
    <mergeCell ref="S5:S6"/>
    <mergeCell ref="T5:T6"/>
    <mergeCell ref="U5:U6"/>
    <mergeCell ref="Z5:Z6"/>
    <mergeCell ref="B5:B12"/>
    <mergeCell ref="C5:C12"/>
    <mergeCell ref="D5:D6"/>
    <mergeCell ref="E5:E6"/>
    <mergeCell ref="D7:D8"/>
    <mergeCell ref="E7:E8"/>
    <mergeCell ref="D11:D12"/>
    <mergeCell ref="E11:E12"/>
    <mergeCell ref="D9:D10"/>
    <mergeCell ref="E9:E10"/>
    <mergeCell ref="B2:AJ2"/>
    <mergeCell ref="B3:B4"/>
    <mergeCell ref="C3:C4"/>
    <mergeCell ref="D3:D4"/>
    <mergeCell ref="E3:E4"/>
    <mergeCell ref="F3:H3"/>
    <mergeCell ref="I3:T3"/>
    <mergeCell ref="U3:Z3"/>
    <mergeCell ref="AI3:AI4"/>
    <mergeCell ref="AJ3:AJ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R6 J7:L12 N8:S8 M7:M8 N7:O7 Q7:S7 N10:S10 N9:O9 R9:S9 N12:S12 N11:O11 R11:S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AO2230"/>
  <sheetViews>
    <sheetView showGridLines="0" tabSelected="1" zoomScale="90" zoomScaleNormal="90" workbookViewId="0">
      <selection activeCell="T25" sqref="T25"/>
    </sheetView>
  </sheetViews>
  <sheetFormatPr defaultColWidth="8.75" defaultRowHeight="14.25" x14ac:dyDescent="0.15"/>
  <cols>
    <col min="1" max="1" width="2.25" style="1" customWidth="1"/>
    <col min="2" max="2" width="6.5" style="1" customWidth="1"/>
    <col min="3" max="3" width="7.125" style="1" customWidth="1"/>
    <col min="4" max="4" width="6.875" style="1" customWidth="1"/>
    <col min="5" max="5" width="10.875" style="9" customWidth="1"/>
    <col min="6" max="6" width="6.75" style="1" customWidth="1"/>
    <col min="7" max="7" width="6.875" style="25" customWidth="1"/>
    <col min="8" max="8" width="7.875" style="60" hidden="1" customWidth="1"/>
    <col min="9" max="11" width="7.875" style="1" customWidth="1"/>
    <col min="12" max="12" width="7.25" style="1" customWidth="1"/>
    <col min="13" max="13" width="7.875" style="1" customWidth="1"/>
    <col min="14" max="14" width="7.875" style="25" hidden="1" customWidth="1"/>
    <col min="15" max="15" width="7.875" style="1" customWidth="1"/>
    <col min="16" max="16" width="7.875" style="46" customWidth="1"/>
    <col min="17" max="17" width="7.875" style="1" customWidth="1"/>
    <col min="18" max="18" width="7" style="1" customWidth="1"/>
    <col min="19" max="20" width="7.875" style="1" customWidth="1"/>
    <col min="21" max="21" width="7.5" style="43" customWidth="1"/>
    <col min="22" max="22" width="7.25" style="43" customWidth="1"/>
    <col min="23" max="23" width="7.875" style="1" customWidth="1"/>
    <col min="24" max="24" width="8.25" style="43" customWidth="1"/>
    <col min="25" max="25" width="5.75" style="1" customWidth="1"/>
    <col min="26" max="27" width="7.875" style="1" customWidth="1"/>
    <col min="28" max="28" width="7.25" style="1" customWidth="1"/>
    <col min="29" max="29" width="7.625" style="1" customWidth="1"/>
    <col min="30" max="30" width="7.125" style="1" customWidth="1"/>
    <col min="31" max="31" width="7.875" style="25" hidden="1" customWidth="1"/>
    <col min="32" max="32" width="8.5" style="43" customWidth="1"/>
    <col min="33" max="33" width="5.875" style="1" customWidth="1"/>
    <col min="34" max="34" width="7.25" style="1" customWidth="1"/>
    <col min="35" max="35" width="7.125" style="1" customWidth="1"/>
    <col min="36" max="37" width="7.875" style="1" customWidth="1"/>
    <col min="38" max="38" width="5.625" style="1" customWidth="1"/>
    <col min="39" max="39" width="3" style="1" customWidth="1"/>
    <col min="40" max="111" width="8.25" style="1" customWidth="1"/>
    <col min="112" max="16384" width="8.75" style="1"/>
  </cols>
  <sheetData>
    <row r="1" spans="1:41" ht="11.25" customHeight="1" x14ac:dyDescent="0.15"/>
    <row r="2" spans="1:41" ht="54" customHeight="1" thickBot="1" x14ac:dyDescent="0.2">
      <c r="A2" s="32"/>
      <c r="B2" s="168" t="s">
        <v>83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32"/>
    </row>
    <row r="3" spans="1:41" ht="24.75" customHeight="1" x14ac:dyDescent="0.15">
      <c r="A3" s="32"/>
      <c r="B3" s="165" t="s">
        <v>61</v>
      </c>
      <c r="C3" s="150" t="s">
        <v>62</v>
      </c>
      <c r="D3" s="150" t="s">
        <v>63</v>
      </c>
      <c r="E3" s="150" t="s">
        <v>64</v>
      </c>
      <c r="F3" s="167" t="s">
        <v>65</v>
      </c>
      <c r="G3" s="167"/>
      <c r="H3" s="167"/>
      <c r="I3" s="167" t="s">
        <v>101</v>
      </c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 t="s">
        <v>102</v>
      </c>
      <c r="V3" s="167"/>
      <c r="W3" s="167"/>
      <c r="X3" s="167"/>
      <c r="Y3" s="167"/>
      <c r="Z3" s="167"/>
      <c r="AA3" s="147" t="s">
        <v>103</v>
      </c>
      <c r="AB3" s="148"/>
      <c r="AC3" s="148"/>
      <c r="AD3" s="148"/>
      <c r="AE3" s="148"/>
      <c r="AF3" s="148"/>
      <c r="AG3" s="148"/>
      <c r="AH3" s="148"/>
      <c r="AI3" s="149"/>
      <c r="AJ3" s="150" t="s">
        <v>97</v>
      </c>
      <c r="AK3" s="152" t="s">
        <v>86</v>
      </c>
      <c r="AL3" s="32"/>
    </row>
    <row r="4" spans="1:41" ht="51.6" customHeight="1" x14ac:dyDescent="0.15">
      <c r="A4" s="32"/>
      <c r="B4" s="166"/>
      <c r="C4" s="151"/>
      <c r="D4" s="151"/>
      <c r="E4" s="151"/>
      <c r="F4" s="6" t="s">
        <v>105</v>
      </c>
      <c r="G4" s="26" t="s">
        <v>55</v>
      </c>
      <c r="H4" s="61" t="s">
        <v>57</v>
      </c>
      <c r="I4" s="6" t="s">
        <v>66</v>
      </c>
      <c r="J4" s="6" t="s">
        <v>67</v>
      </c>
      <c r="K4" s="24" t="s">
        <v>68</v>
      </c>
      <c r="L4" s="6" t="s">
        <v>69</v>
      </c>
      <c r="M4" s="6" t="s">
        <v>70</v>
      </c>
      <c r="N4" s="67" t="s">
        <v>18</v>
      </c>
      <c r="O4" s="6" t="s">
        <v>71</v>
      </c>
      <c r="P4" s="67" t="s">
        <v>10</v>
      </c>
      <c r="Q4" s="6" t="s">
        <v>72</v>
      </c>
      <c r="R4" s="6" t="s">
        <v>73</v>
      </c>
      <c r="S4" s="6" t="s">
        <v>74</v>
      </c>
      <c r="T4" s="6" t="s">
        <v>75</v>
      </c>
      <c r="U4" s="44" t="s">
        <v>67</v>
      </c>
      <c r="V4" s="45" t="s">
        <v>68</v>
      </c>
      <c r="W4" s="6" t="s">
        <v>70</v>
      </c>
      <c r="X4" s="44" t="s">
        <v>71</v>
      </c>
      <c r="Y4" s="6" t="s">
        <v>76</v>
      </c>
      <c r="Z4" s="6" t="s">
        <v>74</v>
      </c>
      <c r="AA4" s="6" t="s">
        <v>66</v>
      </c>
      <c r="AB4" s="6" t="s">
        <v>67</v>
      </c>
      <c r="AC4" s="24" t="s">
        <v>68</v>
      </c>
      <c r="AD4" s="6" t="s">
        <v>70</v>
      </c>
      <c r="AE4" s="67" t="s">
        <v>18</v>
      </c>
      <c r="AF4" s="44" t="s">
        <v>71</v>
      </c>
      <c r="AG4" s="6" t="s">
        <v>76</v>
      </c>
      <c r="AH4" s="6" t="s">
        <v>74</v>
      </c>
      <c r="AI4" s="6" t="s">
        <v>75</v>
      </c>
      <c r="AJ4" s="151"/>
      <c r="AK4" s="153"/>
      <c r="AL4" s="32"/>
      <c r="AO4" s="9"/>
    </row>
    <row r="5" spans="1:41" ht="23.25" customHeight="1" x14ac:dyDescent="0.15">
      <c r="A5" s="32"/>
      <c r="B5" s="154">
        <v>4.5999999999999996</v>
      </c>
      <c r="C5" s="137">
        <v>4</v>
      </c>
      <c r="D5" s="144">
        <f>B5*100-2*2</f>
        <v>455.99999999999994</v>
      </c>
      <c r="E5" s="192" t="s">
        <v>85</v>
      </c>
      <c r="F5" s="144">
        <v>70</v>
      </c>
      <c r="G5" s="186">
        <f>F5+D5/2*H5</f>
        <v>76.84</v>
      </c>
      <c r="H5" s="187">
        <v>0.03</v>
      </c>
      <c r="I5" s="4">
        <v>1</v>
      </c>
      <c r="J5" s="69">
        <f>D5-11</f>
        <v>444.99999999999994</v>
      </c>
      <c r="K5" s="69">
        <f>(F5-7-2*AE5-1.16/2-N5/2)/2+15</f>
        <v>44.03</v>
      </c>
      <c r="L5" s="7">
        <f>(99-13)/(Q5-1)</f>
        <v>9.5555555555555554</v>
      </c>
      <c r="M5" s="86">
        <v>28</v>
      </c>
      <c r="N5" s="36">
        <f t="shared" ref="N5:N22" si="0">IF(M5=16,1.84,IF(M5=20,2.27,IF(M5=22,2.51,IF(M5=25,2.84,IF(M5=28,3.16)))))</f>
        <v>3.16</v>
      </c>
      <c r="O5" s="69">
        <f>J5+2*K5</f>
        <v>533.05999999999995</v>
      </c>
      <c r="P5" s="47">
        <v>18</v>
      </c>
      <c r="Q5" s="4">
        <v>10</v>
      </c>
      <c r="R5" s="34" t="s">
        <v>77</v>
      </c>
      <c r="S5" s="7">
        <f>O5*Q5/100*((M5/100)^2/4*PI()*7850/100)</f>
        <v>257.66278447488747</v>
      </c>
      <c r="T5" s="137" t="s">
        <v>78</v>
      </c>
      <c r="U5" s="143">
        <f>(D5-11)/2*SQRT(H5^2+1)/1</f>
        <v>222.60010248200692</v>
      </c>
      <c r="V5" s="143">
        <f>K5</f>
        <v>44.03</v>
      </c>
      <c r="W5" s="189">
        <v>10</v>
      </c>
      <c r="X5" s="143">
        <f>2*U5+2*V5</f>
        <v>533.26020496401384</v>
      </c>
      <c r="Y5" s="144">
        <f>Q5</f>
        <v>10</v>
      </c>
      <c r="Z5" s="137">
        <f>X5*Y5/100*((W5/100)^2/4*PI()*7850/100)</f>
        <v>32.877494468947141</v>
      </c>
      <c r="AA5" s="139">
        <v>5</v>
      </c>
      <c r="AB5" s="137">
        <f>IF(AI5="双肢",90.8,(INT((Q5-1)/2)+3)*L5+N5+AE5)</f>
        <v>90.8</v>
      </c>
      <c r="AC5" s="182">
        <f>(F5+G5)/2-8.4</f>
        <v>65.02</v>
      </c>
      <c r="AD5" s="189">
        <v>12</v>
      </c>
      <c r="AE5" s="185">
        <f>IF(AD5=10,1.16,IF(AD5=12,1.39,IF(AD5=25,2.84,IF(AD5=28,3.16))))</f>
        <v>1.39</v>
      </c>
      <c r="AF5" s="182">
        <f>(AB5+AC5+14)*2</f>
        <v>339.64</v>
      </c>
      <c r="AG5" s="136">
        <v>40</v>
      </c>
      <c r="AH5" s="137">
        <f>AF5*AG5/100*((AD5/100)^2/4*PI()*7850/100)</f>
        <v>120.61487018292641</v>
      </c>
      <c r="AI5" s="137" t="s">
        <v>79</v>
      </c>
      <c r="AJ5" s="137">
        <f>S5+S6+S7+Z5+AH5</f>
        <v>596.65430656010301</v>
      </c>
      <c r="AK5" s="138">
        <f>(F5+G5)/2*D5*0.99/10000</f>
        <v>3.3144724799999996</v>
      </c>
      <c r="AL5" s="32"/>
      <c r="AN5" s="195">
        <f>AJ5/AK5</f>
        <v>180.01486214183413</v>
      </c>
    </row>
    <row r="6" spans="1:41" ht="23.25" customHeight="1" x14ac:dyDescent="0.15">
      <c r="A6" s="32"/>
      <c r="B6" s="154"/>
      <c r="C6" s="137"/>
      <c r="D6" s="144"/>
      <c r="E6" s="193"/>
      <c r="F6" s="144"/>
      <c r="G6" s="186"/>
      <c r="H6" s="187"/>
      <c r="I6" s="4">
        <v>2</v>
      </c>
      <c r="J6" s="69">
        <f>D5-111-K6*0.707*2</f>
        <v>236.22286061999995</v>
      </c>
      <c r="K6" s="69">
        <f>(F5+55.5*H5-7-AE5*2-1.16-2*N5)*1.414</f>
        <v>76.928670000000011</v>
      </c>
      <c r="L6" s="34" t="s">
        <v>77</v>
      </c>
      <c r="M6" s="86">
        <v>28</v>
      </c>
      <c r="N6" s="36">
        <f t="shared" si="0"/>
        <v>3.16</v>
      </c>
      <c r="O6" s="69">
        <f>J6+2*K6+50</f>
        <v>440.08020061999997</v>
      </c>
      <c r="P6" s="49" t="s">
        <v>77</v>
      </c>
      <c r="Q6" s="34" t="s">
        <v>77</v>
      </c>
      <c r="R6" s="4">
        <f>P5-Q5-R7</f>
        <v>4</v>
      </c>
      <c r="S6" s="7">
        <f>O6*R6/100*((M6/100)^2/4*PI()*7850/100)</f>
        <v>85.087824923285396</v>
      </c>
      <c r="T6" s="137"/>
      <c r="U6" s="143"/>
      <c r="V6" s="143"/>
      <c r="W6" s="189"/>
      <c r="X6" s="143"/>
      <c r="Y6" s="144"/>
      <c r="Z6" s="137"/>
      <c r="AA6" s="188"/>
      <c r="AB6" s="137"/>
      <c r="AC6" s="183"/>
      <c r="AD6" s="189"/>
      <c r="AE6" s="185"/>
      <c r="AF6" s="183"/>
      <c r="AG6" s="136"/>
      <c r="AH6" s="137"/>
      <c r="AI6" s="137"/>
      <c r="AJ6" s="137"/>
      <c r="AK6" s="138"/>
      <c r="AL6" s="32"/>
      <c r="AN6" s="195"/>
    </row>
    <row r="7" spans="1:41" ht="23.25" customHeight="1" x14ac:dyDescent="0.15">
      <c r="A7" s="32"/>
      <c r="B7" s="154"/>
      <c r="C7" s="137"/>
      <c r="D7" s="144"/>
      <c r="E7" s="193"/>
      <c r="F7" s="144"/>
      <c r="G7" s="186"/>
      <c r="H7" s="187"/>
      <c r="I7" s="4">
        <v>3</v>
      </c>
      <c r="J7" s="69">
        <f>D5-51-K7*0.707*2</f>
        <v>298.02231701999995</v>
      </c>
      <c r="K7" s="69">
        <f>(F5+25.5*H5-7-AE5*2-1.16-2*N5)*1.414</f>
        <v>75.65607</v>
      </c>
      <c r="L7" s="34" t="s">
        <v>77</v>
      </c>
      <c r="M7" s="86">
        <v>28</v>
      </c>
      <c r="N7" s="36">
        <f t="shared" si="0"/>
        <v>3.16</v>
      </c>
      <c r="O7" s="69">
        <f>J7+2*K7+70</f>
        <v>519.33445701999995</v>
      </c>
      <c r="P7" s="49" t="s">
        <v>77</v>
      </c>
      <c r="Q7" s="34" t="s">
        <v>77</v>
      </c>
      <c r="R7" s="4">
        <v>4</v>
      </c>
      <c r="S7" s="7">
        <f>O7*R7/100*((M7/100)^2/4*PI()*7850/100)</f>
        <v>100.41133251005662</v>
      </c>
      <c r="T7" s="137"/>
      <c r="U7" s="143"/>
      <c r="V7" s="143"/>
      <c r="W7" s="189"/>
      <c r="X7" s="143"/>
      <c r="Y7" s="144"/>
      <c r="Z7" s="137"/>
      <c r="AA7" s="140"/>
      <c r="AB7" s="137"/>
      <c r="AC7" s="184"/>
      <c r="AD7" s="189"/>
      <c r="AE7" s="185"/>
      <c r="AF7" s="184"/>
      <c r="AG7" s="136"/>
      <c r="AH7" s="137"/>
      <c r="AI7" s="137"/>
      <c r="AJ7" s="137"/>
      <c r="AK7" s="138"/>
      <c r="AL7" s="32"/>
      <c r="AN7" s="195"/>
    </row>
    <row r="8" spans="1:41" ht="19.899999999999999" customHeight="1" x14ac:dyDescent="0.15">
      <c r="B8" s="154"/>
      <c r="C8" s="137"/>
      <c r="D8" s="144">
        <f>B5*100-2*2</f>
        <v>455.99999999999994</v>
      </c>
      <c r="E8" s="192" t="s">
        <v>53</v>
      </c>
      <c r="F8" s="144">
        <v>70</v>
      </c>
      <c r="G8" s="186">
        <f>F8+D8/2*H8</f>
        <v>76.84</v>
      </c>
      <c r="H8" s="187">
        <v>0.03</v>
      </c>
      <c r="I8" s="4">
        <v>1</v>
      </c>
      <c r="J8" s="69">
        <f>D8-11</f>
        <v>444.99999999999994</v>
      </c>
      <c r="K8" s="69">
        <f>(F8-7-2*AE8-1.16/2-N8/2)/2+15</f>
        <v>44.03</v>
      </c>
      <c r="L8" s="7">
        <f>(99-13)/(Q8-1)</f>
        <v>9.5555555555555554</v>
      </c>
      <c r="M8" s="86">
        <v>28</v>
      </c>
      <c r="N8" s="36">
        <f t="shared" si="0"/>
        <v>3.16</v>
      </c>
      <c r="O8" s="69">
        <f>J8+2*K8</f>
        <v>533.05999999999995</v>
      </c>
      <c r="P8" s="47">
        <v>19</v>
      </c>
      <c r="Q8" s="4">
        <v>10</v>
      </c>
      <c r="R8" s="34" t="s">
        <v>77</v>
      </c>
      <c r="S8" s="7">
        <f>O8*Q8/100*((M8/100)^2/4*PI()*7850/100)</f>
        <v>257.66278447488747</v>
      </c>
      <c r="T8" s="137" t="s">
        <v>78</v>
      </c>
      <c r="U8" s="143">
        <f>(D8-11)/2*SQRT(H8^2+1)/1</f>
        <v>222.60010248200692</v>
      </c>
      <c r="V8" s="143">
        <f>K8</f>
        <v>44.03</v>
      </c>
      <c r="W8" s="189">
        <v>10</v>
      </c>
      <c r="X8" s="143">
        <f>2*U8+2*V8</f>
        <v>533.26020496401384</v>
      </c>
      <c r="Y8" s="144">
        <f>Q8</f>
        <v>10</v>
      </c>
      <c r="Z8" s="137">
        <f>X8*Y8/100*((W8/100)^2/4*PI()*7850/100)</f>
        <v>32.877494468947141</v>
      </c>
      <c r="AA8" s="139">
        <v>5</v>
      </c>
      <c r="AB8" s="137">
        <f>IF(AI8="双肢",90.8,(INT((Q8-1)/2)+3)*L8+N8+AE8)</f>
        <v>90.8</v>
      </c>
      <c r="AC8" s="182">
        <f>(F8+G8)/2-8.4</f>
        <v>65.02</v>
      </c>
      <c r="AD8" s="189">
        <v>12</v>
      </c>
      <c r="AE8" s="185">
        <f>IF(AD8=10,1.16,IF(AD8=12,1.39,IF(AD8=25,2.84,IF(AD8=28,3.16))))</f>
        <v>1.39</v>
      </c>
      <c r="AF8" s="182">
        <f>(AB8+AC8+14)*2</f>
        <v>339.64</v>
      </c>
      <c r="AG8" s="136">
        <v>40</v>
      </c>
      <c r="AH8" s="137">
        <f>AF8*AG8/100*((AD8/100)^2/4*PI()*7850/100)</f>
        <v>120.61487018292641</v>
      </c>
      <c r="AI8" s="137" t="s">
        <v>79</v>
      </c>
      <c r="AJ8" s="137">
        <f>S8+S9+S10+Z8+AH8</f>
        <v>621.75713968761715</v>
      </c>
      <c r="AK8" s="138">
        <f>(F8+G8)/2*D8*0.99/10000</f>
        <v>3.3144724799999996</v>
      </c>
      <c r="AN8" s="195">
        <f>AJ8/AK8</f>
        <v>187.58856603558743</v>
      </c>
    </row>
    <row r="9" spans="1:41" ht="19.899999999999999" customHeight="1" x14ac:dyDescent="0.15">
      <c r="B9" s="154"/>
      <c r="C9" s="137"/>
      <c r="D9" s="144"/>
      <c r="E9" s="193"/>
      <c r="F9" s="144"/>
      <c r="G9" s="186"/>
      <c r="H9" s="187"/>
      <c r="I9" s="4">
        <v>2</v>
      </c>
      <c r="J9" s="69">
        <f>D8-111-K9*0.707*2</f>
        <v>236.22286061999995</v>
      </c>
      <c r="K9" s="69">
        <f>(F8+55.5*H8-7-AE8*2-1.16-2*N8)*1.414</f>
        <v>76.928670000000011</v>
      </c>
      <c r="L9" s="34" t="s">
        <v>77</v>
      </c>
      <c r="M9" s="86">
        <v>28</v>
      </c>
      <c r="N9" s="36">
        <f t="shared" si="0"/>
        <v>3.16</v>
      </c>
      <c r="O9" s="69">
        <f>J9+2*K9+50</f>
        <v>440.08020061999997</v>
      </c>
      <c r="P9" s="49" t="s">
        <v>77</v>
      </c>
      <c r="Q9" s="34" t="s">
        <v>77</v>
      </c>
      <c r="R9" s="4">
        <f>P8-Q8-R10</f>
        <v>4</v>
      </c>
      <c r="S9" s="7">
        <f>O9*R9/100*((M9/100)^2/4*PI()*7850/100)</f>
        <v>85.087824923285396</v>
      </c>
      <c r="T9" s="137"/>
      <c r="U9" s="143"/>
      <c r="V9" s="143"/>
      <c r="W9" s="189"/>
      <c r="X9" s="143"/>
      <c r="Y9" s="144"/>
      <c r="Z9" s="137"/>
      <c r="AA9" s="188"/>
      <c r="AB9" s="137"/>
      <c r="AC9" s="183"/>
      <c r="AD9" s="189"/>
      <c r="AE9" s="185"/>
      <c r="AF9" s="183"/>
      <c r="AG9" s="136"/>
      <c r="AH9" s="137"/>
      <c r="AI9" s="137"/>
      <c r="AJ9" s="137"/>
      <c r="AK9" s="138"/>
      <c r="AN9" s="195"/>
    </row>
    <row r="10" spans="1:41" ht="19.899999999999999" customHeight="1" x14ac:dyDescent="0.15">
      <c r="B10" s="154"/>
      <c r="C10" s="137"/>
      <c r="D10" s="144"/>
      <c r="E10" s="193"/>
      <c r="F10" s="144"/>
      <c r="G10" s="186"/>
      <c r="H10" s="187"/>
      <c r="I10" s="4">
        <v>3</v>
      </c>
      <c r="J10" s="69">
        <f>D8-51-K10*0.707*2</f>
        <v>298.02231701999995</v>
      </c>
      <c r="K10" s="69">
        <f>(F8+25.5*H8-7-AE8*2-1.16-2*N8)*1.414</f>
        <v>75.65607</v>
      </c>
      <c r="L10" s="34" t="s">
        <v>77</v>
      </c>
      <c r="M10" s="86">
        <v>28</v>
      </c>
      <c r="N10" s="36">
        <f t="shared" si="0"/>
        <v>3.16</v>
      </c>
      <c r="O10" s="69">
        <f>J10+2*K10+70</f>
        <v>519.33445701999995</v>
      </c>
      <c r="P10" s="49" t="s">
        <v>77</v>
      </c>
      <c r="Q10" s="34" t="s">
        <v>77</v>
      </c>
      <c r="R10" s="4">
        <v>5</v>
      </c>
      <c r="S10" s="7">
        <f>O10*R10/100*((M10/100)^2/4*PI()*7850/100)</f>
        <v>125.51416563757077</v>
      </c>
      <c r="T10" s="137"/>
      <c r="U10" s="143"/>
      <c r="V10" s="143"/>
      <c r="W10" s="189"/>
      <c r="X10" s="143"/>
      <c r="Y10" s="144"/>
      <c r="Z10" s="137"/>
      <c r="AA10" s="140"/>
      <c r="AB10" s="137"/>
      <c r="AC10" s="184"/>
      <c r="AD10" s="189"/>
      <c r="AE10" s="185"/>
      <c r="AF10" s="184"/>
      <c r="AG10" s="136"/>
      <c r="AH10" s="137"/>
      <c r="AI10" s="137"/>
      <c r="AJ10" s="137"/>
      <c r="AK10" s="138"/>
      <c r="AN10" s="195"/>
    </row>
    <row r="11" spans="1:41" ht="19.899999999999999" customHeight="1" x14ac:dyDescent="0.15">
      <c r="B11" s="154"/>
      <c r="C11" s="137"/>
      <c r="D11" s="144">
        <f>B5*100-2*2</f>
        <v>455.99999999999994</v>
      </c>
      <c r="E11" s="192" t="s">
        <v>49</v>
      </c>
      <c r="F11" s="144">
        <v>80</v>
      </c>
      <c r="G11" s="186">
        <f>F11+D11/2*H11</f>
        <v>86.84</v>
      </c>
      <c r="H11" s="187">
        <v>0.03</v>
      </c>
      <c r="I11" s="4">
        <v>1</v>
      </c>
      <c r="J11" s="69">
        <f>D11-11</f>
        <v>444.99999999999994</v>
      </c>
      <c r="K11" s="69">
        <f>(F11-7-2*AE11-1.16/2-N11/2)/2+15</f>
        <v>49.260000000000005</v>
      </c>
      <c r="L11" s="7">
        <f>(99-13)/(Q11-1)</f>
        <v>9.5555555555555554</v>
      </c>
      <c r="M11" s="86">
        <v>28</v>
      </c>
      <c r="N11" s="36">
        <f t="shared" si="0"/>
        <v>3.16</v>
      </c>
      <c r="O11" s="69">
        <f>J11+2*K11</f>
        <v>543.52</v>
      </c>
      <c r="P11" s="47">
        <v>20</v>
      </c>
      <c r="Q11" s="4">
        <v>10</v>
      </c>
      <c r="R11" s="34" t="s">
        <v>77</v>
      </c>
      <c r="S11" s="7">
        <f>O11*Q11/100*((M11/100)^2/4*PI()*7850/100)</f>
        <v>262.7187870367141</v>
      </c>
      <c r="T11" s="137" t="s">
        <v>78</v>
      </c>
      <c r="U11" s="143">
        <f>(D11-11)/2*SQRT(H11^2+1)/1</f>
        <v>222.60010248200692</v>
      </c>
      <c r="V11" s="143">
        <f>K11</f>
        <v>49.260000000000005</v>
      </c>
      <c r="W11" s="189">
        <v>10</v>
      </c>
      <c r="X11" s="143">
        <f>2*U11+2*V11</f>
        <v>543.72020496401387</v>
      </c>
      <c r="Y11" s="144">
        <f>Q11</f>
        <v>10</v>
      </c>
      <c r="Z11" s="137">
        <f>X11*Y11/100*((W11/100)^2/4*PI()*7850/100)</f>
        <v>33.522392754894419</v>
      </c>
      <c r="AA11" s="139" t="s">
        <v>104</v>
      </c>
      <c r="AB11" s="137">
        <f>IF(AI11="双肢",90.8,(INT((Q11-1)/2)+3)*L11+N11+AE11)</f>
        <v>71.208888888888879</v>
      </c>
      <c r="AC11" s="182">
        <f>(F11+G11)/2-8.4</f>
        <v>75.02</v>
      </c>
      <c r="AD11" s="189">
        <v>10</v>
      </c>
      <c r="AE11" s="185">
        <f>IF(AD11=10,1.16,IF(AD11=12,1.39,IF(AD11=25,2.84,IF(AD11=28,3.16))))</f>
        <v>1.1599999999999999</v>
      </c>
      <c r="AF11" s="182">
        <f>(AB11+AC11+14)*2</f>
        <v>320.45777777777778</v>
      </c>
      <c r="AG11" s="136">
        <f>IF(AI11="双肢",40,40*2)</f>
        <v>80</v>
      </c>
      <c r="AH11" s="137">
        <f>AF11*AG11/100*((AD11/100)^2/4*PI()*7850/100)</f>
        <v>158.0594046710232</v>
      </c>
      <c r="AI11" s="137" t="s">
        <v>80</v>
      </c>
      <c r="AJ11" s="137">
        <f>S11+S12+S13+Z11+AH11</f>
        <v>690.36395520104907</v>
      </c>
      <c r="AK11" s="138">
        <f>(F11+G11)/2*D11*0.99/10000</f>
        <v>3.7659124799999999</v>
      </c>
      <c r="AN11" s="195">
        <f>AJ11/AK11</f>
        <v>183.31917134756384</v>
      </c>
    </row>
    <row r="12" spans="1:41" ht="19.899999999999999" customHeight="1" x14ac:dyDescent="0.15">
      <c r="B12" s="154"/>
      <c r="C12" s="137"/>
      <c r="D12" s="144"/>
      <c r="E12" s="193"/>
      <c r="F12" s="144"/>
      <c r="G12" s="186"/>
      <c r="H12" s="187"/>
      <c r="I12" s="4">
        <v>2</v>
      </c>
      <c r="J12" s="69">
        <f>D11-111-K12*0.707*2</f>
        <v>215.30917845999994</v>
      </c>
      <c r="K12" s="69">
        <f>(F11+55.5*H11-7-AE11*2-1.16-2*N11)*1.414</f>
        <v>91.719110000000015</v>
      </c>
      <c r="L12" s="34" t="s">
        <v>77</v>
      </c>
      <c r="M12" s="86">
        <v>28</v>
      </c>
      <c r="N12" s="36">
        <f t="shared" si="0"/>
        <v>3.16</v>
      </c>
      <c r="O12" s="69">
        <f>J12+2*K12+50</f>
        <v>448.74739846</v>
      </c>
      <c r="P12" s="49" t="s">
        <v>77</v>
      </c>
      <c r="Q12" s="34" t="s">
        <v>77</v>
      </c>
      <c r="R12" s="4">
        <f>P11-Q11-R13</f>
        <v>5</v>
      </c>
      <c r="S12" s="7">
        <f>O12*R12/100*((M12/100)^2/4*PI()*7850/100)</f>
        <v>108.45449312747668</v>
      </c>
      <c r="T12" s="137"/>
      <c r="U12" s="143"/>
      <c r="V12" s="143"/>
      <c r="W12" s="189"/>
      <c r="X12" s="143"/>
      <c r="Y12" s="144"/>
      <c r="Z12" s="137"/>
      <c r="AA12" s="188"/>
      <c r="AB12" s="137"/>
      <c r="AC12" s="183"/>
      <c r="AD12" s="189"/>
      <c r="AE12" s="185"/>
      <c r="AF12" s="183"/>
      <c r="AG12" s="136"/>
      <c r="AH12" s="137"/>
      <c r="AI12" s="137"/>
      <c r="AJ12" s="137"/>
      <c r="AK12" s="138"/>
      <c r="AN12" s="195"/>
    </row>
    <row r="13" spans="1:41" ht="19.899999999999999" customHeight="1" x14ac:dyDescent="0.15">
      <c r="B13" s="154"/>
      <c r="C13" s="137"/>
      <c r="D13" s="144"/>
      <c r="E13" s="193"/>
      <c r="F13" s="144"/>
      <c r="G13" s="186"/>
      <c r="H13" s="187"/>
      <c r="I13" s="4">
        <v>3</v>
      </c>
      <c r="J13" s="69">
        <f>D11-51-K13*0.707*2</f>
        <v>277.10863485999994</v>
      </c>
      <c r="K13" s="69">
        <f>(F11+25.5*H11-7-AE11*2-1.16-2*N11)*1.414</f>
        <v>90.446510000000004</v>
      </c>
      <c r="L13" s="34" t="s">
        <v>77</v>
      </c>
      <c r="M13" s="86">
        <v>28</v>
      </c>
      <c r="N13" s="36">
        <f t="shared" si="0"/>
        <v>3.16</v>
      </c>
      <c r="O13" s="69">
        <f>J13+2*K13+70</f>
        <v>528.00165485999992</v>
      </c>
      <c r="P13" s="49" t="s">
        <v>77</v>
      </c>
      <c r="Q13" s="34" t="s">
        <v>77</v>
      </c>
      <c r="R13" s="4">
        <v>5</v>
      </c>
      <c r="S13" s="7">
        <f>O13*R13/100*((M13/100)^2/4*PI()*7850/100)</f>
        <v>127.60887761094067</v>
      </c>
      <c r="T13" s="137"/>
      <c r="U13" s="143"/>
      <c r="V13" s="143"/>
      <c r="W13" s="189"/>
      <c r="X13" s="143"/>
      <c r="Y13" s="144"/>
      <c r="Z13" s="137"/>
      <c r="AA13" s="140"/>
      <c r="AB13" s="137"/>
      <c r="AC13" s="184"/>
      <c r="AD13" s="189"/>
      <c r="AE13" s="185"/>
      <c r="AF13" s="184"/>
      <c r="AG13" s="136"/>
      <c r="AH13" s="137"/>
      <c r="AI13" s="137"/>
      <c r="AJ13" s="137"/>
      <c r="AK13" s="138"/>
      <c r="AN13" s="195"/>
    </row>
    <row r="14" spans="1:41" ht="19.899999999999999" customHeight="1" x14ac:dyDescent="0.15">
      <c r="B14" s="154"/>
      <c r="C14" s="137"/>
      <c r="D14" s="144">
        <f>B5*100-2*2</f>
        <v>455.99999999999994</v>
      </c>
      <c r="E14" s="192" t="s">
        <v>50</v>
      </c>
      <c r="F14" s="144">
        <v>80</v>
      </c>
      <c r="G14" s="186">
        <f>F14+D14/2*H14</f>
        <v>86.84</v>
      </c>
      <c r="H14" s="187">
        <v>0.03</v>
      </c>
      <c r="I14" s="4">
        <v>1</v>
      </c>
      <c r="J14" s="69">
        <f>D14-11</f>
        <v>444.99999999999994</v>
      </c>
      <c r="K14" s="69">
        <f>(F14-7-2*AE14-1.16/2-N14/2)/2+15</f>
        <v>49.260000000000005</v>
      </c>
      <c r="L14" s="7">
        <f>(99-13)/(Q14-1)</f>
        <v>8.6</v>
      </c>
      <c r="M14" s="86">
        <v>28</v>
      </c>
      <c r="N14" s="36">
        <f t="shared" si="0"/>
        <v>3.16</v>
      </c>
      <c r="O14" s="69">
        <f>J14+2*K14</f>
        <v>543.52</v>
      </c>
      <c r="P14" s="47">
        <v>22</v>
      </c>
      <c r="Q14" s="4">
        <v>11</v>
      </c>
      <c r="R14" s="34" t="s">
        <v>77</v>
      </c>
      <c r="S14" s="7">
        <f>O14*Q14/100*((M14/100)^2/4*PI()*7850/100)</f>
        <v>288.99066574038551</v>
      </c>
      <c r="T14" s="137" t="s">
        <v>78</v>
      </c>
      <c r="U14" s="143">
        <f>(D14-11)/2*SQRT(H14^2+1)/1</f>
        <v>222.60010248200692</v>
      </c>
      <c r="V14" s="143">
        <f>K14</f>
        <v>49.260000000000005</v>
      </c>
      <c r="W14" s="189">
        <v>10</v>
      </c>
      <c r="X14" s="143">
        <f>2*U14+2*V14</f>
        <v>543.72020496401387</v>
      </c>
      <c r="Y14" s="144">
        <f>Q14</f>
        <v>11</v>
      </c>
      <c r="Z14" s="137">
        <f>X14*Y14/100*((W14/100)^2/4*PI()*7850/100)</f>
        <v>36.874632030383864</v>
      </c>
      <c r="AA14" s="139" t="s">
        <v>104</v>
      </c>
      <c r="AB14" s="137">
        <f>IF(AI14="双肢",90.8,(INT((Q14-1)/2)+3)*L14+N14+AE14)</f>
        <v>73.11999999999999</v>
      </c>
      <c r="AC14" s="182">
        <f>(F14+G14)/2-8.4</f>
        <v>75.02</v>
      </c>
      <c r="AD14" s="189">
        <v>10</v>
      </c>
      <c r="AE14" s="185">
        <f>IF(AD14=10,1.16,IF(AD14=12,1.39,IF(AD14=25,2.84,IF(AD14=28,3.16))))</f>
        <v>1.1599999999999999</v>
      </c>
      <c r="AF14" s="182">
        <f>(AB14+AC14+14)*2</f>
        <v>324.27999999999997</v>
      </c>
      <c r="AG14" s="136">
        <f>IF(AI14="双肢",40,40*2)</f>
        <v>80</v>
      </c>
      <c r="AH14" s="137">
        <f>AF14*AG14/100*((AD14/100)^2/4*PI()*7850/100)</f>
        <v>159.9446395158574</v>
      </c>
      <c r="AI14" s="137" t="s">
        <v>80</v>
      </c>
      <c r="AJ14" s="137">
        <f>S14+S15+S16+Z14+AH14</f>
        <v>747.39508354723216</v>
      </c>
      <c r="AK14" s="138">
        <f>(F14+G14)/2*D14*0.99/10000</f>
        <v>3.7659124799999999</v>
      </c>
      <c r="AN14" s="195">
        <f>AJ14/AK14</f>
        <v>198.46321111191415</v>
      </c>
    </row>
    <row r="15" spans="1:41" ht="19.899999999999999" customHeight="1" x14ac:dyDescent="0.15">
      <c r="B15" s="154"/>
      <c r="C15" s="137"/>
      <c r="D15" s="144"/>
      <c r="E15" s="193"/>
      <c r="F15" s="144"/>
      <c r="G15" s="186"/>
      <c r="H15" s="187"/>
      <c r="I15" s="4">
        <v>2</v>
      </c>
      <c r="J15" s="69">
        <f>D14-111-K15*0.707*2</f>
        <v>215.30917845999994</v>
      </c>
      <c r="K15" s="69">
        <f>(F14+55.5*H14-7-AE14*2-1.16-2*N14)*1.414</f>
        <v>91.719110000000015</v>
      </c>
      <c r="L15" s="34" t="s">
        <v>77</v>
      </c>
      <c r="M15" s="86">
        <v>28</v>
      </c>
      <c r="N15" s="36">
        <f t="shared" si="0"/>
        <v>3.16</v>
      </c>
      <c r="O15" s="69">
        <f>J15+2*K15+50</f>
        <v>448.74739846</v>
      </c>
      <c r="P15" s="49" t="s">
        <v>77</v>
      </c>
      <c r="Q15" s="34" t="s">
        <v>77</v>
      </c>
      <c r="R15" s="4">
        <f>P14-Q14-R16</f>
        <v>5</v>
      </c>
      <c r="S15" s="7">
        <f>O15*R15/100*((M15/100)^2/4*PI()*7850/100)</f>
        <v>108.45449312747668</v>
      </c>
      <c r="T15" s="137"/>
      <c r="U15" s="143"/>
      <c r="V15" s="143"/>
      <c r="W15" s="189"/>
      <c r="X15" s="143"/>
      <c r="Y15" s="144"/>
      <c r="Z15" s="137"/>
      <c r="AA15" s="188"/>
      <c r="AB15" s="137"/>
      <c r="AC15" s="183"/>
      <c r="AD15" s="189"/>
      <c r="AE15" s="185"/>
      <c r="AF15" s="183"/>
      <c r="AG15" s="136"/>
      <c r="AH15" s="137"/>
      <c r="AI15" s="137"/>
      <c r="AJ15" s="137"/>
      <c r="AK15" s="138"/>
      <c r="AN15" s="195"/>
    </row>
    <row r="16" spans="1:41" ht="19.899999999999999" customHeight="1" x14ac:dyDescent="0.15">
      <c r="B16" s="154"/>
      <c r="C16" s="137"/>
      <c r="D16" s="144"/>
      <c r="E16" s="193"/>
      <c r="F16" s="144"/>
      <c r="G16" s="186"/>
      <c r="H16" s="187"/>
      <c r="I16" s="4">
        <v>3</v>
      </c>
      <c r="J16" s="69">
        <f>D14-51-K16*0.707*2</f>
        <v>277.10863485999994</v>
      </c>
      <c r="K16" s="69">
        <f>(F14+25.5*H14-7-AE14*2-1.16-2*N14)*1.414</f>
        <v>90.446510000000004</v>
      </c>
      <c r="L16" s="34" t="s">
        <v>77</v>
      </c>
      <c r="M16" s="86">
        <v>28</v>
      </c>
      <c r="N16" s="36">
        <f t="shared" si="0"/>
        <v>3.16</v>
      </c>
      <c r="O16" s="69">
        <f>J16+2*K16+70</f>
        <v>528.00165485999992</v>
      </c>
      <c r="P16" s="49" t="s">
        <v>77</v>
      </c>
      <c r="Q16" s="34" t="s">
        <v>77</v>
      </c>
      <c r="R16" s="4">
        <v>6</v>
      </c>
      <c r="S16" s="7">
        <f>O16*R16/100*((M16/100)^2/4*PI()*7850/100)</f>
        <v>153.13065313312882</v>
      </c>
      <c r="T16" s="137"/>
      <c r="U16" s="143"/>
      <c r="V16" s="143"/>
      <c r="W16" s="189"/>
      <c r="X16" s="143"/>
      <c r="Y16" s="144"/>
      <c r="Z16" s="137"/>
      <c r="AA16" s="140"/>
      <c r="AB16" s="137"/>
      <c r="AC16" s="184"/>
      <c r="AD16" s="189"/>
      <c r="AE16" s="185"/>
      <c r="AF16" s="184"/>
      <c r="AG16" s="136"/>
      <c r="AH16" s="137"/>
      <c r="AI16" s="137"/>
      <c r="AJ16" s="137"/>
      <c r="AK16" s="138"/>
      <c r="AN16" s="195"/>
    </row>
    <row r="17" spans="2:40" ht="19.899999999999999" customHeight="1" x14ac:dyDescent="0.15">
      <c r="B17" s="154"/>
      <c r="C17" s="137"/>
      <c r="D17" s="144">
        <f>B5*100-2*2</f>
        <v>455.99999999999994</v>
      </c>
      <c r="E17" s="192" t="s">
        <v>51</v>
      </c>
      <c r="F17" s="144">
        <v>90</v>
      </c>
      <c r="G17" s="186">
        <f>F17+D17/2*H17</f>
        <v>96.84</v>
      </c>
      <c r="H17" s="187">
        <v>0.03</v>
      </c>
      <c r="I17" s="4">
        <v>1</v>
      </c>
      <c r="J17" s="69">
        <f>D17-11</f>
        <v>444.99999999999994</v>
      </c>
      <c r="K17" s="69">
        <f>(F17-7-2*AE17-1.16/2-N17/2)/2+15</f>
        <v>54.03</v>
      </c>
      <c r="L17" s="7">
        <f>(99-13)/(Q17-1)</f>
        <v>7.8181818181818183</v>
      </c>
      <c r="M17" s="86">
        <v>28</v>
      </c>
      <c r="N17" s="36">
        <f t="shared" si="0"/>
        <v>3.16</v>
      </c>
      <c r="O17" s="69">
        <f>J17+2*K17</f>
        <v>553.05999999999995</v>
      </c>
      <c r="P17" s="47">
        <v>23</v>
      </c>
      <c r="Q17" s="36">
        <v>12</v>
      </c>
      <c r="R17" s="34" t="s">
        <v>77</v>
      </c>
      <c r="S17" s="7">
        <f>O17*Q17/100*((M17/100)^2/4*PI()*7850/100)</f>
        <v>320.79611206621678</v>
      </c>
      <c r="T17" s="137" t="s">
        <v>78</v>
      </c>
      <c r="U17" s="143">
        <f>(D17-11)/2*SQRT(H17^2+1)/1</f>
        <v>222.60010248200692</v>
      </c>
      <c r="V17" s="143">
        <f>K17</f>
        <v>54.03</v>
      </c>
      <c r="W17" s="189">
        <v>10</v>
      </c>
      <c r="X17" s="143">
        <f>2*U17+2*V17</f>
        <v>553.26020496401384</v>
      </c>
      <c r="Y17" s="144">
        <f>Q17</f>
        <v>12</v>
      </c>
      <c r="Z17" s="137">
        <f>X17*Y17/100*((W17/100)^2/4*PI()*7850/100)</f>
        <v>40.932683502577369</v>
      </c>
      <c r="AA17" s="139" t="s">
        <v>104</v>
      </c>
      <c r="AB17" s="137">
        <f>IF(AI17="双肢",90.8,(INT((Q17-1)/2)+3)*L17+N17+AE17)</f>
        <v>67.095454545454544</v>
      </c>
      <c r="AC17" s="182">
        <f>(F17+G17)/2-8.4</f>
        <v>85.02</v>
      </c>
      <c r="AD17" s="189">
        <v>12</v>
      </c>
      <c r="AE17" s="185">
        <f>IF(AD17=10,1.16,IF(AD17=12,1.39,IF(AD17=25,2.84,IF(AD17=28,3.16))))</f>
        <v>1.39</v>
      </c>
      <c r="AF17" s="182">
        <f>(AB17+AC17+14)*2</f>
        <v>332.23090909090911</v>
      </c>
      <c r="AG17" s="136">
        <f>IF(AI17="双肢",40,40*2)</f>
        <v>80</v>
      </c>
      <c r="AH17" s="137">
        <f>AF17*AG17/100*((AD17/100)^2/4*PI()*7850/100)</f>
        <v>235.96742415943726</v>
      </c>
      <c r="AI17" s="137" t="s">
        <v>80</v>
      </c>
      <c r="AJ17" s="137">
        <f>S17+S18+S19+Z17+AH17</f>
        <v>863.48440756599621</v>
      </c>
      <c r="AK17" s="138">
        <f>(F17+G17)/2*D17*0.99/10000</f>
        <v>4.2173524799999997</v>
      </c>
      <c r="AN17" s="195">
        <f>AJ17/AK17</f>
        <v>204.74561034699101</v>
      </c>
    </row>
    <row r="18" spans="2:40" ht="19.899999999999999" customHeight="1" x14ac:dyDescent="0.15">
      <c r="B18" s="154"/>
      <c r="C18" s="137"/>
      <c r="D18" s="144"/>
      <c r="E18" s="193"/>
      <c r="F18" s="144"/>
      <c r="G18" s="186"/>
      <c r="H18" s="187"/>
      <c r="I18" s="4">
        <v>2</v>
      </c>
      <c r="J18" s="69">
        <f>D17-111-K18*0.707*2</f>
        <v>196.23494061999995</v>
      </c>
      <c r="K18" s="69">
        <f>(F17+55.5*H17-7-AE17*2-1.16-2*N17)*1.414</f>
        <v>105.20867</v>
      </c>
      <c r="L18" s="34" t="s">
        <v>77</v>
      </c>
      <c r="M18" s="86">
        <v>28</v>
      </c>
      <c r="N18" s="36">
        <f t="shared" si="0"/>
        <v>3.16</v>
      </c>
      <c r="O18" s="69">
        <f>J18+2*K18+50</f>
        <v>456.65228061999994</v>
      </c>
      <c r="P18" s="49" t="s">
        <v>77</v>
      </c>
      <c r="Q18" s="34" t="s">
        <v>77</v>
      </c>
      <c r="R18" s="4">
        <f>P17-Q17-R19</f>
        <v>5</v>
      </c>
      <c r="S18" s="7">
        <f>O18*R18/100*((M18/100)^2/4*PI()*7850/100)</f>
        <v>110.36496657164004</v>
      </c>
      <c r="T18" s="137"/>
      <c r="U18" s="143"/>
      <c r="V18" s="143"/>
      <c r="W18" s="189"/>
      <c r="X18" s="143"/>
      <c r="Y18" s="144"/>
      <c r="Z18" s="137"/>
      <c r="AA18" s="188"/>
      <c r="AB18" s="137"/>
      <c r="AC18" s="183"/>
      <c r="AD18" s="189"/>
      <c r="AE18" s="185"/>
      <c r="AF18" s="183"/>
      <c r="AG18" s="136"/>
      <c r="AH18" s="137"/>
      <c r="AI18" s="137"/>
      <c r="AJ18" s="137"/>
      <c r="AK18" s="138"/>
      <c r="AN18" s="195"/>
    </row>
    <row r="19" spans="2:40" ht="19.899999999999999" customHeight="1" x14ac:dyDescent="0.15">
      <c r="B19" s="154"/>
      <c r="C19" s="137"/>
      <c r="D19" s="144"/>
      <c r="E19" s="193"/>
      <c r="F19" s="144"/>
      <c r="G19" s="186"/>
      <c r="H19" s="187"/>
      <c r="I19" s="4">
        <v>3</v>
      </c>
      <c r="J19" s="69">
        <f>D17-51-K19*0.707*2</f>
        <v>258.03439701999997</v>
      </c>
      <c r="K19" s="69">
        <f>(F17+25.5*H17-7-AE17*2-1.16-2*N17)*1.414</f>
        <v>103.93606999999999</v>
      </c>
      <c r="L19" s="34" t="s">
        <v>77</v>
      </c>
      <c r="M19" s="86">
        <v>28</v>
      </c>
      <c r="N19" s="36">
        <f t="shared" si="0"/>
        <v>3.16</v>
      </c>
      <c r="O19" s="69">
        <f>J19+2*K19+70</f>
        <v>535.90653701999997</v>
      </c>
      <c r="P19" s="49" t="s">
        <v>77</v>
      </c>
      <c r="Q19" s="34" t="s">
        <v>77</v>
      </c>
      <c r="R19" s="4">
        <v>6</v>
      </c>
      <c r="S19" s="7">
        <f>O19*R19/100*((M19/100)^2/4*PI()*7850/100)</f>
        <v>155.4232212661249</v>
      </c>
      <c r="T19" s="137"/>
      <c r="U19" s="143"/>
      <c r="V19" s="143"/>
      <c r="W19" s="189"/>
      <c r="X19" s="143"/>
      <c r="Y19" s="144"/>
      <c r="Z19" s="137"/>
      <c r="AA19" s="140"/>
      <c r="AB19" s="137"/>
      <c r="AC19" s="184"/>
      <c r="AD19" s="189"/>
      <c r="AE19" s="185"/>
      <c r="AF19" s="184"/>
      <c r="AG19" s="136"/>
      <c r="AH19" s="137"/>
      <c r="AI19" s="137"/>
      <c r="AJ19" s="137"/>
      <c r="AK19" s="138"/>
      <c r="AN19" s="195"/>
    </row>
    <row r="20" spans="2:40" ht="19.899999999999999" customHeight="1" x14ac:dyDescent="0.15">
      <c r="B20" s="154"/>
      <c r="C20" s="137"/>
      <c r="D20" s="144">
        <f>B5*100-2*2</f>
        <v>455.99999999999994</v>
      </c>
      <c r="E20" s="192" t="s">
        <v>52</v>
      </c>
      <c r="F20" s="144">
        <v>90</v>
      </c>
      <c r="G20" s="186">
        <f>F20+D20/2*H20</f>
        <v>96.84</v>
      </c>
      <c r="H20" s="187">
        <v>0.03</v>
      </c>
      <c r="I20" s="4">
        <v>1</v>
      </c>
      <c r="J20" s="69">
        <f>D20-11</f>
        <v>444.99999999999994</v>
      </c>
      <c r="K20" s="69">
        <f>(F20-7-2*AE20-1.16/2-N20/2)/2+15</f>
        <v>54.03</v>
      </c>
      <c r="L20" s="7">
        <f>(99-13)/(Q20-1)</f>
        <v>7.166666666666667</v>
      </c>
      <c r="M20" s="86">
        <v>28</v>
      </c>
      <c r="N20" s="36">
        <f t="shared" si="0"/>
        <v>3.16</v>
      </c>
      <c r="O20" s="69">
        <f>J20+2*K20</f>
        <v>553.05999999999995</v>
      </c>
      <c r="P20" s="47">
        <v>25</v>
      </c>
      <c r="Q20" s="36">
        <v>13</v>
      </c>
      <c r="R20" s="34" t="s">
        <v>77</v>
      </c>
      <c r="S20" s="7">
        <f>O20*Q20/100*((M20/100)^2/4*PI()*7850/100)</f>
        <v>347.52912140506811</v>
      </c>
      <c r="T20" s="137" t="s">
        <v>78</v>
      </c>
      <c r="U20" s="143">
        <f>(D20-11)/2*SQRT(H20^2+1)/1</f>
        <v>222.60010248200692</v>
      </c>
      <c r="V20" s="143">
        <f>K20</f>
        <v>54.03</v>
      </c>
      <c r="W20" s="189">
        <v>10</v>
      </c>
      <c r="X20" s="143">
        <f>2*U20+2*V20</f>
        <v>553.26020496401384</v>
      </c>
      <c r="Y20" s="144">
        <f>Q20</f>
        <v>13</v>
      </c>
      <c r="Z20" s="137">
        <f>X20*Y20/100*((W20/100)^2/4*PI()*7850/100)</f>
        <v>44.343740461125478</v>
      </c>
      <c r="AA20" s="139" t="s">
        <v>104</v>
      </c>
      <c r="AB20" s="137">
        <f>IF(AI20="双肢",90.8,(INT((Q20-1)/2)+3)*L20+N20+AE20)</f>
        <v>69.05</v>
      </c>
      <c r="AC20" s="182">
        <f>(F20+G20)/2-8.4</f>
        <v>85.02</v>
      </c>
      <c r="AD20" s="189">
        <v>12</v>
      </c>
      <c r="AE20" s="185">
        <f>IF(AD20=10,1.16,IF(AD20=12,1.39,IF(AD20=25,2.84,IF(AD20=28,3.16))))</f>
        <v>1.39</v>
      </c>
      <c r="AF20" s="182">
        <f>(AB20+AC20+14)*2</f>
        <v>336.14</v>
      </c>
      <c r="AG20" s="136">
        <f>IF(AI20="双肢",40,40*2)</f>
        <v>80</v>
      </c>
      <c r="AH20" s="137">
        <f>AF20*AG20/100*((AD20/100)^2/4*PI()*7850/100)</f>
        <v>238.74386093092028</v>
      </c>
      <c r="AI20" s="137" t="s">
        <v>80</v>
      </c>
      <c r="AJ20" s="137">
        <f>S20+S21+S22+Z20+AH20</f>
        <v>918.47790394920673</v>
      </c>
      <c r="AK20" s="138">
        <f>(F20+G20)/2*D20*0.99/10000</f>
        <v>4.2173524799999997</v>
      </c>
      <c r="AN20" s="195">
        <f>AJ20/AK20</f>
        <v>217.7854254072704</v>
      </c>
    </row>
    <row r="21" spans="2:40" ht="19.899999999999999" customHeight="1" x14ac:dyDescent="0.15">
      <c r="B21" s="154"/>
      <c r="C21" s="137"/>
      <c r="D21" s="144"/>
      <c r="E21" s="193"/>
      <c r="F21" s="144"/>
      <c r="G21" s="186"/>
      <c r="H21" s="187"/>
      <c r="I21" s="4">
        <v>2</v>
      </c>
      <c r="J21" s="69">
        <f>D20-111-K21*0.707*2</f>
        <v>196.23494061999995</v>
      </c>
      <c r="K21" s="69">
        <f>(F20+55.5*H20-7-AE20*2-1.16-2*N20)*1.414</f>
        <v>105.20867</v>
      </c>
      <c r="L21" s="34" t="s">
        <v>77</v>
      </c>
      <c r="M21" s="86">
        <v>28</v>
      </c>
      <c r="N21" s="36">
        <f t="shared" si="0"/>
        <v>3.16</v>
      </c>
      <c r="O21" s="69">
        <f>J21+2*K21+50</f>
        <v>456.65228061999994</v>
      </c>
      <c r="P21" s="49" t="s">
        <v>77</v>
      </c>
      <c r="Q21" s="34" t="s">
        <v>77</v>
      </c>
      <c r="R21" s="4">
        <f>P20-Q20-R22</f>
        <v>6</v>
      </c>
      <c r="S21" s="7">
        <f>O21*R21/100*((M21/100)^2/4*PI()*7850/100)</f>
        <v>132.43795988596801</v>
      </c>
      <c r="T21" s="137"/>
      <c r="U21" s="143"/>
      <c r="V21" s="143"/>
      <c r="W21" s="189"/>
      <c r="X21" s="143"/>
      <c r="Y21" s="144"/>
      <c r="Z21" s="137"/>
      <c r="AA21" s="188"/>
      <c r="AB21" s="137"/>
      <c r="AC21" s="183"/>
      <c r="AD21" s="189"/>
      <c r="AE21" s="185"/>
      <c r="AF21" s="183"/>
      <c r="AG21" s="136"/>
      <c r="AH21" s="137"/>
      <c r="AI21" s="137"/>
      <c r="AJ21" s="137"/>
      <c r="AK21" s="138"/>
      <c r="AN21" s="195"/>
    </row>
    <row r="22" spans="2:40" ht="19.899999999999999" customHeight="1" thickBot="1" x14ac:dyDescent="0.2">
      <c r="B22" s="155"/>
      <c r="C22" s="156"/>
      <c r="D22" s="177"/>
      <c r="E22" s="194"/>
      <c r="F22" s="177"/>
      <c r="G22" s="190"/>
      <c r="H22" s="187"/>
      <c r="I22" s="5">
        <v>3</v>
      </c>
      <c r="J22" s="70">
        <f>D20-51-K22*0.707*2</f>
        <v>258.03439701999997</v>
      </c>
      <c r="K22" s="70">
        <f>(F20+25.5*H20-7-AE20*2-1.16-2*N20)*1.414</f>
        <v>103.93606999999999</v>
      </c>
      <c r="L22" s="35" t="s">
        <v>77</v>
      </c>
      <c r="M22" s="86">
        <v>28</v>
      </c>
      <c r="N22" s="37">
        <f t="shared" si="0"/>
        <v>3.16</v>
      </c>
      <c r="O22" s="70">
        <f>J22+2*K22+70</f>
        <v>535.90653701999997</v>
      </c>
      <c r="P22" s="50" t="s">
        <v>77</v>
      </c>
      <c r="Q22" s="35" t="s">
        <v>77</v>
      </c>
      <c r="R22" s="5">
        <v>6</v>
      </c>
      <c r="S22" s="8">
        <f>O22*R22/100*((M22/100)^2/4*PI()*7850/100)</f>
        <v>155.4232212661249</v>
      </c>
      <c r="T22" s="156"/>
      <c r="U22" s="143"/>
      <c r="V22" s="191"/>
      <c r="W22" s="189"/>
      <c r="X22" s="143"/>
      <c r="Y22" s="177"/>
      <c r="Z22" s="156"/>
      <c r="AA22" s="140"/>
      <c r="AB22" s="156"/>
      <c r="AC22" s="184"/>
      <c r="AD22" s="189"/>
      <c r="AE22" s="185"/>
      <c r="AF22" s="184"/>
      <c r="AG22" s="181"/>
      <c r="AH22" s="156"/>
      <c r="AI22" s="156"/>
      <c r="AJ22" s="156"/>
      <c r="AK22" s="196"/>
      <c r="AN22" s="195"/>
    </row>
    <row r="23" spans="2:40" ht="19.899999999999999" customHeight="1" x14ac:dyDescent="0.15">
      <c r="D23" s="2"/>
      <c r="E23" s="18"/>
      <c r="F23" s="2"/>
      <c r="G23" s="28"/>
      <c r="I23" s="2"/>
      <c r="J23" s="2"/>
      <c r="K23" s="2"/>
      <c r="L23" s="3"/>
      <c r="M23" s="2"/>
      <c r="N23" s="28"/>
      <c r="O23" s="2"/>
      <c r="P23" s="48"/>
      <c r="Q23" s="2"/>
      <c r="R23" s="2"/>
      <c r="S23" s="3"/>
      <c r="T23" s="3"/>
      <c r="W23" s="2"/>
      <c r="Y23" s="2"/>
      <c r="Z23" s="2"/>
      <c r="AA23" s="2"/>
      <c r="AB23" s="2"/>
      <c r="AC23" s="2"/>
      <c r="AD23" s="2"/>
      <c r="AE23" s="28"/>
      <c r="AG23" s="2"/>
      <c r="AH23" s="2"/>
      <c r="AI23" s="2"/>
      <c r="AJ23" s="2"/>
      <c r="AK23" s="2"/>
    </row>
    <row r="24" spans="2:40" ht="19.899999999999999" customHeight="1" x14ac:dyDescent="0.15">
      <c r="D24" s="2"/>
      <c r="E24" s="18"/>
      <c r="F24" s="2"/>
      <c r="G24" s="28"/>
      <c r="I24" s="2"/>
      <c r="J24" s="2"/>
      <c r="K24" s="2"/>
      <c r="L24" s="3"/>
      <c r="M24" s="2"/>
      <c r="N24" s="28"/>
      <c r="O24" s="2"/>
      <c r="P24" s="48"/>
      <c r="Q24" s="2"/>
      <c r="R24" s="2"/>
      <c r="S24" s="3"/>
      <c r="T24" s="3"/>
      <c r="W24" s="2"/>
      <c r="Y24" s="2"/>
      <c r="Z24" s="2"/>
      <c r="AA24" s="2"/>
      <c r="AB24" s="2"/>
      <c r="AC24" s="2"/>
      <c r="AD24" s="2"/>
      <c r="AE24" s="28"/>
      <c r="AG24" s="2"/>
      <c r="AH24" s="2"/>
      <c r="AI24" s="2"/>
      <c r="AJ24" s="2"/>
      <c r="AK24" s="2"/>
    </row>
    <row r="25" spans="2:40" ht="19.899999999999999" customHeight="1" x14ac:dyDescent="0.15">
      <c r="D25" s="2"/>
      <c r="E25" s="18"/>
      <c r="F25" s="2"/>
      <c r="G25" s="28"/>
      <c r="I25" s="2"/>
      <c r="J25" s="2"/>
      <c r="K25" s="2"/>
      <c r="L25" s="3"/>
      <c r="M25" s="2"/>
      <c r="N25" s="28"/>
      <c r="O25" s="2"/>
      <c r="P25" s="48"/>
      <c r="Q25" s="2"/>
      <c r="R25" s="2"/>
      <c r="S25" s="3"/>
      <c r="T25" s="3"/>
      <c r="W25" s="2"/>
      <c r="Y25" s="2"/>
      <c r="Z25" s="2"/>
      <c r="AA25" s="2"/>
      <c r="AB25" s="2"/>
      <c r="AC25" s="2"/>
      <c r="AD25" s="2"/>
      <c r="AE25" s="28"/>
      <c r="AG25" s="2"/>
      <c r="AH25" s="2"/>
      <c r="AI25" s="2"/>
      <c r="AJ25" s="2"/>
      <c r="AK25" s="2"/>
    </row>
    <row r="26" spans="2:40" ht="19.899999999999999" customHeight="1" x14ac:dyDescent="0.15">
      <c r="D26" s="2"/>
      <c r="E26" s="18"/>
      <c r="F26" s="2"/>
      <c r="G26" s="28"/>
      <c r="I26" s="2"/>
      <c r="J26" s="2"/>
      <c r="K26" s="2"/>
      <c r="L26" s="3"/>
      <c r="M26" s="2"/>
      <c r="N26" s="28"/>
      <c r="O26" s="2"/>
      <c r="P26" s="48"/>
      <c r="Q26" s="2"/>
      <c r="R26" s="2"/>
      <c r="S26" s="3"/>
      <c r="T26" s="3"/>
      <c r="W26" s="2"/>
      <c r="Y26" s="2"/>
      <c r="Z26" s="2"/>
      <c r="AA26" s="2"/>
      <c r="AB26" s="2"/>
      <c r="AC26" s="2"/>
      <c r="AD26" s="2"/>
      <c r="AE26" s="28"/>
      <c r="AG26" s="2"/>
      <c r="AH26" s="2"/>
      <c r="AI26" s="2"/>
      <c r="AJ26" s="2"/>
      <c r="AK26" s="2"/>
    </row>
    <row r="27" spans="2:40" ht="19.899999999999999" customHeight="1" x14ac:dyDescent="0.15">
      <c r="D27" s="2"/>
      <c r="E27" s="18"/>
      <c r="F27" s="2"/>
      <c r="G27" s="28"/>
      <c r="I27" s="2"/>
      <c r="J27" s="2"/>
      <c r="K27" s="2"/>
      <c r="L27" s="3"/>
      <c r="M27" s="2"/>
      <c r="N27" s="28"/>
      <c r="O27" s="2"/>
      <c r="P27" s="48"/>
      <c r="Q27" s="2"/>
      <c r="R27" s="2"/>
      <c r="S27" s="3"/>
      <c r="T27" s="3"/>
      <c r="W27" s="2"/>
      <c r="Y27" s="2"/>
      <c r="Z27" s="2"/>
      <c r="AA27" s="2"/>
      <c r="AB27" s="2"/>
      <c r="AC27" s="2"/>
      <c r="AD27" s="2"/>
      <c r="AE27" s="28"/>
      <c r="AG27" s="2"/>
      <c r="AH27" s="2"/>
      <c r="AI27" s="2"/>
      <c r="AJ27" s="2"/>
      <c r="AK27" s="2"/>
    </row>
    <row r="28" spans="2:40" ht="19.899999999999999" customHeight="1" x14ac:dyDescent="0.15">
      <c r="D28" s="2"/>
      <c r="E28" s="18"/>
      <c r="F28" s="2"/>
      <c r="G28" s="28"/>
      <c r="I28" s="2"/>
      <c r="J28" s="2"/>
      <c r="K28" s="2"/>
      <c r="L28" s="3"/>
      <c r="M28" s="2"/>
      <c r="N28" s="28"/>
      <c r="O28" s="2"/>
      <c r="P28" s="48"/>
      <c r="Q28" s="2"/>
      <c r="R28" s="2"/>
      <c r="S28" s="3"/>
      <c r="T28" s="3"/>
      <c r="W28" s="2"/>
      <c r="Y28" s="2"/>
      <c r="Z28" s="2"/>
      <c r="AA28" s="2"/>
      <c r="AB28" s="2"/>
      <c r="AC28" s="2"/>
      <c r="AD28" s="2"/>
      <c r="AE28" s="28"/>
      <c r="AG28" s="2"/>
      <c r="AH28" s="2"/>
      <c r="AI28" s="2"/>
      <c r="AJ28" s="2"/>
      <c r="AK28" s="2"/>
    </row>
    <row r="29" spans="2:40" ht="19.899999999999999" customHeight="1" x14ac:dyDescent="0.15">
      <c r="D29" s="2"/>
      <c r="E29" s="18"/>
      <c r="F29" s="2"/>
      <c r="G29" s="28"/>
      <c r="I29" s="2"/>
      <c r="J29" s="2"/>
      <c r="K29" s="2"/>
      <c r="L29" s="3"/>
      <c r="M29" s="2"/>
      <c r="N29" s="28"/>
      <c r="O29" s="2"/>
      <c r="P29" s="48"/>
      <c r="Q29" s="2"/>
      <c r="R29" s="2"/>
      <c r="S29" s="3"/>
      <c r="T29" s="3"/>
      <c r="W29" s="2"/>
      <c r="Y29" s="2"/>
      <c r="Z29" s="2"/>
      <c r="AA29" s="2"/>
      <c r="AB29" s="2"/>
      <c r="AC29" s="2"/>
      <c r="AD29" s="2"/>
      <c r="AE29" s="28"/>
      <c r="AG29" s="2"/>
      <c r="AH29" s="2"/>
      <c r="AI29" s="2"/>
      <c r="AJ29" s="2"/>
      <c r="AK29" s="2"/>
    </row>
    <row r="30" spans="2:40" ht="19.899999999999999" customHeight="1" x14ac:dyDescent="0.15">
      <c r="D30" s="2"/>
      <c r="E30" s="18"/>
      <c r="F30" s="2"/>
      <c r="G30" s="28"/>
      <c r="I30" s="2"/>
      <c r="J30" s="2"/>
      <c r="K30" s="2"/>
      <c r="L30" s="3"/>
      <c r="M30" s="2"/>
      <c r="N30" s="28"/>
      <c r="O30" s="2"/>
      <c r="P30" s="48"/>
      <c r="Q30" s="2"/>
      <c r="R30" s="2"/>
      <c r="S30" s="3"/>
      <c r="T30" s="3"/>
      <c r="W30" s="2"/>
      <c r="Y30" s="2"/>
      <c r="Z30" s="2"/>
      <c r="AA30" s="2"/>
      <c r="AB30" s="2"/>
      <c r="AC30" s="2"/>
      <c r="AD30" s="2"/>
      <c r="AE30" s="28"/>
      <c r="AG30" s="2"/>
      <c r="AH30" s="2"/>
      <c r="AI30" s="2"/>
      <c r="AJ30" s="2"/>
      <c r="AK30" s="2"/>
    </row>
    <row r="31" spans="2:40" ht="19.899999999999999" customHeight="1" x14ac:dyDescent="0.15">
      <c r="D31" s="2"/>
      <c r="E31" s="18"/>
      <c r="F31" s="2"/>
      <c r="G31" s="28"/>
      <c r="I31" s="2"/>
      <c r="J31" s="2"/>
      <c r="K31" s="2"/>
      <c r="L31" s="3"/>
      <c r="M31" s="2"/>
      <c r="N31" s="28"/>
      <c r="O31" s="2"/>
      <c r="P31" s="48"/>
      <c r="Q31" s="2"/>
      <c r="R31" s="2"/>
      <c r="S31" s="3"/>
      <c r="T31" s="3"/>
      <c r="W31" s="2"/>
      <c r="Y31" s="2"/>
      <c r="Z31" s="2"/>
      <c r="AA31" s="2"/>
      <c r="AB31" s="2"/>
      <c r="AC31" s="2"/>
      <c r="AD31" s="2"/>
      <c r="AE31" s="28"/>
      <c r="AG31" s="2"/>
      <c r="AH31" s="2"/>
      <c r="AI31" s="2"/>
      <c r="AJ31" s="2"/>
      <c r="AK31" s="2"/>
    </row>
    <row r="32" spans="2:40" ht="19.899999999999999" customHeight="1" x14ac:dyDescent="0.15">
      <c r="D32" s="2"/>
      <c r="E32" s="18"/>
      <c r="F32" s="2"/>
      <c r="G32" s="28"/>
      <c r="I32" s="2"/>
      <c r="J32" s="2"/>
      <c r="K32" s="2"/>
      <c r="L32" s="3"/>
      <c r="M32" s="2"/>
      <c r="N32" s="28"/>
      <c r="O32" s="2"/>
      <c r="P32" s="48"/>
      <c r="Q32" s="2"/>
      <c r="R32" s="2"/>
      <c r="S32" s="3"/>
      <c r="T32" s="3"/>
      <c r="W32" s="2"/>
      <c r="Y32" s="2"/>
      <c r="Z32" s="2"/>
      <c r="AA32" s="2"/>
      <c r="AB32" s="2"/>
      <c r="AC32" s="2"/>
      <c r="AD32" s="2"/>
      <c r="AE32" s="28"/>
      <c r="AG32" s="2"/>
      <c r="AH32" s="2"/>
      <c r="AI32" s="2"/>
      <c r="AJ32" s="2"/>
      <c r="AK32" s="2"/>
    </row>
    <row r="33" spans="4:37" ht="19.899999999999999" customHeight="1" x14ac:dyDescent="0.15">
      <c r="D33" s="2"/>
      <c r="E33" s="18"/>
      <c r="F33" s="2"/>
      <c r="G33" s="28"/>
      <c r="I33" s="2"/>
      <c r="J33" s="2"/>
      <c r="K33" s="2"/>
      <c r="L33" s="3"/>
      <c r="M33" s="2"/>
      <c r="N33" s="28"/>
      <c r="O33" s="2"/>
      <c r="P33" s="48"/>
      <c r="Q33" s="2"/>
      <c r="R33" s="2"/>
      <c r="S33" s="3"/>
      <c r="T33" s="3"/>
      <c r="W33" s="2"/>
      <c r="Y33" s="2"/>
      <c r="Z33" s="2"/>
      <c r="AA33" s="2"/>
      <c r="AB33" s="2"/>
      <c r="AC33" s="2"/>
      <c r="AD33" s="2"/>
      <c r="AE33" s="28"/>
      <c r="AG33" s="2"/>
      <c r="AH33" s="2"/>
      <c r="AI33" s="2"/>
      <c r="AJ33" s="2"/>
      <c r="AK33" s="2"/>
    </row>
    <row r="34" spans="4:37" ht="19.899999999999999" customHeight="1" x14ac:dyDescent="0.15">
      <c r="D34" s="2"/>
      <c r="E34" s="18"/>
      <c r="F34" s="2"/>
      <c r="G34" s="28"/>
      <c r="I34" s="2"/>
      <c r="J34" s="2"/>
      <c r="K34" s="2"/>
      <c r="L34" s="3"/>
      <c r="M34" s="2"/>
      <c r="N34" s="28"/>
      <c r="O34" s="2"/>
      <c r="P34" s="48"/>
      <c r="Q34" s="2"/>
      <c r="R34" s="2"/>
      <c r="S34" s="3"/>
      <c r="T34" s="3"/>
      <c r="W34" s="2"/>
      <c r="Y34" s="2"/>
      <c r="Z34" s="2"/>
      <c r="AA34" s="2"/>
      <c r="AB34" s="2"/>
      <c r="AC34" s="2"/>
      <c r="AD34" s="2"/>
      <c r="AE34" s="28"/>
      <c r="AG34" s="2"/>
      <c r="AH34" s="2"/>
      <c r="AI34" s="2"/>
      <c r="AJ34" s="2"/>
      <c r="AK34" s="2"/>
    </row>
    <row r="35" spans="4:37" ht="19.899999999999999" customHeight="1" x14ac:dyDescent="0.15">
      <c r="D35" s="2"/>
      <c r="E35" s="18"/>
      <c r="F35" s="2"/>
      <c r="G35" s="28"/>
      <c r="I35" s="2"/>
      <c r="J35" s="2"/>
      <c r="K35" s="2"/>
      <c r="L35" s="3"/>
      <c r="M35" s="2"/>
      <c r="N35" s="28"/>
      <c r="O35" s="2"/>
      <c r="P35" s="48"/>
      <c r="Q35" s="2"/>
      <c r="R35" s="2"/>
      <c r="S35" s="3"/>
      <c r="T35" s="3"/>
      <c r="W35" s="2"/>
      <c r="Y35" s="2"/>
      <c r="Z35" s="2"/>
      <c r="AA35" s="2"/>
      <c r="AB35" s="2"/>
      <c r="AC35" s="2"/>
      <c r="AD35" s="2"/>
      <c r="AE35" s="28"/>
      <c r="AG35" s="2"/>
      <c r="AH35" s="2"/>
      <c r="AI35" s="2"/>
      <c r="AJ35" s="2"/>
      <c r="AK35" s="2"/>
    </row>
    <row r="36" spans="4:37" ht="19.899999999999999" customHeight="1" x14ac:dyDescent="0.15">
      <c r="D36" s="2"/>
      <c r="E36" s="18"/>
      <c r="F36" s="2"/>
      <c r="G36" s="28"/>
      <c r="I36" s="2"/>
      <c r="J36" s="2"/>
      <c r="K36" s="2"/>
      <c r="L36" s="3"/>
      <c r="M36" s="2"/>
      <c r="N36" s="28"/>
      <c r="O36" s="2"/>
      <c r="P36" s="48"/>
      <c r="Q36" s="2"/>
      <c r="R36" s="2"/>
      <c r="S36" s="3"/>
      <c r="T36" s="3"/>
      <c r="W36" s="2"/>
      <c r="Y36" s="2"/>
      <c r="Z36" s="2"/>
      <c r="AA36" s="2"/>
      <c r="AB36" s="2"/>
      <c r="AC36" s="2"/>
      <c r="AD36" s="2"/>
      <c r="AE36" s="28"/>
      <c r="AG36" s="2"/>
      <c r="AH36" s="2"/>
      <c r="AI36" s="2"/>
      <c r="AJ36" s="2"/>
      <c r="AK36" s="2"/>
    </row>
    <row r="37" spans="4:37" ht="19.899999999999999" customHeight="1" x14ac:dyDescent="0.15">
      <c r="D37" s="2"/>
      <c r="E37" s="18"/>
      <c r="F37" s="2"/>
      <c r="G37" s="28"/>
      <c r="I37" s="2"/>
      <c r="J37" s="2"/>
      <c r="K37" s="2"/>
      <c r="L37" s="3"/>
      <c r="M37" s="2"/>
      <c r="N37" s="28"/>
      <c r="O37" s="2"/>
      <c r="P37" s="48"/>
      <c r="Q37" s="2"/>
      <c r="R37" s="2"/>
      <c r="S37" s="3"/>
      <c r="T37" s="3"/>
      <c r="W37" s="2"/>
      <c r="Y37" s="2"/>
      <c r="Z37" s="2"/>
      <c r="AA37" s="2"/>
      <c r="AB37" s="2"/>
      <c r="AC37" s="2"/>
      <c r="AD37" s="2"/>
      <c r="AE37" s="28"/>
      <c r="AG37" s="2"/>
      <c r="AH37" s="2"/>
      <c r="AI37" s="2"/>
      <c r="AJ37" s="2"/>
      <c r="AK37" s="2"/>
    </row>
    <row r="38" spans="4:37" ht="19.899999999999999" customHeight="1" x14ac:dyDescent="0.15">
      <c r="D38" s="2"/>
      <c r="E38" s="18"/>
      <c r="F38" s="2"/>
      <c r="G38" s="28"/>
      <c r="I38" s="2"/>
      <c r="J38" s="2"/>
      <c r="K38" s="2"/>
      <c r="L38" s="3"/>
      <c r="M38" s="2"/>
      <c r="N38" s="28"/>
      <c r="O38" s="2"/>
      <c r="P38" s="48"/>
      <c r="Q38" s="2"/>
      <c r="R38" s="2"/>
      <c r="S38" s="3"/>
      <c r="T38" s="3"/>
      <c r="W38" s="2"/>
      <c r="Y38" s="2"/>
      <c r="Z38" s="2"/>
      <c r="AA38" s="2"/>
      <c r="AB38" s="2"/>
      <c r="AC38" s="2"/>
      <c r="AD38" s="2"/>
      <c r="AE38" s="28"/>
      <c r="AG38" s="2"/>
      <c r="AH38" s="2"/>
      <c r="AI38" s="2"/>
      <c r="AJ38" s="2"/>
      <c r="AK38" s="2"/>
    </row>
    <row r="39" spans="4:37" ht="19.899999999999999" customHeight="1" x14ac:dyDescent="0.15">
      <c r="D39" s="2"/>
      <c r="E39" s="18"/>
      <c r="F39" s="2"/>
      <c r="G39" s="28"/>
      <c r="I39" s="2"/>
      <c r="J39" s="2"/>
      <c r="K39" s="2"/>
      <c r="L39" s="3"/>
      <c r="M39" s="2"/>
      <c r="N39" s="28"/>
      <c r="O39" s="2"/>
      <c r="P39" s="48"/>
      <c r="Q39" s="2"/>
      <c r="R39" s="2"/>
      <c r="S39" s="3"/>
      <c r="T39" s="3"/>
      <c r="W39" s="2"/>
      <c r="Y39" s="2"/>
      <c r="Z39" s="2"/>
      <c r="AA39" s="2"/>
      <c r="AB39" s="2"/>
      <c r="AC39" s="2"/>
      <c r="AD39" s="2"/>
      <c r="AE39" s="28"/>
      <c r="AG39" s="2"/>
      <c r="AH39" s="2"/>
      <c r="AI39" s="2"/>
      <c r="AJ39" s="2"/>
      <c r="AK39" s="2"/>
    </row>
    <row r="40" spans="4:37" ht="19.899999999999999" customHeight="1" x14ac:dyDescent="0.15">
      <c r="D40" s="2"/>
      <c r="E40" s="18"/>
      <c r="F40" s="2"/>
      <c r="G40" s="28"/>
      <c r="I40" s="2"/>
      <c r="J40" s="2"/>
      <c r="K40" s="2"/>
      <c r="L40" s="3"/>
      <c r="M40" s="2"/>
      <c r="N40" s="28"/>
      <c r="O40" s="2"/>
      <c r="P40" s="48"/>
      <c r="Q40" s="2"/>
      <c r="R40" s="2"/>
      <c r="S40" s="3"/>
      <c r="T40" s="3"/>
      <c r="W40" s="2"/>
      <c r="Y40" s="2"/>
      <c r="Z40" s="2"/>
      <c r="AA40" s="2"/>
      <c r="AB40" s="2"/>
      <c r="AC40" s="2"/>
      <c r="AD40" s="2"/>
      <c r="AE40" s="28"/>
      <c r="AG40" s="2"/>
      <c r="AH40" s="2"/>
      <c r="AI40" s="2"/>
      <c r="AJ40" s="2"/>
      <c r="AK40" s="2"/>
    </row>
    <row r="41" spans="4:37" ht="19.899999999999999" customHeight="1" x14ac:dyDescent="0.15">
      <c r="D41" s="2"/>
      <c r="E41" s="18"/>
      <c r="F41" s="2"/>
      <c r="G41" s="28"/>
      <c r="I41" s="2"/>
      <c r="J41" s="2"/>
      <c r="K41" s="2"/>
      <c r="L41" s="3"/>
      <c r="M41" s="2"/>
      <c r="N41" s="28"/>
      <c r="O41" s="2"/>
      <c r="P41" s="48"/>
      <c r="Q41" s="2"/>
      <c r="R41" s="2"/>
      <c r="S41" s="3"/>
      <c r="T41" s="3"/>
      <c r="W41" s="2"/>
      <c r="Y41" s="2"/>
      <c r="Z41" s="2"/>
      <c r="AA41" s="2"/>
      <c r="AB41" s="2"/>
      <c r="AC41" s="2"/>
      <c r="AD41" s="2"/>
      <c r="AE41" s="28"/>
      <c r="AG41" s="2"/>
      <c r="AH41" s="2"/>
      <c r="AI41" s="2"/>
      <c r="AJ41" s="2"/>
      <c r="AK41" s="2"/>
    </row>
    <row r="42" spans="4:37" ht="19.899999999999999" customHeight="1" x14ac:dyDescent="0.15">
      <c r="D42" s="2"/>
      <c r="E42" s="18"/>
      <c r="F42" s="2"/>
      <c r="G42" s="28"/>
      <c r="I42" s="2"/>
      <c r="J42" s="2"/>
      <c r="K42" s="2"/>
      <c r="L42" s="3"/>
      <c r="M42" s="2"/>
      <c r="N42" s="28"/>
      <c r="O42" s="2"/>
      <c r="P42" s="48"/>
      <c r="Q42" s="2"/>
      <c r="R42" s="2"/>
      <c r="S42" s="3"/>
      <c r="T42" s="3"/>
      <c r="W42" s="2"/>
      <c r="Y42" s="2"/>
      <c r="Z42" s="2"/>
      <c r="AA42" s="2"/>
      <c r="AB42" s="2"/>
      <c r="AC42" s="2"/>
      <c r="AD42" s="2"/>
      <c r="AE42" s="28"/>
      <c r="AG42" s="2"/>
      <c r="AH42" s="2"/>
      <c r="AI42" s="2"/>
      <c r="AJ42" s="2"/>
      <c r="AK42" s="2"/>
    </row>
    <row r="43" spans="4:37" ht="19.899999999999999" customHeight="1" x14ac:dyDescent="0.15">
      <c r="D43" s="2"/>
      <c r="E43" s="18"/>
      <c r="F43" s="2"/>
      <c r="G43" s="28"/>
      <c r="I43" s="2"/>
      <c r="J43" s="2"/>
      <c r="K43" s="2"/>
      <c r="L43" s="3"/>
      <c r="M43" s="2"/>
      <c r="N43" s="28"/>
      <c r="O43" s="2"/>
      <c r="P43" s="48"/>
      <c r="Q43" s="2"/>
      <c r="R43" s="2"/>
      <c r="S43" s="3"/>
      <c r="T43" s="3"/>
      <c r="W43" s="2"/>
      <c r="Y43" s="2"/>
      <c r="Z43" s="2"/>
      <c r="AA43" s="2"/>
      <c r="AB43" s="2"/>
      <c r="AC43" s="2"/>
      <c r="AD43" s="2"/>
      <c r="AE43" s="28"/>
      <c r="AG43" s="2"/>
      <c r="AH43" s="2"/>
      <c r="AI43" s="2"/>
      <c r="AJ43" s="2"/>
      <c r="AK43" s="2"/>
    </row>
    <row r="44" spans="4:37" ht="19.899999999999999" customHeight="1" x14ac:dyDescent="0.15">
      <c r="D44" s="2"/>
      <c r="E44" s="18"/>
      <c r="F44" s="2"/>
      <c r="G44" s="28"/>
      <c r="I44" s="2"/>
      <c r="J44" s="2"/>
      <c r="K44" s="2"/>
      <c r="L44" s="3"/>
      <c r="M44" s="2"/>
      <c r="N44" s="28"/>
      <c r="O44" s="2"/>
      <c r="P44" s="48"/>
      <c r="Q44" s="2"/>
      <c r="R44" s="2"/>
      <c r="S44" s="3"/>
      <c r="T44" s="3"/>
      <c r="W44" s="2"/>
      <c r="Y44" s="2"/>
      <c r="Z44" s="2"/>
      <c r="AA44" s="2"/>
      <c r="AB44" s="2"/>
      <c r="AC44" s="2"/>
      <c r="AD44" s="2"/>
      <c r="AE44" s="28"/>
      <c r="AG44" s="2"/>
      <c r="AH44" s="2"/>
      <c r="AI44" s="2"/>
      <c r="AJ44" s="2"/>
      <c r="AK44" s="2"/>
    </row>
    <row r="45" spans="4:37" ht="19.899999999999999" customHeight="1" x14ac:dyDescent="0.15">
      <c r="D45" s="2"/>
      <c r="E45" s="18"/>
      <c r="F45" s="2"/>
      <c r="G45" s="28"/>
      <c r="I45" s="2"/>
      <c r="J45" s="2"/>
      <c r="K45" s="2"/>
      <c r="L45" s="3"/>
      <c r="M45" s="2"/>
      <c r="N45" s="28"/>
      <c r="O45" s="2"/>
      <c r="P45" s="48"/>
      <c r="Q45" s="2"/>
      <c r="R45" s="2"/>
      <c r="S45" s="3"/>
      <c r="T45" s="3"/>
      <c r="W45" s="2"/>
      <c r="Y45" s="2"/>
      <c r="Z45" s="2"/>
      <c r="AA45" s="2"/>
      <c r="AB45" s="2"/>
      <c r="AC45" s="2"/>
      <c r="AD45" s="2"/>
      <c r="AE45" s="28"/>
      <c r="AG45" s="2"/>
      <c r="AH45" s="2"/>
      <c r="AI45" s="2"/>
      <c r="AJ45" s="2"/>
      <c r="AK45" s="2"/>
    </row>
    <row r="46" spans="4:37" ht="19.899999999999999" customHeight="1" x14ac:dyDescent="0.15">
      <c r="D46" s="2"/>
      <c r="E46" s="18"/>
      <c r="F46" s="2"/>
      <c r="G46" s="28"/>
      <c r="I46" s="2"/>
      <c r="J46" s="2"/>
      <c r="K46" s="2"/>
      <c r="L46" s="3"/>
      <c r="M46" s="2"/>
      <c r="N46" s="28"/>
      <c r="O46" s="2"/>
      <c r="P46" s="48"/>
      <c r="Q46" s="2"/>
      <c r="R46" s="2"/>
      <c r="S46" s="3"/>
      <c r="T46" s="3"/>
      <c r="W46" s="2"/>
      <c r="Y46" s="2"/>
      <c r="Z46" s="2"/>
      <c r="AA46" s="2"/>
      <c r="AB46" s="2"/>
      <c r="AC46" s="2"/>
      <c r="AD46" s="2"/>
      <c r="AE46" s="28"/>
      <c r="AG46" s="2"/>
      <c r="AH46" s="2"/>
      <c r="AI46" s="2"/>
      <c r="AJ46" s="2"/>
      <c r="AK46" s="2"/>
    </row>
    <row r="47" spans="4:37" ht="19.899999999999999" customHeight="1" x14ac:dyDescent="0.15">
      <c r="D47" s="2"/>
      <c r="E47" s="18"/>
      <c r="F47" s="2"/>
      <c r="G47" s="28"/>
      <c r="I47" s="2"/>
      <c r="J47" s="2"/>
      <c r="K47" s="2"/>
      <c r="L47" s="3"/>
      <c r="M47" s="2"/>
      <c r="N47" s="28"/>
      <c r="O47" s="2"/>
      <c r="P47" s="48"/>
      <c r="Q47" s="2"/>
      <c r="R47" s="2"/>
      <c r="S47" s="3"/>
      <c r="T47" s="3"/>
      <c r="W47" s="2"/>
      <c r="Y47" s="2"/>
      <c r="Z47" s="2"/>
      <c r="AA47" s="2"/>
      <c r="AB47" s="2"/>
      <c r="AC47" s="2"/>
      <c r="AD47" s="2"/>
      <c r="AE47" s="28"/>
      <c r="AG47" s="2"/>
      <c r="AH47" s="2"/>
      <c r="AI47" s="2"/>
      <c r="AJ47" s="2"/>
      <c r="AK47" s="2"/>
    </row>
    <row r="48" spans="4:37" ht="19.899999999999999" customHeight="1" x14ac:dyDescent="0.15">
      <c r="D48" s="2"/>
      <c r="E48" s="18"/>
      <c r="F48" s="2"/>
      <c r="G48" s="28"/>
      <c r="I48" s="2"/>
      <c r="J48" s="2"/>
      <c r="K48" s="2"/>
      <c r="L48" s="3"/>
      <c r="M48" s="2"/>
      <c r="N48" s="28"/>
      <c r="O48" s="2"/>
      <c r="P48" s="48"/>
      <c r="Q48" s="2"/>
      <c r="R48" s="2"/>
      <c r="S48" s="3"/>
      <c r="T48" s="3"/>
      <c r="W48" s="2"/>
      <c r="Y48" s="2"/>
      <c r="Z48" s="2"/>
      <c r="AA48" s="2"/>
      <c r="AB48" s="2"/>
      <c r="AC48" s="2"/>
      <c r="AD48" s="2"/>
      <c r="AE48" s="28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8"/>
      <c r="I49" s="2"/>
      <c r="J49" s="2"/>
      <c r="K49" s="2"/>
      <c r="L49" s="3"/>
      <c r="M49" s="2"/>
      <c r="N49" s="28"/>
      <c r="O49" s="2"/>
      <c r="P49" s="48"/>
      <c r="Q49" s="2"/>
      <c r="R49" s="2"/>
      <c r="S49" s="3"/>
      <c r="T49" s="3"/>
      <c r="W49" s="2"/>
      <c r="Y49" s="2"/>
      <c r="Z49" s="2"/>
      <c r="AA49" s="2"/>
      <c r="AB49" s="2"/>
      <c r="AC49" s="2"/>
      <c r="AD49" s="2"/>
      <c r="AE49" s="28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8"/>
      <c r="I50" s="2"/>
      <c r="J50" s="2"/>
      <c r="K50" s="2"/>
      <c r="L50" s="3"/>
      <c r="M50" s="2"/>
      <c r="N50" s="28"/>
      <c r="O50" s="2"/>
      <c r="P50" s="48"/>
      <c r="Q50" s="2"/>
      <c r="R50" s="2"/>
      <c r="S50" s="3"/>
      <c r="T50" s="3"/>
      <c r="W50" s="2"/>
      <c r="Y50" s="2"/>
      <c r="Z50" s="2"/>
      <c r="AA50" s="2"/>
      <c r="AB50" s="2"/>
      <c r="AC50" s="2"/>
      <c r="AD50" s="2"/>
      <c r="AE50" s="28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8"/>
      <c r="I51" s="2"/>
      <c r="J51" s="2"/>
      <c r="K51" s="2"/>
      <c r="L51" s="3"/>
      <c r="M51" s="2"/>
      <c r="N51" s="28"/>
      <c r="O51" s="2"/>
      <c r="P51" s="48"/>
      <c r="Q51" s="2"/>
      <c r="R51" s="2"/>
      <c r="S51" s="3"/>
      <c r="T51" s="3"/>
      <c r="W51" s="2"/>
      <c r="Y51" s="2"/>
      <c r="Z51" s="2"/>
      <c r="AA51" s="2"/>
      <c r="AB51" s="2"/>
      <c r="AC51" s="2"/>
      <c r="AD51" s="2"/>
      <c r="AE51" s="28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8"/>
      <c r="I52" s="2"/>
      <c r="J52" s="2"/>
      <c r="K52" s="2"/>
      <c r="L52" s="3"/>
      <c r="M52" s="2"/>
      <c r="N52" s="28"/>
      <c r="O52" s="2"/>
      <c r="P52" s="48"/>
      <c r="Q52" s="2"/>
      <c r="R52" s="2"/>
      <c r="S52" s="3"/>
      <c r="T52" s="3"/>
      <c r="W52" s="2"/>
      <c r="Y52" s="2"/>
      <c r="Z52" s="2"/>
      <c r="AA52" s="2"/>
      <c r="AB52" s="2"/>
      <c r="AC52" s="2"/>
      <c r="AD52" s="2"/>
      <c r="AE52" s="28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8"/>
      <c r="I53" s="2"/>
      <c r="J53" s="2"/>
      <c r="K53" s="2"/>
      <c r="L53" s="3"/>
      <c r="M53" s="2"/>
      <c r="N53" s="28"/>
      <c r="O53" s="2"/>
      <c r="P53" s="48"/>
      <c r="Q53" s="2"/>
      <c r="R53" s="2"/>
      <c r="S53" s="3"/>
      <c r="T53" s="3"/>
      <c r="W53" s="2"/>
      <c r="Y53" s="2"/>
      <c r="Z53" s="2"/>
      <c r="AA53" s="2"/>
      <c r="AB53" s="2"/>
      <c r="AC53" s="2"/>
      <c r="AD53" s="2"/>
      <c r="AE53" s="28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8"/>
      <c r="I54" s="2"/>
      <c r="J54" s="2"/>
      <c r="K54" s="2"/>
      <c r="L54" s="3"/>
      <c r="M54" s="2"/>
      <c r="N54" s="28"/>
      <c r="O54" s="2"/>
      <c r="P54" s="48"/>
      <c r="Q54" s="2"/>
      <c r="R54" s="2"/>
      <c r="S54" s="3"/>
      <c r="T54" s="3"/>
      <c r="W54" s="2"/>
      <c r="Y54" s="2"/>
      <c r="Z54" s="2"/>
      <c r="AA54" s="2"/>
      <c r="AB54" s="2"/>
      <c r="AC54" s="2"/>
      <c r="AD54" s="2"/>
      <c r="AE54" s="28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8"/>
      <c r="I55" s="2"/>
      <c r="J55" s="2"/>
      <c r="K55" s="2"/>
      <c r="L55" s="3"/>
      <c r="M55" s="2"/>
      <c r="N55" s="28"/>
      <c r="O55" s="2"/>
      <c r="P55" s="48"/>
      <c r="Q55" s="2"/>
      <c r="R55" s="2"/>
      <c r="S55" s="3"/>
      <c r="T55" s="3"/>
      <c r="W55" s="2"/>
      <c r="Y55" s="2"/>
      <c r="Z55" s="2"/>
      <c r="AA55" s="2"/>
      <c r="AB55" s="2"/>
      <c r="AC55" s="2"/>
      <c r="AD55" s="2"/>
      <c r="AE55" s="28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8"/>
      <c r="I56" s="2"/>
      <c r="J56" s="2"/>
      <c r="K56" s="2"/>
      <c r="L56" s="3"/>
      <c r="M56" s="2"/>
      <c r="N56" s="28"/>
      <c r="O56" s="2"/>
      <c r="P56" s="48"/>
      <c r="Q56" s="2"/>
      <c r="R56" s="2"/>
      <c r="S56" s="3"/>
      <c r="T56" s="3"/>
      <c r="W56" s="2"/>
      <c r="Y56" s="2"/>
      <c r="Z56" s="2"/>
      <c r="AA56" s="2"/>
      <c r="AB56" s="2"/>
      <c r="AC56" s="2"/>
      <c r="AD56" s="2"/>
      <c r="AE56" s="28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8"/>
      <c r="I57" s="2"/>
      <c r="J57" s="2"/>
      <c r="K57" s="2"/>
      <c r="L57" s="3"/>
      <c r="M57" s="2"/>
      <c r="N57" s="28"/>
      <c r="O57" s="2"/>
      <c r="P57" s="48"/>
      <c r="Q57" s="2"/>
      <c r="R57" s="2"/>
      <c r="S57" s="3"/>
      <c r="T57" s="3"/>
      <c r="W57" s="2"/>
      <c r="Y57" s="2"/>
      <c r="Z57" s="2"/>
      <c r="AA57" s="2"/>
      <c r="AB57" s="2"/>
      <c r="AC57" s="2"/>
      <c r="AD57" s="2"/>
      <c r="AE57" s="28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8"/>
      <c r="I58" s="2"/>
      <c r="J58" s="2"/>
      <c r="K58" s="2"/>
      <c r="L58" s="3"/>
      <c r="M58" s="2"/>
      <c r="N58" s="28"/>
      <c r="O58" s="2"/>
      <c r="P58" s="48"/>
      <c r="Q58" s="2"/>
      <c r="R58" s="2"/>
      <c r="S58" s="3"/>
      <c r="T58" s="3"/>
      <c r="W58" s="2"/>
      <c r="Y58" s="2"/>
      <c r="Z58" s="2"/>
      <c r="AA58" s="2"/>
      <c r="AB58" s="2"/>
      <c r="AC58" s="2"/>
      <c r="AD58" s="2"/>
      <c r="AE58" s="28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8"/>
      <c r="I59" s="2"/>
      <c r="J59" s="2"/>
      <c r="K59" s="2"/>
      <c r="L59" s="3"/>
      <c r="M59" s="2"/>
      <c r="N59" s="28"/>
      <c r="O59" s="2"/>
      <c r="P59" s="48"/>
      <c r="Q59" s="2"/>
      <c r="R59" s="2"/>
      <c r="S59" s="3"/>
      <c r="T59" s="3"/>
      <c r="W59" s="2"/>
      <c r="Y59" s="2"/>
      <c r="Z59" s="2"/>
      <c r="AA59" s="2"/>
      <c r="AB59" s="2"/>
      <c r="AC59" s="2"/>
      <c r="AD59" s="2"/>
      <c r="AE59" s="28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8"/>
      <c r="I60" s="2"/>
      <c r="J60" s="2"/>
      <c r="K60" s="2"/>
      <c r="L60" s="3"/>
      <c r="M60" s="2"/>
      <c r="N60" s="28"/>
      <c r="O60" s="2"/>
      <c r="P60" s="48"/>
      <c r="Q60" s="2"/>
      <c r="R60" s="2"/>
      <c r="S60" s="3"/>
      <c r="T60" s="3"/>
      <c r="W60" s="2"/>
      <c r="Y60" s="2"/>
      <c r="Z60" s="2"/>
      <c r="AA60" s="2"/>
      <c r="AB60" s="2"/>
      <c r="AC60" s="2"/>
      <c r="AD60" s="2"/>
      <c r="AE60" s="28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8"/>
      <c r="I61" s="2"/>
      <c r="J61" s="2"/>
      <c r="K61" s="2"/>
      <c r="L61" s="3"/>
      <c r="M61" s="2"/>
      <c r="N61" s="28"/>
      <c r="O61" s="2"/>
      <c r="P61" s="48"/>
      <c r="Q61" s="2"/>
      <c r="R61" s="2"/>
      <c r="S61" s="3"/>
      <c r="T61" s="3"/>
      <c r="W61" s="2"/>
      <c r="Y61" s="2"/>
      <c r="Z61" s="2"/>
      <c r="AA61" s="2"/>
      <c r="AB61" s="2"/>
      <c r="AC61" s="2"/>
      <c r="AD61" s="2"/>
      <c r="AE61" s="28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8"/>
      <c r="I62" s="2"/>
      <c r="J62" s="2"/>
      <c r="K62" s="2"/>
      <c r="L62" s="3"/>
      <c r="M62" s="2"/>
      <c r="N62" s="28"/>
      <c r="O62" s="2"/>
      <c r="P62" s="48"/>
      <c r="Q62" s="2"/>
      <c r="R62" s="2"/>
      <c r="S62" s="3"/>
      <c r="T62" s="3"/>
      <c r="W62" s="2"/>
      <c r="Y62" s="2"/>
      <c r="Z62" s="2"/>
      <c r="AA62" s="2"/>
      <c r="AB62" s="2"/>
      <c r="AC62" s="2"/>
      <c r="AD62" s="2"/>
      <c r="AE62" s="28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8"/>
      <c r="I63" s="2"/>
      <c r="J63" s="2"/>
      <c r="K63" s="2"/>
      <c r="L63" s="3"/>
      <c r="M63" s="2"/>
      <c r="N63" s="28"/>
      <c r="O63" s="2"/>
      <c r="P63" s="48"/>
      <c r="Q63" s="2"/>
      <c r="R63" s="2"/>
      <c r="S63" s="3"/>
      <c r="T63" s="3"/>
      <c r="W63" s="2"/>
      <c r="Y63" s="2"/>
      <c r="Z63" s="2"/>
      <c r="AA63" s="2"/>
      <c r="AB63" s="2"/>
      <c r="AC63" s="2"/>
      <c r="AD63" s="2"/>
      <c r="AE63" s="28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8"/>
      <c r="I64" s="2"/>
      <c r="J64" s="2"/>
      <c r="K64" s="2"/>
      <c r="L64" s="3"/>
      <c r="M64" s="2"/>
      <c r="N64" s="28"/>
      <c r="O64" s="2"/>
      <c r="P64" s="48"/>
      <c r="Q64" s="2"/>
      <c r="R64" s="2"/>
      <c r="S64" s="3"/>
      <c r="T64" s="3"/>
      <c r="W64" s="2"/>
      <c r="Y64" s="2"/>
      <c r="Z64" s="2"/>
      <c r="AA64" s="2"/>
      <c r="AB64" s="2"/>
      <c r="AC64" s="2"/>
      <c r="AD64" s="2"/>
      <c r="AE64" s="28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8"/>
      <c r="I65" s="2"/>
      <c r="J65" s="2"/>
      <c r="K65" s="2"/>
      <c r="L65" s="3"/>
      <c r="M65" s="2"/>
      <c r="N65" s="28"/>
      <c r="O65" s="2"/>
      <c r="P65" s="48"/>
      <c r="Q65" s="2"/>
      <c r="R65" s="2"/>
      <c r="S65" s="3"/>
      <c r="T65" s="3"/>
      <c r="W65" s="2"/>
      <c r="Y65" s="2"/>
      <c r="Z65" s="2"/>
      <c r="AA65" s="2"/>
      <c r="AB65" s="2"/>
      <c r="AC65" s="2"/>
      <c r="AD65" s="2"/>
      <c r="AE65" s="28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8"/>
      <c r="I66" s="2"/>
      <c r="J66" s="2"/>
      <c r="K66" s="2"/>
      <c r="L66" s="3"/>
      <c r="M66" s="2"/>
      <c r="N66" s="28"/>
      <c r="O66" s="2"/>
      <c r="P66" s="48"/>
      <c r="Q66" s="2"/>
      <c r="R66" s="2"/>
      <c r="S66" s="3"/>
      <c r="T66" s="3"/>
      <c r="W66" s="2"/>
      <c r="Y66" s="2"/>
      <c r="Z66" s="2"/>
      <c r="AA66" s="2"/>
      <c r="AB66" s="2"/>
      <c r="AC66" s="2"/>
      <c r="AD66" s="2"/>
      <c r="AE66" s="28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8"/>
      <c r="I67" s="2"/>
      <c r="J67" s="2"/>
      <c r="K67" s="2"/>
      <c r="L67" s="3"/>
      <c r="M67" s="2"/>
      <c r="N67" s="28"/>
      <c r="O67" s="2"/>
      <c r="P67" s="48"/>
      <c r="Q67" s="2"/>
      <c r="R67" s="2"/>
      <c r="S67" s="3"/>
      <c r="T67" s="3"/>
      <c r="W67" s="2"/>
      <c r="Y67" s="2"/>
      <c r="Z67" s="2"/>
      <c r="AA67" s="2"/>
      <c r="AB67" s="2"/>
      <c r="AC67" s="2"/>
      <c r="AD67" s="2"/>
      <c r="AE67" s="28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8"/>
      <c r="I68" s="2"/>
      <c r="J68" s="2"/>
      <c r="K68" s="2"/>
      <c r="L68" s="3"/>
      <c r="M68" s="2"/>
      <c r="N68" s="28"/>
      <c r="O68" s="2"/>
      <c r="P68" s="48"/>
      <c r="Q68" s="2"/>
      <c r="R68" s="2"/>
      <c r="S68" s="3"/>
      <c r="T68" s="3"/>
      <c r="W68" s="2"/>
      <c r="Y68" s="2"/>
      <c r="Z68" s="2"/>
      <c r="AA68" s="2"/>
      <c r="AB68" s="2"/>
      <c r="AC68" s="2"/>
      <c r="AD68" s="2"/>
      <c r="AE68" s="28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8"/>
      <c r="I69" s="2"/>
      <c r="J69" s="2"/>
      <c r="K69" s="2"/>
      <c r="L69" s="3"/>
      <c r="M69" s="2"/>
      <c r="N69" s="28"/>
      <c r="O69" s="2"/>
      <c r="P69" s="48"/>
      <c r="Q69" s="2"/>
      <c r="R69" s="2"/>
      <c r="S69" s="3"/>
      <c r="T69" s="3"/>
      <c r="W69" s="2"/>
      <c r="Y69" s="2"/>
      <c r="Z69" s="2"/>
      <c r="AA69" s="2"/>
      <c r="AB69" s="2"/>
      <c r="AC69" s="2"/>
      <c r="AD69" s="2"/>
      <c r="AE69" s="28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8"/>
      <c r="I70" s="2"/>
      <c r="J70" s="2"/>
      <c r="K70" s="2"/>
      <c r="L70" s="3"/>
      <c r="M70" s="2"/>
      <c r="N70" s="28"/>
      <c r="O70" s="2"/>
      <c r="P70" s="48"/>
      <c r="Q70" s="2"/>
      <c r="R70" s="2"/>
      <c r="S70" s="3"/>
      <c r="T70" s="3"/>
      <c r="W70" s="2"/>
      <c r="Y70" s="2"/>
      <c r="Z70" s="2"/>
      <c r="AA70" s="2"/>
      <c r="AB70" s="2"/>
      <c r="AC70" s="2"/>
      <c r="AD70" s="2"/>
      <c r="AE70" s="28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8"/>
      <c r="I71" s="2"/>
      <c r="J71" s="2"/>
      <c r="K71" s="2"/>
      <c r="L71" s="3"/>
      <c r="M71" s="2"/>
      <c r="N71" s="28"/>
      <c r="O71" s="2"/>
      <c r="P71" s="48"/>
      <c r="Q71" s="2"/>
      <c r="R71" s="2"/>
      <c r="S71" s="3"/>
      <c r="T71" s="3"/>
      <c r="W71" s="2"/>
      <c r="Y71" s="2"/>
      <c r="Z71" s="2"/>
      <c r="AA71" s="2"/>
      <c r="AB71" s="2"/>
      <c r="AC71" s="2"/>
      <c r="AD71" s="2"/>
      <c r="AE71" s="28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8"/>
      <c r="I72" s="2"/>
      <c r="J72" s="2"/>
      <c r="K72" s="2"/>
      <c r="L72" s="3"/>
      <c r="M72" s="2"/>
      <c r="N72" s="28"/>
      <c r="O72" s="2"/>
      <c r="P72" s="48"/>
      <c r="Q72" s="2"/>
      <c r="R72" s="2"/>
      <c r="S72" s="3"/>
      <c r="T72" s="3"/>
      <c r="W72" s="2"/>
      <c r="Y72" s="2"/>
      <c r="Z72" s="2"/>
      <c r="AA72" s="2"/>
      <c r="AB72" s="2"/>
      <c r="AC72" s="2"/>
      <c r="AD72" s="2"/>
      <c r="AE72" s="28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8"/>
      <c r="I73" s="2"/>
      <c r="J73" s="2"/>
      <c r="K73" s="2"/>
      <c r="L73" s="3"/>
      <c r="M73" s="2"/>
      <c r="N73" s="28"/>
      <c r="O73" s="2"/>
      <c r="P73" s="48"/>
      <c r="Q73" s="2"/>
      <c r="R73" s="2"/>
      <c r="S73" s="3"/>
      <c r="T73" s="3"/>
      <c r="W73" s="2"/>
      <c r="Y73" s="2"/>
      <c r="Z73" s="2"/>
      <c r="AA73" s="2"/>
      <c r="AB73" s="2"/>
      <c r="AC73" s="2"/>
      <c r="AD73" s="2"/>
      <c r="AE73" s="28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8"/>
      <c r="I74" s="2"/>
      <c r="J74" s="2"/>
      <c r="K74" s="2"/>
      <c r="L74" s="3"/>
      <c r="M74" s="2"/>
      <c r="N74" s="28"/>
      <c r="O74" s="2"/>
      <c r="P74" s="48"/>
      <c r="Q74" s="2"/>
      <c r="R74" s="2"/>
      <c r="S74" s="3"/>
      <c r="T74" s="3"/>
      <c r="W74" s="2"/>
      <c r="Y74" s="2"/>
      <c r="Z74" s="2"/>
      <c r="AA74" s="2"/>
      <c r="AB74" s="2"/>
      <c r="AC74" s="2"/>
      <c r="AD74" s="2"/>
      <c r="AE74" s="28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8"/>
      <c r="I75" s="2"/>
      <c r="J75" s="2"/>
      <c r="K75" s="2"/>
      <c r="L75" s="3"/>
      <c r="M75" s="2"/>
      <c r="N75" s="28"/>
      <c r="O75" s="2"/>
      <c r="P75" s="48"/>
      <c r="Q75" s="2"/>
      <c r="R75" s="2"/>
      <c r="S75" s="3"/>
      <c r="T75" s="3"/>
      <c r="W75" s="2"/>
      <c r="Y75" s="2"/>
      <c r="Z75" s="2"/>
      <c r="AA75" s="2"/>
      <c r="AB75" s="2"/>
      <c r="AC75" s="2"/>
      <c r="AD75" s="2"/>
      <c r="AE75" s="28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8"/>
      <c r="I76" s="2"/>
      <c r="J76" s="2"/>
      <c r="K76" s="2"/>
      <c r="L76" s="3"/>
      <c r="M76" s="2"/>
      <c r="N76" s="28"/>
      <c r="O76" s="2"/>
      <c r="P76" s="48"/>
      <c r="Q76" s="2"/>
      <c r="R76" s="2"/>
      <c r="S76" s="3"/>
      <c r="T76" s="3"/>
      <c r="W76" s="2"/>
      <c r="Y76" s="2"/>
      <c r="Z76" s="2"/>
      <c r="AA76" s="2"/>
      <c r="AB76" s="2"/>
      <c r="AC76" s="2"/>
      <c r="AD76" s="2"/>
      <c r="AE76" s="28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8"/>
      <c r="I77" s="2"/>
      <c r="J77" s="2"/>
      <c r="K77" s="2"/>
      <c r="L77" s="3"/>
      <c r="M77" s="2"/>
      <c r="N77" s="28"/>
      <c r="O77" s="2"/>
      <c r="P77" s="48"/>
      <c r="Q77" s="2"/>
      <c r="R77" s="2"/>
      <c r="S77" s="3"/>
      <c r="T77" s="3"/>
      <c r="W77" s="2"/>
      <c r="Y77" s="2"/>
      <c r="Z77" s="2"/>
      <c r="AA77" s="2"/>
      <c r="AB77" s="2"/>
      <c r="AC77" s="2"/>
      <c r="AD77" s="2"/>
      <c r="AE77" s="28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8"/>
      <c r="I78" s="2"/>
      <c r="J78" s="2"/>
      <c r="K78" s="2"/>
      <c r="L78" s="3"/>
      <c r="M78" s="2"/>
      <c r="N78" s="28"/>
      <c r="O78" s="2"/>
      <c r="P78" s="48"/>
      <c r="Q78" s="2"/>
      <c r="R78" s="2"/>
      <c r="S78" s="3"/>
      <c r="T78" s="3"/>
      <c r="W78" s="2"/>
      <c r="Y78" s="2"/>
      <c r="Z78" s="2"/>
      <c r="AA78" s="2"/>
      <c r="AB78" s="2"/>
      <c r="AC78" s="2"/>
      <c r="AD78" s="2"/>
      <c r="AE78" s="28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8"/>
      <c r="I79" s="2"/>
      <c r="J79" s="2"/>
      <c r="K79" s="2"/>
      <c r="L79" s="3"/>
      <c r="M79" s="2"/>
      <c r="N79" s="28"/>
      <c r="O79" s="2"/>
      <c r="P79" s="48"/>
      <c r="Q79" s="2"/>
      <c r="R79" s="2"/>
      <c r="S79" s="3"/>
      <c r="T79" s="3"/>
      <c r="W79" s="2"/>
      <c r="Y79" s="2"/>
      <c r="Z79" s="2"/>
      <c r="AA79" s="2"/>
      <c r="AB79" s="2"/>
      <c r="AC79" s="2"/>
      <c r="AD79" s="2"/>
      <c r="AE79" s="28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8"/>
      <c r="I80" s="2"/>
      <c r="J80" s="2"/>
      <c r="K80" s="2"/>
      <c r="L80" s="3"/>
      <c r="M80" s="2"/>
      <c r="N80" s="28"/>
      <c r="O80" s="2"/>
      <c r="P80" s="48"/>
      <c r="Q80" s="2"/>
      <c r="R80" s="2"/>
      <c r="S80" s="3"/>
      <c r="T80" s="3"/>
      <c r="W80" s="2"/>
      <c r="Y80" s="2"/>
      <c r="Z80" s="2"/>
      <c r="AA80" s="2"/>
      <c r="AB80" s="2"/>
      <c r="AC80" s="2"/>
      <c r="AD80" s="2"/>
      <c r="AE80" s="28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8"/>
      <c r="I81" s="2"/>
      <c r="J81" s="2"/>
      <c r="K81" s="2"/>
      <c r="L81" s="3"/>
      <c r="M81" s="2"/>
      <c r="N81" s="28"/>
      <c r="O81" s="2"/>
      <c r="P81" s="48"/>
      <c r="Q81" s="2"/>
      <c r="R81" s="2"/>
      <c r="S81" s="3"/>
      <c r="T81" s="3"/>
      <c r="W81" s="2"/>
      <c r="Y81" s="2"/>
      <c r="Z81" s="2"/>
      <c r="AA81" s="2"/>
      <c r="AB81" s="2"/>
      <c r="AC81" s="2"/>
      <c r="AD81" s="2"/>
      <c r="AE81" s="28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8"/>
      <c r="I82" s="2"/>
      <c r="J82" s="2"/>
      <c r="K82" s="2"/>
      <c r="L82" s="3"/>
      <c r="M82" s="2"/>
      <c r="N82" s="28"/>
      <c r="O82" s="2"/>
      <c r="P82" s="48"/>
      <c r="Q82" s="2"/>
      <c r="R82" s="2"/>
      <c r="S82" s="3"/>
      <c r="T82" s="3"/>
      <c r="W82" s="2"/>
      <c r="Y82" s="2"/>
      <c r="Z82" s="2"/>
      <c r="AA82" s="2"/>
      <c r="AB82" s="2"/>
      <c r="AC82" s="2"/>
      <c r="AD82" s="2"/>
      <c r="AE82" s="28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8"/>
      <c r="I83" s="2"/>
      <c r="J83" s="2"/>
      <c r="K83" s="2"/>
      <c r="L83" s="3"/>
      <c r="M83" s="2"/>
      <c r="N83" s="28"/>
      <c r="O83" s="2"/>
      <c r="P83" s="48"/>
      <c r="Q83" s="2"/>
      <c r="R83" s="2"/>
      <c r="S83" s="3"/>
      <c r="T83" s="3"/>
      <c r="W83" s="2"/>
      <c r="Y83" s="2"/>
      <c r="Z83" s="2"/>
      <c r="AA83" s="2"/>
      <c r="AB83" s="2"/>
      <c r="AC83" s="2"/>
      <c r="AD83" s="2"/>
      <c r="AE83" s="28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8"/>
      <c r="I84" s="2"/>
      <c r="J84" s="2"/>
      <c r="K84" s="2"/>
      <c r="L84" s="3"/>
      <c r="M84" s="2"/>
      <c r="N84" s="28"/>
      <c r="O84" s="2"/>
      <c r="P84" s="48"/>
      <c r="Q84" s="2"/>
      <c r="R84" s="2"/>
      <c r="S84" s="3"/>
      <c r="T84" s="3"/>
      <c r="W84" s="2"/>
      <c r="Y84" s="2"/>
      <c r="Z84" s="2"/>
      <c r="AA84" s="2"/>
      <c r="AB84" s="2"/>
      <c r="AC84" s="2"/>
      <c r="AD84" s="2"/>
      <c r="AE84" s="28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8"/>
      <c r="I85" s="2"/>
      <c r="J85" s="2"/>
      <c r="K85" s="2"/>
      <c r="L85" s="3"/>
      <c r="M85" s="2"/>
      <c r="N85" s="28"/>
      <c r="O85" s="2"/>
      <c r="P85" s="48"/>
      <c r="Q85" s="2"/>
      <c r="R85" s="2"/>
      <c r="S85" s="3"/>
      <c r="T85" s="3"/>
      <c r="W85" s="2"/>
      <c r="Y85" s="2"/>
      <c r="Z85" s="2"/>
      <c r="AA85" s="2"/>
      <c r="AB85" s="2"/>
      <c r="AC85" s="2"/>
      <c r="AD85" s="2"/>
      <c r="AE85" s="28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8"/>
      <c r="I86" s="2"/>
      <c r="J86" s="2"/>
      <c r="K86" s="2"/>
      <c r="L86" s="3"/>
      <c r="M86" s="2"/>
      <c r="N86" s="28"/>
      <c r="O86" s="2"/>
      <c r="P86" s="48"/>
      <c r="Q86" s="2"/>
      <c r="R86" s="2"/>
      <c r="S86" s="3"/>
      <c r="T86" s="3"/>
      <c r="W86" s="2"/>
      <c r="Y86" s="2"/>
      <c r="Z86" s="2"/>
      <c r="AA86" s="2"/>
      <c r="AB86" s="2"/>
      <c r="AC86" s="2"/>
      <c r="AD86" s="2"/>
      <c r="AE86" s="28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8"/>
      <c r="I87" s="2"/>
      <c r="J87" s="2"/>
      <c r="K87" s="2"/>
      <c r="L87" s="3"/>
      <c r="M87" s="2"/>
      <c r="N87" s="28"/>
      <c r="O87" s="2"/>
      <c r="P87" s="48"/>
      <c r="Q87" s="2"/>
      <c r="R87" s="2"/>
      <c r="S87" s="3"/>
      <c r="T87" s="3"/>
      <c r="W87" s="2"/>
      <c r="Y87" s="2"/>
      <c r="Z87" s="2"/>
      <c r="AA87" s="2"/>
      <c r="AB87" s="2"/>
      <c r="AC87" s="2"/>
      <c r="AD87" s="2"/>
      <c r="AE87" s="28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8"/>
      <c r="I88" s="2"/>
      <c r="J88" s="2"/>
      <c r="K88" s="2"/>
      <c r="L88" s="3"/>
      <c r="M88" s="2"/>
      <c r="N88" s="28"/>
      <c r="O88" s="2"/>
      <c r="P88" s="48"/>
      <c r="Q88" s="2"/>
      <c r="R88" s="2"/>
      <c r="S88" s="3"/>
      <c r="T88" s="3"/>
      <c r="W88" s="2"/>
      <c r="Y88" s="2"/>
      <c r="Z88" s="2"/>
      <c r="AA88" s="2"/>
      <c r="AB88" s="2"/>
      <c r="AC88" s="2"/>
      <c r="AD88" s="2"/>
      <c r="AE88" s="28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8"/>
      <c r="I89" s="2"/>
      <c r="J89" s="2"/>
      <c r="K89" s="2"/>
      <c r="L89" s="3"/>
      <c r="M89" s="2"/>
      <c r="N89" s="28"/>
      <c r="O89" s="2"/>
      <c r="P89" s="48"/>
      <c r="Q89" s="2"/>
      <c r="R89" s="2"/>
      <c r="S89" s="3"/>
      <c r="T89" s="3"/>
      <c r="W89" s="2"/>
      <c r="Y89" s="2"/>
      <c r="Z89" s="2"/>
      <c r="AA89" s="2"/>
      <c r="AB89" s="2"/>
      <c r="AC89" s="2"/>
      <c r="AD89" s="2"/>
      <c r="AE89" s="28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8"/>
      <c r="I90" s="2"/>
      <c r="J90" s="2"/>
      <c r="K90" s="2"/>
      <c r="L90" s="3"/>
      <c r="M90" s="2"/>
      <c r="N90" s="28"/>
      <c r="O90" s="2"/>
      <c r="P90" s="48"/>
      <c r="Q90" s="2"/>
      <c r="R90" s="2"/>
      <c r="S90" s="3"/>
      <c r="T90" s="3"/>
      <c r="W90" s="2"/>
      <c r="Y90" s="2"/>
      <c r="Z90" s="2"/>
      <c r="AA90" s="2"/>
      <c r="AB90" s="2"/>
      <c r="AC90" s="2"/>
      <c r="AD90" s="2"/>
      <c r="AE90" s="28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8"/>
      <c r="I91" s="2"/>
      <c r="J91" s="2"/>
      <c r="K91" s="2"/>
      <c r="L91" s="3"/>
      <c r="M91" s="2"/>
      <c r="N91" s="28"/>
      <c r="O91" s="2"/>
      <c r="P91" s="48"/>
      <c r="Q91" s="2"/>
      <c r="R91" s="2"/>
      <c r="S91" s="3"/>
      <c r="T91" s="3"/>
      <c r="W91" s="2"/>
      <c r="Y91" s="2"/>
      <c r="Z91" s="2"/>
      <c r="AA91" s="2"/>
      <c r="AB91" s="2"/>
      <c r="AC91" s="2"/>
      <c r="AD91" s="2"/>
      <c r="AE91" s="28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8"/>
      <c r="I92" s="2"/>
      <c r="J92" s="2"/>
      <c r="K92" s="2"/>
      <c r="L92" s="3"/>
      <c r="M92" s="2"/>
      <c r="N92" s="28"/>
      <c r="O92" s="2"/>
      <c r="P92" s="48"/>
      <c r="Q92" s="2"/>
      <c r="R92" s="2"/>
      <c r="S92" s="3"/>
      <c r="T92" s="3"/>
      <c r="W92" s="2"/>
      <c r="Y92" s="2"/>
      <c r="Z92" s="2"/>
      <c r="AA92" s="2"/>
      <c r="AB92" s="2"/>
      <c r="AC92" s="2"/>
      <c r="AD92" s="2"/>
      <c r="AE92" s="28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8"/>
      <c r="I93" s="2"/>
      <c r="J93" s="2"/>
      <c r="K93" s="2"/>
      <c r="L93" s="3"/>
      <c r="M93" s="2"/>
      <c r="N93" s="28"/>
      <c r="O93" s="2"/>
      <c r="P93" s="48"/>
      <c r="Q93" s="2"/>
      <c r="R93" s="2"/>
      <c r="S93" s="3"/>
      <c r="T93" s="3"/>
      <c r="W93" s="2"/>
      <c r="Y93" s="2"/>
      <c r="Z93" s="2"/>
      <c r="AA93" s="2"/>
      <c r="AB93" s="2"/>
      <c r="AC93" s="2"/>
      <c r="AD93" s="2"/>
      <c r="AE93" s="28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8"/>
      <c r="I94" s="2"/>
      <c r="J94" s="2"/>
      <c r="K94" s="2"/>
      <c r="L94" s="3"/>
      <c r="M94" s="2"/>
      <c r="N94" s="28"/>
      <c r="O94" s="2"/>
      <c r="P94" s="48"/>
      <c r="Q94" s="2"/>
      <c r="R94" s="2"/>
      <c r="S94" s="3"/>
      <c r="T94" s="3"/>
      <c r="W94" s="2"/>
      <c r="Y94" s="2"/>
      <c r="Z94" s="2"/>
      <c r="AA94" s="2"/>
      <c r="AB94" s="2"/>
      <c r="AC94" s="2"/>
      <c r="AD94" s="2"/>
      <c r="AE94" s="28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8"/>
      <c r="I95" s="2"/>
      <c r="J95" s="2"/>
      <c r="K95" s="2"/>
      <c r="L95" s="3"/>
      <c r="M95" s="2"/>
      <c r="N95" s="28"/>
      <c r="O95" s="2"/>
      <c r="P95" s="48"/>
      <c r="Q95" s="2"/>
      <c r="R95" s="2"/>
      <c r="S95" s="3"/>
      <c r="T95" s="3"/>
      <c r="W95" s="2"/>
      <c r="Y95" s="2"/>
      <c r="Z95" s="2"/>
      <c r="AA95" s="2"/>
      <c r="AB95" s="2"/>
      <c r="AC95" s="2"/>
      <c r="AD95" s="2"/>
      <c r="AE95" s="28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8"/>
      <c r="I96" s="2"/>
      <c r="J96" s="2"/>
      <c r="K96" s="2"/>
      <c r="L96" s="3"/>
      <c r="M96" s="2"/>
      <c r="N96" s="28"/>
      <c r="O96" s="2"/>
      <c r="P96" s="48"/>
      <c r="Q96" s="2"/>
      <c r="R96" s="2"/>
      <c r="S96" s="3"/>
      <c r="T96" s="3"/>
      <c r="W96" s="2"/>
      <c r="Y96" s="2"/>
      <c r="Z96" s="2"/>
      <c r="AA96" s="2"/>
      <c r="AB96" s="2"/>
      <c r="AC96" s="2"/>
      <c r="AD96" s="2"/>
      <c r="AE96" s="28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8"/>
      <c r="I97" s="2"/>
      <c r="J97" s="2"/>
      <c r="K97" s="2"/>
      <c r="L97" s="3"/>
      <c r="M97" s="2"/>
      <c r="N97" s="28"/>
      <c r="O97" s="2"/>
      <c r="P97" s="48"/>
      <c r="Q97" s="2"/>
      <c r="R97" s="2"/>
      <c r="S97" s="3"/>
      <c r="T97" s="3"/>
      <c r="W97" s="2"/>
      <c r="Y97" s="2"/>
      <c r="Z97" s="2"/>
      <c r="AA97" s="2"/>
      <c r="AB97" s="2"/>
      <c r="AC97" s="2"/>
      <c r="AD97" s="2"/>
      <c r="AE97" s="28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8"/>
      <c r="I98" s="2"/>
      <c r="J98" s="2"/>
      <c r="K98" s="2"/>
      <c r="L98" s="3"/>
      <c r="M98" s="2"/>
      <c r="N98" s="28"/>
      <c r="O98" s="2"/>
      <c r="P98" s="48"/>
      <c r="Q98" s="2"/>
      <c r="R98" s="2"/>
      <c r="S98" s="3"/>
      <c r="T98" s="3"/>
      <c r="W98" s="2"/>
      <c r="Y98" s="2"/>
      <c r="Z98" s="2"/>
      <c r="AA98" s="2"/>
      <c r="AB98" s="2"/>
      <c r="AC98" s="2"/>
      <c r="AD98" s="2"/>
      <c r="AE98" s="28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8"/>
      <c r="I99" s="2"/>
      <c r="J99" s="2"/>
      <c r="K99" s="2"/>
      <c r="L99" s="3"/>
      <c r="M99" s="2"/>
      <c r="N99" s="28"/>
      <c r="O99" s="2"/>
      <c r="P99" s="48"/>
      <c r="Q99" s="2"/>
      <c r="R99" s="2"/>
      <c r="S99" s="3"/>
      <c r="T99" s="3"/>
      <c r="W99" s="2"/>
      <c r="Y99" s="2"/>
      <c r="Z99" s="2"/>
      <c r="AA99" s="2"/>
      <c r="AB99" s="2"/>
      <c r="AC99" s="2"/>
      <c r="AD99" s="2"/>
      <c r="AE99" s="28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8"/>
      <c r="I100" s="2"/>
      <c r="J100" s="2"/>
      <c r="K100" s="2"/>
      <c r="L100" s="3"/>
      <c r="M100" s="2"/>
      <c r="N100" s="28"/>
      <c r="O100" s="2"/>
      <c r="P100" s="48"/>
      <c r="Q100" s="2"/>
      <c r="R100" s="2"/>
      <c r="S100" s="3"/>
      <c r="T100" s="3"/>
      <c r="W100" s="2"/>
      <c r="Y100" s="2"/>
      <c r="Z100" s="2"/>
      <c r="AA100" s="2"/>
      <c r="AB100" s="2"/>
      <c r="AC100" s="2"/>
      <c r="AD100" s="2"/>
      <c r="AE100" s="28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8"/>
      <c r="I101" s="2"/>
      <c r="J101" s="2"/>
      <c r="K101" s="2"/>
      <c r="L101" s="3"/>
      <c r="M101" s="2"/>
      <c r="N101" s="28"/>
      <c r="O101" s="2"/>
      <c r="P101" s="48"/>
      <c r="Q101" s="2"/>
      <c r="R101" s="2"/>
      <c r="S101" s="3"/>
      <c r="T101" s="3"/>
      <c r="W101" s="2"/>
      <c r="Y101" s="2"/>
      <c r="Z101" s="2"/>
      <c r="AA101" s="2"/>
      <c r="AB101" s="2"/>
      <c r="AC101" s="2"/>
      <c r="AD101" s="2"/>
      <c r="AE101" s="28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8"/>
      <c r="I102" s="2"/>
      <c r="J102" s="2"/>
      <c r="K102" s="2"/>
      <c r="L102" s="3"/>
      <c r="M102" s="2"/>
      <c r="N102" s="28"/>
      <c r="O102" s="2"/>
      <c r="P102" s="48"/>
      <c r="Q102" s="2"/>
      <c r="R102" s="2"/>
      <c r="S102" s="3"/>
      <c r="T102" s="3"/>
      <c r="W102" s="2"/>
      <c r="Y102" s="2"/>
      <c r="Z102" s="2"/>
      <c r="AA102" s="2"/>
      <c r="AB102" s="2"/>
      <c r="AC102" s="2"/>
      <c r="AD102" s="2"/>
      <c r="AE102" s="28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8"/>
      <c r="I103" s="2"/>
      <c r="J103" s="2"/>
      <c r="K103" s="2"/>
      <c r="L103" s="3"/>
      <c r="M103" s="2"/>
      <c r="N103" s="28"/>
      <c r="O103" s="2"/>
      <c r="P103" s="48"/>
      <c r="Q103" s="2"/>
      <c r="R103" s="2"/>
      <c r="S103" s="3"/>
      <c r="T103" s="3"/>
      <c r="W103" s="2"/>
      <c r="Y103" s="2"/>
      <c r="Z103" s="2"/>
      <c r="AA103" s="2"/>
      <c r="AB103" s="2"/>
      <c r="AC103" s="2"/>
      <c r="AD103" s="2"/>
      <c r="AE103" s="28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8"/>
      <c r="I104" s="2"/>
      <c r="J104" s="2"/>
      <c r="K104" s="2"/>
      <c r="L104" s="3"/>
      <c r="M104" s="2"/>
      <c r="N104" s="28"/>
      <c r="O104" s="2"/>
      <c r="P104" s="48"/>
      <c r="Q104" s="2"/>
      <c r="R104" s="2"/>
      <c r="S104" s="3"/>
      <c r="T104" s="3"/>
      <c r="W104" s="2"/>
      <c r="Y104" s="2"/>
      <c r="Z104" s="2"/>
      <c r="AA104" s="2"/>
      <c r="AB104" s="2"/>
      <c r="AC104" s="2"/>
      <c r="AD104" s="2"/>
      <c r="AE104" s="28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8"/>
      <c r="I105" s="2"/>
      <c r="J105" s="2"/>
      <c r="K105" s="2"/>
      <c r="L105" s="3"/>
      <c r="M105" s="2"/>
      <c r="N105" s="28"/>
      <c r="O105" s="2"/>
      <c r="P105" s="48"/>
      <c r="Q105" s="2"/>
      <c r="R105" s="2"/>
      <c r="S105" s="3"/>
      <c r="T105" s="3"/>
      <c r="W105" s="2"/>
      <c r="Y105" s="2"/>
      <c r="Z105" s="2"/>
      <c r="AA105" s="2"/>
      <c r="AB105" s="2"/>
      <c r="AC105" s="2"/>
      <c r="AD105" s="2"/>
      <c r="AE105" s="28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8"/>
      <c r="I106" s="2"/>
      <c r="J106" s="2"/>
      <c r="K106" s="2"/>
      <c r="L106" s="3"/>
      <c r="M106" s="2"/>
      <c r="N106" s="28"/>
      <c r="O106" s="2"/>
      <c r="P106" s="48"/>
      <c r="Q106" s="2"/>
      <c r="R106" s="2"/>
      <c r="S106" s="3"/>
      <c r="T106" s="3"/>
      <c r="W106" s="2"/>
      <c r="Y106" s="2"/>
      <c r="Z106" s="2"/>
      <c r="AA106" s="2"/>
      <c r="AB106" s="2"/>
      <c r="AC106" s="2"/>
      <c r="AD106" s="2"/>
      <c r="AE106" s="28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8"/>
      <c r="I107" s="2"/>
      <c r="J107" s="2"/>
      <c r="K107" s="2"/>
      <c r="L107" s="3"/>
      <c r="M107" s="2"/>
      <c r="N107" s="28"/>
      <c r="O107" s="2"/>
      <c r="P107" s="48"/>
      <c r="Q107" s="2"/>
      <c r="R107" s="2"/>
      <c r="S107" s="3"/>
      <c r="T107" s="3"/>
      <c r="W107" s="2"/>
      <c r="Y107" s="2"/>
      <c r="Z107" s="2"/>
      <c r="AA107" s="2"/>
      <c r="AB107" s="2"/>
      <c r="AC107" s="2"/>
      <c r="AD107" s="2"/>
      <c r="AE107" s="28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8"/>
      <c r="I108" s="2"/>
      <c r="J108" s="2"/>
      <c r="K108" s="2"/>
      <c r="L108" s="3"/>
      <c r="M108" s="2"/>
      <c r="N108" s="28"/>
      <c r="O108" s="2"/>
      <c r="P108" s="48"/>
      <c r="Q108" s="2"/>
      <c r="R108" s="2"/>
      <c r="S108" s="3"/>
      <c r="T108" s="3"/>
      <c r="W108" s="2"/>
      <c r="Y108" s="2"/>
      <c r="Z108" s="2"/>
      <c r="AA108" s="2"/>
      <c r="AB108" s="2"/>
      <c r="AC108" s="2"/>
      <c r="AD108" s="2"/>
      <c r="AE108" s="28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8"/>
      <c r="I109" s="2"/>
      <c r="J109" s="2"/>
      <c r="K109" s="2"/>
      <c r="L109" s="3"/>
      <c r="M109" s="2"/>
      <c r="N109" s="28"/>
      <c r="O109" s="2"/>
      <c r="P109" s="48"/>
      <c r="Q109" s="2"/>
      <c r="R109" s="2"/>
      <c r="S109" s="3"/>
      <c r="T109" s="3"/>
      <c r="W109" s="2"/>
      <c r="Y109" s="2"/>
      <c r="Z109" s="2"/>
      <c r="AA109" s="2"/>
      <c r="AB109" s="2"/>
      <c r="AC109" s="2"/>
      <c r="AD109" s="2"/>
      <c r="AE109" s="28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8"/>
      <c r="I110" s="2"/>
      <c r="J110" s="2"/>
      <c r="K110" s="2"/>
      <c r="L110" s="3"/>
      <c r="M110" s="2"/>
      <c r="N110" s="28"/>
      <c r="O110" s="2"/>
      <c r="P110" s="48"/>
      <c r="Q110" s="2"/>
      <c r="R110" s="2"/>
      <c r="S110" s="3"/>
      <c r="T110" s="3"/>
      <c r="W110" s="2"/>
      <c r="Y110" s="2"/>
      <c r="Z110" s="2"/>
      <c r="AA110" s="2"/>
      <c r="AB110" s="2"/>
      <c r="AC110" s="2"/>
      <c r="AD110" s="2"/>
      <c r="AE110" s="28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8"/>
      <c r="I111" s="2"/>
      <c r="J111" s="2"/>
      <c r="K111" s="2"/>
      <c r="L111" s="3"/>
      <c r="M111" s="2"/>
      <c r="N111" s="28"/>
      <c r="O111" s="2"/>
      <c r="P111" s="48"/>
      <c r="Q111" s="2"/>
      <c r="R111" s="2"/>
      <c r="S111" s="3"/>
      <c r="T111" s="3"/>
      <c r="W111" s="2"/>
      <c r="Y111" s="2"/>
      <c r="Z111" s="2"/>
      <c r="AA111" s="2"/>
      <c r="AB111" s="2"/>
      <c r="AC111" s="2"/>
      <c r="AD111" s="2"/>
      <c r="AE111" s="28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8"/>
      <c r="I112" s="2"/>
      <c r="J112" s="2"/>
      <c r="K112" s="2"/>
      <c r="L112" s="3"/>
      <c r="M112" s="2"/>
      <c r="N112" s="28"/>
      <c r="O112" s="2"/>
      <c r="P112" s="48"/>
      <c r="Q112" s="2"/>
      <c r="R112" s="2"/>
      <c r="S112" s="3"/>
      <c r="T112" s="3"/>
      <c r="W112" s="2"/>
      <c r="Y112" s="2"/>
      <c r="Z112" s="2"/>
      <c r="AA112" s="2"/>
      <c r="AB112" s="2"/>
      <c r="AC112" s="2"/>
      <c r="AD112" s="2"/>
      <c r="AE112" s="28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8"/>
      <c r="I113" s="2"/>
      <c r="J113" s="2"/>
      <c r="K113" s="2"/>
      <c r="L113" s="3"/>
      <c r="M113" s="2"/>
      <c r="N113" s="28"/>
      <c r="O113" s="2"/>
      <c r="P113" s="48"/>
      <c r="Q113" s="2"/>
      <c r="R113" s="2"/>
      <c r="S113" s="3"/>
      <c r="T113" s="3"/>
      <c r="W113" s="2"/>
      <c r="Y113" s="2"/>
      <c r="Z113" s="2"/>
      <c r="AA113" s="2"/>
      <c r="AB113" s="2"/>
      <c r="AC113" s="2"/>
      <c r="AD113" s="2"/>
      <c r="AE113" s="28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8"/>
      <c r="I114" s="2"/>
      <c r="J114" s="2"/>
      <c r="K114" s="2"/>
      <c r="L114" s="3"/>
      <c r="M114" s="2"/>
      <c r="N114" s="28"/>
      <c r="O114" s="2"/>
      <c r="P114" s="48"/>
      <c r="Q114" s="2"/>
      <c r="R114" s="2"/>
      <c r="S114" s="3"/>
      <c r="T114" s="3"/>
      <c r="W114" s="2"/>
      <c r="Y114" s="2"/>
      <c r="Z114" s="2"/>
      <c r="AA114" s="2"/>
      <c r="AB114" s="2"/>
      <c r="AC114" s="2"/>
      <c r="AD114" s="2"/>
      <c r="AE114" s="28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8"/>
      <c r="I115" s="2"/>
      <c r="J115" s="2"/>
      <c r="K115" s="2"/>
      <c r="L115" s="3"/>
      <c r="M115" s="2"/>
      <c r="N115" s="28"/>
      <c r="O115" s="2"/>
      <c r="P115" s="48"/>
      <c r="Q115" s="2"/>
      <c r="R115" s="2"/>
      <c r="S115" s="3"/>
      <c r="T115" s="3"/>
      <c r="W115" s="2"/>
      <c r="Y115" s="2"/>
      <c r="Z115" s="2"/>
      <c r="AA115" s="2"/>
      <c r="AB115" s="2"/>
      <c r="AC115" s="2"/>
      <c r="AD115" s="2"/>
      <c r="AE115" s="28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8"/>
      <c r="I116" s="2"/>
      <c r="J116" s="2"/>
      <c r="K116" s="2"/>
      <c r="L116" s="3"/>
      <c r="M116" s="2"/>
      <c r="N116" s="28"/>
      <c r="O116" s="2"/>
      <c r="P116" s="48"/>
      <c r="Q116" s="2"/>
      <c r="R116" s="2"/>
      <c r="S116" s="3"/>
      <c r="T116" s="3"/>
      <c r="W116" s="2"/>
      <c r="Y116" s="2"/>
      <c r="Z116" s="2"/>
      <c r="AA116" s="2"/>
      <c r="AB116" s="2"/>
      <c r="AC116" s="2"/>
      <c r="AD116" s="2"/>
      <c r="AE116" s="28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8"/>
      <c r="I117" s="2"/>
      <c r="J117" s="2"/>
      <c r="K117" s="2"/>
      <c r="L117" s="3"/>
      <c r="M117" s="2"/>
      <c r="N117" s="28"/>
      <c r="O117" s="2"/>
      <c r="P117" s="48"/>
      <c r="Q117" s="2"/>
      <c r="R117" s="2"/>
      <c r="S117" s="3"/>
      <c r="T117" s="3"/>
      <c r="W117" s="2"/>
      <c r="Y117" s="2"/>
      <c r="Z117" s="2"/>
      <c r="AA117" s="2"/>
      <c r="AB117" s="2"/>
      <c r="AC117" s="2"/>
      <c r="AD117" s="2"/>
      <c r="AE117" s="28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8"/>
      <c r="I118" s="2"/>
      <c r="J118" s="2"/>
      <c r="K118" s="2"/>
      <c r="L118" s="3"/>
      <c r="M118" s="2"/>
      <c r="N118" s="28"/>
      <c r="O118" s="2"/>
      <c r="P118" s="48"/>
      <c r="Q118" s="2"/>
      <c r="R118" s="2"/>
      <c r="S118" s="3"/>
      <c r="T118" s="3"/>
      <c r="W118" s="2"/>
      <c r="Y118" s="2"/>
      <c r="Z118" s="2"/>
      <c r="AA118" s="2"/>
      <c r="AB118" s="2"/>
      <c r="AC118" s="2"/>
      <c r="AD118" s="2"/>
      <c r="AE118" s="28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8"/>
      <c r="I119" s="2"/>
      <c r="J119" s="2"/>
      <c r="K119" s="2"/>
      <c r="L119" s="3"/>
      <c r="M119" s="2"/>
      <c r="N119" s="28"/>
      <c r="O119" s="2"/>
      <c r="P119" s="48"/>
      <c r="Q119" s="2"/>
      <c r="R119" s="2"/>
      <c r="S119" s="3"/>
      <c r="T119" s="3"/>
      <c r="W119" s="2"/>
      <c r="Y119" s="2"/>
      <c r="Z119" s="2"/>
      <c r="AA119" s="2"/>
      <c r="AB119" s="2"/>
      <c r="AC119" s="2"/>
      <c r="AD119" s="2"/>
      <c r="AE119" s="28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8"/>
      <c r="I120" s="2"/>
      <c r="J120" s="2"/>
      <c r="K120" s="2"/>
      <c r="L120" s="3"/>
      <c r="M120" s="2"/>
      <c r="N120" s="28"/>
      <c r="O120" s="2"/>
      <c r="P120" s="48"/>
      <c r="Q120" s="2"/>
      <c r="R120" s="2"/>
      <c r="S120" s="3"/>
      <c r="T120" s="3"/>
      <c r="W120" s="2"/>
      <c r="Y120" s="2"/>
      <c r="Z120" s="2"/>
      <c r="AA120" s="2"/>
      <c r="AB120" s="2"/>
      <c r="AC120" s="2"/>
      <c r="AD120" s="2"/>
      <c r="AE120" s="28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8"/>
      <c r="I121" s="2"/>
      <c r="J121" s="2"/>
      <c r="K121" s="2"/>
      <c r="L121" s="3"/>
      <c r="M121" s="2"/>
      <c r="N121" s="28"/>
      <c r="O121" s="2"/>
      <c r="P121" s="48"/>
      <c r="Q121" s="2"/>
      <c r="R121" s="2"/>
      <c r="S121" s="3"/>
      <c r="T121" s="3"/>
      <c r="W121" s="2"/>
      <c r="Y121" s="2"/>
      <c r="Z121" s="2"/>
      <c r="AA121" s="2"/>
      <c r="AB121" s="2"/>
      <c r="AC121" s="2"/>
      <c r="AD121" s="2"/>
      <c r="AE121" s="28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8"/>
      <c r="I122" s="2"/>
      <c r="J122" s="2"/>
      <c r="K122" s="2"/>
      <c r="L122" s="3"/>
      <c r="M122" s="2"/>
      <c r="N122" s="28"/>
      <c r="O122" s="2"/>
      <c r="P122" s="48"/>
      <c r="Q122" s="2"/>
      <c r="R122" s="2"/>
      <c r="S122" s="3"/>
      <c r="T122" s="3"/>
      <c r="W122" s="2"/>
      <c r="Y122" s="2"/>
      <c r="Z122" s="2"/>
      <c r="AA122" s="2"/>
      <c r="AB122" s="2"/>
      <c r="AC122" s="2"/>
      <c r="AD122" s="2"/>
      <c r="AE122" s="28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8"/>
      <c r="I123" s="2"/>
      <c r="J123" s="2"/>
      <c r="K123" s="2"/>
      <c r="L123" s="3"/>
      <c r="M123" s="2"/>
      <c r="N123" s="28"/>
      <c r="O123" s="2"/>
      <c r="P123" s="48"/>
      <c r="Q123" s="2"/>
      <c r="R123" s="2"/>
      <c r="S123" s="3"/>
      <c r="T123" s="3"/>
      <c r="W123" s="2"/>
      <c r="Y123" s="2"/>
      <c r="Z123" s="2"/>
      <c r="AA123" s="2"/>
      <c r="AB123" s="2"/>
      <c r="AC123" s="2"/>
      <c r="AD123" s="2"/>
      <c r="AE123" s="28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8"/>
      <c r="I124" s="2"/>
      <c r="J124" s="2"/>
      <c r="K124" s="2"/>
      <c r="L124" s="3"/>
      <c r="M124" s="2"/>
      <c r="N124" s="28"/>
      <c r="O124" s="2"/>
      <c r="P124" s="48"/>
      <c r="Q124" s="2"/>
      <c r="R124" s="2"/>
      <c r="S124" s="3"/>
      <c r="T124" s="3"/>
      <c r="W124" s="2"/>
      <c r="Y124" s="2"/>
      <c r="Z124" s="2"/>
      <c r="AA124" s="2"/>
      <c r="AB124" s="2"/>
      <c r="AC124" s="2"/>
      <c r="AD124" s="2"/>
      <c r="AE124" s="28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8"/>
      <c r="I125" s="2"/>
      <c r="J125" s="2"/>
      <c r="K125" s="2"/>
      <c r="L125" s="3"/>
      <c r="M125" s="2"/>
      <c r="N125" s="28"/>
      <c r="O125" s="2"/>
      <c r="P125" s="48"/>
      <c r="Q125" s="2"/>
      <c r="R125" s="2"/>
      <c r="S125" s="3"/>
      <c r="T125" s="3"/>
      <c r="W125" s="2"/>
      <c r="Y125" s="2"/>
      <c r="Z125" s="2"/>
      <c r="AA125" s="2"/>
      <c r="AB125" s="2"/>
      <c r="AC125" s="2"/>
      <c r="AD125" s="2"/>
      <c r="AE125" s="28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8"/>
      <c r="I126" s="2"/>
      <c r="J126" s="2"/>
      <c r="K126" s="2"/>
      <c r="L126" s="3"/>
      <c r="M126" s="2"/>
      <c r="N126" s="28"/>
      <c r="O126" s="2"/>
      <c r="P126" s="48"/>
      <c r="Q126" s="2"/>
      <c r="R126" s="2"/>
      <c r="S126" s="3"/>
      <c r="T126" s="3"/>
      <c r="W126" s="2"/>
      <c r="Y126" s="2"/>
      <c r="Z126" s="2"/>
      <c r="AA126" s="2"/>
      <c r="AB126" s="2"/>
      <c r="AC126" s="2"/>
      <c r="AD126" s="2"/>
      <c r="AE126" s="28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8"/>
      <c r="I127" s="2"/>
      <c r="J127" s="2"/>
      <c r="K127" s="2"/>
      <c r="L127" s="3"/>
      <c r="M127" s="2"/>
      <c r="N127" s="28"/>
      <c r="O127" s="2"/>
      <c r="P127" s="48"/>
      <c r="Q127" s="2"/>
      <c r="R127" s="2"/>
      <c r="S127" s="3"/>
      <c r="T127" s="3"/>
      <c r="W127" s="2"/>
      <c r="Y127" s="2"/>
      <c r="Z127" s="2"/>
      <c r="AA127" s="2"/>
      <c r="AB127" s="2"/>
      <c r="AC127" s="2"/>
      <c r="AD127" s="2"/>
      <c r="AE127" s="28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8"/>
      <c r="I128" s="2"/>
      <c r="J128" s="2"/>
      <c r="K128" s="2"/>
      <c r="L128" s="3"/>
      <c r="M128" s="2"/>
      <c r="N128" s="28"/>
      <c r="O128" s="2"/>
      <c r="P128" s="48"/>
      <c r="Q128" s="2"/>
      <c r="R128" s="2"/>
      <c r="S128" s="3"/>
      <c r="T128" s="3"/>
      <c r="W128" s="2"/>
      <c r="Y128" s="2"/>
      <c r="Z128" s="2"/>
      <c r="AA128" s="2"/>
      <c r="AB128" s="2"/>
      <c r="AC128" s="2"/>
      <c r="AD128" s="2"/>
      <c r="AE128" s="28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8"/>
      <c r="I129" s="2"/>
      <c r="J129" s="2"/>
      <c r="K129" s="2"/>
      <c r="L129" s="3"/>
      <c r="M129" s="2"/>
      <c r="N129" s="28"/>
      <c r="O129" s="2"/>
      <c r="P129" s="48"/>
      <c r="Q129" s="2"/>
      <c r="R129" s="2"/>
      <c r="S129" s="3"/>
      <c r="T129" s="3"/>
      <c r="W129" s="2"/>
      <c r="Y129" s="2"/>
      <c r="Z129" s="2"/>
      <c r="AA129" s="2"/>
      <c r="AB129" s="2"/>
      <c r="AC129" s="2"/>
      <c r="AD129" s="2"/>
      <c r="AE129" s="28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8"/>
      <c r="I130" s="2"/>
      <c r="J130" s="2"/>
      <c r="K130" s="2"/>
      <c r="L130" s="3"/>
      <c r="M130" s="2"/>
      <c r="N130" s="28"/>
      <c r="O130" s="2"/>
      <c r="P130" s="48"/>
      <c r="Q130" s="2"/>
      <c r="R130" s="2"/>
      <c r="S130" s="3"/>
      <c r="T130" s="3"/>
      <c r="W130" s="2"/>
      <c r="Y130" s="2"/>
      <c r="Z130" s="2"/>
      <c r="AA130" s="2"/>
      <c r="AB130" s="2"/>
      <c r="AC130" s="2"/>
      <c r="AD130" s="2"/>
      <c r="AE130" s="28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8"/>
      <c r="I131" s="2"/>
      <c r="J131" s="2"/>
      <c r="K131" s="2"/>
      <c r="L131" s="3"/>
      <c r="M131" s="2"/>
      <c r="N131" s="28"/>
      <c r="O131" s="2"/>
      <c r="P131" s="48"/>
      <c r="Q131" s="2"/>
      <c r="R131" s="2"/>
      <c r="S131" s="3"/>
      <c r="T131" s="3"/>
      <c r="W131" s="2"/>
      <c r="Y131" s="2"/>
      <c r="Z131" s="2"/>
      <c r="AA131" s="2"/>
      <c r="AB131" s="2"/>
      <c r="AC131" s="2"/>
      <c r="AD131" s="2"/>
      <c r="AE131" s="28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8"/>
      <c r="I132" s="2"/>
      <c r="J132" s="2"/>
      <c r="K132" s="2"/>
      <c r="L132" s="3"/>
      <c r="M132" s="2"/>
      <c r="N132" s="28"/>
      <c r="O132" s="2"/>
      <c r="P132" s="48"/>
      <c r="Q132" s="2"/>
      <c r="R132" s="2"/>
      <c r="S132" s="3"/>
      <c r="T132" s="3"/>
      <c r="W132" s="2"/>
      <c r="Y132" s="2"/>
      <c r="Z132" s="2"/>
      <c r="AA132" s="2"/>
      <c r="AB132" s="2"/>
      <c r="AC132" s="2"/>
      <c r="AD132" s="2"/>
      <c r="AE132" s="28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8"/>
      <c r="I133" s="2"/>
      <c r="J133" s="2"/>
      <c r="K133" s="2"/>
      <c r="L133" s="3"/>
      <c r="M133" s="2"/>
      <c r="N133" s="28"/>
      <c r="O133" s="2"/>
      <c r="P133" s="48"/>
      <c r="Q133" s="2"/>
      <c r="R133" s="2"/>
      <c r="S133" s="3"/>
      <c r="T133" s="3"/>
      <c r="W133" s="2"/>
      <c r="Y133" s="2"/>
      <c r="Z133" s="2"/>
      <c r="AA133" s="2"/>
      <c r="AB133" s="2"/>
      <c r="AC133" s="2"/>
      <c r="AD133" s="2"/>
      <c r="AE133" s="28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8"/>
      <c r="I134" s="2"/>
      <c r="J134" s="2"/>
      <c r="K134" s="2"/>
      <c r="L134" s="3"/>
      <c r="M134" s="2"/>
      <c r="N134" s="28"/>
      <c r="O134" s="2"/>
      <c r="P134" s="48"/>
      <c r="Q134" s="2"/>
      <c r="R134" s="2"/>
      <c r="S134" s="3"/>
      <c r="T134" s="3"/>
      <c r="W134" s="2"/>
      <c r="Y134" s="2"/>
      <c r="Z134" s="2"/>
      <c r="AA134" s="2"/>
      <c r="AB134" s="2"/>
      <c r="AC134" s="2"/>
      <c r="AD134" s="2"/>
      <c r="AE134" s="28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8"/>
      <c r="I135" s="2"/>
      <c r="J135" s="2"/>
      <c r="K135" s="2"/>
      <c r="L135" s="3"/>
      <c r="M135" s="2"/>
      <c r="N135" s="28"/>
      <c r="O135" s="2"/>
      <c r="P135" s="48"/>
      <c r="Q135" s="2"/>
      <c r="R135" s="2"/>
      <c r="S135" s="3"/>
      <c r="T135" s="3"/>
      <c r="W135" s="2"/>
      <c r="Y135" s="2"/>
      <c r="Z135" s="2"/>
      <c r="AA135" s="2"/>
      <c r="AB135" s="2"/>
      <c r="AC135" s="2"/>
      <c r="AD135" s="2"/>
      <c r="AE135" s="28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8"/>
      <c r="I136" s="2"/>
      <c r="J136" s="2"/>
      <c r="K136" s="2"/>
      <c r="L136" s="3"/>
      <c r="M136" s="2"/>
      <c r="N136" s="28"/>
      <c r="O136" s="2"/>
      <c r="P136" s="48"/>
      <c r="Q136" s="2"/>
      <c r="R136" s="2"/>
      <c r="S136" s="3"/>
      <c r="T136" s="3"/>
      <c r="W136" s="2"/>
      <c r="Y136" s="2"/>
      <c r="Z136" s="2"/>
      <c r="AA136" s="2"/>
      <c r="AB136" s="2"/>
      <c r="AC136" s="2"/>
      <c r="AD136" s="2"/>
      <c r="AE136" s="28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8"/>
      <c r="I137" s="2"/>
      <c r="J137" s="2"/>
      <c r="K137" s="2"/>
      <c r="L137" s="3"/>
      <c r="M137" s="2"/>
      <c r="N137" s="28"/>
      <c r="O137" s="2"/>
      <c r="P137" s="48"/>
      <c r="Q137" s="2"/>
      <c r="R137" s="2"/>
      <c r="S137" s="3"/>
      <c r="T137" s="3"/>
      <c r="W137" s="2"/>
      <c r="Y137" s="2"/>
      <c r="Z137" s="2"/>
      <c r="AA137" s="2"/>
      <c r="AB137" s="2"/>
      <c r="AC137" s="2"/>
      <c r="AD137" s="2"/>
      <c r="AE137" s="28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8"/>
      <c r="I138" s="2"/>
      <c r="J138" s="2"/>
      <c r="K138" s="2"/>
      <c r="L138" s="3"/>
      <c r="M138" s="2"/>
      <c r="N138" s="28"/>
      <c r="O138" s="2"/>
      <c r="P138" s="48"/>
      <c r="Q138" s="2"/>
      <c r="R138" s="2"/>
      <c r="S138" s="3"/>
      <c r="T138" s="3"/>
      <c r="W138" s="2"/>
      <c r="Y138" s="2"/>
      <c r="Z138" s="2"/>
      <c r="AA138" s="2"/>
      <c r="AB138" s="2"/>
      <c r="AC138" s="2"/>
      <c r="AD138" s="2"/>
      <c r="AE138" s="28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8"/>
      <c r="I139" s="2"/>
      <c r="J139" s="2"/>
      <c r="K139" s="2"/>
      <c r="L139" s="3"/>
      <c r="M139" s="2"/>
      <c r="N139" s="28"/>
      <c r="O139" s="2"/>
      <c r="P139" s="48"/>
      <c r="Q139" s="2"/>
      <c r="R139" s="2"/>
      <c r="S139" s="3"/>
      <c r="T139" s="3"/>
      <c r="W139" s="2"/>
      <c r="Y139" s="2"/>
      <c r="Z139" s="2"/>
      <c r="AA139" s="2"/>
      <c r="AB139" s="2"/>
      <c r="AC139" s="2"/>
      <c r="AD139" s="2"/>
      <c r="AE139" s="28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8"/>
      <c r="I140" s="2"/>
      <c r="J140" s="2"/>
      <c r="K140" s="2"/>
      <c r="L140" s="3"/>
      <c r="M140" s="2"/>
      <c r="N140" s="28"/>
      <c r="O140" s="2"/>
      <c r="P140" s="48"/>
      <c r="Q140" s="2"/>
      <c r="R140" s="2"/>
      <c r="S140" s="3"/>
      <c r="T140" s="3"/>
      <c r="W140" s="2"/>
      <c r="Y140" s="2"/>
      <c r="Z140" s="2"/>
      <c r="AA140" s="2"/>
      <c r="AB140" s="2"/>
      <c r="AC140" s="2"/>
      <c r="AD140" s="2"/>
      <c r="AE140" s="28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8"/>
      <c r="I141" s="2"/>
      <c r="J141" s="2"/>
      <c r="K141" s="2"/>
      <c r="L141" s="3"/>
      <c r="M141" s="2"/>
      <c r="N141" s="28"/>
      <c r="O141" s="2"/>
      <c r="P141" s="48"/>
      <c r="Q141" s="2"/>
      <c r="R141" s="2"/>
      <c r="S141" s="3"/>
      <c r="T141" s="3"/>
      <c r="W141" s="2"/>
      <c r="Y141" s="2"/>
      <c r="Z141" s="2"/>
      <c r="AA141" s="2"/>
      <c r="AB141" s="2"/>
      <c r="AC141" s="2"/>
      <c r="AD141" s="2"/>
      <c r="AE141" s="28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8"/>
      <c r="I142" s="2"/>
      <c r="J142" s="2"/>
      <c r="K142" s="2"/>
      <c r="L142" s="3"/>
      <c r="M142" s="2"/>
      <c r="N142" s="28"/>
      <c r="O142" s="2"/>
      <c r="P142" s="48"/>
      <c r="Q142" s="2"/>
      <c r="R142" s="2"/>
      <c r="S142" s="3"/>
      <c r="T142" s="3"/>
      <c r="W142" s="2"/>
      <c r="Y142" s="2"/>
      <c r="Z142" s="2"/>
      <c r="AA142" s="2"/>
      <c r="AB142" s="2"/>
      <c r="AC142" s="2"/>
      <c r="AD142" s="2"/>
      <c r="AE142" s="28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8"/>
      <c r="I143" s="2"/>
      <c r="J143" s="2"/>
      <c r="K143" s="2"/>
      <c r="L143" s="3"/>
      <c r="M143" s="2"/>
      <c r="N143" s="28"/>
      <c r="O143" s="2"/>
      <c r="P143" s="48"/>
      <c r="Q143" s="2"/>
      <c r="R143" s="2"/>
      <c r="S143" s="3"/>
      <c r="T143" s="3"/>
      <c r="W143" s="2"/>
      <c r="Y143" s="2"/>
      <c r="Z143" s="2"/>
      <c r="AA143" s="2"/>
      <c r="AB143" s="2"/>
      <c r="AC143" s="2"/>
      <c r="AD143" s="2"/>
      <c r="AE143" s="28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8"/>
      <c r="I144" s="2"/>
      <c r="J144" s="2"/>
      <c r="K144" s="2"/>
      <c r="L144" s="3"/>
      <c r="M144" s="2"/>
      <c r="N144" s="28"/>
      <c r="O144" s="2"/>
      <c r="P144" s="48"/>
      <c r="Q144" s="2"/>
      <c r="R144" s="2"/>
      <c r="S144" s="3"/>
      <c r="T144" s="3"/>
      <c r="W144" s="2"/>
      <c r="Y144" s="2"/>
      <c r="Z144" s="2"/>
      <c r="AA144" s="2"/>
      <c r="AB144" s="2"/>
      <c r="AC144" s="2"/>
      <c r="AD144" s="2"/>
      <c r="AE144" s="28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8"/>
      <c r="I145" s="2"/>
      <c r="J145" s="2"/>
      <c r="K145" s="2"/>
      <c r="L145" s="3"/>
      <c r="M145" s="2"/>
      <c r="N145" s="28"/>
      <c r="O145" s="2"/>
      <c r="P145" s="48"/>
      <c r="Q145" s="2"/>
      <c r="R145" s="2"/>
      <c r="S145" s="3"/>
      <c r="T145" s="3"/>
      <c r="W145" s="2"/>
      <c r="Y145" s="2"/>
      <c r="Z145" s="2"/>
      <c r="AA145" s="2"/>
      <c r="AB145" s="2"/>
      <c r="AC145" s="2"/>
      <c r="AD145" s="2"/>
      <c r="AE145" s="28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8"/>
      <c r="I146" s="2"/>
      <c r="J146" s="2"/>
      <c r="K146" s="2"/>
      <c r="L146" s="3"/>
      <c r="M146" s="2"/>
      <c r="N146" s="28"/>
      <c r="O146" s="2"/>
      <c r="P146" s="48"/>
      <c r="Q146" s="2"/>
      <c r="R146" s="2"/>
      <c r="S146" s="3"/>
      <c r="T146" s="3"/>
      <c r="W146" s="2"/>
      <c r="Y146" s="2"/>
      <c r="Z146" s="2"/>
      <c r="AA146" s="2"/>
      <c r="AB146" s="2"/>
      <c r="AC146" s="2"/>
      <c r="AD146" s="2"/>
      <c r="AE146" s="28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8"/>
      <c r="I147" s="2"/>
      <c r="J147" s="2"/>
      <c r="K147" s="2"/>
      <c r="L147" s="3"/>
      <c r="M147" s="2"/>
      <c r="N147" s="28"/>
      <c r="O147" s="2"/>
      <c r="P147" s="48"/>
      <c r="Q147" s="2"/>
      <c r="R147" s="2"/>
      <c r="S147" s="3"/>
      <c r="T147" s="3"/>
      <c r="W147" s="2"/>
      <c r="Y147" s="2"/>
      <c r="Z147" s="2"/>
      <c r="AA147" s="2"/>
      <c r="AB147" s="2"/>
      <c r="AC147" s="2"/>
      <c r="AD147" s="2"/>
      <c r="AE147" s="28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8"/>
      <c r="I148" s="2"/>
      <c r="J148" s="2"/>
      <c r="K148" s="2"/>
      <c r="L148" s="3"/>
      <c r="M148" s="2"/>
      <c r="N148" s="28"/>
      <c r="O148" s="2"/>
      <c r="P148" s="48"/>
      <c r="Q148" s="2"/>
      <c r="R148" s="2"/>
      <c r="S148" s="3"/>
      <c r="T148" s="3"/>
      <c r="W148" s="2"/>
      <c r="Y148" s="2"/>
      <c r="Z148" s="2"/>
      <c r="AA148" s="2"/>
      <c r="AB148" s="2"/>
      <c r="AC148" s="2"/>
      <c r="AD148" s="2"/>
      <c r="AE148" s="28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8"/>
      <c r="I149" s="2"/>
      <c r="J149" s="2"/>
      <c r="K149" s="2"/>
      <c r="L149" s="3"/>
      <c r="M149" s="2"/>
      <c r="N149" s="28"/>
      <c r="O149" s="2"/>
      <c r="P149" s="48"/>
      <c r="Q149" s="2"/>
      <c r="R149" s="2"/>
      <c r="S149" s="3"/>
      <c r="T149" s="3"/>
      <c r="W149" s="2"/>
      <c r="Y149" s="2"/>
      <c r="Z149" s="2"/>
      <c r="AA149" s="2"/>
      <c r="AB149" s="2"/>
      <c r="AC149" s="2"/>
      <c r="AD149" s="2"/>
      <c r="AE149" s="28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8"/>
      <c r="I150" s="2"/>
      <c r="J150" s="2"/>
      <c r="K150" s="2"/>
      <c r="L150" s="3"/>
      <c r="M150" s="2"/>
      <c r="N150" s="28"/>
      <c r="O150" s="2"/>
      <c r="P150" s="48"/>
      <c r="Q150" s="2"/>
      <c r="R150" s="2"/>
      <c r="S150" s="3"/>
      <c r="T150" s="3"/>
      <c r="W150" s="2"/>
      <c r="Y150" s="2"/>
      <c r="Z150" s="2"/>
      <c r="AA150" s="2"/>
      <c r="AB150" s="2"/>
      <c r="AC150" s="2"/>
      <c r="AD150" s="2"/>
      <c r="AE150" s="28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8"/>
      <c r="I151" s="2"/>
      <c r="J151" s="2"/>
      <c r="K151" s="2"/>
      <c r="L151" s="3"/>
      <c r="M151" s="2"/>
      <c r="N151" s="28"/>
      <c r="O151" s="2"/>
      <c r="P151" s="48"/>
      <c r="Q151" s="2"/>
      <c r="R151" s="2"/>
      <c r="S151" s="3"/>
      <c r="T151" s="3"/>
      <c r="W151" s="2"/>
      <c r="Y151" s="2"/>
      <c r="Z151" s="2"/>
      <c r="AA151" s="2"/>
      <c r="AB151" s="2"/>
      <c r="AC151" s="2"/>
      <c r="AD151" s="2"/>
      <c r="AE151" s="28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8"/>
      <c r="I152" s="2"/>
      <c r="J152" s="2"/>
      <c r="K152" s="2"/>
      <c r="L152" s="3"/>
      <c r="M152" s="2"/>
      <c r="N152" s="28"/>
      <c r="O152" s="2"/>
      <c r="P152" s="48"/>
      <c r="Q152" s="2"/>
      <c r="R152" s="2"/>
      <c r="S152" s="3"/>
      <c r="T152" s="3"/>
      <c r="W152" s="2"/>
      <c r="Y152" s="2"/>
      <c r="Z152" s="2"/>
      <c r="AA152" s="2"/>
      <c r="AB152" s="2"/>
      <c r="AC152" s="2"/>
      <c r="AD152" s="2"/>
      <c r="AE152" s="28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8"/>
      <c r="I153" s="2"/>
      <c r="J153" s="2"/>
      <c r="K153" s="2"/>
      <c r="L153" s="3"/>
      <c r="M153" s="2"/>
      <c r="N153" s="28"/>
      <c r="O153" s="2"/>
      <c r="P153" s="48"/>
      <c r="Q153" s="2"/>
      <c r="R153" s="2"/>
      <c r="S153" s="3"/>
      <c r="T153" s="3"/>
      <c r="W153" s="2"/>
      <c r="Y153" s="2"/>
      <c r="Z153" s="2"/>
      <c r="AA153" s="2"/>
      <c r="AB153" s="2"/>
      <c r="AC153" s="2"/>
      <c r="AD153" s="2"/>
      <c r="AE153" s="28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8"/>
      <c r="I154" s="2"/>
      <c r="J154" s="2"/>
      <c r="K154" s="2"/>
      <c r="L154" s="3"/>
      <c r="M154" s="2"/>
      <c r="N154" s="28"/>
      <c r="O154" s="2"/>
      <c r="P154" s="48"/>
      <c r="Q154" s="2"/>
      <c r="R154" s="2"/>
      <c r="S154" s="3"/>
      <c r="T154" s="3"/>
      <c r="W154" s="2"/>
      <c r="Y154" s="2"/>
      <c r="Z154" s="2"/>
      <c r="AA154" s="2"/>
      <c r="AB154" s="2"/>
      <c r="AC154" s="2"/>
      <c r="AD154" s="2"/>
      <c r="AE154" s="28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8"/>
      <c r="I155" s="2"/>
      <c r="J155" s="2"/>
      <c r="K155" s="2"/>
      <c r="L155" s="3"/>
      <c r="M155" s="2"/>
      <c r="N155" s="28"/>
      <c r="O155" s="2"/>
      <c r="P155" s="48"/>
      <c r="Q155" s="2"/>
      <c r="R155" s="2"/>
      <c r="S155" s="3"/>
      <c r="T155" s="3"/>
      <c r="W155" s="2"/>
      <c r="Y155" s="2"/>
      <c r="Z155" s="2"/>
      <c r="AA155" s="2"/>
      <c r="AB155" s="2"/>
      <c r="AC155" s="2"/>
      <c r="AD155" s="2"/>
      <c r="AE155" s="28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8"/>
      <c r="I156" s="2"/>
      <c r="J156" s="2"/>
      <c r="K156" s="2"/>
      <c r="L156" s="3"/>
      <c r="M156" s="2"/>
      <c r="N156" s="28"/>
      <c r="O156" s="2"/>
      <c r="P156" s="48"/>
      <c r="Q156" s="2"/>
      <c r="R156" s="2"/>
      <c r="S156" s="3"/>
      <c r="T156" s="3"/>
      <c r="W156" s="2"/>
      <c r="Y156" s="2"/>
      <c r="Z156" s="2"/>
      <c r="AA156" s="2"/>
      <c r="AB156" s="2"/>
      <c r="AC156" s="2"/>
      <c r="AD156" s="2"/>
      <c r="AE156" s="28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8"/>
      <c r="I157" s="2"/>
      <c r="J157" s="2"/>
      <c r="K157" s="2"/>
      <c r="L157" s="3"/>
      <c r="M157" s="2"/>
      <c r="N157" s="28"/>
      <c r="O157" s="2"/>
      <c r="P157" s="48"/>
      <c r="Q157" s="2"/>
      <c r="R157" s="2"/>
      <c r="S157" s="3"/>
      <c r="T157" s="3"/>
      <c r="W157" s="2"/>
      <c r="Y157" s="2"/>
      <c r="Z157" s="2"/>
      <c r="AA157" s="2"/>
      <c r="AB157" s="2"/>
      <c r="AC157" s="2"/>
      <c r="AD157" s="2"/>
      <c r="AE157" s="28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8"/>
      <c r="I158" s="2"/>
      <c r="J158" s="2"/>
      <c r="K158" s="2"/>
      <c r="L158" s="3"/>
      <c r="M158" s="2"/>
      <c r="N158" s="28"/>
      <c r="O158" s="2"/>
      <c r="P158" s="48"/>
      <c r="Q158" s="2"/>
      <c r="R158" s="2"/>
      <c r="S158" s="3"/>
      <c r="T158" s="3"/>
      <c r="W158" s="2"/>
      <c r="Y158" s="2"/>
      <c r="Z158" s="2"/>
      <c r="AA158" s="2"/>
      <c r="AB158" s="2"/>
      <c r="AC158" s="2"/>
      <c r="AD158" s="2"/>
      <c r="AE158" s="28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8"/>
      <c r="I159" s="2"/>
      <c r="J159" s="2"/>
      <c r="K159" s="2"/>
      <c r="L159" s="3"/>
      <c r="M159" s="2"/>
      <c r="N159" s="28"/>
      <c r="O159" s="2"/>
      <c r="P159" s="48"/>
      <c r="Q159" s="2"/>
      <c r="R159" s="2"/>
      <c r="S159" s="3"/>
      <c r="T159" s="3"/>
      <c r="W159" s="2"/>
      <c r="Y159" s="2"/>
      <c r="Z159" s="2"/>
      <c r="AA159" s="2"/>
      <c r="AB159" s="2"/>
      <c r="AC159" s="2"/>
      <c r="AD159" s="2"/>
      <c r="AE159" s="28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8"/>
      <c r="I160" s="2"/>
      <c r="J160" s="2"/>
      <c r="K160" s="2"/>
      <c r="L160" s="3"/>
      <c r="M160" s="2"/>
      <c r="N160" s="28"/>
      <c r="O160" s="2"/>
      <c r="P160" s="48"/>
      <c r="Q160" s="2"/>
      <c r="R160" s="2"/>
      <c r="S160" s="3"/>
      <c r="T160" s="3"/>
      <c r="W160" s="2"/>
      <c r="Y160" s="2"/>
      <c r="Z160" s="2"/>
      <c r="AA160" s="2"/>
      <c r="AB160" s="2"/>
      <c r="AC160" s="2"/>
      <c r="AD160" s="2"/>
      <c r="AE160" s="28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8"/>
      <c r="I161" s="2"/>
      <c r="J161" s="2"/>
      <c r="K161" s="2"/>
      <c r="L161" s="3"/>
      <c r="M161" s="2"/>
      <c r="N161" s="28"/>
      <c r="O161" s="2"/>
      <c r="P161" s="48"/>
      <c r="Q161" s="2"/>
      <c r="R161" s="2"/>
      <c r="S161" s="3"/>
      <c r="T161" s="3"/>
      <c r="W161" s="2"/>
      <c r="Y161" s="2"/>
      <c r="Z161" s="2"/>
      <c r="AA161" s="2"/>
      <c r="AB161" s="2"/>
      <c r="AC161" s="2"/>
      <c r="AD161" s="2"/>
      <c r="AE161" s="28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8"/>
      <c r="I162" s="2"/>
      <c r="J162" s="2"/>
      <c r="K162" s="2"/>
      <c r="L162" s="3"/>
      <c r="M162" s="2"/>
      <c r="N162" s="28"/>
      <c r="O162" s="2"/>
      <c r="P162" s="48"/>
      <c r="Q162" s="2"/>
      <c r="R162" s="2"/>
      <c r="S162" s="3"/>
      <c r="T162" s="3"/>
      <c r="W162" s="2"/>
      <c r="Y162" s="2"/>
      <c r="Z162" s="2"/>
      <c r="AA162" s="2"/>
      <c r="AB162" s="2"/>
      <c r="AC162" s="2"/>
      <c r="AD162" s="2"/>
      <c r="AE162" s="28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8"/>
      <c r="I163" s="2"/>
      <c r="J163" s="2"/>
      <c r="K163" s="2"/>
      <c r="L163" s="3"/>
      <c r="M163" s="2"/>
      <c r="N163" s="28"/>
      <c r="O163" s="2"/>
      <c r="P163" s="48"/>
      <c r="Q163" s="2"/>
      <c r="R163" s="2"/>
      <c r="S163" s="3"/>
      <c r="T163" s="3"/>
      <c r="W163" s="2"/>
      <c r="Y163" s="2"/>
      <c r="Z163" s="2"/>
      <c r="AA163" s="2"/>
      <c r="AB163" s="2"/>
      <c r="AC163" s="2"/>
      <c r="AD163" s="2"/>
      <c r="AE163" s="28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8"/>
      <c r="I164" s="2"/>
      <c r="J164" s="2"/>
      <c r="K164" s="2"/>
      <c r="L164" s="3"/>
      <c r="M164" s="2"/>
      <c r="N164" s="28"/>
      <c r="O164" s="2"/>
      <c r="P164" s="48"/>
      <c r="Q164" s="2"/>
      <c r="R164" s="2"/>
      <c r="S164" s="3"/>
      <c r="T164" s="3"/>
      <c r="W164" s="2"/>
      <c r="Y164" s="2"/>
      <c r="Z164" s="2"/>
      <c r="AA164" s="2"/>
      <c r="AB164" s="2"/>
      <c r="AC164" s="2"/>
      <c r="AD164" s="2"/>
      <c r="AE164" s="28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8"/>
      <c r="I165" s="2"/>
      <c r="J165" s="2"/>
      <c r="K165" s="2"/>
      <c r="L165" s="3"/>
      <c r="M165" s="2"/>
      <c r="N165" s="28"/>
      <c r="O165" s="2"/>
      <c r="P165" s="48"/>
      <c r="Q165" s="2"/>
      <c r="R165" s="2"/>
      <c r="S165" s="3"/>
      <c r="T165" s="3"/>
      <c r="W165" s="2"/>
      <c r="Y165" s="2"/>
      <c r="Z165" s="2"/>
      <c r="AA165" s="2"/>
      <c r="AB165" s="2"/>
      <c r="AC165" s="2"/>
      <c r="AD165" s="2"/>
      <c r="AE165" s="28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8"/>
      <c r="I166" s="2"/>
      <c r="J166" s="2"/>
      <c r="K166" s="2"/>
      <c r="L166" s="3"/>
      <c r="M166" s="2"/>
      <c r="N166" s="28"/>
      <c r="O166" s="2"/>
      <c r="P166" s="48"/>
      <c r="Q166" s="2"/>
      <c r="R166" s="2"/>
      <c r="S166" s="3"/>
      <c r="T166" s="3"/>
      <c r="W166" s="2"/>
      <c r="Y166" s="2"/>
      <c r="Z166" s="2"/>
      <c r="AA166" s="2"/>
      <c r="AB166" s="2"/>
      <c r="AC166" s="2"/>
      <c r="AD166" s="2"/>
      <c r="AE166" s="28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8"/>
      <c r="I167" s="2"/>
      <c r="J167" s="2"/>
      <c r="K167" s="2"/>
      <c r="L167" s="3"/>
      <c r="M167" s="2"/>
      <c r="N167" s="28"/>
      <c r="O167" s="2"/>
      <c r="P167" s="48"/>
      <c r="Q167" s="2"/>
      <c r="R167" s="2"/>
      <c r="S167" s="3"/>
      <c r="T167" s="3"/>
      <c r="W167" s="2"/>
      <c r="Y167" s="2"/>
      <c r="Z167" s="2"/>
      <c r="AA167" s="2"/>
      <c r="AB167" s="2"/>
      <c r="AC167" s="2"/>
      <c r="AD167" s="2"/>
      <c r="AE167" s="28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8"/>
      <c r="I168" s="2"/>
      <c r="J168" s="2"/>
      <c r="K168" s="2"/>
      <c r="L168" s="3"/>
      <c r="M168" s="2"/>
      <c r="N168" s="28"/>
      <c r="O168" s="2"/>
      <c r="P168" s="48"/>
      <c r="Q168" s="2"/>
      <c r="R168" s="2"/>
      <c r="S168" s="3"/>
      <c r="T168" s="3"/>
      <c r="W168" s="2"/>
      <c r="Y168" s="2"/>
      <c r="Z168" s="2"/>
      <c r="AA168" s="2"/>
      <c r="AB168" s="2"/>
      <c r="AC168" s="2"/>
      <c r="AD168" s="2"/>
      <c r="AE168" s="28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8"/>
      <c r="I169" s="2"/>
      <c r="J169" s="2"/>
      <c r="K169" s="2"/>
      <c r="L169" s="3"/>
      <c r="M169" s="2"/>
      <c r="N169" s="28"/>
      <c r="O169" s="2"/>
      <c r="P169" s="48"/>
      <c r="Q169" s="2"/>
      <c r="R169" s="2"/>
      <c r="S169" s="3"/>
      <c r="T169" s="3"/>
      <c r="W169" s="2"/>
      <c r="Y169" s="2"/>
      <c r="Z169" s="2"/>
      <c r="AA169" s="2"/>
      <c r="AB169" s="2"/>
      <c r="AC169" s="2"/>
      <c r="AD169" s="2"/>
      <c r="AE169" s="28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8"/>
      <c r="I170" s="2"/>
      <c r="J170" s="2"/>
      <c r="K170" s="2"/>
      <c r="L170" s="3"/>
      <c r="M170" s="2"/>
      <c r="N170" s="28"/>
      <c r="O170" s="2"/>
      <c r="P170" s="48"/>
      <c r="Q170" s="2"/>
      <c r="R170" s="2"/>
      <c r="S170" s="3"/>
      <c r="T170" s="3"/>
      <c r="W170" s="2"/>
      <c r="Y170" s="2"/>
      <c r="Z170" s="2"/>
      <c r="AA170" s="2"/>
      <c r="AB170" s="2"/>
      <c r="AC170" s="2"/>
      <c r="AD170" s="2"/>
      <c r="AE170" s="28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8"/>
      <c r="I171" s="2"/>
      <c r="J171" s="2"/>
      <c r="K171" s="2"/>
      <c r="L171" s="3"/>
      <c r="M171" s="2"/>
      <c r="N171" s="28"/>
      <c r="O171" s="2"/>
      <c r="P171" s="48"/>
      <c r="Q171" s="2"/>
      <c r="R171" s="2"/>
      <c r="S171" s="3"/>
      <c r="T171" s="3"/>
      <c r="W171" s="2"/>
      <c r="Y171" s="2"/>
      <c r="Z171" s="2"/>
      <c r="AA171" s="2"/>
      <c r="AB171" s="2"/>
      <c r="AC171" s="2"/>
      <c r="AD171" s="2"/>
      <c r="AE171" s="28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8"/>
      <c r="I172" s="2"/>
      <c r="J172" s="2"/>
      <c r="K172" s="2"/>
      <c r="L172" s="3"/>
      <c r="M172" s="2"/>
      <c r="N172" s="28"/>
      <c r="O172" s="2"/>
      <c r="P172" s="48"/>
      <c r="Q172" s="2"/>
      <c r="R172" s="2"/>
      <c r="S172" s="3"/>
      <c r="T172" s="3"/>
      <c r="W172" s="2"/>
      <c r="Y172" s="2"/>
      <c r="Z172" s="2"/>
      <c r="AA172" s="2"/>
      <c r="AB172" s="2"/>
      <c r="AC172" s="2"/>
      <c r="AD172" s="2"/>
      <c r="AE172" s="28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8"/>
      <c r="I173" s="2"/>
      <c r="J173" s="2"/>
      <c r="K173" s="2"/>
      <c r="L173" s="3"/>
      <c r="M173" s="2"/>
      <c r="N173" s="28"/>
      <c r="O173" s="2"/>
      <c r="P173" s="48"/>
      <c r="Q173" s="2"/>
      <c r="R173" s="2"/>
      <c r="S173" s="3"/>
      <c r="T173" s="3"/>
      <c r="W173" s="2"/>
      <c r="Y173" s="2"/>
      <c r="Z173" s="2"/>
      <c r="AA173" s="2"/>
      <c r="AB173" s="2"/>
      <c r="AC173" s="2"/>
      <c r="AD173" s="2"/>
      <c r="AE173" s="28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8"/>
      <c r="I174" s="2"/>
      <c r="J174" s="2"/>
      <c r="K174" s="2"/>
      <c r="L174" s="3"/>
      <c r="M174" s="2"/>
      <c r="N174" s="28"/>
      <c r="O174" s="2"/>
      <c r="P174" s="48"/>
      <c r="Q174" s="2"/>
      <c r="R174" s="2"/>
      <c r="S174" s="3"/>
      <c r="T174" s="3"/>
      <c r="W174" s="2"/>
      <c r="Y174" s="2"/>
      <c r="Z174" s="2"/>
      <c r="AA174" s="2"/>
      <c r="AB174" s="2"/>
      <c r="AC174" s="2"/>
      <c r="AD174" s="2"/>
      <c r="AE174" s="28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8"/>
      <c r="I175" s="2"/>
      <c r="J175" s="2"/>
      <c r="K175" s="2"/>
      <c r="L175" s="3"/>
      <c r="M175" s="2"/>
      <c r="N175" s="28"/>
      <c r="O175" s="2"/>
      <c r="P175" s="48"/>
      <c r="Q175" s="2"/>
      <c r="R175" s="2"/>
      <c r="S175" s="3"/>
      <c r="T175" s="3"/>
      <c r="W175" s="2"/>
      <c r="Y175" s="2"/>
      <c r="Z175" s="2"/>
      <c r="AA175" s="2"/>
      <c r="AB175" s="2"/>
      <c r="AC175" s="2"/>
      <c r="AD175" s="2"/>
      <c r="AE175" s="28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8"/>
      <c r="I176" s="2"/>
      <c r="J176" s="2"/>
      <c r="K176" s="2"/>
      <c r="L176" s="3"/>
      <c r="M176" s="2"/>
      <c r="N176" s="28"/>
      <c r="O176" s="2"/>
      <c r="P176" s="48"/>
      <c r="Q176" s="2"/>
      <c r="R176" s="2"/>
      <c r="S176" s="3"/>
      <c r="T176" s="3"/>
      <c r="W176" s="2"/>
      <c r="Y176" s="2"/>
      <c r="Z176" s="2"/>
      <c r="AA176" s="2"/>
      <c r="AB176" s="2"/>
      <c r="AC176" s="2"/>
      <c r="AD176" s="2"/>
      <c r="AE176" s="28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8"/>
      <c r="I177" s="2"/>
      <c r="J177" s="2"/>
      <c r="K177" s="2"/>
      <c r="L177" s="3"/>
      <c r="M177" s="2"/>
      <c r="N177" s="28"/>
      <c r="O177" s="2"/>
      <c r="P177" s="48"/>
      <c r="Q177" s="2"/>
      <c r="R177" s="2"/>
      <c r="S177" s="3"/>
      <c r="T177" s="3"/>
      <c r="W177" s="2"/>
      <c r="Y177" s="2"/>
      <c r="Z177" s="2"/>
      <c r="AA177" s="2"/>
      <c r="AB177" s="2"/>
      <c r="AC177" s="2"/>
      <c r="AD177" s="2"/>
      <c r="AE177" s="28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8"/>
      <c r="I178" s="2"/>
      <c r="J178" s="2"/>
      <c r="K178" s="2"/>
      <c r="L178" s="3"/>
      <c r="M178" s="2"/>
      <c r="N178" s="28"/>
      <c r="O178" s="2"/>
      <c r="P178" s="48"/>
      <c r="Q178" s="2"/>
      <c r="R178" s="2"/>
      <c r="S178" s="3"/>
      <c r="T178" s="3"/>
      <c r="W178" s="2"/>
      <c r="Y178" s="2"/>
      <c r="Z178" s="2"/>
      <c r="AA178" s="2"/>
      <c r="AB178" s="2"/>
      <c r="AC178" s="2"/>
      <c r="AD178" s="2"/>
      <c r="AE178" s="28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8"/>
      <c r="I179" s="2"/>
      <c r="J179" s="2"/>
      <c r="K179" s="2"/>
      <c r="L179" s="3"/>
      <c r="M179" s="2"/>
      <c r="N179" s="28"/>
      <c r="O179" s="2"/>
      <c r="P179" s="48"/>
      <c r="Q179" s="2"/>
      <c r="R179" s="2"/>
      <c r="S179" s="3"/>
      <c r="T179" s="3"/>
      <c r="W179" s="2"/>
      <c r="Y179" s="2"/>
      <c r="Z179" s="2"/>
      <c r="AA179" s="2"/>
      <c r="AB179" s="2"/>
      <c r="AC179" s="2"/>
      <c r="AD179" s="2"/>
      <c r="AE179" s="28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8"/>
      <c r="I180" s="2"/>
      <c r="J180" s="2"/>
      <c r="K180" s="2"/>
      <c r="L180" s="3"/>
      <c r="M180" s="2"/>
      <c r="N180" s="28"/>
      <c r="O180" s="2"/>
      <c r="P180" s="48"/>
      <c r="Q180" s="2"/>
      <c r="R180" s="2"/>
      <c r="S180" s="3"/>
      <c r="T180" s="3"/>
      <c r="W180" s="2"/>
      <c r="Y180" s="2"/>
      <c r="Z180" s="2"/>
      <c r="AA180" s="2"/>
      <c r="AB180" s="2"/>
      <c r="AC180" s="2"/>
      <c r="AD180" s="2"/>
      <c r="AE180" s="28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8"/>
      <c r="I181" s="2"/>
      <c r="J181" s="2"/>
      <c r="K181" s="2"/>
      <c r="L181" s="3"/>
      <c r="M181" s="2"/>
      <c r="N181" s="28"/>
      <c r="O181" s="2"/>
      <c r="P181" s="48"/>
      <c r="Q181" s="2"/>
      <c r="R181" s="2"/>
      <c r="S181" s="3"/>
      <c r="T181" s="3"/>
      <c r="W181" s="2"/>
      <c r="Y181" s="2"/>
      <c r="Z181" s="2"/>
      <c r="AA181" s="2"/>
      <c r="AB181" s="2"/>
      <c r="AC181" s="2"/>
      <c r="AD181" s="2"/>
      <c r="AE181" s="28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8"/>
      <c r="I182" s="2"/>
      <c r="J182" s="2"/>
      <c r="K182" s="2"/>
      <c r="L182" s="3"/>
      <c r="M182" s="2"/>
      <c r="N182" s="28"/>
      <c r="O182" s="2"/>
      <c r="P182" s="48"/>
      <c r="Q182" s="2"/>
      <c r="R182" s="2"/>
      <c r="S182" s="3"/>
      <c r="T182" s="3"/>
      <c r="W182" s="2"/>
      <c r="Y182" s="2"/>
      <c r="Z182" s="2"/>
      <c r="AA182" s="2"/>
      <c r="AB182" s="2"/>
      <c r="AC182" s="2"/>
      <c r="AD182" s="2"/>
      <c r="AE182" s="28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8"/>
      <c r="I183" s="2"/>
      <c r="J183" s="2"/>
      <c r="K183" s="2"/>
      <c r="L183" s="3"/>
      <c r="M183" s="2"/>
      <c r="N183" s="28"/>
      <c r="O183" s="2"/>
      <c r="P183" s="48"/>
      <c r="Q183" s="2"/>
      <c r="R183" s="2"/>
      <c r="S183" s="3"/>
      <c r="T183" s="3"/>
      <c r="W183" s="2"/>
      <c r="Y183" s="2"/>
      <c r="Z183" s="2"/>
      <c r="AA183" s="2"/>
      <c r="AB183" s="2"/>
      <c r="AC183" s="2"/>
      <c r="AD183" s="2"/>
      <c r="AE183" s="28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8"/>
      <c r="I184" s="2"/>
      <c r="J184" s="2"/>
      <c r="K184" s="2"/>
      <c r="L184" s="3"/>
      <c r="M184" s="2"/>
      <c r="N184" s="28"/>
      <c r="O184" s="2"/>
      <c r="P184" s="48"/>
      <c r="Q184" s="2"/>
      <c r="R184" s="2"/>
      <c r="S184" s="3"/>
      <c r="T184" s="3"/>
      <c r="W184" s="2"/>
      <c r="Y184" s="2"/>
      <c r="Z184" s="2"/>
      <c r="AA184" s="2"/>
      <c r="AB184" s="2"/>
      <c r="AC184" s="2"/>
      <c r="AD184" s="2"/>
      <c r="AE184" s="28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8"/>
      <c r="I185" s="2"/>
      <c r="J185" s="2"/>
      <c r="K185" s="2"/>
      <c r="L185" s="3"/>
      <c r="M185" s="2"/>
      <c r="N185" s="28"/>
      <c r="O185" s="2"/>
      <c r="P185" s="48"/>
      <c r="Q185" s="2"/>
      <c r="R185" s="2"/>
      <c r="S185" s="3"/>
      <c r="T185" s="3"/>
      <c r="W185" s="2"/>
      <c r="Y185" s="2"/>
      <c r="Z185" s="2"/>
      <c r="AA185" s="2"/>
      <c r="AB185" s="2"/>
      <c r="AC185" s="2"/>
      <c r="AD185" s="2"/>
      <c r="AE185" s="28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8"/>
      <c r="I186" s="2"/>
      <c r="J186" s="2"/>
      <c r="K186" s="2"/>
      <c r="L186" s="3"/>
      <c r="M186" s="2"/>
      <c r="N186" s="28"/>
      <c r="O186" s="2"/>
      <c r="P186" s="48"/>
      <c r="Q186" s="2"/>
      <c r="R186" s="2"/>
      <c r="S186" s="3"/>
      <c r="T186" s="3"/>
      <c r="W186" s="2"/>
      <c r="Y186" s="2"/>
      <c r="Z186" s="2"/>
      <c r="AA186" s="2"/>
      <c r="AB186" s="2"/>
      <c r="AC186" s="2"/>
      <c r="AD186" s="2"/>
      <c r="AE186" s="28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8"/>
      <c r="I187" s="2"/>
      <c r="J187" s="2"/>
      <c r="K187" s="2"/>
      <c r="L187" s="3"/>
      <c r="M187" s="2"/>
      <c r="N187" s="28"/>
      <c r="O187" s="2"/>
      <c r="P187" s="48"/>
      <c r="Q187" s="2"/>
      <c r="R187" s="2"/>
      <c r="S187" s="3"/>
      <c r="T187" s="3"/>
      <c r="W187" s="2"/>
      <c r="Y187" s="2"/>
      <c r="Z187" s="2"/>
      <c r="AA187" s="2"/>
      <c r="AB187" s="2"/>
      <c r="AC187" s="2"/>
      <c r="AD187" s="2"/>
      <c r="AE187" s="28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8"/>
      <c r="I188" s="2"/>
      <c r="J188" s="2"/>
      <c r="K188" s="2"/>
      <c r="L188" s="3"/>
      <c r="M188" s="2"/>
      <c r="N188" s="28"/>
      <c r="O188" s="2"/>
      <c r="P188" s="48"/>
      <c r="Q188" s="2"/>
      <c r="R188" s="2"/>
      <c r="S188" s="3"/>
      <c r="T188" s="3"/>
      <c r="W188" s="2"/>
      <c r="Y188" s="2"/>
      <c r="Z188" s="2"/>
      <c r="AA188" s="2"/>
      <c r="AB188" s="2"/>
      <c r="AC188" s="2"/>
      <c r="AD188" s="2"/>
      <c r="AE188" s="28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8"/>
      <c r="I189" s="2"/>
      <c r="J189" s="2"/>
      <c r="K189" s="2"/>
      <c r="L189" s="3"/>
      <c r="M189" s="2"/>
      <c r="N189" s="28"/>
      <c r="O189" s="2"/>
      <c r="P189" s="48"/>
      <c r="Q189" s="2"/>
      <c r="R189" s="2"/>
      <c r="S189" s="3"/>
      <c r="T189" s="3"/>
      <c r="W189" s="2"/>
      <c r="Y189" s="2"/>
      <c r="Z189" s="2"/>
      <c r="AA189" s="2"/>
      <c r="AB189" s="2"/>
      <c r="AC189" s="2"/>
      <c r="AD189" s="2"/>
      <c r="AE189" s="28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8"/>
      <c r="I190" s="2"/>
      <c r="J190" s="2"/>
      <c r="K190" s="2"/>
      <c r="L190" s="3"/>
      <c r="M190" s="2"/>
      <c r="N190" s="28"/>
      <c r="O190" s="2"/>
      <c r="P190" s="48"/>
      <c r="Q190" s="2"/>
      <c r="R190" s="2"/>
      <c r="S190" s="3"/>
      <c r="T190" s="3"/>
      <c r="W190" s="2"/>
      <c r="Y190" s="2"/>
      <c r="Z190" s="2"/>
      <c r="AA190" s="2"/>
      <c r="AB190" s="2"/>
      <c r="AC190" s="2"/>
      <c r="AD190" s="2"/>
      <c r="AE190" s="28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8"/>
      <c r="I191" s="2"/>
      <c r="J191" s="2"/>
      <c r="K191" s="2"/>
      <c r="L191" s="3"/>
      <c r="M191" s="2"/>
      <c r="N191" s="28"/>
      <c r="O191" s="2"/>
      <c r="P191" s="48"/>
      <c r="Q191" s="2"/>
      <c r="R191" s="2"/>
      <c r="S191" s="3"/>
      <c r="T191" s="3"/>
      <c r="W191" s="2"/>
      <c r="Y191" s="2"/>
      <c r="Z191" s="2"/>
      <c r="AA191" s="2"/>
      <c r="AB191" s="2"/>
      <c r="AC191" s="2"/>
      <c r="AD191" s="2"/>
      <c r="AE191" s="28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8"/>
      <c r="I192" s="2"/>
      <c r="J192" s="2"/>
      <c r="K192" s="2"/>
      <c r="L192" s="3"/>
      <c r="M192" s="2"/>
      <c r="N192" s="28"/>
      <c r="O192" s="2"/>
      <c r="P192" s="48"/>
      <c r="Q192" s="2"/>
      <c r="R192" s="2"/>
      <c r="S192" s="3"/>
      <c r="T192" s="3"/>
      <c r="W192" s="2"/>
      <c r="Y192" s="2"/>
      <c r="Z192" s="2"/>
      <c r="AA192" s="2"/>
      <c r="AB192" s="2"/>
      <c r="AC192" s="2"/>
      <c r="AD192" s="2"/>
      <c r="AE192" s="28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8"/>
      <c r="I193" s="2"/>
      <c r="J193" s="2"/>
      <c r="K193" s="2"/>
      <c r="L193" s="3"/>
      <c r="M193" s="2"/>
      <c r="N193" s="28"/>
      <c r="O193" s="2"/>
      <c r="P193" s="48"/>
      <c r="Q193" s="2"/>
      <c r="R193" s="2"/>
      <c r="S193" s="3"/>
      <c r="T193" s="3"/>
      <c r="W193" s="2"/>
      <c r="Y193" s="2"/>
      <c r="Z193" s="2"/>
      <c r="AA193" s="2"/>
      <c r="AB193" s="2"/>
      <c r="AC193" s="2"/>
      <c r="AD193" s="2"/>
      <c r="AE193" s="28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8"/>
      <c r="I194" s="2"/>
      <c r="J194" s="2"/>
      <c r="K194" s="2"/>
      <c r="L194" s="3"/>
      <c r="M194" s="2"/>
      <c r="N194" s="28"/>
      <c r="O194" s="2"/>
      <c r="P194" s="48"/>
      <c r="Q194" s="2"/>
      <c r="R194" s="2"/>
      <c r="S194" s="3"/>
      <c r="T194" s="3"/>
      <c r="W194" s="2"/>
      <c r="Y194" s="2"/>
      <c r="Z194" s="2"/>
      <c r="AA194" s="2"/>
      <c r="AB194" s="2"/>
      <c r="AC194" s="2"/>
      <c r="AD194" s="2"/>
      <c r="AE194" s="28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8"/>
      <c r="I195" s="2"/>
      <c r="J195" s="2"/>
      <c r="K195" s="2"/>
      <c r="L195" s="3"/>
      <c r="M195" s="2"/>
      <c r="N195" s="28"/>
      <c r="O195" s="2"/>
      <c r="P195" s="48"/>
      <c r="Q195" s="2"/>
      <c r="R195" s="2"/>
      <c r="S195" s="3"/>
      <c r="T195" s="3"/>
      <c r="W195" s="2"/>
      <c r="Y195" s="2"/>
      <c r="Z195" s="2"/>
      <c r="AA195" s="2"/>
      <c r="AB195" s="2"/>
      <c r="AC195" s="2"/>
      <c r="AD195" s="2"/>
      <c r="AE195" s="28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8"/>
      <c r="I196" s="2"/>
      <c r="J196" s="2"/>
      <c r="K196" s="2"/>
      <c r="L196" s="3"/>
      <c r="M196" s="2"/>
      <c r="N196" s="28"/>
      <c r="O196" s="2"/>
      <c r="P196" s="48"/>
      <c r="Q196" s="2"/>
      <c r="R196" s="2"/>
      <c r="S196" s="3"/>
      <c r="T196" s="3"/>
      <c r="W196" s="2"/>
      <c r="Y196" s="2"/>
      <c r="Z196" s="2"/>
      <c r="AA196" s="2"/>
      <c r="AB196" s="2"/>
      <c r="AC196" s="2"/>
      <c r="AD196" s="2"/>
      <c r="AE196" s="28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8"/>
      <c r="I197" s="2"/>
      <c r="J197" s="2"/>
      <c r="K197" s="2"/>
      <c r="L197" s="3"/>
      <c r="M197" s="2"/>
      <c r="N197" s="28"/>
      <c r="O197" s="2"/>
      <c r="P197" s="48"/>
      <c r="Q197" s="2"/>
      <c r="R197" s="2"/>
      <c r="S197" s="3"/>
      <c r="T197" s="3"/>
      <c r="W197" s="2"/>
      <c r="Y197" s="2"/>
      <c r="Z197" s="2"/>
      <c r="AA197" s="2"/>
      <c r="AB197" s="2"/>
      <c r="AC197" s="2"/>
      <c r="AD197" s="2"/>
      <c r="AE197" s="28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8"/>
      <c r="I198" s="2"/>
      <c r="J198" s="2"/>
      <c r="K198" s="2"/>
      <c r="L198" s="3"/>
      <c r="M198" s="2"/>
      <c r="N198" s="28"/>
      <c r="O198" s="2"/>
      <c r="P198" s="48"/>
      <c r="Q198" s="2"/>
      <c r="R198" s="2"/>
      <c r="S198" s="3"/>
      <c r="T198" s="3"/>
      <c r="W198" s="2"/>
      <c r="Y198" s="2"/>
      <c r="Z198" s="2"/>
      <c r="AA198" s="2"/>
      <c r="AB198" s="2"/>
      <c r="AC198" s="2"/>
      <c r="AD198" s="2"/>
      <c r="AE198" s="28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8"/>
      <c r="I199" s="2"/>
      <c r="J199" s="2"/>
      <c r="K199" s="2"/>
      <c r="L199" s="3"/>
      <c r="M199" s="2"/>
      <c r="N199" s="28"/>
      <c r="O199" s="2"/>
      <c r="P199" s="48"/>
      <c r="Q199" s="2"/>
      <c r="R199" s="2"/>
      <c r="S199" s="3"/>
      <c r="T199" s="3"/>
      <c r="W199" s="2"/>
      <c r="Y199" s="2"/>
      <c r="Z199" s="2"/>
      <c r="AA199" s="2"/>
      <c r="AB199" s="2"/>
      <c r="AC199" s="2"/>
      <c r="AD199" s="2"/>
      <c r="AE199" s="28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8"/>
      <c r="I200" s="2"/>
      <c r="J200" s="2"/>
      <c r="K200" s="2"/>
      <c r="L200" s="3"/>
      <c r="M200" s="2"/>
      <c r="N200" s="28"/>
      <c r="O200" s="2"/>
      <c r="P200" s="48"/>
      <c r="Q200" s="2"/>
      <c r="R200" s="2"/>
      <c r="S200" s="3"/>
      <c r="T200" s="3"/>
      <c r="W200" s="2"/>
      <c r="Y200" s="2"/>
      <c r="Z200" s="2"/>
      <c r="AA200" s="2"/>
      <c r="AB200" s="2"/>
      <c r="AC200" s="2"/>
      <c r="AD200" s="2"/>
      <c r="AE200" s="28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8"/>
      <c r="I201" s="2"/>
      <c r="J201" s="2"/>
      <c r="K201" s="2"/>
      <c r="L201" s="3"/>
      <c r="M201" s="2"/>
      <c r="N201" s="28"/>
      <c r="O201" s="2"/>
      <c r="P201" s="48"/>
      <c r="Q201" s="2"/>
      <c r="R201" s="2"/>
      <c r="S201" s="3"/>
      <c r="T201" s="3"/>
      <c r="W201" s="2"/>
      <c r="Y201" s="2"/>
      <c r="Z201" s="2"/>
      <c r="AA201" s="2"/>
      <c r="AB201" s="2"/>
      <c r="AC201" s="2"/>
      <c r="AD201" s="2"/>
      <c r="AE201" s="28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8"/>
      <c r="I202" s="2"/>
      <c r="J202" s="2"/>
      <c r="K202" s="2"/>
      <c r="L202" s="3"/>
      <c r="M202" s="2"/>
      <c r="N202" s="28"/>
      <c r="O202" s="2"/>
      <c r="P202" s="48"/>
      <c r="Q202" s="2"/>
      <c r="R202" s="2"/>
      <c r="S202" s="3"/>
      <c r="T202" s="3"/>
      <c r="W202" s="2"/>
      <c r="Y202" s="2"/>
      <c r="Z202" s="2"/>
      <c r="AA202" s="2"/>
      <c r="AB202" s="2"/>
      <c r="AC202" s="2"/>
      <c r="AD202" s="2"/>
      <c r="AE202" s="28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8"/>
      <c r="I203" s="2"/>
      <c r="J203" s="2"/>
      <c r="K203" s="2"/>
      <c r="L203" s="3"/>
      <c r="M203" s="2"/>
      <c r="N203" s="28"/>
      <c r="O203" s="2"/>
      <c r="P203" s="48"/>
      <c r="Q203" s="2"/>
      <c r="R203" s="2"/>
      <c r="S203" s="3"/>
      <c r="T203" s="3"/>
      <c r="W203" s="2"/>
      <c r="Y203" s="2"/>
      <c r="Z203" s="2"/>
      <c r="AA203" s="2"/>
      <c r="AB203" s="2"/>
      <c r="AC203" s="2"/>
      <c r="AD203" s="2"/>
      <c r="AE203" s="28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8"/>
      <c r="I204" s="2"/>
      <c r="J204" s="2"/>
      <c r="K204" s="2"/>
      <c r="L204" s="3"/>
      <c r="M204" s="2"/>
      <c r="N204" s="28"/>
      <c r="O204" s="2"/>
      <c r="P204" s="48"/>
      <c r="Q204" s="2"/>
      <c r="R204" s="2"/>
      <c r="S204" s="3"/>
      <c r="T204" s="3"/>
      <c r="W204" s="2"/>
      <c r="Y204" s="2"/>
      <c r="Z204" s="2"/>
      <c r="AA204" s="2"/>
      <c r="AB204" s="2"/>
      <c r="AC204" s="2"/>
      <c r="AD204" s="2"/>
      <c r="AE204" s="28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8"/>
      <c r="I205" s="2"/>
      <c r="J205" s="2"/>
      <c r="K205" s="2"/>
      <c r="L205" s="3"/>
      <c r="M205" s="2"/>
      <c r="N205" s="28"/>
      <c r="O205" s="2"/>
      <c r="P205" s="48"/>
      <c r="Q205" s="2"/>
      <c r="R205" s="2"/>
      <c r="S205" s="3"/>
      <c r="T205" s="3"/>
      <c r="W205" s="2"/>
      <c r="Y205" s="2"/>
      <c r="Z205" s="2"/>
      <c r="AA205" s="2"/>
      <c r="AB205" s="2"/>
      <c r="AC205" s="2"/>
      <c r="AD205" s="2"/>
      <c r="AE205" s="28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8"/>
      <c r="I206" s="2"/>
      <c r="J206" s="2"/>
      <c r="K206" s="2"/>
      <c r="L206" s="3"/>
      <c r="M206" s="2"/>
      <c r="N206" s="28"/>
      <c r="O206" s="2"/>
      <c r="P206" s="48"/>
      <c r="Q206" s="2"/>
      <c r="R206" s="2"/>
      <c r="S206" s="3"/>
      <c r="T206" s="3"/>
      <c r="W206" s="2"/>
      <c r="Y206" s="2"/>
      <c r="Z206" s="2"/>
      <c r="AA206" s="2"/>
      <c r="AB206" s="2"/>
      <c r="AC206" s="2"/>
      <c r="AD206" s="2"/>
      <c r="AE206" s="28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8"/>
      <c r="I207" s="2"/>
      <c r="J207" s="2"/>
      <c r="K207" s="2"/>
      <c r="L207" s="3"/>
      <c r="M207" s="2"/>
      <c r="N207" s="28"/>
      <c r="O207" s="2"/>
      <c r="P207" s="48"/>
      <c r="Q207" s="2"/>
      <c r="R207" s="2"/>
      <c r="S207" s="3"/>
      <c r="T207" s="3"/>
      <c r="W207" s="2"/>
      <c r="Y207" s="2"/>
      <c r="Z207" s="2"/>
      <c r="AA207" s="2"/>
      <c r="AB207" s="2"/>
      <c r="AC207" s="2"/>
      <c r="AD207" s="2"/>
      <c r="AE207" s="28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8"/>
      <c r="I208" s="2"/>
      <c r="J208" s="2"/>
      <c r="K208" s="2"/>
      <c r="L208" s="3"/>
      <c r="M208" s="2"/>
      <c r="N208" s="28"/>
      <c r="O208" s="2"/>
      <c r="P208" s="48"/>
      <c r="Q208" s="2"/>
      <c r="R208" s="2"/>
      <c r="S208" s="3"/>
      <c r="T208" s="3"/>
      <c r="W208" s="2"/>
      <c r="Y208" s="2"/>
      <c r="Z208" s="2"/>
      <c r="AA208" s="2"/>
      <c r="AB208" s="2"/>
      <c r="AC208" s="2"/>
      <c r="AD208" s="2"/>
      <c r="AE208" s="28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8"/>
      <c r="I209" s="2"/>
      <c r="J209" s="2"/>
      <c r="K209" s="2"/>
      <c r="L209" s="3"/>
      <c r="M209" s="2"/>
      <c r="N209" s="28"/>
      <c r="O209" s="2"/>
      <c r="P209" s="48"/>
      <c r="Q209" s="2"/>
      <c r="R209" s="2"/>
      <c r="S209" s="3"/>
      <c r="T209" s="3"/>
      <c r="W209" s="2"/>
      <c r="Y209" s="2"/>
      <c r="Z209" s="2"/>
      <c r="AA209" s="2"/>
      <c r="AB209" s="2"/>
      <c r="AC209" s="2"/>
      <c r="AD209" s="2"/>
      <c r="AE209" s="28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8"/>
      <c r="I210" s="2"/>
      <c r="J210" s="2"/>
      <c r="K210" s="2"/>
      <c r="L210" s="3"/>
      <c r="M210" s="2"/>
      <c r="N210" s="28"/>
      <c r="O210" s="2"/>
      <c r="P210" s="48"/>
      <c r="Q210" s="2"/>
      <c r="R210" s="2"/>
      <c r="S210" s="3"/>
      <c r="T210" s="3"/>
      <c r="W210" s="2"/>
      <c r="Y210" s="2"/>
      <c r="Z210" s="2"/>
      <c r="AA210" s="2"/>
      <c r="AB210" s="2"/>
      <c r="AC210" s="2"/>
      <c r="AD210" s="2"/>
      <c r="AE210" s="28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8"/>
      <c r="I211" s="2"/>
      <c r="J211" s="2"/>
      <c r="K211" s="2"/>
      <c r="L211" s="3"/>
      <c r="M211" s="2"/>
      <c r="N211" s="28"/>
      <c r="O211" s="2"/>
      <c r="P211" s="48"/>
      <c r="Q211" s="2"/>
      <c r="R211" s="2"/>
      <c r="S211" s="3"/>
      <c r="T211" s="3"/>
      <c r="W211" s="2"/>
      <c r="Y211" s="2"/>
      <c r="Z211" s="2"/>
      <c r="AA211" s="2"/>
      <c r="AB211" s="2"/>
      <c r="AC211" s="2"/>
      <c r="AD211" s="2"/>
      <c r="AE211" s="28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8"/>
      <c r="I212" s="2"/>
      <c r="J212" s="2"/>
      <c r="K212" s="2"/>
      <c r="L212" s="3"/>
      <c r="M212" s="2"/>
      <c r="N212" s="28"/>
      <c r="O212" s="2"/>
      <c r="P212" s="48"/>
      <c r="Q212" s="2"/>
      <c r="R212" s="2"/>
      <c r="S212" s="3"/>
      <c r="T212" s="3"/>
      <c r="W212" s="2"/>
      <c r="Y212" s="2"/>
      <c r="Z212" s="2"/>
      <c r="AA212" s="2"/>
      <c r="AB212" s="2"/>
      <c r="AC212" s="2"/>
      <c r="AD212" s="2"/>
      <c r="AE212" s="28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8"/>
      <c r="I213" s="2"/>
      <c r="J213" s="2"/>
      <c r="K213" s="2"/>
      <c r="L213" s="3"/>
      <c r="M213" s="2"/>
      <c r="N213" s="28"/>
      <c r="O213" s="2"/>
      <c r="P213" s="48"/>
      <c r="Q213" s="2"/>
      <c r="R213" s="2"/>
      <c r="S213" s="3"/>
      <c r="T213" s="3"/>
      <c r="W213" s="2"/>
      <c r="Y213" s="2"/>
      <c r="Z213" s="2"/>
      <c r="AA213" s="2"/>
      <c r="AB213" s="2"/>
      <c r="AC213" s="2"/>
      <c r="AD213" s="2"/>
      <c r="AE213" s="28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8"/>
      <c r="I214" s="2"/>
      <c r="J214" s="2"/>
      <c r="K214" s="2"/>
      <c r="L214" s="3"/>
      <c r="M214" s="2"/>
      <c r="N214" s="28"/>
      <c r="O214" s="2"/>
      <c r="P214" s="48"/>
      <c r="Q214" s="2"/>
      <c r="R214" s="2"/>
      <c r="S214" s="3"/>
      <c r="T214" s="3"/>
      <c r="W214" s="2"/>
      <c r="Y214" s="2"/>
      <c r="Z214" s="2"/>
      <c r="AA214" s="2"/>
      <c r="AB214" s="2"/>
      <c r="AC214" s="2"/>
      <c r="AD214" s="2"/>
      <c r="AE214" s="28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8"/>
      <c r="I215" s="2"/>
      <c r="J215" s="2"/>
      <c r="K215" s="2"/>
      <c r="L215" s="3"/>
      <c r="M215" s="2"/>
      <c r="N215" s="28"/>
      <c r="O215" s="2"/>
      <c r="P215" s="48"/>
      <c r="Q215" s="2"/>
      <c r="R215" s="2"/>
      <c r="S215" s="3"/>
      <c r="T215" s="3"/>
      <c r="W215" s="2"/>
      <c r="Y215" s="2"/>
      <c r="Z215" s="2"/>
      <c r="AA215" s="2"/>
      <c r="AB215" s="2"/>
      <c r="AC215" s="2"/>
      <c r="AD215" s="2"/>
      <c r="AE215" s="28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8"/>
      <c r="I216" s="2"/>
      <c r="J216" s="2"/>
      <c r="K216" s="2"/>
      <c r="L216" s="3"/>
      <c r="M216" s="2"/>
      <c r="N216" s="28"/>
      <c r="O216" s="2"/>
      <c r="P216" s="48"/>
      <c r="Q216" s="2"/>
      <c r="R216" s="2"/>
      <c r="S216" s="3"/>
      <c r="T216" s="3"/>
      <c r="W216" s="2"/>
      <c r="Y216" s="2"/>
      <c r="Z216" s="2"/>
      <c r="AA216" s="2"/>
      <c r="AB216" s="2"/>
      <c r="AC216" s="2"/>
      <c r="AD216" s="2"/>
      <c r="AE216" s="28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8"/>
      <c r="I217" s="2"/>
      <c r="J217" s="2"/>
      <c r="K217" s="2"/>
      <c r="L217" s="3"/>
      <c r="M217" s="2"/>
      <c r="N217" s="28"/>
      <c r="O217" s="2"/>
      <c r="P217" s="48"/>
      <c r="Q217" s="2"/>
      <c r="R217" s="2"/>
      <c r="S217" s="3"/>
      <c r="T217" s="3"/>
      <c r="W217" s="2"/>
      <c r="Y217" s="2"/>
      <c r="Z217" s="2"/>
      <c r="AA217" s="2"/>
      <c r="AB217" s="2"/>
      <c r="AC217" s="2"/>
      <c r="AD217" s="2"/>
      <c r="AE217" s="28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8"/>
      <c r="I218" s="2"/>
      <c r="J218" s="2"/>
      <c r="K218" s="2"/>
      <c r="L218" s="3"/>
      <c r="M218" s="2"/>
      <c r="N218" s="28"/>
      <c r="O218" s="2"/>
      <c r="P218" s="48"/>
      <c r="Q218" s="2"/>
      <c r="R218" s="2"/>
      <c r="S218" s="3"/>
      <c r="T218" s="3"/>
      <c r="W218" s="2"/>
      <c r="Y218" s="2"/>
      <c r="Z218" s="2"/>
      <c r="AA218" s="2"/>
      <c r="AB218" s="2"/>
      <c r="AC218" s="2"/>
      <c r="AD218" s="2"/>
      <c r="AE218" s="28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8"/>
      <c r="I219" s="2"/>
      <c r="J219" s="2"/>
      <c r="K219" s="2"/>
      <c r="L219" s="3"/>
      <c r="M219" s="2"/>
      <c r="N219" s="28"/>
      <c r="O219" s="2"/>
      <c r="P219" s="48"/>
      <c r="Q219" s="2"/>
      <c r="R219" s="2"/>
      <c r="S219" s="3"/>
      <c r="T219" s="3"/>
      <c r="W219" s="2"/>
      <c r="Y219" s="2"/>
      <c r="Z219" s="2"/>
      <c r="AA219" s="2"/>
      <c r="AB219" s="2"/>
      <c r="AC219" s="2"/>
      <c r="AD219" s="2"/>
      <c r="AE219" s="28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8"/>
      <c r="I220" s="2"/>
      <c r="J220" s="2"/>
      <c r="K220" s="2"/>
      <c r="L220" s="3"/>
      <c r="M220" s="2"/>
      <c r="N220" s="28"/>
      <c r="O220" s="2"/>
      <c r="P220" s="48"/>
      <c r="Q220" s="2"/>
      <c r="R220" s="2"/>
      <c r="S220" s="3"/>
      <c r="T220" s="3"/>
      <c r="W220" s="2"/>
      <c r="Y220" s="2"/>
      <c r="Z220" s="2"/>
      <c r="AA220" s="2"/>
      <c r="AB220" s="2"/>
      <c r="AC220" s="2"/>
      <c r="AD220" s="2"/>
      <c r="AE220" s="28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8"/>
      <c r="I221" s="2"/>
      <c r="J221" s="2"/>
      <c r="K221" s="2"/>
      <c r="L221" s="3"/>
      <c r="M221" s="2"/>
      <c r="N221" s="28"/>
      <c r="O221" s="2"/>
      <c r="P221" s="48"/>
      <c r="Q221" s="2"/>
      <c r="R221" s="2"/>
      <c r="S221" s="3"/>
      <c r="T221" s="3"/>
      <c r="W221" s="2"/>
      <c r="Y221" s="2"/>
      <c r="Z221" s="2"/>
      <c r="AA221" s="2"/>
      <c r="AB221" s="2"/>
      <c r="AC221" s="2"/>
      <c r="AD221" s="2"/>
      <c r="AE221" s="28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8"/>
      <c r="I222" s="2"/>
      <c r="J222" s="2"/>
      <c r="K222" s="2"/>
      <c r="L222" s="3"/>
      <c r="M222" s="2"/>
      <c r="N222" s="28"/>
      <c r="O222" s="2"/>
      <c r="P222" s="48"/>
      <c r="Q222" s="2"/>
      <c r="R222" s="2"/>
      <c r="S222" s="3"/>
      <c r="T222" s="3"/>
      <c r="W222" s="2"/>
      <c r="Y222" s="2"/>
      <c r="Z222" s="2"/>
      <c r="AA222" s="2"/>
      <c r="AB222" s="2"/>
      <c r="AC222" s="2"/>
      <c r="AD222" s="2"/>
      <c r="AE222" s="28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8"/>
      <c r="I223" s="2"/>
      <c r="J223" s="2"/>
      <c r="K223" s="2"/>
      <c r="L223" s="3"/>
      <c r="M223" s="2"/>
      <c r="N223" s="28"/>
      <c r="O223" s="2"/>
      <c r="P223" s="48"/>
      <c r="Q223" s="2"/>
      <c r="R223" s="2"/>
      <c r="S223" s="3"/>
      <c r="T223" s="3"/>
      <c r="W223" s="2"/>
      <c r="Y223" s="2"/>
      <c r="Z223" s="2"/>
      <c r="AA223" s="2"/>
      <c r="AB223" s="2"/>
      <c r="AC223" s="2"/>
      <c r="AD223" s="2"/>
      <c r="AE223" s="28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8"/>
      <c r="I224" s="2"/>
      <c r="J224" s="2"/>
      <c r="K224" s="2"/>
      <c r="L224" s="3"/>
      <c r="M224" s="2"/>
      <c r="N224" s="28"/>
      <c r="O224" s="2"/>
      <c r="P224" s="48"/>
      <c r="Q224" s="2"/>
      <c r="R224" s="2"/>
      <c r="S224" s="3"/>
      <c r="T224" s="3"/>
      <c r="W224" s="2"/>
      <c r="Y224" s="2"/>
      <c r="Z224" s="2"/>
      <c r="AA224" s="2"/>
      <c r="AB224" s="2"/>
      <c r="AC224" s="2"/>
      <c r="AD224" s="2"/>
      <c r="AE224" s="28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8"/>
      <c r="I225" s="2"/>
      <c r="J225" s="2"/>
      <c r="K225" s="2"/>
      <c r="L225" s="3"/>
      <c r="M225" s="2"/>
      <c r="N225" s="28"/>
      <c r="O225" s="2"/>
      <c r="P225" s="48"/>
      <c r="Q225" s="2"/>
      <c r="R225" s="2"/>
      <c r="S225" s="3"/>
      <c r="T225" s="3"/>
      <c r="W225" s="2"/>
      <c r="Y225" s="2"/>
      <c r="Z225" s="2"/>
      <c r="AA225" s="2"/>
      <c r="AB225" s="2"/>
      <c r="AC225" s="2"/>
      <c r="AD225" s="2"/>
      <c r="AE225" s="28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8"/>
      <c r="I226" s="2"/>
      <c r="J226" s="2"/>
      <c r="K226" s="2"/>
      <c r="L226" s="3"/>
      <c r="M226" s="2"/>
      <c r="N226" s="28"/>
      <c r="O226" s="2"/>
      <c r="P226" s="48"/>
      <c r="Q226" s="2"/>
      <c r="R226" s="2"/>
      <c r="S226" s="3"/>
      <c r="T226" s="3"/>
      <c r="W226" s="2"/>
      <c r="Y226" s="2"/>
      <c r="Z226" s="2"/>
      <c r="AA226" s="2"/>
      <c r="AB226" s="2"/>
      <c r="AC226" s="2"/>
      <c r="AD226" s="2"/>
      <c r="AE226" s="28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8"/>
      <c r="I227" s="2"/>
      <c r="J227" s="2"/>
      <c r="K227" s="2"/>
      <c r="L227" s="3"/>
      <c r="M227" s="2"/>
      <c r="N227" s="28"/>
      <c r="O227" s="2"/>
      <c r="P227" s="48"/>
      <c r="Q227" s="2"/>
      <c r="R227" s="2"/>
      <c r="S227" s="3"/>
      <c r="T227" s="3"/>
      <c r="W227" s="2"/>
      <c r="Y227" s="2"/>
      <c r="Z227" s="2"/>
      <c r="AA227" s="2"/>
      <c r="AB227" s="2"/>
      <c r="AC227" s="2"/>
      <c r="AD227" s="2"/>
      <c r="AE227" s="28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8"/>
      <c r="I228" s="2"/>
      <c r="J228" s="2"/>
      <c r="K228" s="2"/>
      <c r="L228" s="3"/>
      <c r="M228" s="2"/>
      <c r="N228" s="28"/>
      <c r="O228" s="2"/>
      <c r="P228" s="48"/>
      <c r="Q228" s="2"/>
      <c r="R228" s="2"/>
      <c r="S228" s="3"/>
      <c r="T228" s="3"/>
      <c r="W228" s="2"/>
      <c r="Y228" s="2"/>
      <c r="Z228" s="2"/>
      <c r="AA228" s="2"/>
      <c r="AB228" s="2"/>
      <c r="AC228" s="2"/>
      <c r="AD228" s="2"/>
      <c r="AE228" s="28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8"/>
      <c r="I229" s="2"/>
      <c r="J229" s="2"/>
      <c r="K229" s="2"/>
      <c r="L229" s="3"/>
      <c r="M229" s="2"/>
      <c r="N229" s="28"/>
      <c r="O229" s="2"/>
      <c r="P229" s="48"/>
      <c r="Q229" s="2"/>
      <c r="R229" s="2"/>
      <c r="S229" s="3"/>
      <c r="T229" s="3"/>
      <c r="W229" s="2"/>
      <c r="Y229" s="2"/>
      <c r="Z229" s="2"/>
      <c r="AA229" s="2"/>
      <c r="AB229" s="2"/>
      <c r="AC229" s="2"/>
      <c r="AD229" s="2"/>
      <c r="AE229" s="28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8"/>
      <c r="I230" s="2"/>
      <c r="J230" s="2"/>
      <c r="K230" s="2"/>
      <c r="L230" s="3"/>
      <c r="M230" s="2"/>
      <c r="N230" s="28"/>
      <c r="O230" s="2"/>
      <c r="P230" s="48"/>
      <c r="Q230" s="2"/>
      <c r="R230" s="2"/>
      <c r="S230" s="3"/>
      <c r="T230" s="3"/>
      <c r="W230" s="2"/>
      <c r="Y230" s="2"/>
      <c r="Z230" s="2"/>
      <c r="AA230" s="2"/>
      <c r="AB230" s="2"/>
      <c r="AC230" s="2"/>
      <c r="AD230" s="2"/>
      <c r="AE230" s="28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8"/>
      <c r="I231" s="2"/>
      <c r="J231" s="2"/>
      <c r="K231" s="2"/>
      <c r="L231" s="3"/>
      <c r="M231" s="2"/>
      <c r="N231" s="28"/>
      <c r="O231" s="2"/>
      <c r="P231" s="48"/>
      <c r="Q231" s="2"/>
      <c r="R231" s="2"/>
      <c r="S231" s="3"/>
      <c r="T231" s="3"/>
      <c r="W231" s="2"/>
      <c r="Y231" s="2"/>
      <c r="Z231" s="2"/>
      <c r="AA231" s="2"/>
      <c r="AB231" s="2"/>
      <c r="AC231" s="2"/>
      <c r="AD231" s="2"/>
      <c r="AE231" s="28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8"/>
      <c r="I232" s="2"/>
      <c r="J232" s="2"/>
      <c r="K232" s="2"/>
      <c r="L232" s="3"/>
      <c r="M232" s="2"/>
      <c r="N232" s="28"/>
      <c r="O232" s="2"/>
      <c r="P232" s="48"/>
      <c r="Q232" s="2"/>
      <c r="R232" s="2"/>
      <c r="S232" s="3"/>
      <c r="T232" s="3"/>
      <c r="W232" s="2"/>
      <c r="Y232" s="2"/>
      <c r="Z232" s="2"/>
      <c r="AA232" s="2"/>
      <c r="AB232" s="2"/>
      <c r="AC232" s="2"/>
      <c r="AD232" s="2"/>
      <c r="AE232" s="28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8"/>
      <c r="I233" s="2"/>
      <c r="J233" s="2"/>
      <c r="K233" s="2"/>
      <c r="L233" s="3"/>
      <c r="M233" s="2"/>
      <c r="N233" s="28"/>
      <c r="O233" s="2"/>
      <c r="P233" s="48"/>
      <c r="Q233" s="2"/>
      <c r="R233" s="2"/>
      <c r="S233" s="3"/>
      <c r="T233" s="3"/>
      <c r="W233" s="2"/>
      <c r="Y233" s="2"/>
      <c r="Z233" s="2"/>
      <c r="AA233" s="2"/>
      <c r="AB233" s="2"/>
      <c r="AC233" s="2"/>
      <c r="AD233" s="2"/>
      <c r="AE233" s="28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8"/>
      <c r="I234" s="2"/>
      <c r="J234" s="2"/>
      <c r="K234" s="2"/>
      <c r="L234" s="3"/>
      <c r="M234" s="2"/>
      <c r="N234" s="28"/>
      <c r="O234" s="2"/>
      <c r="P234" s="48"/>
      <c r="Q234" s="2"/>
      <c r="R234" s="2"/>
      <c r="S234" s="3"/>
      <c r="T234" s="3"/>
      <c r="W234" s="2"/>
      <c r="Y234" s="2"/>
      <c r="Z234" s="2"/>
      <c r="AA234" s="2"/>
      <c r="AB234" s="2"/>
      <c r="AC234" s="2"/>
      <c r="AD234" s="2"/>
      <c r="AE234" s="28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8"/>
      <c r="I235" s="2"/>
      <c r="J235" s="2"/>
      <c r="K235" s="2"/>
      <c r="L235" s="3"/>
      <c r="M235" s="2"/>
      <c r="N235" s="28"/>
      <c r="O235" s="2"/>
      <c r="P235" s="48"/>
      <c r="Q235" s="2"/>
      <c r="R235" s="2"/>
      <c r="S235" s="3"/>
      <c r="T235" s="3"/>
      <c r="W235" s="2"/>
      <c r="Y235" s="2"/>
      <c r="Z235" s="2"/>
      <c r="AA235" s="2"/>
      <c r="AB235" s="2"/>
      <c r="AC235" s="2"/>
      <c r="AD235" s="2"/>
      <c r="AE235" s="28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8"/>
      <c r="I236" s="2"/>
      <c r="J236" s="2"/>
      <c r="K236" s="2"/>
      <c r="L236" s="3"/>
      <c r="M236" s="2"/>
      <c r="N236" s="28"/>
      <c r="O236" s="2"/>
      <c r="P236" s="48"/>
      <c r="Q236" s="2"/>
      <c r="R236" s="2"/>
      <c r="S236" s="3"/>
      <c r="T236" s="3"/>
      <c r="W236" s="2"/>
      <c r="Y236" s="2"/>
      <c r="Z236" s="2"/>
      <c r="AA236" s="2"/>
      <c r="AB236" s="2"/>
      <c r="AC236" s="2"/>
      <c r="AD236" s="2"/>
      <c r="AE236" s="28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8"/>
      <c r="I237" s="2"/>
      <c r="J237" s="2"/>
      <c r="K237" s="2"/>
      <c r="L237" s="3"/>
      <c r="M237" s="2"/>
      <c r="N237" s="28"/>
      <c r="O237" s="2"/>
      <c r="P237" s="48"/>
      <c r="Q237" s="2"/>
      <c r="R237" s="2"/>
      <c r="S237" s="3"/>
      <c r="T237" s="3"/>
      <c r="W237" s="2"/>
      <c r="Y237" s="2"/>
      <c r="Z237" s="2"/>
      <c r="AA237" s="2"/>
      <c r="AB237" s="2"/>
      <c r="AC237" s="2"/>
      <c r="AD237" s="2"/>
      <c r="AE237" s="28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8"/>
      <c r="I238" s="2"/>
      <c r="J238" s="2"/>
      <c r="K238" s="2"/>
      <c r="L238" s="3"/>
      <c r="M238" s="2"/>
      <c r="N238" s="28"/>
      <c r="O238" s="2"/>
      <c r="P238" s="48"/>
      <c r="Q238" s="2"/>
      <c r="R238" s="2"/>
      <c r="S238" s="3"/>
      <c r="T238" s="3"/>
      <c r="W238" s="2"/>
      <c r="Y238" s="2"/>
      <c r="Z238" s="2"/>
      <c r="AA238" s="2"/>
      <c r="AB238" s="2"/>
      <c r="AC238" s="2"/>
      <c r="AD238" s="2"/>
      <c r="AE238" s="28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8"/>
      <c r="I239" s="2"/>
      <c r="J239" s="2"/>
      <c r="K239" s="2"/>
      <c r="L239" s="3"/>
      <c r="M239" s="2"/>
      <c r="N239" s="28"/>
      <c r="O239" s="2"/>
      <c r="P239" s="48"/>
      <c r="Q239" s="2"/>
      <c r="R239" s="2"/>
      <c r="S239" s="3"/>
      <c r="T239" s="3"/>
      <c r="W239" s="2"/>
      <c r="Y239" s="2"/>
      <c r="Z239" s="2"/>
      <c r="AA239" s="2"/>
      <c r="AB239" s="2"/>
      <c r="AC239" s="2"/>
      <c r="AD239" s="2"/>
      <c r="AE239" s="28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8"/>
      <c r="I240" s="2"/>
      <c r="J240" s="2"/>
      <c r="K240" s="2"/>
      <c r="L240" s="3"/>
      <c r="M240" s="2"/>
      <c r="N240" s="28"/>
      <c r="O240" s="2"/>
      <c r="P240" s="48"/>
      <c r="Q240" s="2"/>
      <c r="R240" s="2"/>
      <c r="S240" s="3"/>
      <c r="T240" s="3"/>
      <c r="W240" s="2"/>
      <c r="Y240" s="2"/>
      <c r="Z240" s="2"/>
      <c r="AA240" s="2"/>
      <c r="AB240" s="2"/>
      <c r="AC240" s="2"/>
      <c r="AD240" s="2"/>
      <c r="AE240" s="28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8"/>
      <c r="I241" s="2"/>
      <c r="J241" s="2"/>
      <c r="K241" s="2"/>
      <c r="L241" s="3"/>
      <c r="M241" s="2"/>
      <c r="N241" s="28"/>
      <c r="O241" s="2"/>
      <c r="P241" s="48"/>
      <c r="Q241" s="2"/>
      <c r="R241" s="2"/>
      <c r="S241" s="3"/>
      <c r="T241" s="3"/>
      <c r="W241" s="2"/>
      <c r="Y241" s="2"/>
      <c r="Z241" s="2"/>
      <c r="AA241" s="2"/>
      <c r="AB241" s="2"/>
      <c r="AC241" s="2"/>
      <c r="AD241" s="2"/>
      <c r="AE241" s="28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8"/>
      <c r="I242" s="2"/>
      <c r="J242" s="2"/>
      <c r="K242" s="2"/>
      <c r="L242" s="3"/>
      <c r="M242" s="2"/>
      <c r="N242" s="28"/>
      <c r="O242" s="2"/>
      <c r="P242" s="48"/>
      <c r="Q242" s="2"/>
      <c r="R242" s="2"/>
      <c r="S242" s="3"/>
      <c r="T242" s="3"/>
      <c r="W242" s="2"/>
      <c r="Y242" s="2"/>
      <c r="Z242" s="2"/>
      <c r="AA242" s="2"/>
      <c r="AB242" s="2"/>
      <c r="AC242" s="2"/>
      <c r="AD242" s="2"/>
      <c r="AE242" s="28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8"/>
      <c r="I243" s="2"/>
      <c r="J243" s="2"/>
      <c r="K243" s="2"/>
      <c r="L243" s="3"/>
      <c r="M243" s="2"/>
      <c r="N243" s="28"/>
      <c r="O243" s="2"/>
      <c r="P243" s="48"/>
      <c r="Q243" s="2"/>
      <c r="R243" s="2"/>
      <c r="S243" s="3"/>
      <c r="T243" s="3"/>
      <c r="W243" s="2"/>
      <c r="Y243" s="2"/>
      <c r="Z243" s="2"/>
      <c r="AA243" s="2"/>
      <c r="AB243" s="2"/>
      <c r="AC243" s="2"/>
      <c r="AD243" s="2"/>
      <c r="AE243" s="28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8"/>
      <c r="I244" s="2"/>
      <c r="J244" s="2"/>
      <c r="K244" s="2"/>
      <c r="L244" s="3"/>
      <c r="M244" s="2"/>
      <c r="N244" s="28"/>
      <c r="O244" s="2"/>
      <c r="P244" s="48"/>
      <c r="Q244" s="2"/>
      <c r="R244" s="2"/>
      <c r="S244" s="3"/>
      <c r="T244" s="3"/>
      <c r="W244" s="2"/>
      <c r="Y244" s="2"/>
      <c r="Z244" s="2"/>
      <c r="AA244" s="2"/>
      <c r="AB244" s="2"/>
      <c r="AC244" s="2"/>
      <c r="AD244" s="2"/>
      <c r="AE244" s="28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8"/>
      <c r="I245" s="2"/>
      <c r="J245" s="2"/>
      <c r="K245" s="2"/>
      <c r="L245" s="3"/>
      <c r="M245" s="2"/>
      <c r="N245" s="28"/>
      <c r="O245" s="2"/>
      <c r="P245" s="48"/>
      <c r="Q245" s="2"/>
      <c r="R245" s="2"/>
      <c r="S245" s="3"/>
      <c r="T245" s="3"/>
      <c r="W245" s="2"/>
      <c r="Y245" s="2"/>
      <c r="Z245" s="2"/>
      <c r="AA245" s="2"/>
      <c r="AB245" s="2"/>
      <c r="AC245" s="2"/>
      <c r="AD245" s="2"/>
      <c r="AE245" s="28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8"/>
      <c r="I246" s="2"/>
      <c r="J246" s="2"/>
      <c r="K246" s="2"/>
      <c r="L246" s="3"/>
      <c r="M246" s="2"/>
      <c r="N246" s="28"/>
      <c r="O246" s="2"/>
      <c r="P246" s="48"/>
      <c r="Q246" s="2"/>
      <c r="R246" s="2"/>
      <c r="S246" s="3"/>
      <c r="T246" s="3"/>
      <c r="W246" s="2"/>
      <c r="Y246" s="2"/>
      <c r="Z246" s="2"/>
      <c r="AA246" s="2"/>
      <c r="AB246" s="2"/>
      <c r="AC246" s="2"/>
      <c r="AD246" s="2"/>
      <c r="AE246" s="28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8"/>
      <c r="I247" s="2"/>
      <c r="J247" s="2"/>
      <c r="K247" s="2"/>
      <c r="L247" s="3"/>
      <c r="M247" s="2"/>
      <c r="N247" s="28"/>
      <c r="O247" s="2"/>
      <c r="P247" s="48"/>
      <c r="Q247" s="2"/>
      <c r="R247" s="2"/>
      <c r="S247" s="3"/>
      <c r="T247" s="3"/>
      <c r="W247" s="2"/>
      <c r="Y247" s="2"/>
      <c r="Z247" s="2"/>
      <c r="AA247" s="2"/>
      <c r="AB247" s="2"/>
      <c r="AC247" s="2"/>
      <c r="AD247" s="2"/>
      <c r="AE247" s="28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8"/>
      <c r="I248" s="2"/>
      <c r="J248" s="2"/>
      <c r="K248" s="2"/>
      <c r="L248" s="3"/>
      <c r="M248" s="2"/>
      <c r="N248" s="28"/>
      <c r="O248" s="2"/>
      <c r="P248" s="48"/>
      <c r="Q248" s="2"/>
      <c r="R248" s="2"/>
      <c r="S248" s="3"/>
      <c r="T248" s="3"/>
      <c r="W248" s="2"/>
      <c r="Y248" s="2"/>
      <c r="Z248" s="2"/>
      <c r="AA248" s="2"/>
      <c r="AB248" s="2"/>
      <c r="AC248" s="2"/>
      <c r="AD248" s="2"/>
      <c r="AE248" s="28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8"/>
      <c r="I249" s="2"/>
      <c r="J249" s="2"/>
      <c r="K249" s="2"/>
      <c r="L249" s="3"/>
      <c r="M249" s="2"/>
      <c r="N249" s="28"/>
      <c r="O249" s="2"/>
      <c r="P249" s="48"/>
      <c r="Q249" s="2"/>
      <c r="R249" s="2"/>
      <c r="S249" s="3"/>
      <c r="T249" s="3"/>
      <c r="W249" s="2"/>
      <c r="Y249" s="2"/>
      <c r="Z249" s="2"/>
      <c r="AA249" s="2"/>
      <c r="AB249" s="2"/>
      <c r="AC249" s="2"/>
      <c r="AD249" s="2"/>
      <c r="AE249" s="28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8"/>
      <c r="I250" s="2"/>
      <c r="J250" s="2"/>
      <c r="K250" s="2"/>
      <c r="L250" s="3"/>
      <c r="M250" s="2"/>
      <c r="N250" s="28"/>
      <c r="O250" s="2"/>
      <c r="P250" s="48"/>
      <c r="Q250" s="2"/>
      <c r="R250" s="2"/>
      <c r="S250" s="3"/>
      <c r="T250" s="3"/>
      <c r="W250" s="2"/>
      <c r="Y250" s="2"/>
      <c r="Z250" s="2"/>
      <c r="AA250" s="2"/>
      <c r="AB250" s="2"/>
      <c r="AC250" s="2"/>
      <c r="AD250" s="2"/>
      <c r="AE250" s="28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8"/>
      <c r="I251" s="2"/>
      <c r="J251" s="2"/>
      <c r="K251" s="2"/>
      <c r="L251" s="3"/>
      <c r="M251" s="2"/>
      <c r="N251" s="28"/>
      <c r="O251" s="2"/>
      <c r="P251" s="48"/>
      <c r="Q251" s="2"/>
      <c r="R251" s="2"/>
      <c r="S251" s="3"/>
      <c r="T251" s="3"/>
      <c r="W251" s="2"/>
      <c r="Y251" s="2"/>
      <c r="Z251" s="2"/>
      <c r="AA251" s="2"/>
      <c r="AB251" s="2"/>
      <c r="AC251" s="2"/>
      <c r="AD251" s="2"/>
      <c r="AE251" s="28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8"/>
      <c r="I252" s="2"/>
      <c r="J252" s="2"/>
      <c r="K252" s="2"/>
      <c r="L252" s="3"/>
      <c r="M252" s="2"/>
      <c r="N252" s="28"/>
      <c r="O252" s="2"/>
      <c r="P252" s="48"/>
      <c r="Q252" s="2"/>
      <c r="R252" s="2"/>
      <c r="S252" s="3"/>
      <c r="T252" s="3"/>
      <c r="W252" s="2"/>
      <c r="Y252" s="2"/>
      <c r="Z252" s="2"/>
      <c r="AA252" s="2"/>
      <c r="AB252" s="2"/>
      <c r="AC252" s="2"/>
      <c r="AD252" s="2"/>
      <c r="AE252" s="28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8"/>
      <c r="I253" s="2"/>
      <c r="J253" s="2"/>
      <c r="K253" s="2"/>
      <c r="L253" s="3"/>
      <c r="M253" s="2"/>
      <c r="N253" s="28"/>
      <c r="O253" s="2"/>
      <c r="P253" s="48"/>
      <c r="Q253" s="2"/>
      <c r="R253" s="2"/>
      <c r="S253" s="3"/>
      <c r="T253" s="3"/>
      <c r="W253" s="2"/>
      <c r="Y253" s="2"/>
      <c r="Z253" s="2"/>
      <c r="AA253" s="2"/>
      <c r="AB253" s="2"/>
      <c r="AC253" s="2"/>
      <c r="AD253" s="2"/>
      <c r="AE253" s="28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8"/>
      <c r="I254" s="2"/>
      <c r="J254" s="2"/>
      <c r="K254" s="2"/>
      <c r="L254" s="3"/>
      <c r="M254" s="2"/>
      <c r="N254" s="28"/>
      <c r="O254" s="2"/>
      <c r="P254" s="48"/>
      <c r="Q254" s="2"/>
      <c r="R254" s="2"/>
      <c r="S254" s="3"/>
      <c r="T254" s="3"/>
      <c r="W254" s="2"/>
      <c r="Y254" s="2"/>
      <c r="Z254" s="2"/>
      <c r="AA254" s="2"/>
      <c r="AB254" s="2"/>
      <c r="AC254" s="2"/>
      <c r="AD254" s="2"/>
      <c r="AE254" s="28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8"/>
      <c r="I255" s="2"/>
      <c r="J255" s="2"/>
      <c r="K255" s="2"/>
      <c r="L255" s="3"/>
      <c r="M255" s="2"/>
      <c r="N255" s="28"/>
      <c r="O255" s="2"/>
      <c r="P255" s="48"/>
      <c r="Q255" s="2"/>
      <c r="R255" s="2"/>
      <c r="S255" s="3"/>
      <c r="T255" s="3"/>
      <c r="W255" s="2"/>
      <c r="Y255" s="2"/>
      <c r="Z255" s="2"/>
      <c r="AA255" s="2"/>
      <c r="AB255" s="2"/>
      <c r="AC255" s="2"/>
      <c r="AD255" s="2"/>
      <c r="AE255" s="28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8"/>
      <c r="I256" s="2"/>
      <c r="J256" s="2"/>
      <c r="K256" s="2"/>
      <c r="L256" s="3"/>
      <c r="M256" s="2"/>
      <c r="N256" s="28"/>
      <c r="O256" s="2"/>
      <c r="P256" s="48"/>
      <c r="Q256" s="2"/>
      <c r="R256" s="2"/>
      <c r="S256" s="3"/>
      <c r="T256" s="3"/>
      <c r="W256" s="2"/>
      <c r="Y256" s="2"/>
      <c r="Z256" s="2"/>
      <c r="AA256" s="2"/>
      <c r="AB256" s="2"/>
      <c r="AC256" s="2"/>
      <c r="AD256" s="2"/>
      <c r="AE256" s="28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8"/>
      <c r="I257" s="2"/>
      <c r="J257" s="2"/>
      <c r="K257" s="2"/>
      <c r="L257" s="3"/>
      <c r="M257" s="2"/>
      <c r="N257" s="28"/>
      <c r="O257" s="2"/>
      <c r="P257" s="48"/>
      <c r="Q257" s="2"/>
      <c r="R257" s="2"/>
      <c r="S257" s="3"/>
      <c r="T257" s="3"/>
      <c r="W257" s="2"/>
      <c r="Y257" s="2"/>
      <c r="Z257" s="2"/>
      <c r="AA257" s="2"/>
      <c r="AB257" s="2"/>
      <c r="AC257" s="2"/>
      <c r="AD257" s="2"/>
      <c r="AE257" s="28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8"/>
      <c r="I258" s="2"/>
      <c r="J258" s="2"/>
      <c r="K258" s="2"/>
      <c r="L258" s="3"/>
      <c r="M258" s="2"/>
      <c r="N258" s="28"/>
      <c r="O258" s="2"/>
      <c r="P258" s="48"/>
      <c r="Q258" s="2"/>
      <c r="R258" s="2"/>
      <c r="S258" s="3"/>
      <c r="T258" s="3"/>
      <c r="W258" s="2"/>
      <c r="Y258" s="2"/>
      <c r="Z258" s="2"/>
      <c r="AA258" s="2"/>
      <c r="AB258" s="2"/>
      <c r="AC258" s="2"/>
      <c r="AD258" s="2"/>
      <c r="AE258" s="28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8"/>
      <c r="I259" s="2"/>
      <c r="J259" s="2"/>
      <c r="K259" s="2"/>
      <c r="L259" s="3"/>
      <c r="M259" s="2"/>
      <c r="N259" s="28"/>
      <c r="O259" s="2"/>
      <c r="P259" s="48"/>
      <c r="Q259" s="2"/>
      <c r="R259" s="2"/>
      <c r="S259" s="3"/>
      <c r="T259" s="3"/>
      <c r="W259" s="2"/>
      <c r="Y259" s="2"/>
      <c r="Z259" s="2"/>
      <c r="AA259" s="2"/>
      <c r="AB259" s="2"/>
      <c r="AC259" s="2"/>
      <c r="AD259" s="2"/>
      <c r="AE259" s="28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8"/>
      <c r="I260" s="2"/>
      <c r="J260" s="2"/>
      <c r="K260" s="2"/>
      <c r="L260" s="3"/>
      <c r="M260" s="2"/>
      <c r="N260" s="28"/>
      <c r="O260" s="2"/>
      <c r="P260" s="48"/>
      <c r="Q260" s="2"/>
      <c r="R260" s="2"/>
      <c r="S260" s="3"/>
      <c r="T260" s="3"/>
      <c r="W260" s="2"/>
      <c r="Y260" s="2"/>
      <c r="Z260" s="2"/>
      <c r="AA260" s="2"/>
      <c r="AB260" s="2"/>
      <c r="AC260" s="2"/>
      <c r="AD260" s="2"/>
      <c r="AE260" s="28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8"/>
      <c r="I261" s="2"/>
      <c r="J261" s="2"/>
      <c r="K261" s="2"/>
      <c r="L261" s="3"/>
      <c r="M261" s="2"/>
      <c r="N261" s="28"/>
      <c r="O261" s="2"/>
      <c r="P261" s="48"/>
      <c r="Q261" s="2"/>
      <c r="R261" s="2"/>
      <c r="S261" s="3"/>
      <c r="T261" s="3"/>
      <c r="W261" s="2"/>
      <c r="Y261" s="2"/>
      <c r="Z261" s="2"/>
      <c r="AA261" s="2"/>
      <c r="AB261" s="2"/>
      <c r="AC261" s="2"/>
      <c r="AD261" s="2"/>
      <c r="AE261" s="28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8"/>
      <c r="I262" s="2"/>
      <c r="J262" s="2"/>
      <c r="K262" s="2"/>
      <c r="L262" s="3"/>
      <c r="M262" s="2"/>
      <c r="N262" s="28"/>
      <c r="O262" s="2"/>
      <c r="P262" s="48"/>
      <c r="Q262" s="2"/>
      <c r="R262" s="2"/>
      <c r="S262" s="3"/>
      <c r="T262" s="3"/>
      <c r="W262" s="2"/>
      <c r="Y262" s="2"/>
      <c r="Z262" s="2"/>
      <c r="AA262" s="2"/>
      <c r="AB262" s="2"/>
      <c r="AC262" s="2"/>
      <c r="AD262" s="2"/>
      <c r="AE262" s="28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8"/>
      <c r="I263" s="2"/>
      <c r="J263" s="2"/>
      <c r="K263" s="2"/>
      <c r="L263" s="3"/>
      <c r="M263" s="2"/>
      <c r="N263" s="28"/>
      <c r="O263" s="2"/>
      <c r="P263" s="48"/>
      <c r="Q263" s="2"/>
      <c r="R263" s="2"/>
      <c r="S263" s="3"/>
      <c r="T263" s="3"/>
      <c r="W263" s="2"/>
      <c r="Y263" s="2"/>
      <c r="Z263" s="2"/>
      <c r="AA263" s="2"/>
      <c r="AB263" s="2"/>
      <c r="AC263" s="2"/>
      <c r="AD263" s="2"/>
      <c r="AE263" s="28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8"/>
      <c r="I264" s="2"/>
      <c r="J264" s="2"/>
      <c r="K264" s="2"/>
      <c r="L264" s="3"/>
      <c r="M264" s="2"/>
      <c r="N264" s="28"/>
      <c r="O264" s="2"/>
      <c r="P264" s="48"/>
      <c r="Q264" s="2"/>
      <c r="R264" s="2"/>
      <c r="S264" s="3"/>
      <c r="T264" s="3"/>
      <c r="W264" s="2"/>
      <c r="Y264" s="2"/>
      <c r="Z264" s="2"/>
      <c r="AA264" s="2"/>
      <c r="AB264" s="2"/>
      <c r="AC264" s="2"/>
      <c r="AD264" s="2"/>
      <c r="AE264" s="28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8"/>
      <c r="I265" s="2"/>
      <c r="J265" s="2"/>
      <c r="K265" s="2"/>
      <c r="L265" s="3"/>
      <c r="M265" s="2"/>
      <c r="N265" s="28"/>
      <c r="O265" s="2"/>
      <c r="P265" s="48"/>
      <c r="Q265" s="2"/>
      <c r="R265" s="2"/>
      <c r="S265" s="3"/>
      <c r="T265" s="3"/>
      <c r="W265" s="2"/>
      <c r="Y265" s="2"/>
      <c r="Z265" s="2"/>
      <c r="AA265" s="2"/>
      <c r="AB265" s="2"/>
      <c r="AC265" s="2"/>
      <c r="AD265" s="2"/>
      <c r="AE265" s="28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8"/>
      <c r="I266" s="2"/>
      <c r="J266" s="2"/>
      <c r="K266" s="2"/>
      <c r="L266" s="3"/>
      <c r="M266" s="2"/>
      <c r="N266" s="28"/>
      <c r="O266" s="2"/>
      <c r="P266" s="48"/>
      <c r="Q266" s="2"/>
      <c r="R266" s="2"/>
      <c r="S266" s="3"/>
      <c r="T266" s="3"/>
      <c r="W266" s="2"/>
      <c r="Y266" s="2"/>
      <c r="Z266" s="2"/>
      <c r="AA266" s="2"/>
      <c r="AB266" s="2"/>
      <c r="AC266" s="2"/>
      <c r="AD266" s="2"/>
      <c r="AE266" s="28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8"/>
      <c r="I267" s="2"/>
      <c r="J267" s="2"/>
      <c r="K267" s="2"/>
      <c r="L267" s="3"/>
      <c r="M267" s="2"/>
      <c r="N267" s="28"/>
      <c r="O267" s="2"/>
      <c r="P267" s="48"/>
      <c r="Q267" s="2"/>
      <c r="R267" s="2"/>
      <c r="S267" s="3"/>
      <c r="T267" s="3"/>
      <c r="W267" s="2"/>
      <c r="Y267" s="2"/>
      <c r="Z267" s="2"/>
      <c r="AA267" s="2"/>
      <c r="AB267" s="2"/>
      <c r="AC267" s="2"/>
      <c r="AD267" s="2"/>
      <c r="AE267" s="28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8"/>
      <c r="I268" s="2"/>
      <c r="J268" s="2"/>
      <c r="K268" s="2"/>
      <c r="L268" s="3"/>
      <c r="M268" s="2"/>
      <c r="N268" s="28"/>
      <c r="O268" s="2"/>
      <c r="P268" s="48"/>
      <c r="Q268" s="2"/>
      <c r="R268" s="2"/>
      <c r="S268" s="3"/>
      <c r="T268" s="3"/>
      <c r="W268" s="2"/>
      <c r="Y268" s="2"/>
      <c r="Z268" s="2"/>
      <c r="AA268" s="2"/>
      <c r="AB268" s="2"/>
      <c r="AC268" s="2"/>
      <c r="AD268" s="2"/>
      <c r="AE268" s="28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8"/>
      <c r="I269" s="2"/>
      <c r="J269" s="2"/>
      <c r="K269" s="2"/>
      <c r="L269" s="3"/>
      <c r="M269" s="2"/>
      <c r="N269" s="28"/>
      <c r="O269" s="2"/>
      <c r="P269" s="48"/>
      <c r="Q269" s="2"/>
      <c r="R269" s="2"/>
      <c r="S269" s="3"/>
      <c r="T269" s="3"/>
      <c r="W269" s="2"/>
      <c r="Y269" s="2"/>
      <c r="Z269" s="2"/>
      <c r="AA269" s="2"/>
      <c r="AB269" s="2"/>
      <c r="AC269" s="2"/>
      <c r="AD269" s="2"/>
      <c r="AE269" s="28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8"/>
      <c r="I270" s="2"/>
      <c r="J270" s="2"/>
      <c r="K270" s="2"/>
      <c r="L270" s="3"/>
      <c r="M270" s="2"/>
      <c r="N270" s="28"/>
      <c r="O270" s="2"/>
      <c r="P270" s="48"/>
      <c r="Q270" s="2"/>
      <c r="R270" s="2"/>
      <c r="S270" s="3"/>
      <c r="T270" s="3"/>
      <c r="W270" s="2"/>
      <c r="Y270" s="2"/>
      <c r="Z270" s="2"/>
      <c r="AA270" s="2"/>
      <c r="AB270" s="2"/>
      <c r="AC270" s="2"/>
      <c r="AD270" s="2"/>
      <c r="AE270" s="28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8"/>
      <c r="I271" s="2"/>
      <c r="J271" s="2"/>
      <c r="K271" s="2"/>
      <c r="L271" s="3"/>
      <c r="M271" s="2"/>
      <c r="N271" s="28"/>
      <c r="O271" s="2"/>
      <c r="P271" s="48"/>
      <c r="Q271" s="2"/>
      <c r="R271" s="2"/>
      <c r="S271" s="3"/>
      <c r="T271" s="3"/>
      <c r="W271" s="2"/>
      <c r="Y271" s="2"/>
      <c r="Z271" s="2"/>
      <c r="AA271" s="2"/>
      <c r="AB271" s="2"/>
      <c r="AC271" s="2"/>
      <c r="AD271" s="2"/>
      <c r="AE271" s="28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8"/>
      <c r="I272" s="2"/>
      <c r="J272" s="2"/>
      <c r="K272" s="2"/>
      <c r="L272" s="3"/>
      <c r="M272" s="2"/>
      <c r="N272" s="28"/>
      <c r="O272" s="2"/>
      <c r="P272" s="48"/>
      <c r="Q272" s="2"/>
      <c r="R272" s="2"/>
      <c r="S272" s="3"/>
      <c r="T272" s="3"/>
      <c r="W272" s="2"/>
      <c r="Y272" s="2"/>
      <c r="Z272" s="2"/>
      <c r="AA272" s="2"/>
      <c r="AB272" s="2"/>
      <c r="AC272" s="2"/>
      <c r="AD272" s="2"/>
      <c r="AE272" s="28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8"/>
      <c r="I273" s="2"/>
      <c r="J273" s="2"/>
      <c r="K273" s="2"/>
      <c r="L273" s="3"/>
      <c r="M273" s="2"/>
      <c r="N273" s="28"/>
      <c r="O273" s="2"/>
      <c r="P273" s="48"/>
      <c r="Q273" s="2"/>
      <c r="R273" s="2"/>
      <c r="S273" s="3"/>
      <c r="T273" s="3"/>
      <c r="W273" s="2"/>
      <c r="Y273" s="2"/>
      <c r="Z273" s="2"/>
      <c r="AA273" s="2"/>
      <c r="AB273" s="2"/>
      <c r="AC273" s="2"/>
      <c r="AD273" s="2"/>
      <c r="AE273" s="28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8"/>
      <c r="I274" s="2"/>
      <c r="J274" s="2"/>
      <c r="K274" s="2"/>
      <c r="L274" s="3"/>
      <c r="M274" s="2"/>
      <c r="N274" s="28"/>
      <c r="O274" s="2"/>
      <c r="P274" s="48"/>
      <c r="Q274" s="2"/>
      <c r="R274" s="2"/>
      <c r="S274" s="3"/>
      <c r="T274" s="3"/>
      <c r="W274" s="2"/>
      <c r="Y274" s="2"/>
      <c r="Z274" s="2"/>
      <c r="AA274" s="2"/>
      <c r="AB274" s="2"/>
      <c r="AC274" s="2"/>
      <c r="AD274" s="2"/>
      <c r="AE274" s="28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8"/>
      <c r="I275" s="2"/>
      <c r="J275" s="2"/>
      <c r="K275" s="2"/>
      <c r="L275" s="3"/>
      <c r="M275" s="2"/>
      <c r="N275" s="28"/>
      <c r="O275" s="2"/>
      <c r="P275" s="48"/>
      <c r="Q275" s="2"/>
      <c r="R275" s="2"/>
      <c r="S275" s="3"/>
      <c r="T275" s="3"/>
      <c r="W275" s="2"/>
      <c r="Y275" s="2"/>
      <c r="Z275" s="2"/>
      <c r="AA275" s="2"/>
      <c r="AB275" s="2"/>
      <c r="AC275" s="2"/>
      <c r="AD275" s="2"/>
      <c r="AE275" s="28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8"/>
      <c r="I276" s="2"/>
      <c r="J276" s="2"/>
      <c r="K276" s="2"/>
      <c r="L276" s="3"/>
      <c r="M276" s="2"/>
      <c r="N276" s="28"/>
      <c r="O276" s="2"/>
      <c r="P276" s="48"/>
      <c r="Q276" s="2"/>
      <c r="R276" s="2"/>
      <c r="S276" s="3"/>
      <c r="T276" s="3"/>
      <c r="W276" s="2"/>
      <c r="Y276" s="2"/>
      <c r="Z276" s="2"/>
      <c r="AA276" s="2"/>
      <c r="AB276" s="2"/>
      <c r="AC276" s="2"/>
      <c r="AD276" s="2"/>
      <c r="AE276" s="28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8"/>
      <c r="I277" s="2"/>
      <c r="J277" s="2"/>
      <c r="K277" s="2"/>
      <c r="L277" s="3"/>
      <c r="M277" s="2"/>
      <c r="N277" s="28"/>
      <c r="O277" s="2"/>
      <c r="P277" s="48"/>
      <c r="Q277" s="2"/>
      <c r="R277" s="2"/>
      <c r="S277" s="3"/>
      <c r="T277" s="3"/>
      <c r="W277" s="2"/>
      <c r="Y277" s="2"/>
      <c r="Z277" s="2"/>
      <c r="AA277" s="2"/>
      <c r="AB277" s="2"/>
      <c r="AC277" s="2"/>
      <c r="AD277" s="2"/>
      <c r="AE277" s="28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8"/>
      <c r="I278" s="2"/>
      <c r="J278" s="2"/>
      <c r="K278" s="2"/>
      <c r="L278" s="3"/>
      <c r="M278" s="2"/>
      <c r="N278" s="28"/>
      <c r="O278" s="2"/>
      <c r="P278" s="48"/>
      <c r="Q278" s="2"/>
      <c r="R278" s="2"/>
      <c r="S278" s="3"/>
      <c r="T278" s="3"/>
      <c r="W278" s="2"/>
      <c r="Y278" s="2"/>
      <c r="Z278" s="2"/>
      <c r="AA278" s="2"/>
      <c r="AB278" s="2"/>
      <c r="AC278" s="2"/>
      <c r="AD278" s="2"/>
      <c r="AE278" s="28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8"/>
      <c r="I279" s="2"/>
      <c r="J279" s="2"/>
      <c r="K279" s="2"/>
      <c r="L279" s="3"/>
      <c r="M279" s="2"/>
      <c r="N279" s="28"/>
      <c r="O279" s="2"/>
      <c r="P279" s="48"/>
      <c r="Q279" s="2"/>
      <c r="R279" s="2"/>
      <c r="S279" s="3"/>
      <c r="T279" s="3"/>
      <c r="W279" s="2"/>
      <c r="Y279" s="2"/>
      <c r="Z279" s="2"/>
      <c r="AA279" s="2"/>
      <c r="AB279" s="2"/>
      <c r="AC279" s="2"/>
      <c r="AD279" s="2"/>
      <c r="AE279" s="28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8"/>
      <c r="I280" s="2"/>
      <c r="J280" s="2"/>
      <c r="K280" s="2"/>
      <c r="L280" s="3"/>
      <c r="M280" s="2"/>
      <c r="N280" s="28"/>
      <c r="O280" s="2"/>
      <c r="P280" s="48"/>
      <c r="Q280" s="2"/>
      <c r="R280" s="2"/>
      <c r="S280" s="3"/>
      <c r="T280" s="3"/>
      <c r="W280" s="2"/>
      <c r="Y280" s="2"/>
      <c r="Z280" s="2"/>
      <c r="AA280" s="2"/>
      <c r="AB280" s="2"/>
      <c r="AC280" s="2"/>
      <c r="AD280" s="2"/>
      <c r="AE280" s="28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8"/>
      <c r="I281" s="2"/>
      <c r="J281" s="2"/>
      <c r="K281" s="2"/>
      <c r="L281" s="3"/>
      <c r="M281" s="2"/>
      <c r="N281" s="28"/>
      <c r="O281" s="2"/>
      <c r="P281" s="48"/>
      <c r="Q281" s="2"/>
      <c r="R281" s="2"/>
      <c r="S281" s="3"/>
      <c r="T281" s="3"/>
      <c r="W281" s="2"/>
      <c r="Y281" s="2"/>
      <c r="Z281" s="2"/>
      <c r="AA281" s="2"/>
      <c r="AB281" s="2"/>
      <c r="AC281" s="2"/>
      <c r="AD281" s="2"/>
      <c r="AE281" s="28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8"/>
      <c r="I282" s="2"/>
      <c r="J282" s="2"/>
      <c r="K282" s="2"/>
      <c r="L282" s="3"/>
      <c r="M282" s="2"/>
      <c r="N282" s="28"/>
      <c r="O282" s="2"/>
      <c r="P282" s="48"/>
      <c r="Q282" s="2"/>
      <c r="R282" s="2"/>
      <c r="S282" s="3"/>
      <c r="T282" s="3"/>
      <c r="W282" s="2"/>
      <c r="Y282" s="2"/>
      <c r="Z282" s="2"/>
      <c r="AA282" s="2"/>
      <c r="AB282" s="2"/>
      <c r="AC282" s="2"/>
      <c r="AD282" s="2"/>
      <c r="AE282" s="28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8"/>
      <c r="I283" s="2"/>
      <c r="J283" s="2"/>
      <c r="K283" s="2"/>
      <c r="L283" s="3"/>
      <c r="M283" s="2"/>
      <c r="N283" s="28"/>
      <c r="O283" s="2"/>
      <c r="P283" s="48"/>
      <c r="Q283" s="2"/>
      <c r="R283" s="2"/>
      <c r="S283" s="3"/>
      <c r="T283" s="3"/>
      <c r="W283" s="2"/>
      <c r="Y283" s="2"/>
      <c r="Z283" s="2"/>
      <c r="AA283" s="2"/>
      <c r="AB283" s="2"/>
      <c r="AC283" s="2"/>
      <c r="AD283" s="2"/>
      <c r="AE283" s="28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8"/>
      <c r="I284" s="2"/>
      <c r="J284" s="2"/>
      <c r="K284" s="2"/>
      <c r="L284" s="3"/>
      <c r="M284" s="2"/>
      <c r="N284" s="28"/>
      <c r="O284" s="2"/>
      <c r="P284" s="48"/>
      <c r="Q284" s="2"/>
      <c r="R284" s="2"/>
      <c r="S284" s="3"/>
      <c r="T284" s="3"/>
      <c r="W284" s="2"/>
      <c r="Y284" s="2"/>
      <c r="Z284" s="2"/>
      <c r="AA284" s="2"/>
      <c r="AB284" s="2"/>
      <c r="AC284" s="2"/>
      <c r="AD284" s="2"/>
      <c r="AE284" s="28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8"/>
      <c r="I285" s="2"/>
      <c r="J285" s="2"/>
      <c r="K285" s="2"/>
      <c r="L285" s="3"/>
      <c r="M285" s="2"/>
      <c r="N285" s="28"/>
      <c r="O285" s="2"/>
      <c r="P285" s="48"/>
      <c r="Q285" s="2"/>
      <c r="R285" s="2"/>
      <c r="S285" s="3"/>
      <c r="T285" s="3"/>
      <c r="W285" s="2"/>
      <c r="Y285" s="2"/>
      <c r="Z285" s="2"/>
      <c r="AA285" s="2"/>
      <c r="AB285" s="2"/>
      <c r="AC285" s="2"/>
      <c r="AD285" s="2"/>
      <c r="AE285" s="28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8"/>
      <c r="I286" s="2"/>
      <c r="J286" s="2"/>
      <c r="K286" s="2"/>
      <c r="L286" s="3"/>
      <c r="M286" s="2"/>
      <c r="N286" s="28"/>
      <c r="O286" s="2"/>
      <c r="P286" s="48"/>
      <c r="Q286" s="2"/>
      <c r="R286" s="2"/>
      <c r="S286" s="3"/>
      <c r="T286" s="3"/>
      <c r="W286" s="2"/>
      <c r="Y286" s="2"/>
      <c r="Z286" s="2"/>
      <c r="AA286" s="2"/>
      <c r="AB286" s="2"/>
      <c r="AC286" s="2"/>
      <c r="AD286" s="2"/>
      <c r="AE286" s="28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8"/>
      <c r="I287" s="2"/>
      <c r="J287" s="2"/>
      <c r="K287" s="2"/>
      <c r="L287" s="3"/>
      <c r="M287" s="2"/>
      <c r="N287" s="28"/>
      <c r="O287" s="2"/>
      <c r="P287" s="48"/>
      <c r="Q287" s="2"/>
      <c r="R287" s="2"/>
      <c r="S287" s="3"/>
      <c r="T287" s="3"/>
      <c r="W287" s="2"/>
      <c r="Y287" s="2"/>
      <c r="Z287" s="2"/>
      <c r="AA287" s="2"/>
      <c r="AB287" s="2"/>
      <c r="AC287" s="2"/>
      <c r="AD287" s="2"/>
      <c r="AE287" s="28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8"/>
      <c r="I288" s="2"/>
      <c r="J288" s="2"/>
      <c r="K288" s="2"/>
      <c r="L288" s="3"/>
      <c r="M288" s="2"/>
      <c r="N288" s="28"/>
      <c r="O288" s="2"/>
      <c r="P288" s="48"/>
      <c r="Q288" s="2"/>
      <c r="R288" s="2"/>
      <c r="S288" s="3"/>
      <c r="T288" s="3"/>
      <c r="W288" s="2"/>
      <c r="Y288" s="2"/>
      <c r="Z288" s="2"/>
      <c r="AA288" s="2"/>
      <c r="AB288" s="2"/>
      <c r="AC288" s="2"/>
      <c r="AD288" s="2"/>
      <c r="AE288" s="28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8"/>
      <c r="I289" s="2"/>
      <c r="J289" s="2"/>
      <c r="K289" s="2"/>
      <c r="L289" s="3"/>
      <c r="M289" s="2"/>
      <c r="N289" s="28"/>
      <c r="O289" s="2"/>
      <c r="P289" s="48"/>
      <c r="Q289" s="2"/>
      <c r="R289" s="2"/>
      <c r="S289" s="3"/>
      <c r="T289" s="3"/>
      <c r="W289" s="2"/>
      <c r="Y289" s="2"/>
      <c r="Z289" s="2"/>
      <c r="AA289" s="2"/>
      <c r="AB289" s="2"/>
      <c r="AC289" s="2"/>
      <c r="AD289" s="2"/>
      <c r="AE289" s="28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8"/>
      <c r="I290" s="2"/>
      <c r="J290" s="2"/>
      <c r="K290" s="2"/>
      <c r="L290" s="3"/>
      <c r="M290" s="2"/>
      <c r="N290" s="28"/>
      <c r="O290" s="2"/>
      <c r="P290" s="48"/>
      <c r="Q290" s="2"/>
      <c r="R290" s="2"/>
      <c r="S290" s="3"/>
      <c r="T290" s="3"/>
      <c r="W290" s="2"/>
      <c r="Y290" s="2"/>
      <c r="Z290" s="2"/>
      <c r="AA290" s="2"/>
      <c r="AB290" s="2"/>
      <c r="AC290" s="2"/>
      <c r="AD290" s="2"/>
      <c r="AE290" s="28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8"/>
      <c r="I291" s="2"/>
      <c r="J291" s="2"/>
      <c r="K291" s="2"/>
      <c r="L291" s="3"/>
      <c r="M291" s="2"/>
      <c r="N291" s="28"/>
      <c r="O291" s="2"/>
      <c r="P291" s="48"/>
      <c r="Q291" s="2"/>
      <c r="R291" s="2"/>
      <c r="S291" s="3"/>
      <c r="T291" s="3"/>
      <c r="W291" s="2"/>
      <c r="Y291" s="2"/>
      <c r="Z291" s="2"/>
      <c r="AA291" s="2"/>
      <c r="AB291" s="2"/>
      <c r="AC291" s="2"/>
      <c r="AD291" s="2"/>
      <c r="AE291" s="28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8"/>
      <c r="I292" s="2"/>
      <c r="J292" s="2"/>
      <c r="K292" s="2"/>
      <c r="L292" s="3"/>
      <c r="M292" s="2"/>
      <c r="N292" s="28"/>
      <c r="O292" s="2"/>
      <c r="P292" s="48"/>
      <c r="Q292" s="2"/>
      <c r="R292" s="2"/>
      <c r="S292" s="3"/>
      <c r="T292" s="3"/>
      <c r="W292" s="2"/>
      <c r="Y292" s="2"/>
      <c r="Z292" s="2"/>
      <c r="AA292" s="2"/>
      <c r="AB292" s="2"/>
      <c r="AC292" s="2"/>
      <c r="AD292" s="2"/>
      <c r="AE292" s="28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8"/>
      <c r="I293" s="2"/>
      <c r="J293" s="2"/>
      <c r="K293" s="2"/>
      <c r="L293" s="3"/>
      <c r="M293" s="2"/>
      <c r="N293" s="28"/>
      <c r="O293" s="2"/>
      <c r="P293" s="48"/>
      <c r="Q293" s="2"/>
      <c r="R293" s="2"/>
      <c r="S293" s="3"/>
      <c r="T293" s="3"/>
      <c r="W293" s="2"/>
      <c r="Y293" s="2"/>
      <c r="Z293" s="2"/>
      <c r="AA293" s="2"/>
      <c r="AB293" s="2"/>
      <c r="AC293" s="2"/>
      <c r="AD293" s="2"/>
      <c r="AE293" s="28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8"/>
      <c r="I294" s="2"/>
      <c r="J294" s="2"/>
      <c r="K294" s="2"/>
      <c r="L294" s="3"/>
      <c r="M294" s="2"/>
      <c r="N294" s="28"/>
      <c r="O294" s="2"/>
      <c r="P294" s="48"/>
      <c r="Q294" s="2"/>
      <c r="R294" s="2"/>
      <c r="S294" s="3"/>
      <c r="T294" s="3"/>
      <c r="W294" s="2"/>
      <c r="Y294" s="2"/>
      <c r="Z294" s="2"/>
      <c r="AA294" s="2"/>
      <c r="AB294" s="2"/>
      <c r="AC294" s="2"/>
      <c r="AD294" s="2"/>
      <c r="AE294" s="28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8"/>
      <c r="I295" s="2"/>
      <c r="J295" s="2"/>
      <c r="K295" s="2"/>
      <c r="L295" s="3"/>
      <c r="M295" s="2"/>
      <c r="N295" s="28"/>
      <c r="O295" s="2"/>
      <c r="P295" s="48"/>
      <c r="Q295" s="2"/>
      <c r="R295" s="2"/>
      <c r="S295" s="3"/>
      <c r="T295" s="3"/>
      <c r="W295" s="2"/>
      <c r="Y295" s="2"/>
      <c r="Z295" s="2"/>
      <c r="AA295" s="2"/>
      <c r="AB295" s="2"/>
      <c r="AC295" s="2"/>
      <c r="AD295" s="2"/>
      <c r="AE295" s="28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8"/>
      <c r="I296" s="2"/>
      <c r="J296" s="2"/>
      <c r="K296" s="2"/>
      <c r="L296" s="3"/>
      <c r="M296" s="2"/>
      <c r="N296" s="28"/>
      <c r="O296" s="2"/>
      <c r="P296" s="48"/>
      <c r="Q296" s="2"/>
      <c r="R296" s="2"/>
      <c r="S296" s="3"/>
      <c r="T296" s="3"/>
      <c r="W296" s="2"/>
      <c r="Y296" s="2"/>
      <c r="Z296" s="2"/>
      <c r="AA296" s="2"/>
      <c r="AB296" s="2"/>
      <c r="AC296" s="2"/>
      <c r="AD296" s="2"/>
      <c r="AE296" s="28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8"/>
      <c r="I297" s="2"/>
      <c r="J297" s="2"/>
      <c r="K297" s="2"/>
      <c r="L297" s="3"/>
      <c r="M297" s="2"/>
      <c r="N297" s="28"/>
      <c r="O297" s="2"/>
      <c r="P297" s="48"/>
      <c r="Q297" s="2"/>
      <c r="R297" s="2"/>
      <c r="S297" s="3"/>
      <c r="T297" s="3"/>
      <c r="W297" s="2"/>
      <c r="Y297" s="2"/>
      <c r="Z297" s="2"/>
      <c r="AA297" s="2"/>
      <c r="AB297" s="2"/>
      <c r="AC297" s="2"/>
      <c r="AD297" s="2"/>
      <c r="AE297" s="28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8"/>
      <c r="I298" s="2"/>
      <c r="J298" s="2"/>
      <c r="K298" s="2"/>
      <c r="L298" s="3"/>
      <c r="M298" s="2"/>
      <c r="N298" s="28"/>
      <c r="O298" s="2"/>
      <c r="P298" s="48"/>
      <c r="Q298" s="2"/>
      <c r="R298" s="2"/>
      <c r="S298" s="3"/>
      <c r="T298" s="3"/>
      <c r="W298" s="2"/>
      <c r="Y298" s="2"/>
      <c r="Z298" s="2"/>
      <c r="AA298" s="2"/>
      <c r="AB298" s="2"/>
      <c r="AC298" s="2"/>
      <c r="AD298" s="2"/>
      <c r="AE298" s="28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8"/>
      <c r="I299" s="2"/>
      <c r="J299" s="2"/>
      <c r="K299" s="2"/>
      <c r="L299" s="3"/>
      <c r="M299" s="2"/>
      <c r="N299" s="28"/>
      <c r="O299" s="2"/>
      <c r="P299" s="48"/>
      <c r="Q299" s="2"/>
      <c r="R299" s="2"/>
      <c r="S299" s="3"/>
      <c r="T299" s="3"/>
      <c r="W299" s="2"/>
      <c r="Y299" s="2"/>
      <c r="Z299" s="2"/>
      <c r="AA299" s="2"/>
      <c r="AB299" s="2"/>
      <c r="AC299" s="2"/>
      <c r="AD299" s="2"/>
      <c r="AE299" s="28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8"/>
      <c r="I300" s="2"/>
      <c r="J300" s="2"/>
      <c r="K300" s="2"/>
      <c r="L300" s="3"/>
      <c r="M300" s="2"/>
      <c r="N300" s="28"/>
      <c r="O300" s="2"/>
      <c r="P300" s="48"/>
      <c r="Q300" s="2"/>
      <c r="R300" s="2"/>
      <c r="S300" s="3"/>
      <c r="T300" s="3"/>
      <c r="W300" s="2"/>
      <c r="Y300" s="2"/>
      <c r="Z300" s="2"/>
      <c r="AA300" s="2"/>
      <c r="AB300" s="2"/>
      <c r="AC300" s="2"/>
      <c r="AD300" s="2"/>
      <c r="AE300" s="28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8"/>
      <c r="I301" s="2"/>
      <c r="J301" s="2"/>
      <c r="K301" s="2"/>
      <c r="L301" s="3"/>
      <c r="M301" s="2"/>
      <c r="N301" s="28"/>
      <c r="O301" s="2"/>
      <c r="P301" s="48"/>
      <c r="Q301" s="2"/>
      <c r="R301" s="2"/>
      <c r="S301" s="3"/>
      <c r="T301" s="3"/>
      <c r="W301" s="2"/>
      <c r="Y301" s="2"/>
      <c r="Z301" s="2"/>
      <c r="AA301" s="2"/>
      <c r="AB301" s="2"/>
      <c r="AC301" s="2"/>
      <c r="AD301" s="2"/>
      <c r="AE301" s="28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8"/>
      <c r="I302" s="2"/>
      <c r="J302" s="2"/>
      <c r="K302" s="2"/>
      <c r="L302" s="3"/>
      <c r="M302" s="2"/>
      <c r="N302" s="28"/>
      <c r="O302" s="2"/>
      <c r="P302" s="48"/>
      <c r="Q302" s="2"/>
      <c r="R302" s="2"/>
      <c r="S302" s="3"/>
      <c r="T302" s="3"/>
      <c r="W302" s="2"/>
      <c r="Y302" s="2"/>
      <c r="Z302" s="2"/>
      <c r="AA302" s="2"/>
      <c r="AB302" s="2"/>
      <c r="AC302" s="2"/>
      <c r="AD302" s="2"/>
      <c r="AE302" s="28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8"/>
      <c r="I303" s="2"/>
      <c r="J303" s="2"/>
      <c r="K303" s="2"/>
      <c r="L303" s="3"/>
      <c r="M303" s="2"/>
      <c r="N303" s="28"/>
      <c r="O303" s="2"/>
      <c r="P303" s="48"/>
      <c r="Q303" s="2"/>
      <c r="R303" s="2"/>
      <c r="S303" s="3"/>
      <c r="T303" s="3"/>
      <c r="W303" s="2"/>
      <c r="Y303" s="2"/>
      <c r="Z303" s="2"/>
      <c r="AA303" s="2"/>
      <c r="AB303" s="2"/>
      <c r="AC303" s="2"/>
      <c r="AD303" s="2"/>
      <c r="AE303" s="28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8"/>
      <c r="I304" s="2"/>
      <c r="J304" s="2"/>
      <c r="K304" s="2"/>
      <c r="L304" s="3"/>
      <c r="M304" s="2"/>
      <c r="N304" s="28"/>
      <c r="O304" s="2"/>
      <c r="P304" s="48"/>
      <c r="Q304" s="2"/>
      <c r="R304" s="2"/>
      <c r="S304" s="3"/>
      <c r="T304" s="3"/>
      <c r="W304" s="2"/>
      <c r="Y304" s="2"/>
      <c r="Z304" s="2"/>
      <c r="AA304" s="2"/>
      <c r="AB304" s="2"/>
      <c r="AC304" s="2"/>
      <c r="AD304" s="2"/>
      <c r="AE304" s="28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8"/>
      <c r="I305" s="2"/>
      <c r="J305" s="2"/>
      <c r="K305" s="2"/>
      <c r="L305" s="3"/>
      <c r="M305" s="2"/>
      <c r="N305" s="28"/>
      <c r="O305" s="2"/>
      <c r="P305" s="48"/>
      <c r="Q305" s="2"/>
      <c r="R305" s="2"/>
      <c r="S305" s="3"/>
      <c r="T305" s="3"/>
      <c r="W305" s="2"/>
      <c r="Y305" s="2"/>
      <c r="Z305" s="2"/>
      <c r="AA305" s="2"/>
      <c r="AB305" s="2"/>
      <c r="AC305" s="2"/>
      <c r="AD305" s="2"/>
      <c r="AE305" s="28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8"/>
      <c r="I306" s="2"/>
      <c r="J306" s="2"/>
      <c r="K306" s="2"/>
      <c r="L306" s="3"/>
      <c r="M306" s="2"/>
      <c r="N306" s="28"/>
      <c r="O306" s="2"/>
      <c r="P306" s="48"/>
      <c r="Q306" s="2"/>
      <c r="R306" s="2"/>
      <c r="S306" s="3"/>
      <c r="T306" s="3"/>
      <c r="W306" s="2"/>
      <c r="Y306" s="2"/>
      <c r="Z306" s="2"/>
      <c r="AA306" s="2"/>
      <c r="AB306" s="2"/>
      <c r="AC306" s="2"/>
      <c r="AD306" s="2"/>
      <c r="AE306" s="28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8"/>
      <c r="I307" s="2"/>
      <c r="J307" s="2"/>
      <c r="K307" s="2"/>
      <c r="L307" s="3"/>
      <c r="M307" s="2"/>
      <c r="N307" s="28"/>
      <c r="O307" s="2"/>
      <c r="P307" s="48"/>
      <c r="Q307" s="2"/>
      <c r="R307" s="2"/>
      <c r="S307" s="3"/>
      <c r="T307" s="3"/>
      <c r="W307" s="2"/>
      <c r="Y307" s="2"/>
      <c r="Z307" s="2"/>
      <c r="AA307" s="2"/>
      <c r="AB307" s="2"/>
      <c r="AC307" s="2"/>
      <c r="AD307" s="2"/>
      <c r="AE307" s="28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8"/>
      <c r="I308" s="2"/>
      <c r="J308" s="2"/>
      <c r="K308" s="2"/>
      <c r="L308" s="3"/>
      <c r="M308" s="2"/>
      <c r="N308" s="28"/>
      <c r="O308" s="2"/>
      <c r="P308" s="48"/>
      <c r="Q308" s="2"/>
      <c r="R308" s="2"/>
      <c r="S308" s="3"/>
      <c r="T308" s="3"/>
      <c r="W308" s="2"/>
      <c r="Y308" s="2"/>
      <c r="Z308" s="2"/>
      <c r="AA308" s="2"/>
      <c r="AB308" s="2"/>
      <c r="AC308" s="2"/>
      <c r="AD308" s="2"/>
      <c r="AE308" s="28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8"/>
      <c r="I309" s="2"/>
      <c r="J309" s="2"/>
      <c r="K309" s="2"/>
      <c r="L309" s="3"/>
      <c r="M309" s="2"/>
      <c r="N309" s="28"/>
      <c r="O309" s="2"/>
      <c r="P309" s="48"/>
      <c r="Q309" s="2"/>
      <c r="R309" s="2"/>
      <c r="S309" s="3"/>
      <c r="T309" s="3"/>
      <c r="W309" s="2"/>
      <c r="Y309" s="2"/>
      <c r="Z309" s="2"/>
      <c r="AA309" s="2"/>
      <c r="AB309" s="2"/>
      <c r="AC309" s="2"/>
      <c r="AD309" s="2"/>
      <c r="AE309" s="28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8"/>
      <c r="I310" s="2"/>
      <c r="J310" s="2"/>
      <c r="K310" s="2"/>
      <c r="L310" s="3"/>
      <c r="M310" s="2"/>
      <c r="N310" s="28"/>
      <c r="O310" s="2"/>
      <c r="P310" s="48"/>
      <c r="Q310" s="2"/>
      <c r="R310" s="2"/>
      <c r="S310" s="3"/>
      <c r="T310" s="3"/>
      <c r="W310" s="2"/>
      <c r="Y310" s="2"/>
      <c r="Z310" s="2"/>
      <c r="AA310" s="2"/>
      <c r="AB310" s="2"/>
      <c r="AC310" s="2"/>
      <c r="AD310" s="2"/>
      <c r="AE310" s="28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8"/>
      <c r="I311" s="2"/>
      <c r="J311" s="2"/>
      <c r="K311" s="2"/>
      <c r="L311" s="3"/>
      <c r="M311" s="2"/>
      <c r="N311" s="28"/>
      <c r="O311" s="2"/>
      <c r="P311" s="48"/>
      <c r="Q311" s="2"/>
      <c r="R311" s="2"/>
      <c r="S311" s="3"/>
      <c r="T311" s="3"/>
      <c r="W311" s="2"/>
      <c r="Y311" s="2"/>
      <c r="Z311" s="2"/>
      <c r="AA311" s="2"/>
      <c r="AB311" s="2"/>
      <c r="AC311" s="2"/>
      <c r="AD311" s="2"/>
      <c r="AE311" s="28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8"/>
      <c r="I312" s="2"/>
      <c r="J312" s="2"/>
      <c r="K312" s="2"/>
      <c r="L312" s="3"/>
      <c r="M312" s="2"/>
      <c r="N312" s="28"/>
      <c r="O312" s="2"/>
      <c r="P312" s="48"/>
      <c r="Q312" s="2"/>
      <c r="R312" s="2"/>
      <c r="S312" s="3"/>
      <c r="T312" s="3"/>
      <c r="W312" s="2"/>
      <c r="Y312" s="2"/>
      <c r="Z312" s="2"/>
      <c r="AA312" s="2"/>
      <c r="AB312" s="2"/>
      <c r="AC312" s="2"/>
      <c r="AD312" s="2"/>
      <c r="AE312" s="28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8"/>
      <c r="I313" s="2"/>
      <c r="J313" s="2"/>
      <c r="K313" s="2"/>
      <c r="L313" s="3"/>
      <c r="M313" s="2"/>
      <c r="N313" s="28"/>
      <c r="O313" s="2"/>
      <c r="P313" s="48"/>
      <c r="Q313" s="2"/>
      <c r="R313" s="2"/>
      <c r="S313" s="3"/>
      <c r="T313" s="3"/>
      <c r="W313" s="2"/>
      <c r="Y313" s="2"/>
      <c r="Z313" s="2"/>
      <c r="AA313" s="2"/>
      <c r="AB313" s="2"/>
      <c r="AC313" s="2"/>
      <c r="AD313" s="2"/>
      <c r="AE313" s="28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8"/>
      <c r="I314" s="2"/>
      <c r="J314" s="2"/>
      <c r="K314" s="2"/>
      <c r="L314" s="3"/>
      <c r="M314" s="2"/>
      <c r="N314" s="28"/>
      <c r="O314" s="2"/>
      <c r="P314" s="48"/>
      <c r="Q314" s="2"/>
      <c r="R314" s="2"/>
      <c r="S314" s="3"/>
      <c r="T314" s="3"/>
      <c r="W314" s="2"/>
      <c r="Y314" s="2"/>
      <c r="Z314" s="2"/>
      <c r="AA314" s="2"/>
      <c r="AB314" s="2"/>
      <c r="AC314" s="2"/>
      <c r="AD314" s="2"/>
      <c r="AE314" s="28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8"/>
      <c r="I315" s="2"/>
      <c r="J315" s="2"/>
      <c r="K315" s="2"/>
      <c r="L315" s="3"/>
      <c r="M315" s="2"/>
      <c r="N315" s="28"/>
      <c r="O315" s="2"/>
      <c r="P315" s="48"/>
      <c r="Q315" s="2"/>
      <c r="R315" s="2"/>
      <c r="S315" s="3"/>
      <c r="T315" s="3"/>
      <c r="W315" s="2"/>
      <c r="Y315" s="2"/>
      <c r="Z315" s="2"/>
      <c r="AA315" s="2"/>
      <c r="AB315" s="2"/>
      <c r="AC315" s="2"/>
      <c r="AD315" s="2"/>
      <c r="AE315" s="28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8"/>
      <c r="I316" s="2"/>
      <c r="J316" s="2"/>
      <c r="K316" s="2"/>
      <c r="L316" s="3"/>
      <c r="M316" s="2"/>
      <c r="N316" s="28"/>
      <c r="O316" s="2"/>
      <c r="P316" s="48"/>
      <c r="Q316" s="2"/>
      <c r="R316" s="2"/>
      <c r="S316" s="3"/>
      <c r="T316" s="3"/>
      <c r="W316" s="2"/>
      <c r="Y316" s="2"/>
      <c r="Z316" s="2"/>
      <c r="AA316" s="2"/>
      <c r="AB316" s="2"/>
      <c r="AC316" s="2"/>
      <c r="AD316" s="2"/>
      <c r="AE316" s="28"/>
      <c r="AG316" s="2"/>
      <c r="AH316" s="2"/>
      <c r="AI316" s="2"/>
      <c r="AJ316" s="2"/>
      <c r="AK316" s="2"/>
    </row>
    <row r="317" spans="4:37" ht="19.899999999999999" customHeight="1" x14ac:dyDescent="0.15">
      <c r="E317" s="18"/>
      <c r="L317" s="3"/>
      <c r="S317" s="3"/>
      <c r="T317" s="3"/>
    </row>
    <row r="318" spans="4:37" ht="19.899999999999999" customHeight="1" x14ac:dyDescent="0.15">
      <c r="E318" s="18"/>
      <c r="L318" s="3"/>
      <c r="S318" s="3"/>
      <c r="T318" s="3"/>
    </row>
    <row r="319" spans="4:37" ht="19.899999999999999" customHeight="1" x14ac:dyDescent="0.15">
      <c r="E319" s="18"/>
      <c r="L319" s="3"/>
      <c r="S319" s="3"/>
      <c r="T319" s="3"/>
    </row>
    <row r="320" spans="4:37" ht="19.899999999999999" customHeight="1" x14ac:dyDescent="0.15">
      <c r="E320" s="18"/>
      <c r="L320" s="3"/>
      <c r="S320" s="3"/>
      <c r="T320" s="3"/>
    </row>
    <row r="321" spans="5:20" ht="19.899999999999999" customHeight="1" x14ac:dyDescent="0.15">
      <c r="E321" s="18"/>
      <c r="L321" s="3"/>
      <c r="S321" s="3"/>
      <c r="T321" s="3"/>
    </row>
    <row r="322" spans="5:20" ht="19.899999999999999" customHeight="1" x14ac:dyDescent="0.15">
      <c r="E322" s="18"/>
      <c r="L322" s="3"/>
      <c r="S322" s="3"/>
      <c r="T322" s="3"/>
    </row>
    <row r="323" spans="5:20" ht="19.899999999999999" customHeight="1" x14ac:dyDescent="0.15">
      <c r="E323" s="18"/>
      <c r="L323" s="3"/>
      <c r="S323" s="3"/>
      <c r="T323" s="3"/>
    </row>
    <row r="324" spans="5:20" ht="19.899999999999999" customHeight="1" x14ac:dyDescent="0.15">
      <c r="E324" s="18"/>
      <c r="L324" s="3"/>
      <c r="S324" s="3"/>
      <c r="T324" s="3"/>
    </row>
    <row r="325" spans="5:20" ht="19.899999999999999" customHeight="1" x14ac:dyDescent="0.15">
      <c r="E325" s="18"/>
      <c r="L325" s="3"/>
      <c r="S325" s="3"/>
      <c r="T325" s="3"/>
    </row>
    <row r="326" spans="5:20" ht="19.899999999999999" customHeight="1" x14ac:dyDescent="0.15">
      <c r="E326" s="18"/>
      <c r="L326" s="3"/>
      <c r="S326" s="3"/>
      <c r="T326" s="3"/>
    </row>
    <row r="327" spans="5:20" ht="19.899999999999999" customHeight="1" x14ac:dyDescent="0.15">
      <c r="E327" s="18"/>
      <c r="L327" s="3"/>
      <c r="S327" s="3"/>
      <c r="T327" s="3"/>
    </row>
    <row r="328" spans="5:20" ht="19.899999999999999" customHeight="1" x14ac:dyDescent="0.15">
      <c r="E328" s="18"/>
      <c r="L328" s="3"/>
      <c r="S328" s="3"/>
      <c r="T328" s="3"/>
    </row>
    <row r="329" spans="5:20" ht="19.899999999999999" customHeight="1" x14ac:dyDescent="0.15">
      <c r="E329" s="18"/>
      <c r="L329" s="3"/>
      <c r="S329" s="3"/>
      <c r="T329" s="3"/>
    </row>
    <row r="330" spans="5:20" ht="19.899999999999999" customHeight="1" x14ac:dyDescent="0.15">
      <c r="E330" s="18"/>
      <c r="L330" s="3"/>
      <c r="S330" s="3"/>
      <c r="T330" s="3"/>
    </row>
    <row r="331" spans="5:20" ht="19.899999999999999" customHeight="1" x14ac:dyDescent="0.15">
      <c r="E331" s="18"/>
      <c r="L331" s="3"/>
      <c r="S331" s="3"/>
      <c r="T331" s="3"/>
    </row>
    <row r="332" spans="5:20" ht="19.899999999999999" customHeight="1" x14ac:dyDescent="0.15">
      <c r="E332" s="18"/>
      <c r="L332" s="3"/>
      <c r="S332" s="3"/>
      <c r="T332" s="3"/>
    </row>
    <row r="333" spans="5:20" ht="19.899999999999999" customHeight="1" x14ac:dyDescent="0.15">
      <c r="E333" s="18"/>
      <c r="L333" s="3"/>
      <c r="S333" s="3"/>
      <c r="T333" s="3"/>
    </row>
    <row r="334" spans="5:20" ht="19.899999999999999" customHeight="1" x14ac:dyDescent="0.15">
      <c r="E334" s="18"/>
      <c r="L334" s="3"/>
      <c r="S334" s="3"/>
      <c r="T334" s="3"/>
    </row>
    <row r="335" spans="5:20" ht="19.899999999999999" customHeight="1" x14ac:dyDescent="0.15">
      <c r="E335" s="18"/>
      <c r="L335" s="3"/>
      <c r="S335" s="3"/>
      <c r="T335" s="3"/>
    </row>
    <row r="336" spans="5:20" ht="19.899999999999999" customHeight="1" x14ac:dyDescent="0.15">
      <c r="E336" s="18"/>
      <c r="L336" s="3"/>
      <c r="S336" s="3"/>
      <c r="T336" s="3"/>
    </row>
    <row r="337" spans="5:20" ht="19.899999999999999" customHeight="1" x14ac:dyDescent="0.15">
      <c r="E337" s="18"/>
      <c r="L337" s="3"/>
      <c r="S337" s="3"/>
      <c r="T337" s="3"/>
    </row>
    <row r="338" spans="5:20" ht="19.899999999999999" customHeight="1" x14ac:dyDescent="0.15">
      <c r="E338" s="18"/>
      <c r="L338" s="3"/>
      <c r="S338" s="3"/>
      <c r="T338" s="3"/>
    </row>
    <row r="339" spans="5:20" ht="19.899999999999999" customHeight="1" x14ac:dyDescent="0.15">
      <c r="E339" s="18"/>
      <c r="L339" s="3"/>
      <c r="S339" s="3"/>
      <c r="T339" s="3"/>
    </row>
    <row r="340" spans="5:20" ht="19.899999999999999" customHeight="1" x14ac:dyDescent="0.15">
      <c r="E340" s="18"/>
      <c r="L340" s="3"/>
      <c r="S340" s="3"/>
      <c r="T340" s="3"/>
    </row>
    <row r="341" spans="5:20" ht="19.899999999999999" customHeight="1" x14ac:dyDescent="0.15">
      <c r="E341" s="18"/>
      <c r="L341" s="3"/>
      <c r="S341" s="3"/>
      <c r="T341" s="3"/>
    </row>
    <row r="342" spans="5:20" ht="19.899999999999999" customHeight="1" x14ac:dyDescent="0.15">
      <c r="E342" s="18"/>
      <c r="L342" s="3"/>
      <c r="S342" s="3"/>
      <c r="T342" s="3"/>
    </row>
    <row r="343" spans="5:20" ht="19.899999999999999" customHeight="1" x14ac:dyDescent="0.15">
      <c r="E343" s="18"/>
      <c r="L343" s="3"/>
      <c r="S343" s="3"/>
      <c r="T343" s="3"/>
    </row>
    <row r="344" spans="5:20" ht="19.899999999999999" customHeight="1" x14ac:dyDescent="0.15">
      <c r="E344" s="18"/>
      <c r="L344" s="3"/>
      <c r="S344" s="3"/>
      <c r="T344" s="3"/>
    </row>
    <row r="345" spans="5:20" ht="19.899999999999999" customHeight="1" x14ac:dyDescent="0.15">
      <c r="E345" s="18"/>
      <c r="L345" s="3"/>
      <c r="S345" s="3"/>
      <c r="T345" s="3"/>
    </row>
    <row r="346" spans="5:20" ht="19.899999999999999" customHeight="1" x14ac:dyDescent="0.15">
      <c r="E346" s="18"/>
      <c r="L346" s="3"/>
      <c r="S346" s="3"/>
      <c r="T346" s="3"/>
    </row>
    <row r="347" spans="5:20" ht="19.899999999999999" customHeight="1" x14ac:dyDescent="0.15">
      <c r="E347" s="18"/>
      <c r="L347" s="3"/>
      <c r="S347" s="3"/>
      <c r="T347" s="3"/>
    </row>
    <row r="348" spans="5:20" ht="19.899999999999999" customHeight="1" x14ac:dyDescent="0.15">
      <c r="E348" s="18"/>
      <c r="L348" s="3"/>
      <c r="S348" s="3"/>
      <c r="T348" s="3"/>
    </row>
    <row r="349" spans="5:20" ht="19.899999999999999" customHeight="1" x14ac:dyDescent="0.15">
      <c r="E349" s="18"/>
      <c r="L349" s="3"/>
      <c r="S349" s="3"/>
      <c r="T349" s="3"/>
    </row>
    <row r="350" spans="5:20" ht="19.899999999999999" customHeight="1" x14ac:dyDescent="0.15">
      <c r="E350" s="18"/>
      <c r="L350" s="3"/>
      <c r="S350" s="3"/>
      <c r="T350" s="3"/>
    </row>
    <row r="351" spans="5:20" ht="19.899999999999999" customHeight="1" x14ac:dyDescent="0.15">
      <c r="E351" s="18"/>
      <c r="L351" s="3"/>
      <c r="S351" s="3"/>
      <c r="T351" s="3"/>
    </row>
    <row r="352" spans="5:20" ht="19.899999999999999" customHeight="1" x14ac:dyDescent="0.15">
      <c r="E352" s="18"/>
      <c r="L352" s="3"/>
      <c r="S352" s="3"/>
      <c r="T352" s="3"/>
    </row>
    <row r="353" spans="5:20" ht="19.899999999999999" customHeight="1" x14ac:dyDescent="0.15">
      <c r="E353" s="18"/>
      <c r="L353" s="3"/>
      <c r="S353" s="3"/>
      <c r="T353" s="3"/>
    </row>
    <row r="354" spans="5:20" ht="19.899999999999999" customHeight="1" x14ac:dyDescent="0.15">
      <c r="E354" s="18"/>
      <c r="L354" s="3"/>
      <c r="S354" s="3"/>
      <c r="T354" s="3"/>
    </row>
    <row r="355" spans="5:20" ht="19.899999999999999" customHeight="1" x14ac:dyDescent="0.15">
      <c r="E355" s="18"/>
      <c r="L355" s="3"/>
      <c r="S355" s="3"/>
      <c r="T355" s="3"/>
    </row>
    <row r="356" spans="5:20" ht="19.899999999999999" customHeight="1" x14ac:dyDescent="0.15">
      <c r="E356" s="18"/>
      <c r="L356" s="3"/>
      <c r="S356" s="3"/>
      <c r="T356" s="3"/>
    </row>
    <row r="357" spans="5:20" ht="19.899999999999999" customHeight="1" x14ac:dyDescent="0.15">
      <c r="E357" s="18"/>
      <c r="L357" s="3"/>
      <c r="S357" s="3"/>
      <c r="T357" s="3"/>
    </row>
    <row r="358" spans="5:20" ht="19.899999999999999" customHeight="1" x14ac:dyDescent="0.15">
      <c r="E358" s="18"/>
      <c r="L358" s="3"/>
      <c r="S358" s="3"/>
      <c r="T358" s="3"/>
    </row>
    <row r="359" spans="5:20" ht="19.899999999999999" customHeight="1" x14ac:dyDescent="0.15">
      <c r="E359" s="18"/>
      <c r="L359" s="3"/>
      <c r="S359" s="3"/>
      <c r="T359" s="3"/>
    </row>
    <row r="360" spans="5:20" ht="19.899999999999999" customHeight="1" x14ac:dyDescent="0.15">
      <c r="E360" s="18"/>
      <c r="L360" s="3"/>
      <c r="S360" s="3"/>
      <c r="T360" s="3"/>
    </row>
    <row r="361" spans="5:20" ht="19.899999999999999" customHeight="1" x14ac:dyDescent="0.15">
      <c r="E361" s="18"/>
      <c r="L361" s="3"/>
      <c r="S361" s="3"/>
      <c r="T361" s="3"/>
    </row>
    <row r="362" spans="5:20" ht="19.899999999999999" customHeight="1" x14ac:dyDescent="0.15">
      <c r="E362" s="18"/>
      <c r="L362" s="3"/>
      <c r="S362" s="3"/>
      <c r="T362" s="3"/>
    </row>
    <row r="363" spans="5:20" ht="19.899999999999999" customHeight="1" x14ac:dyDescent="0.15">
      <c r="E363" s="18"/>
      <c r="L363" s="3"/>
      <c r="S363" s="3"/>
      <c r="T363" s="3"/>
    </row>
    <row r="364" spans="5:20" ht="19.899999999999999" customHeight="1" x14ac:dyDescent="0.15">
      <c r="E364" s="18"/>
      <c r="L364" s="3"/>
      <c r="S364" s="3"/>
      <c r="T364" s="3"/>
    </row>
    <row r="365" spans="5:20" ht="19.899999999999999" customHeight="1" x14ac:dyDescent="0.15">
      <c r="E365" s="18"/>
      <c r="L365" s="3"/>
      <c r="S365" s="3"/>
      <c r="T365" s="3"/>
    </row>
    <row r="366" spans="5:20" ht="19.899999999999999" customHeight="1" x14ac:dyDescent="0.15">
      <c r="E366" s="18"/>
      <c r="L366" s="3"/>
      <c r="S366" s="3"/>
      <c r="T366" s="3"/>
    </row>
    <row r="367" spans="5:20" ht="19.899999999999999" customHeight="1" x14ac:dyDescent="0.15">
      <c r="E367" s="18"/>
      <c r="L367" s="3"/>
      <c r="S367" s="3"/>
      <c r="T367" s="3"/>
    </row>
    <row r="368" spans="5:20" ht="19.899999999999999" customHeight="1" x14ac:dyDescent="0.15">
      <c r="E368" s="18"/>
      <c r="L368" s="3"/>
      <c r="S368" s="3"/>
      <c r="T368" s="3"/>
    </row>
    <row r="369" spans="5:20" ht="19.899999999999999" customHeight="1" x14ac:dyDescent="0.15">
      <c r="E369" s="18"/>
      <c r="L369" s="3"/>
      <c r="S369" s="3"/>
      <c r="T369" s="3"/>
    </row>
    <row r="370" spans="5:20" ht="19.899999999999999" customHeight="1" x14ac:dyDescent="0.15">
      <c r="E370" s="18"/>
      <c r="L370" s="3"/>
      <c r="S370" s="3"/>
      <c r="T370" s="3"/>
    </row>
    <row r="371" spans="5:20" ht="19.899999999999999" customHeight="1" x14ac:dyDescent="0.15">
      <c r="E371" s="18"/>
      <c r="L371" s="3"/>
      <c r="S371" s="3"/>
      <c r="T371" s="3"/>
    </row>
    <row r="372" spans="5:20" ht="19.899999999999999" customHeight="1" x14ac:dyDescent="0.15">
      <c r="E372" s="18"/>
      <c r="L372" s="3"/>
      <c r="S372" s="3"/>
      <c r="T372" s="3"/>
    </row>
    <row r="373" spans="5:20" ht="19.899999999999999" customHeight="1" x14ac:dyDescent="0.15">
      <c r="E373" s="18"/>
      <c r="L373" s="3"/>
      <c r="S373" s="3"/>
      <c r="T373" s="3"/>
    </row>
    <row r="374" spans="5:20" ht="19.899999999999999" customHeight="1" x14ac:dyDescent="0.15">
      <c r="E374" s="18"/>
      <c r="L374" s="3"/>
      <c r="S374" s="3"/>
      <c r="T374" s="3"/>
    </row>
    <row r="375" spans="5:20" ht="19.899999999999999" customHeight="1" x14ac:dyDescent="0.15">
      <c r="E375" s="18"/>
      <c r="L375" s="3"/>
      <c r="S375" s="3"/>
      <c r="T375" s="3"/>
    </row>
    <row r="376" spans="5:20" ht="19.899999999999999" customHeight="1" x14ac:dyDescent="0.15">
      <c r="E376" s="18"/>
      <c r="L376" s="3"/>
      <c r="S376" s="3"/>
      <c r="T376" s="3"/>
    </row>
    <row r="377" spans="5:20" ht="19.899999999999999" customHeight="1" x14ac:dyDescent="0.15">
      <c r="E377" s="18"/>
      <c r="L377" s="3"/>
      <c r="S377" s="3"/>
      <c r="T377" s="3"/>
    </row>
    <row r="378" spans="5:20" ht="19.899999999999999" customHeight="1" x14ac:dyDescent="0.15">
      <c r="E378" s="18"/>
      <c r="L378" s="3"/>
      <c r="S378" s="3"/>
      <c r="T378" s="3"/>
    </row>
    <row r="379" spans="5:20" ht="19.899999999999999" customHeight="1" x14ac:dyDescent="0.15">
      <c r="E379" s="18"/>
      <c r="L379" s="3"/>
      <c r="S379" s="3"/>
      <c r="T379" s="3"/>
    </row>
    <row r="380" spans="5:20" ht="19.899999999999999" customHeight="1" x14ac:dyDescent="0.15">
      <c r="E380" s="18"/>
      <c r="L380" s="3"/>
      <c r="S380" s="3"/>
      <c r="T380" s="3"/>
    </row>
    <row r="381" spans="5:20" ht="19.899999999999999" customHeight="1" x14ac:dyDescent="0.15">
      <c r="E381" s="18"/>
      <c r="L381" s="3"/>
      <c r="S381" s="3"/>
      <c r="T381" s="3"/>
    </row>
    <row r="382" spans="5:20" ht="19.899999999999999" customHeight="1" x14ac:dyDescent="0.15">
      <c r="E382" s="18"/>
      <c r="L382" s="3"/>
      <c r="S382" s="3"/>
      <c r="T382" s="3"/>
    </row>
    <row r="383" spans="5:20" ht="19.899999999999999" customHeight="1" x14ac:dyDescent="0.15">
      <c r="E383" s="18"/>
      <c r="L383" s="3"/>
      <c r="S383" s="3"/>
      <c r="T383" s="3"/>
    </row>
    <row r="384" spans="5:20" ht="19.899999999999999" customHeight="1" x14ac:dyDescent="0.15">
      <c r="E384" s="18"/>
      <c r="L384" s="3"/>
      <c r="S384" s="3"/>
      <c r="T384" s="3"/>
    </row>
    <row r="385" spans="5:20" ht="19.899999999999999" customHeight="1" x14ac:dyDescent="0.15">
      <c r="E385" s="18"/>
      <c r="L385" s="3"/>
      <c r="S385" s="3"/>
      <c r="T385" s="3"/>
    </row>
    <row r="386" spans="5:20" ht="19.899999999999999" customHeight="1" x14ac:dyDescent="0.15">
      <c r="E386" s="18"/>
      <c r="L386" s="3"/>
      <c r="S386" s="3"/>
      <c r="T386" s="3"/>
    </row>
    <row r="387" spans="5:20" ht="19.899999999999999" customHeight="1" x14ac:dyDescent="0.15">
      <c r="E387" s="18"/>
      <c r="L387" s="3"/>
      <c r="S387" s="3"/>
      <c r="T387" s="3"/>
    </row>
    <row r="388" spans="5:20" ht="19.899999999999999" customHeight="1" x14ac:dyDescent="0.15">
      <c r="E388" s="18"/>
      <c r="L388" s="3"/>
      <c r="S388" s="3"/>
      <c r="T388" s="3"/>
    </row>
    <row r="389" spans="5:20" ht="19.899999999999999" customHeight="1" x14ac:dyDescent="0.15">
      <c r="E389" s="18"/>
      <c r="L389" s="3"/>
      <c r="S389" s="3"/>
      <c r="T389" s="3"/>
    </row>
    <row r="390" spans="5:20" ht="19.899999999999999" customHeight="1" x14ac:dyDescent="0.15">
      <c r="E390" s="18"/>
      <c r="L390" s="3"/>
      <c r="S390" s="3"/>
      <c r="T390" s="3"/>
    </row>
    <row r="391" spans="5:20" ht="19.899999999999999" customHeight="1" x14ac:dyDescent="0.15">
      <c r="E391" s="18"/>
      <c r="L391" s="3"/>
      <c r="S391" s="3"/>
      <c r="T391" s="3"/>
    </row>
    <row r="392" spans="5:20" ht="19.899999999999999" customHeight="1" x14ac:dyDescent="0.15">
      <c r="E392" s="18"/>
      <c r="L392" s="3"/>
      <c r="S392" s="3"/>
      <c r="T392" s="3"/>
    </row>
    <row r="393" spans="5:20" ht="19.899999999999999" customHeight="1" x14ac:dyDescent="0.15">
      <c r="E393" s="18"/>
      <c r="L393" s="3"/>
      <c r="S393" s="3"/>
      <c r="T393" s="3"/>
    </row>
    <row r="394" spans="5:20" ht="19.899999999999999" customHeight="1" x14ac:dyDescent="0.15">
      <c r="E394" s="18"/>
      <c r="L394" s="3"/>
      <c r="S394" s="3"/>
      <c r="T394" s="3"/>
    </row>
    <row r="395" spans="5:20" ht="19.899999999999999" customHeight="1" x14ac:dyDescent="0.15">
      <c r="E395" s="18"/>
      <c r="L395" s="3"/>
      <c r="S395" s="3"/>
      <c r="T395" s="3"/>
    </row>
    <row r="396" spans="5:20" ht="19.899999999999999" customHeight="1" x14ac:dyDescent="0.15">
      <c r="E396" s="18"/>
      <c r="L396" s="3"/>
      <c r="S396" s="3"/>
      <c r="T396" s="3"/>
    </row>
    <row r="397" spans="5:20" ht="19.899999999999999" customHeight="1" x14ac:dyDescent="0.15">
      <c r="E397" s="18"/>
      <c r="L397" s="3"/>
      <c r="S397" s="3"/>
      <c r="T397" s="3"/>
    </row>
    <row r="398" spans="5:20" ht="19.899999999999999" customHeight="1" x14ac:dyDescent="0.15">
      <c r="E398" s="18"/>
      <c r="L398" s="3"/>
      <c r="S398" s="3"/>
      <c r="T398" s="3"/>
    </row>
    <row r="399" spans="5:20" ht="19.899999999999999" customHeight="1" x14ac:dyDescent="0.15">
      <c r="E399" s="18"/>
      <c r="L399" s="3"/>
      <c r="S399" s="3"/>
      <c r="T399" s="3"/>
    </row>
    <row r="400" spans="5:20" ht="19.899999999999999" customHeight="1" x14ac:dyDescent="0.15">
      <c r="E400" s="18"/>
      <c r="L400" s="3"/>
      <c r="S400" s="3"/>
      <c r="T400" s="3"/>
    </row>
    <row r="401" spans="5:20" ht="19.899999999999999" customHeight="1" x14ac:dyDescent="0.15">
      <c r="E401" s="18"/>
      <c r="L401" s="3"/>
      <c r="S401" s="3"/>
      <c r="T401" s="3"/>
    </row>
    <row r="402" spans="5:20" ht="19.899999999999999" customHeight="1" x14ac:dyDescent="0.15">
      <c r="E402" s="18"/>
      <c r="L402" s="3"/>
      <c r="S402" s="3"/>
      <c r="T402" s="3"/>
    </row>
    <row r="403" spans="5:20" ht="19.899999999999999" customHeight="1" x14ac:dyDescent="0.15">
      <c r="E403" s="18"/>
      <c r="L403" s="3"/>
      <c r="S403" s="3"/>
      <c r="T403" s="3"/>
    </row>
    <row r="404" spans="5:20" ht="19.899999999999999" customHeight="1" x14ac:dyDescent="0.15">
      <c r="E404" s="18"/>
      <c r="L404" s="3"/>
      <c r="S404" s="3"/>
      <c r="T404" s="3"/>
    </row>
    <row r="405" spans="5:20" ht="19.899999999999999" customHeight="1" x14ac:dyDescent="0.15">
      <c r="E405" s="18"/>
      <c r="L405" s="3"/>
      <c r="S405" s="3"/>
      <c r="T405" s="3"/>
    </row>
    <row r="406" spans="5:20" ht="19.899999999999999" customHeight="1" x14ac:dyDescent="0.15">
      <c r="E406" s="18"/>
      <c r="L406" s="3"/>
      <c r="S406" s="3"/>
      <c r="T406" s="3"/>
    </row>
    <row r="407" spans="5:20" ht="19.899999999999999" customHeight="1" x14ac:dyDescent="0.15">
      <c r="E407" s="18"/>
      <c r="L407" s="3"/>
      <c r="S407" s="3"/>
      <c r="T407" s="3"/>
    </row>
    <row r="408" spans="5:20" ht="19.899999999999999" customHeight="1" x14ac:dyDescent="0.15">
      <c r="E408" s="18"/>
      <c r="L408" s="3"/>
      <c r="S408" s="3"/>
      <c r="T408" s="3"/>
    </row>
    <row r="409" spans="5:20" ht="19.899999999999999" customHeight="1" x14ac:dyDescent="0.15">
      <c r="E409" s="18"/>
      <c r="L409" s="3"/>
      <c r="S409" s="3"/>
      <c r="T409" s="3"/>
    </row>
    <row r="410" spans="5:20" ht="19.899999999999999" customHeight="1" x14ac:dyDescent="0.15">
      <c r="E410" s="18"/>
      <c r="L410" s="3"/>
      <c r="S410" s="3"/>
      <c r="T410" s="3"/>
    </row>
    <row r="411" spans="5:20" ht="19.899999999999999" customHeight="1" x14ac:dyDescent="0.15">
      <c r="E411" s="18"/>
      <c r="L411" s="3"/>
      <c r="S411" s="3"/>
      <c r="T411" s="3"/>
    </row>
    <row r="412" spans="5:20" ht="19.899999999999999" customHeight="1" x14ac:dyDescent="0.15">
      <c r="E412" s="18"/>
      <c r="L412" s="3"/>
      <c r="S412" s="3"/>
      <c r="T412" s="3"/>
    </row>
    <row r="413" spans="5:20" ht="19.899999999999999" customHeight="1" x14ac:dyDescent="0.15">
      <c r="E413" s="18"/>
      <c r="L413" s="3"/>
      <c r="S413" s="3"/>
      <c r="T413" s="3"/>
    </row>
    <row r="414" spans="5:20" ht="19.899999999999999" customHeight="1" x14ac:dyDescent="0.15">
      <c r="E414" s="18"/>
      <c r="L414" s="3"/>
      <c r="S414" s="3"/>
      <c r="T414" s="3"/>
    </row>
    <row r="415" spans="5:20" ht="19.899999999999999" customHeight="1" x14ac:dyDescent="0.15">
      <c r="E415" s="18"/>
      <c r="L415" s="3"/>
      <c r="S415" s="3"/>
      <c r="T415" s="3"/>
    </row>
    <row r="416" spans="5:20" ht="19.899999999999999" customHeight="1" x14ac:dyDescent="0.15">
      <c r="E416" s="18"/>
      <c r="L416" s="3"/>
      <c r="S416" s="3"/>
      <c r="T416" s="3"/>
    </row>
    <row r="417" spans="5:20" ht="19.899999999999999" customHeight="1" x14ac:dyDescent="0.15">
      <c r="E417" s="18"/>
      <c r="L417" s="3"/>
      <c r="S417" s="3"/>
      <c r="T417" s="3"/>
    </row>
    <row r="418" spans="5:20" ht="19.899999999999999" customHeight="1" x14ac:dyDescent="0.15">
      <c r="E418" s="18"/>
      <c r="L418" s="3"/>
      <c r="S418" s="3"/>
      <c r="T418" s="3"/>
    </row>
    <row r="419" spans="5:20" ht="19.899999999999999" customHeight="1" x14ac:dyDescent="0.15">
      <c r="E419" s="18"/>
      <c r="L419" s="3"/>
      <c r="S419" s="3"/>
      <c r="T419" s="3"/>
    </row>
    <row r="420" spans="5:20" ht="19.899999999999999" customHeight="1" x14ac:dyDescent="0.15">
      <c r="E420" s="18"/>
      <c r="L420" s="3"/>
      <c r="S420" s="3"/>
      <c r="T420" s="3"/>
    </row>
    <row r="421" spans="5:20" ht="19.899999999999999" customHeight="1" x14ac:dyDescent="0.15">
      <c r="E421" s="18"/>
      <c r="L421" s="3"/>
      <c r="S421" s="3"/>
      <c r="T421" s="3"/>
    </row>
    <row r="422" spans="5:20" ht="19.899999999999999" customHeight="1" x14ac:dyDescent="0.15">
      <c r="E422" s="18"/>
      <c r="L422" s="3"/>
      <c r="S422" s="3"/>
      <c r="T422" s="3"/>
    </row>
    <row r="423" spans="5:20" ht="19.899999999999999" customHeight="1" x14ac:dyDescent="0.15">
      <c r="E423" s="18"/>
      <c r="L423" s="3"/>
      <c r="S423" s="3"/>
      <c r="T423" s="3"/>
    </row>
    <row r="424" spans="5:20" ht="19.899999999999999" customHeight="1" x14ac:dyDescent="0.15">
      <c r="E424" s="18"/>
      <c r="L424" s="3"/>
      <c r="S424" s="3"/>
      <c r="T424" s="3"/>
    </row>
    <row r="425" spans="5:20" ht="19.899999999999999" customHeight="1" x14ac:dyDescent="0.15">
      <c r="E425" s="18"/>
      <c r="L425" s="3"/>
      <c r="S425" s="3"/>
      <c r="T425" s="3"/>
    </row>
    <row r="426" spans="5:20" ht="19.899999999999999" customHeight="1" x14ac:dyDescent="0.15">
      <c r="E426" s="18"/>
      <c r="L426" s="3"/>
      <c r="S426" s="3"/>
      <c r="T426" s="3"/>
    </row>
    <row r="427" spans="5:20" ht="19.899999999999999" customHeight="1" x14ac:dyDescent="0.15">
      <c r="E427" s="18"/>
      <c r="L427" s="3"/>
      <c r="S427" s="3"/>
      <c r="T427" s="3"/>
    </row>
    <row r="428" spans="5:20" ht="19.899999999999999" customHeight="1" x14ac:dyDescent="0.15">
      <c r="E428" s="18"/>
      <c r="L428" s="3"/>
      <c r="S428" s="3"/>
      <c r="T428" s="3"/>
    </row>
    <row r="429" spans="5:20" ht="19.899999999999999" customHeight="1" x14ac:dyDescent="0.15">
      <c r="E429" s="18"/>
      <c r="L429" s="3"/>
      <c r="S429" s="3"/>
      <c r="T429" s="3"/>
    </row>
    <row r="430" spans="5:20" ht="19.899999999999999" customHeight="1" x14ac:dyDescent="0.15">
      <c r="E430" s="18"/>
      <c r="L430" s="3"/>
      <c r="S430" s="3"/>
      <c r="T430" s="3"/>
    </row>
    <row r="431" spans="5:20" ht="19.899999999999999" customHeight="1" x14ac:dyDescent="0.15">
      <c r="E431" s="18"/>
      <c r="L431" s="3"/>
      <c r="S431" s="3"/>
      <c r="T431" s="3"/>
    </row>
    <row r="432" spans="5:20" ht="19.899999999999999" customHeight="1" x14ac:dyDescent="0.15">
      <c r="E432" s="18"/>
      <c r="L432" s="3"/>
      <c r="S432" s="3"/>
      <c r="T432" s="3"/>
    </row>
    <row r="433" spans="5:20" ht="19.899999999999999" customHeight="1" x14ac:dyDescent="0.15">
      <c r="E433" s="18"/>
      <c r="L433" s="3"/>
      <c r="S433" s="3"/>
      <c r="T433" s="3"/>
    </row>
    <row r="434" spans="5:20" ht="19.899999999999999" customHeight="1" x14ac:dyDescent="0.15">
      <c r="E434" s="18"/>
      <c r="L434" s="3"/>
      <c r="S434" s="3"/>
      <c r="T434" s="3"/>
    </row>
    <row r="435" spans="5:20" ht="19.899999999999999" customHeight="1" x14ac:dyDescent="0.15">
      <c r="E435" s="18"/>
      <c r="L435" s="3"/>
      <c r="S435" s="3"/>
      <c r="T435" s="3"/>
    </row>
    <row r="436" spans="5:20" ht="19.899999999999999" customHeight="1" x14ac:dyDescent="0.15">
      <c r="E436" s="18"/>
      <c r="L436" s="3"/>
      <c r="S436" s="3"/>
      <c r="T436" s="3"/>
    </row>
    <row r="437" spans="5:20" ht="19.899999999999999" customHeight="1" x14ac:dyDescent="0.15">
      <c r="E437" s="18"/>
      <c r="L437" s="3"/>
      <c r="S437" s="3"/>
      <c r="T437" s="3"/>
    </row>
    <row r="438" spans="5:20" ht="19.899999999999999" customHeight="1" x14ac:dyDescent="0.15">
      <c r="E438" s="18"/>
      <c r="L438" s="3"/>
      <c r="S438" s="3"/>
      <c r="T438" s="3"/>
    </row>
    <row r="439" spans="5:20" ht="19.899999999999999" customHeight="1" x14ac:dyDescent="0.15">
      <c r="E439" s="18"/>
      <c r="L439" s="3"/>
      <c r="S439" s="3"/>
      <c r="T439" s="3"/>
    </row>
    <row r="440" spans="5:20" ht="19.899999999999999" customHeight="1" x14ac:dyDescent="0.15">
      <c r="E440" s="18"/>
      <c r="L440" s="3"/>
      <c r="S440" s="3"/>
      <c r="T440" s="3"/>
    </row>
    <row r="441" spans="5:20" ht="19.899999999999999" customHeight="1" x14ac:dyDescent="0.15">
      <c r="E441" s="18"/>
      <c r="L441" s="3"/>
      <c r="S441" s="3"/>
      <c r="T441" s="3"/>
    </row>
    <row r="442" spans="5:20" ht="19.899999999999999" customHeight="1" x14ac:dyDescent="0.15">
      <c r="E442" s="18"/>
      <c r="L442" s="3"/>
      <c r="S442" s="3"/>
      <c r="T442" s="3"/>
    </row>
    <row r="443" spans="5:20" ht="19.899999999999999" customHeight="1" x14ac:dyDescent="0.15">
      <c r="E443" s="18"/>
      <c r="L443" s="3"/>
      <c r="S443" s="3"/>
      <c r="T443" s="3"/>
    </row>
    <row r="444" spans="5:20" ht="19.899999999999999" customHeight="1" x14ac:dyDescent="0.15">
      <c r="E444" s="18"/>
      <c r="L444" s="3"/>
      <c r="S444" s="3"/>
      <c r="T444" s="3"/>
    </row>
    <row r="445" spans="5:20" ht="19.899999999999999" customHeight="1" x14ac:dyDescent="0.15">
      <c r="E445" s="18"/>
      <c r="L445" s="3"/>
      <c r="S445" s="3"/>
      <c r="T445" s="3"/>
    </row>
    <row r="446" spans="5:20" ht="19.899999999999999" customHeight="1" x14ac:dyDescent="0.15">
      <c r="E446" s="18"/>
      <c r="L446" s="3"/>
      <c r="S446" s="3"/>
      <c r="T446" s="3"/>
    </row>
    <row r="447" spans="5:20" ht="19.899999999999999" customHeight="1" x14ac:dyDescent="0.15">
      <c r="E447" s="18"/>
      <c r="L447" s="3"/>
      <c r="S447" s="3"/>
      <c r="T447" s="3"/>
    </row>
    <row r="448" spans="5:20" ht="19.899999999999999" customHeight="1" x14ac:dyDescent="0.15">
      <c r="E448" s="18"/>
      <c r="L448" s="3"/>
      <c r="S448" s="3"/>
      <c r="T448" s="3"/>
    </row>
    <row r="449" spans="5:20" ht="19.899999999999999" customHeight="1" x14ac:dyDescent="0.15">
      <c r="E449" s="18"/>
      <c r="L449" s="3"/>
      <c r="S449" s="3"/>
      <c r="T449" s="3"/>
    </row>
    <row r="450" spans="5:20" ht="19.899999999999999" customHeight="1" x14ac:dyDescent="0.15">
      <c r="E450" s="18"/>
      <c r="L450" s="3"/>
      <c r="S450" s="3"/>
      <c r="T450" s="3"/>
    </row>
    <row r="451" spans="5:20" ht="19.899999999999999" customHeight="1" x14ac:dyDescent="0.15">
      <c r="E451" s="18"/>
      <c r="L451" s="3"/>
      <c r="S451" s="3"/>
      <c r="T451" s="3"/>
    </row>
    <row r="452" spans="5:20" ht="19.899999999999999" customHeight="1" x14ac:dyDescent="0.15">
      <c r="E452" s="18"/>
      <c r="L452" s="3"/>
      <c r="S452" s="3"/>
      <c r="T452" s="3"/>
    </row>
    <row r="453" spans="5:20" ht="19.899999999999999" customHeight="1" x14ac:dyDescent="0.15">
      <c r="E453" s="18"/>
      <c r="L453" s="3"/>
      <c r="S453" s="3"/>
      <c r="T453" s="3"/>
    </row>
    <row r="454" spans="5:20" ht="19.899999999999999" customHeight="1" x14ac:dyDescent="0.15">
      <c r="E454" s="18"/>
      <c r="L454" s="3"/>
      <c r="S454" s="3"/>
      <c r="T454" s="3"/>
    </row>
    <row r="455" spans="5:20" ht="19.899999999999999" customHeight="1" x14ac:dyDescent="0.15">
      <c r="E455" s="18"/>
      <c r="L455" s="3"/>
      <c r="S455" s="3"/>
      <c r="T455" s="3"/>
    </row>
    <row r="456" spans="5:20" ht="19.899999999999999" customHeight="1" x14ac:dyDescent="0.15">
      <c r="E456" s="18"/>
      <c r="L456" s="3"/>
      <c r="S456" s="3"/>
      <c r="T456" s="3"/>
    </row>
    <row r="457" spans="5:20" ht="19.899999999999999" customHeight="1" x14ac:dyDescent="0.15">
      <c r="E457" s="18"/>
      <c r="L457" s="3"/>
      <c r="S457" s="3"/>
      <c r="T457" s="3"/>
    </row>
    <row r="458" spans="5:20" ht="19.899999999999999" customHeight="1" x14ac:dyDescent="0.15">
      <c r="E458" s="18"/>
      <c r="L458" s="3"/>
      <c r="S458" s="3"/>
      <c r="T458" s="3"/>
    </row>
    <row r="459" spans="5:20" ht="19.899999999999999" customHeight="1" x14ac:dyDescent="0.15">
      <c r="E459" s="18"/>
      <c r="L459" s="3"/>
      <c r="S459" s="3"/>
      <c r="T459" s="3"/>
    </row>
    <row r="460" spans="5:20" ht="19.899999999999999" customHeight="1" x14ac:dyDescent="0.15">
      <c r="E460" s="18"/>
      <c r="L460" s="3"/>
      <c r="S460" s="3"/>
      <c r="T460" s="3"/>
    </row>
    <row r="461" spans="5:20" ht="19.899999999999999" customHeight="1" x14ac:dyDescent="0.15">
      <c r="E461" s="18"/>
      <c r="L461" s="3"/>
      <c r="S461" s="3"/>
      <c r="T461" s="3"/>
    </row>
    <row r="462" spans="5:20" ht="19.899999999999999" customHeight="1" x14ac:dyDescent="0.15">
      <c r="E462" s="18"/>
      <c r="L462" s="3"/>
      <c r="S462" s="3"/>
      <c r="T462" s="3"/>
    </row>
    <row r="463" spans="5:20" ht="19.899999999999999" customHeight="1" x14ac:dyDescent="0.15">
      <c r="E463" s="18"/>
      <c r="L463" s="3"/>
      <c r="S463" s="3"/>
      <c r="T463" s="3"/>
    </row>
    <row r="464" spans="5:20" ht="19.899999999999999" customHeight="1" x14ac:dyDescent="0.15">
      <c r="E464" s="18"/>
      <c r="L464" s="3"/>
      <c r="S464" s="3"/>
      <c r="T464" s="3"/>
    </row>
    <row r="465" spans="5:20" ht="19.899999999999999" customHeight="1" x14ac:dyDescent="0.15">
      <c r="E465" s="18"/>
      <c r="L465" s="3"/>
      <c r="S465" s="3"/>
      <c r="T465" s="3"/>
    </row>
    <row r="466" spans="5:20" ht="19.899999999999999" customHeight="1" x14ac:dyDescent="0.15">
      <c r="E466" s="18"/>
      <c r="L466" s="3"/>
      <c r="S466" s="3"/>
      <c r="T466" s="3"/>
    </row>
    <row r="467" spans="5:20" ht="19.899999999999999" customHeight="1" x14ac:dyDescent="0.15">
      <c r="E467" s="18"/>
      <c r="L467" s="3"/>
      <c r="S467" s="3"/>
      <c r="T467" s="3"/>
    </row>
    <row r="468" spans="5:20" ht="19.899999999999999" customHeight="1" x14ac:dyDescent="0.15">
      <c r="E468" s="18"/>
      <c r="L468" s="3"/>
      <c r="S468" s="3"/>
      <c r="T468" s="3"/>
    </row>
    <row r="469" spans="5:20" ht="19.899999999999999" customHeight="1" x14ac:dyDescent="0.15">
      <c r="E469" s="18"/>
      <c r="L469" s="3"/>
      <c r="S469" s="3"/>
      <c r="T469" s="3"/>
    </row>
    <row r="470" spans="5:20" ht="19.899999999999999" customHeight="1" x14ac:dyDescent="0.15">
      <c r="E470" s="18"/>
      <c r="L470" s="3"/>
      <c r="S470" s="3"/>
      <c r="T470" s="3"/>
    </row>
    <row r="471" spans="5:20" ht="19.899999999999999" customHeight="1" x14ac:dyDescent="0.15">
      <c r="E471" s="18"/>
      <c r="L471" s="3"/>
      <c r="S471" s="3"/>
      <c r="T471" s="3"/>
    </row>
    <row r="472" spans="5:20" ht="19.899999999999999" customHeight="1" x14ac:dyDescent="0.15">
      <c r="E472" s="18"/>
      <c r="L472" s="3"/>
      <c r="S472" s="3"/>
      <c r="T472" s="3"/>
    </row>
    <row r="473" spans="5:20" ht="19.899999999999999" customHeight="1" x14ac:dyDescent="0.15">
      <c r="E473" s="18"/>
      <c r="L473" s="3"/>
      <c r="S473" s="3"/>
      <c r="T473" s="3"/>
    </row>
    <row r="474" spans="5:20" ht="19.899999999999999" customHeight="1" x14ac:dyDescent="0.15">
      <c r="E474" s="18"/>
      <c r="L474" s="3"/>
      <c r="S474" s="3"/>
      <c r="T474" s="3"/>
    </row>
    <row r="475" spans="5:20" ht="19.899999999999999" customHeight="1" x14ac:dyDescent="0.15">
      <c r="E475" s="18"/>
      <c r="L475" s="3"/>
      <c r="S475" s="3"/>
      <c r="T475" s="3"/>
    </row>
    <row r="476" spans="5:20" ht="19.899999999999999" customHeight="1" x14ac:dyDescent="0.15">
      <c r="E476" s="18"/>
      <c r="L476" s="3"/>
      <c r="S476" s="3"/>
      <c r="T476" s="3"/>
    </row>
    <row r="477" spans="5:20" ht="19.899999999999999" customHeight="1" x14ac:dyDescent="0.15">
      <c r="E477" s="18"/>
      <c r="L477" s="3"/>
      <c r="S477" s="3"/>
      <c r="T477" s="3"/>
    </row>
    <row r="478" spans="5:20" ht="19.899999999999999" customHeight="1" x14ac:dyDescent="0.15">
      <c r="E478" s="18"/>
      <c r="L478" s="3"/>
      <c r="S478" s="3"/>
      <c r="T478" s="3"/>
    </row>
    <row r="479" spans="5:20" ht="19.899999999999999" customHeight="1" x14ac:dyDescent="0.15">
      <c r="E479" s="18"/>
      <c r="L479" s="3"/>
      <c r="S479" s="3"/>
      <c r="T479" s="3"/>
    </row>
    <row r="480" spans="5:20" ht="19.899999999999999" customHeight="1" x14ac:dyDescent="0.15">
      <c r="E480" s="18"/>
      <c r="L480" s="3"/>
      <c r="S480" s="3"/>
      <c r="T480" s="3"/>
    </row>
    <row r="481" spans="5:20" ht="19.899999999999999" customHeight="1" x14ac:dyDescent="0.15">
      <c r="E481" s="18"/>
      <c r="L481" s="3"/>
      <c r="S481" s="3"/>
      <c r="T481" s="3"/>
    </row>
    <row r="482" spans="5:20" ht="19.899999999999999" customHeight="1" x14ac:dyDescent="0.15">
      <c r="E482" s="18"/>
      <c r="L482" s="3"/>
      <c r="S482" s="3"/>
      <c r="T482" s="3"/>
    </row>
    <row r="483" spans="5:20" ht="19.899999999999999" customHeight="1" x14ac:dyDescent="0.15">
      <c r="E483" s="18"/>
      <c r="L483" s="3"/>
      <c r="S483" s="3"/>
      <c r="T483" s="3"/>
    </row>
    <row r="484" spans="5:20" ht="19.899999999999999" customHeight="1" x14ac:dyDescent="0.15">
      <c r="E484" s="18"/>
      <c r="L484" s="3"/>
      <c r="S484" s="3"/>
      <c r="T484" s="3"/>
    </row>
    <row r="485" spans="5:20" ht="19.899999999999999" customHeight="1" x14ac:dyDescent="0.15">
      <c r="E485" s="18"/>
      <c r="L485" s="3"/>
      <c r="S485" s="3"/>
      <c r="T485" s="3"/>
    </row>
    <row r="486" spans="5:20" ht="19.899999999999999" customHeight="1" x14ac:dyDescent="0.15">
      <c r="E486" s="18"/>
      <c r="L486" s="3"/>
      <c r="S486" s="3"/>
      <c r="T486" s="3"/>
    </row>
    <row r="487" spans="5:20" ht="19.899999999999999" customHeight="1" x14ac:dyDescent="0.15">
      <c r="E487" s="18"/>
      <c r="L487" s="3"/>
      <c r="S487" s="3"/>
      <c r="T487" s="3"/>
    </row>
    <row r="488" spans="5:20" ht="19.899999999999999" customHeight="1" x14ac:dyDescent="0.15">
      <c r="E488" s="18"/>
      <c r="L488" s="3"/>
      <c r="S488" s="3"/>
      <c r="T488" s="3"/>
    </row>
    <row r="489" spans="5:20" ht="19.899999999999999" customHeight="1" x14ac:dyDescent="0.15">
      <c r="E489" s="18"/>
      <c r="L489" s="3"/>
      <c r="S489" s="3"/>
      <c r="T489" s="3"/>
    </row>
    <row r="490" spans="5:20" ht="19.899999999999999" customHeight="1" x14ac:dyDescent="0.15">
      <c r="E490" s="18"/>
      <c r="L490" s="3"/>
      <c r="S490" s="3"/>
      <c r="T490" s="3"/>
    </row>
    <row r="491" spans="5:20" ht="19.899999999999999" customHeight="1" x14ac:dyDescent="0.15">
      <c r="E491" s="18"/>
      <c r="L491" s="3"/>
      <c r="S491" s="3"/>
      <c r="T491" s="3"/>
    </row>
    <row r="492" spans="5:20" ht="19.899999999999999" customHeight="1" x14ac:dyDescent="0.15">
      <c r="E492" s="18"/>
      <c r="L492" s="3"/>
      <c r="S492" s="3"/>
      <c r="T492" s="3"/>
    </row>
    <row r="493" spans="5:20" ht="19.899999999999999" customHeight="1" x14ac:dyDescent="0.15">
      <c r="E493" s="18"/>
      <c r="L493" s="3"/>
      <c r="S493" s="3"/>
      <c r="T493" s="3"/>
    </row>
    <row r="494" spans="5:20" ht="19.899999999999999" customHeight="1" x14ac:dyDescent="0.15">
      <c r="E494" s="18"/>
      <c r="L494" s="3"/>
      <c r="S494" s="3"/>
      <c r="T494" s="3"/>
    </row>
    <row r="495" spans="5:20" ht="19.899999999999999" customHeight="1" x14ac:dyDescent="0.15">
      <c r="E495" s="18"/>
      <c r="L495" s="3"/>
      <c r="S495" s="3"/>
      <c r="T495" s="3"/>
    </row>
    <row r="496" spans="5:20" ht="19.899999999999999" customHeight="1" x14ac:dyDescent="0.15">
      <c r="E496" s="18"/>
      <c r="L496" s="3"/>
      <c r="S496" s="3"/>
      <c r="T496" s="3"/>
    </row>
    <row r="497" spans="5:20" ht="19.899999999999999" customHeight="1" x14ac:dyDescent="0.15">
      <c r="E497" s="18"/>
      <c r="L497" s="3"/>
      <c r="S497" s="3"/>
      <c r="T497" s="3"/>
    </row>
    <row r="498" spans="5:20" ht="19.899999999999999" customHeight="1" x14ac:dyDescent="0.15">
      <c r="E498" s="18"/>
      <c r="L498" s="3"/>
      <c r="S498" s="3"/>
      <c r="T498" s="3"/>
    </row>
    <row r="499" spans="5:20" ht="19.899999999999999" customHeight="1" x14ac:dyDescent="0.15">
      <c r="E499" s="18"/>
      <c r="L499" s="3"/>
      <c r="S499" s="3"/>
      <c r="T499" s="3"/>
    </row>
    <row r="500" spans="5:20" ht="19.899999999999999" customHeight="1" x14ac:dyDescent="0.15">
      <c r="E500" s="18"/>
      <c r="L500" s="3"/>
      <c r="S500" s="3"/>
      <c r="T500" s="3"/>
    </row>
    <row r="501" spans="5:20" ht="19.899999999999999" customHeight="1" x14ac:dyDescent="0.15">
      <c r="E501" s="18"/>
      <c r="L501" s="3"/>
      <c r="S501" s="3"/>
      <c r="T501" s="3"/>
    </row>
    <row r="502" spans="5:20" ht="19.899999999999999" customHeight="1" x14ac:dyDescent="0.15">
      <c r="E502" s="18"/>
      <c r="L502" s="3"/>
      <c r="S502" s="3"/>
      <c r="T502" s="3"/>
    </row>
    <row r="503" spans="5:20" ht="19.899999999999999" customHeight="1" x14ac:dyDescent="0.15">
      <c r="E503" s="18"/>
      <c r="L503" s="3"/>
      <c r="S503" s="3"/>
      <c r="T503" s="3"/>
    </row>
    <row r="504" spans="5:20" ht="19.899999999999999" customHeight="1" x14ac:dyDescent="0.15">
      <c r="E504" s="18"/>
      <c r="L504" s="3"/>
      <c r="S504" s="3"/>
      <c r="T504" s="3"/>
    </row>
    <row r="505" spans="5:20" ht="19.899999999999999" customHeight="1" x14ac:dyDescent="0.15">
      <c r="E505" s="18"/>
      <c r="L505" s="3"/>
      <c r="S505" s="3"/>
      <c r="T505" s="3"/>
    </row>
    <row r="506" spans="5:20" ht="19.899999999999999" customHeight="1" x14ac:dyDescent="0.15">
      <c r="E506" s="18"/>
      <c r="L506" s="3"/>
      <c r="S506" s="3"/>
      <c r="T506" s="3"/>
    </row>
    <row r="507" spans="5:20" ht="19.899999999999999" customHeight="1" x14ac:dyDescent="0.15">
      <c r="E507" s="18"/>
      <c r="L507" s="3"/>
      <c r="S507" s="3"/>
      <c r="T507" s="3"/>
    </row>
    <row r="508" spans="5:20" ht="19.899999999999999" customHeight="1" x14ac:dyDescent="0.15">
      <c r="E508" s="18"/>
      <c r="L508" s="3"/>
      <c r="S508" s="3"/>
      <c r="T508" s="3"/>
    </row>
    <row r="509" spans="5:20" ht="19.899999999999999" customHeight="1" x14ac:dyDescent="0.15">
      <c r="E509" s="18"/>
      <c r="L509" s="3"/>
      <c r="S509" s="3"/>
      <c r="T509" s="3"/>
    </row>
    <row r="510" spans="5:20" ht="19.899999999999999" customHeight="1" x14ac:dyDescent="0.15">
      <c r="E510" s="18"/>
      <c r="L510" s="3"/>
      <c r="S510" s="3"/>
      <c r="T510" s="3"/>
    </row>
    <row r="511" spans="5:20" ht="19.899999999999999" customHeight="1" x14ac:dyDescent="0.15">
      <c r="E511" s="18"/>
      <c r="L511" s="3"/>
      <c r="S511" s="3"/>
      <c r="T511" s="3"/>
    </row>
    <row r="512" spans="5:20" ht="19.899999999999999" customHeight="1" x14ac:dyDescent="0.15">
      <c r="E512" s="18"/>
      <c r="L512" s="3"/>
      <c r="S512" s="3"/>
      <c r="T512" s="3"/>
    </row>
    <row r="513" spans="5:20" ht="19.899999999999999" customHeight="1" x14ac:dyDescent="0.15">
      <c r="E513" s="18"/>
      <c r="L513" s="3"/>
      <c r="S513" s="3"/>
      <c r="T513" s="3"/>
    </row>
    <row r="514" spans="5:20" ht="19.899999999999999" customHeight="1" x14ac:dyDescent="0.15">
      <c r="E514" s="18"/>
      <c r="L514" s="3"/>
      <c r="S514" s="3"/>
      <c r="T514" s="3"/>
    </row>
    <row r="515" spans="5:20" ht="19.899999999999999" customHeight="1" x14ac:dyDescent="0.15">
      <c r="E515" s="18"/>
      <c r="L515" s="3"/>
      <c r="S515" s="3"/>
      <c r="T515" s="3"/>
    </row>
    <row r="516" spans="5:20" ht="19.899999999999999" customHeight="1" x14ac:dyDescent="0.15">
      <c r="E516" s="18"/>
      <c r="L516" s="3"/>
      <c r="S516" s="3"/>
      <c r="T516" s="3"/>
    </row>
    <row r="517" spans="5:20" ht="19.899999999999999" customHeight="1" x14ac:dyDescent="0.15">
      <c r="E517" s="18"/>
      <c r="L517" s="3"/>
      <c r="S517" s="3"/>
      <c r="T517" s="3"/>
    </row>
    <row r="518" spans="5:20" ht="19.899999999999999" customHeight="1" x14ac:dyDescent="0.15">
      <c r="E518" s="18"/>
      <c r="L518" s="3"/>
      <c r="S518" s="3"/>
      <c r="T518" s="3"/>
    </row>
    <row r="519" spans="5:20" ht="19.899999999999999" customHeight="1" x14ac:dyDescent="0.15">
      <c r="E519" s="18"/>
      <c r="L519" s="3"/>
      <c r="S519" s="3"/>
      <c r="T519" s="3"/>
    </row>
    <row r="520" spans="5:20" ht="19.899999999999999" customHeight="1" x14ac:dyDescent="0.15">
      <c r="E520" s="18"/>
      <c r="L520" s="3"/>
      <c r="S520" s="3"/>
      <c r="T520" s="3"/>
    </row>
    <row r="521" spans="5:20" ht="19.899999999999999" customHeight="1" x14ac:dyDescent="0.15">
      <c r="E521" s="18"/>
      <c r="L521" s="3"/>
      <c r="S521" s="3"/>
      <c r="T521" s="3"/>
    </row>
    <row r="522" spans="5:20" ht="19.899999999999999" customHeight="1" x14ac:dyDescent="0.15">
      <c r="E522" s="18"/>
      <c r="L522" s="3"/>
      <c r="S522" s="3"/>
      <c r="T522" s="3"/>
    </row>
    <row r="523" spans="5:20" ht="19.899999999999999" customHeight="1" x14ac:dyDescent="0.15">
      <c r="E523" s="18"/>
      <c r="L523" s="3"/>
      <c r="S523" s="3"/>
      <c r="T523" s="3"/>
    </row>
    <row r="524" spans="5:20" ht="19.899999999999999" customHeight="1" x14ac:dyDescent="0.15">
      <c r="E524" s="18"/>
      <c r="L524" s="3"/>
      <c r="S524" s="3"/>
      <c r="T524" s="3"/>
    </row>
    <row r="525" spans="5:20" ht="19.899999999999999" customHeight="1" x14ac:dyDescent="0.15">
      <c r="E525" s="18"/>
      <c r="L525" s="3"/>
      <c r="S525" s="3"/>
      <c r="T525" s="3"/>
    </row>
    <row r="526" spans="5:20" ht="19.899999999999999" customHeight="1" x14ac:dyDescent="0.15">
      <c r="E526" s="18"/>
      <c r="L526" s="3"/>
      <c r="S526" s="3"/>
      <c r="T526" s="3"/>
    </row>
    <row r="527" spans="5:20" ht="19.899999999999999" customHeight="1" x14ac:dyDescent="0.15">
      <c r="E527" s="18"/>
      <c r="L527" s="3"/>
      <c r="S527" s="3"/>
      <c r="T527" s="3"/>
    </row>
    <row r="528" spans="5:20" ht="19.899999999999999" customHeight="1" x14ac:dyDescent="0.15">
      <c r="E528" s="18"/>
      <c r="L528" s="3"/>
      <c r="S528" s="3"/>
      <c r="T528" s="3"/>
    </row>
    <row r="529" spans="5:20" ht="19.899999999999999" customHeight="1" x14ac:dyDescent="0.15">
      <c r="E529" s="18"/>
      <c r="L529" s="3"/>
      <c r="S529" s="3"/>
      <c r="T529" s="3"/>
    </row>
    <row r="530" spans="5:20" ht="19.899999999999999" customHeight="1" x14ac:dyDescent="0.15">
      <c r="E530" s="18"/>
      <c r="L530" s="3"/>
      <c r="S530" s="3"/>
      <c r="T530" s="3"/>
    </row>
    <row r="531" spans="5:20" ht="19.899999999999999" customHeight="1" x14ac:dyDescent="0.15">
      <c r="E531" s="18"/>
      <c r="L531" s="3"/>
      <c r="S531" s="3"/>
      <c r="T531" s="3"/>
    </row>
    <row r="532" spans="5:20" ht="19.899999999999999" customHeight="1" x14ac:dyDescent="0.15">
      <c r="E532" s="18"/>
      <c r="L532" s="3"/>
      <c r="S532" s="3"/>
      <c r="T532" s="3"/>
    </row>
    <row r="533" spans="5:20" ht="19.899999999999999" customHeight="1" x14ac:dyDescent="0.15">
      <c r="E533" s="18"/>
      <c r="L533" s="3"/>
      <c r="S533" s="3"/>
      <c r="T533" s="3"/>
    </row>
    <row r="534" spans="5:20" ht="19.899999999999999" customHeight="1" x14ac:dyDescent="0.15">
      <c r="E534" s="18"/>
      <c r="L534" s="3"/>
      <c r="S534" s="3"/>
      <c r="T534" s="3"/>
    </row>
    <row r="535" spans="5:20" ht="19.899999999999999" customHeight="1" x14ac:dyDescent="0.15">
      <c r="E535" s="18"/>
      <c r="L535" s="3"/>
      <c r="S535" s="3"/>
      <c r="T535" s="3"/>
    </row>
    <row r="536" spans="5:20" ht="19.899999999999999" customHeight="1" x14ac:dyDescent="0.15">
      <c r="E536" s="18"/>
      <c r="L536" s="3"/>
      <c r="S536" s="3"/>
      <c r="T536" s="3"/>
    </row>
    <row r="537" spans="5:20" ht="19.899999999999999" customHeight="1" x14ac:dyDescent="0.15">
      <c r="E537" s="18"/>
      <c r="L537" s="3"/>
      <c r="S537" s="3"/>
      <c r="T537" s="3"/>
    </row>
    <row r="538" spans="5:20" ht="19.899999999999999" customHeight="1" x14ac:dyDescent="0.15">
      <c r="E538" s="18"/>
      <c r="L538" s="3"/>
      <c r="S538" s="3"/>
      <c r="T538" s="3"/>
    </row>
    <row r="539" spans="5:20" ht="19.899999999999999" customHeight="1" x14ac:dyDescent="0.15">
      <c r="E539" s="18"/>
      <c r="L539" s="3"/>
      <c r="S539" s="3"/>
      <c r="T539" s="3"/>
    </row>
    <row r="540" spans="5:20" ht="19.899999999999999" customHeight="1" x14ac:dyDescent="0.15">
      <c r="E540" s="18"/>
      <c r="L540" s="3"/>
      <c r="S540" s="3"/>
      <c r="T540" s="3"/>
    </row>
    <row r="541" spans="5:20" ht="19.899999999999999" customHeight="1" x14ac:dyDescent="0.15">
      <c r="E541" s="18"/>
      <c r="L541" s="3"/>
      <c r="S541" s="3"/>
      <c r="T541" s="3"/>
    </row>
    <row r="542" spans="5:20" ht="19.899999999999999" customHeight="1" x14ac:dyDescent="0.15">
      <c r="E542" s="18"/>
      <c r="L542" s="3"/>
      <c r="S542" s="3"/>
      <c r="T542" s="3"/>
    </row>
    <row r="543" spans="5:20" ht="19.899999999999999" customHeight="1" x14ac:dyDescent="0.15">
      <c r="E543" s="18"/>
      <c r="L543" s="3"/>
      <c r="S543" s="3"/>
      <c r="T543" s="3"/>
    </row>
    <row r="544" spans="5:20" ht="19.899999999999999" customHeight="1" x14ac:dyDescent="0.15">
      <c r="E544" s="18"/>
      <c r="L544" s="3"/>
      <c r="S544" s="3"/>
      <c r="T544" s="3"/>
    </row>
    <row r="545" spans="5:20" ht="19.899999999999999" customHeight="1" x14ac:dyDescent="0.15">
      <c r="E545" s="18"/>
      <c r="L545" s="3"/>
      <c r="S545" s="3"/>
      <c r="T545" s="3"/>
    </row>
    <row r="546" spans="5:20" ht="19.899999999999999" customHeight="1" x14ac:dyDescent="0.15">
      <c r="E546" s="18"/>
      <c r="L546" s="3"/>
      <c r="S546" s="3"/>
      <c r="T546" s="3"/>
    </row>
    <row r="547" spans="5:20" ht="19.899999999999999" customHeight="1" x14ac:dyDescent="0.15">
      <c r="E547" s="18"/>
      <c r="L547" s="3"/>
      <c r="S547" s="3"/>
      <c r="T547" s="3"/>
    </row>
    <row r="548" spans="5:20" ht="19.899999999999999" customHeight="1" x14ac:dyDescent="0.15">
      <c r="E548" s="18"/>
      <c r="L548" s="3"/>
      <c r="S548" s="3"/>
      <c r="T548" s="3"/>
    </row>
    <row r="549" spans="5:20" ht="19.899999999999999" customHeight="1" x14ac:dyDescent="0.15">
      <c r="E549" s="18"/>
      <c r="L549" s="3"/>
      <c r="S549" s="3"/>
      <c r="T549" s="3"/>
    </row>
    <row r="550" spans="5:20" ht="19.899999999999999" customHeight="1" x14ac:dyDescent="0.15">
      <c r="E550" s="18"/>
      <c r="L550" s="3"/>
      <c r="S550" s="3"/>
      <c r="T550" s="3"/>
    </row>
    <row r="551" spans="5:20" ht="19.899999999999999" customHeight="1" x14ac:dyDescent="0.15">
      <c r="E551" s="18"/>
      <c r="L551" s="3"/>
      <c r="S551" s="3"/>
      <c r="T551" s="3"/>
    </row>
    <row r="552" spans="5:20" ht="19.899999999999999" customHeight="1" x14ac:dyDescent="0.15">
      <c r="E552" s="18"/>
      <c r="L552" s="3"/>
      <c r="S552" s="3"/>
      <c r="T552" s="3"/>
    </row>
    <row r="553" spans="5:20" ht="19.899999999999999" customHeight="1" x14ac:dyDescent="0.15">
      <c r="E553" s="18"/>
      <c r="L553" s="3"/>
      <c r="S553" s="3"/>
      <c r="T553" s="3"/>
    </row>
    <row r="554" spans="5:20" ht="19.899999999999999" customHeight="1" x14ac:dyDescent="0.15">
      <c r="E554" s="18"/>
      <c r="L554" s="3"/>
      <c r="S554" s="3"/>
      <c r="T554" s="3"/>
    </row>
    <row r="555" spans="5:20" ht="19.899999999999999" customHeight="1" x14ac:dyDescent="0.15">
      <c r="E555" s="18"/>
      <c r="L555" s="3"/>
      <c r="S555" s="3"/>
      <c r="T555" s="3"/>
    </row>
    <row r="556" spans="5:20" ht="19.899999999999999" customHeight="1" x14ac:dyDescent="0.15">
      <c r="E556" s="18"/>
      <c r="L556" s="3"/>
      <c r="S556" s="3"/>
      <c r="T556" s="3"/>
    </row>
    <row r="557" spans="5:20" ht="19.899999999999999" customHeight="1" x14ac:dyDescent="0.15">
      <c r="E557" s="18"/>
      <c r="L557" s="3"/>
      <c r="S557" s="3"/>
      <c r="T557" s="3"/>
    </row>
    <row r="558" spans="5:20" ht="19.899999999999999" customHeight="1" x14ac:dyDescent="0.15">
      <c r="E558" s="18"/>
      <c r="L558" s="3"/>
      <c r="S558" s="3"/>
      <c r="T558" s="3"/>
    </row>
    <row r="559" spans="5:20" ht="19.899999999999999" customHeight="1" x14ac:dyDescent="0.15">
      <c r="E559" s="18"/>
      <c r="L559" s="3"/>
      <c r="S559" s="3"/>
      <c r="T559" s="3"/>
    </row>
    <row r="560" spans="5:20" ht="19.899999999999999" customHeight="1" x14ac:dyDescent="0.15">
      <c r="E560" s="18"/>
      <c r="L560" s="3"/>
      <c r="S560" s="3"/>
      <c r="T560" s="3"/>
    </row>
    <row r="561" spans="5:20" ht="19.899999999999999" customHeight="1" x14ac:dyDescent="0.15">
      <c r="E561" s="18"/>
      <c r="L561" s="3"/>
      <c r="S561" s="3"/>
      <c r="T561" s="3"/>
    </row>
    <row r="562" spans="5:20" ht="19.899999999999999" customHeight="1" x14ac:dyDescent="0.15">
      <c r="E562" s="18"/>
      <c r="L562" s="3"/>
      <c r="S562" s="3"/>
      <c r="T562" s="3"/>
    </row>
    <row r="563" spans="5:20" ht="19.899999999999999" customHeight="1" x14ac:dyDescent="0.15">
      <c r="E563" s="18"/>
      <c r="L563" s="3"/>
      <c r="S563" s="3"/>
      <c r="T563" s="3"/>
    </row>
    <row r="564" spans="5:20" ht="19.899999999999999" customHeight="1" x14ac:dyDescent="0.15">
      <c r="E564" s="18"/>
      <c r="L564" s="3"/>
      <c r="S564" s="3"/>
      <c r="T564" s="3"/>
    </row>
    <row r="565" spans="5:20" ht="19.899999999999999" customHeight="1" x14ac:dyDescent="0.15">
      <c r="E565" s="18"/>
      <c r="L565" s="3"/>
      <c r="S565" s="3"/>
      <c r="T565" s="3"/>
    </row>
    <row r="566" spans="5:20" ht="19.899999999999999" customHeight="1" x14ac:dyDescent="0.15">
      <c r="E566" s="18"/>
      <c r="L566" s="3"/>
      <c r="S566" s="3"/>
      <c r="T566" s="3"/>
    </row>
    <row r="567" spans="5:20" ht="19.899999999999999" customHeight="1" x14ac:dyDescent="0.15">
      <c r="E567" s="18"/>
      <c r="L567" s="3"/>
      <c r="S567" s="3"/>
      <c r="T567" s="3"/>
    </row>
    <row r="568" spans="5:20" ht="19.899999999999999" customHeight="1" x14ac:dyDescent="0.15">
      <c r="E568" s="18"/>
      <c r="L568" s="3"/>
      <c r="S568" s="3"/>
      <c r="T568" s="3"/>
    </row>
    <row r="569" spans="5:20" ht="19.899999999999999" customHeight="1" x14ac:dyDescent="0.15">
      <c r="E569" s="18"/>
      <c r="L569" s="3"/>
      <c r="S569" s="3"/>
      <c r="T569" s="3"/>
    </row>
    <row r="570" spans="5:20" ht="19.899999999999999" customHeight="1" x14ac:dyDescent="0.15">
      <c r="E570" s="18"/>
      <c r="L570" s="3"/>
      <c r="S570" s="3"/>
      <c r="T570" s="3"/>
    </row>
    <row r="571" spans="5:20" ht="19.899999999999999" customHeight="1" x14ac:dyDescent="0.15">
      <c r="E571" s="18"/>
      <c r="L571" s="3"/>
      <c r="S571" s="3"/>
      <c r="T571" s="3"/>
    </row>
    <row r="572" spans="5:20" ht="19.899999999999999" customHeight="1" x14ac:dyDescent="0.15">
      <c r="E572" s="18"/>
      <c r="L572" s="3"/>
      <c r="S572" s="3"/>
      <c r="T572" s="3"/>
    </row>
    <row r="573" spans="5:20" ht="19.899999999999999" customHeight="1" x14ac:dyDescent="0.15">
      <c r="E573" s="18"/>
      <c r="L573" s="3"/>
      <c r="S573" s="3"/>
      <c r="T573" s="3"/>
    </row>
    <row r="574" spans="5:20" ht="19.899999999999999" customHeight="1" x14ac:dyDescent="0.15">
      <c r="E574" s="18"/>
      <c r="L574" s="3"/>
      <c r="S574" s="3"/>
      <c r="T574" s="3"/>
    </row>
    <row r="575" spans="5:20" ht="19.899999999999999" customHeight="1" x14ac:dyDescent="0.15">
      <c r="E575" s="18"/>
      <c r="L575" s="3"/>
      <c r="S575" s="3"/>
      <c r="T575" s="3"/>
    </row>
    <row r="576" spans="5:20" ht="19.899999999999999" customHeight="1" x14ac:dyDescent="0.15">
      <c r="E576" s="18"/>
      <c r="L576" s="3"/>
      <c r="S576" s="3"/>
      <c r="T576" s="3"/>
    </row>
    <row r="577" spans="5:20" ht="19.899999999999999" customHeight="1" x14ac:dyDescent="0.15">
      <c r="E577" s="18"/>
      <c r="L577" s="3"/>
      <c r="S577" s="3"/>
      <c r="T577" s="3"/>
    </row>
    <row r="578" spans="5:20" ht="19.899999999999999" customHeight="1" x14ac:dyDescent="0.15">
      <c r="E578" s="18"/>
      <c r="L578" s="3"/>
      <c r="S578" s="3"/>
      <c r="T578" s="3"/>
    </row>
    <row r="579" spans="5:20" ht="19.899999999999999" customHeight="1" x14ac:dyDescent="0.15">
      <c r="E579" s="18"/>
      <c r="L579" s="3"/>
      <c r="S579" s="3"/>
      <c r="T579" s="3"/>
    </row>
    <row r="580" spans="5:20" ht="19.899999999999999" customHeight="1" x14ac:dyDescent="0.15">
      <c r="E580" s="18"/>
      <c r="L580" s="3"/>
      <c r="S580" s="3"/>
      <c r="T580" s="3"/>
    </row>
    <row r="581" spans="5:20" ht="19.899999999999999" customHeight="1" x14ac:dyDescent="0.15">
      <c r="E581" s="18"/>
      <c r="L581" s="3"/>
      <c r="S581" s="3"/>
      <c r="T581" s="3"/>
    </row>
    <row r="582" spans="5:20" ht="19.899999999999999" customHeight="1" x14ac:dyDescent="0.15">
      <c r="E582" s="18"/>
      <c r="L582" s="3"/>
      <c r="S582" s="3"/>
      <c r="T582" s="3"/>
    </row>
    <row r="583" spans="5:20" ht="19.899999999999999" customHeight="1" x14ac:dyDescent="0.15">
      <c r="E583" s="18"/>
      <c r="L583" s="3"/>
      <c r="S583" s="3"/>
      <c r="T583" s="3"/>
    </row>
    <row r="584" spans="5:20" ht="19.899999999999999" customHeight="1" x14ac:dyDescent="0.15">
      <c r="E584" s="18"/>
      <c r="L584" s="3"/>
      <c r="S584" s="3"/>
      <c r="T584" s="3"/>
    </row>
    <row r="585" spans="5:20" ht="19.899999999999999" customHeight="1" x14ac:dyDescent="0.15">
      <c r="E585" s="18"/>
      <c r="L585" s="3"/>
      <c r="S585" s="3"/>
      <c r="T585" s="3"/>
    </row>
    <row r="586" spans="5:20" ht="19.899999999999999" customHeight="1" x14ac:dyDescent="0.15">
      <c r="E586" s="18"/>
      <c r="L586" s="3"/>
      <c r="S586" s="3"/>
      <c r="T586" s="3"/>
    </row>
    <row r="587" spans="5:20" ht="19.899999999999999" customHeight="1" x14ac:dyDescent="0.15">
      <c r="E587" s="18"/>
      <c r="L587" s="3"/>
      <c r="S587" s="3"/>
      <c r="T587" s="3"/>
    </row>
    <row r="588" spans="5:20" ht="19.899999999999999" customHeight="1" x14ac:dyDescent="0.15">
      <c r="E588" s="18"/>
      <c r="L588" s="3"/>
      <c r="S588" s="3"/>
      <c r="T588" s="3"/>
    </row>
    <row r="589" spans="5:20" ht="19.899999999999999" customHeight="1" x14ac:dyDescent="0.15">
      <c r="E589" s="18"/>
      <c r="L589" s="3"/>
      <c r="S589" s="3"/>
      <c r="T589" s="3"/>
    </row>
    <row r="590" spans="5:20" ht="19.899999999999999" customHeight="1" x14ac:dyDescent="0.15">
      <c r="E590" s="18"/>
      <c r="L590" s="3"/>
      <c r="S590" s="3"/>
      <c r="T590" s="3"/>
    </row>
    <row r="591" spans="5:20" ht="19.899999999999999" customHeight="1" x14ac:dyDescent="0.15">
      <c r="E591" s="18"/>
      <c r="L591" s="3"/>
      <c r="S591" s="3"/>
      <c r="T591" s="3"/>
    </row>
    <row r="592" spans="5:20" ht="19.899999999999999" customHeight="1" x14ac:dyDescent="0.15">
      <c r="E592" s="18"/>
      <c r="L592" s="3"/>
      <c r="S592" s="3"/>
      <c r="T592" s="3"/>
    </row>
    <row r="593" spans="5:20" ht="19.899999999999999" customHeight="1" x14ac:dyDescent="0.15">
      <c r="E593" s="18"/>
      <c r="L593" s="3"/>
      <c r="S593" s="3"/>
      <c r="T593" s="3"/>
    </row>
    <row r="594" spans="5:20" ht="19.899999999999999" customHeight="1" x14ac:dyDescent="0.15">
      <c r="E594" s="18"/>
      <c r="L594" s="3"/>
      <c r="S594" s="3"/>
      <c r="T594" s="3"/>
    </row>
    <row r="595" spans="5:20" ht="19.899999999999999" customHeight="1" x14ac:dyDescent="0.15">
      <c r="E595" s="18"/>
      <c r="L595" s="3"/>
      <c r="S595" s="3"/>
      <c r="T595" s="3"/>
    </row>
    <row r="596" spans="5:20" ht="19.899999999999999" customHeight="1" x14ac:dyDescent="0.15">
      <c r="E596" s="18"/>
      <c r="L596" s="3"/>
      <c r="S596" s="3"/>
      <c r="T596" s="3"/>
    </row>
    <row r="597" spans="5:20" ht="19.899999999999999" customHeight="1" x14ac:dyDescent="0.15">
      <c r="E597" s="18"/>
      <c r="L597" s="3"/>
      <c r="S597" s="3"/>
      <c r="T597" s="3"/>
    </row>
    <row r="598" spans="5:20" ht="19.899999999999999" customHeight="1" x14ac:dyDescent="0.15">
      <c r="E598" s="18"/>
      <c r="L598" s="3"/>
      <c r="S598" s="3"/>
      <c r="T598" s="3"/>
    </row>
    <row r="599" spans="5:20" ht="19.899999999999999" customHeight="1" x14ac:dyDescent="0.15">
      <c r="E599" s="18"/>
      <c r="L599" s="3"/>
      <c r="S599" s="3"/>
      <c r="T599" s="3"/>
    </row>
    <row r="600" spans="5:20" ht="19.899999999999999" customHeight="1" x14ac:dyDescent="0.15">
      <c r="E600" s="18"/>
      <c r="L600" s="3"/>
      <c r="S600" s="3"/>
      <c r="T600" s="3"/>
    </row>
    <row r="601" spans="5:20" ht="19.899999999999999" customHeight="1" x14ac:dyDescent="0.15">
      <c r="E601" s="18"/>
      <c r="L601" s="3"/>
      <c r="S601" s="3"/>
      <c r="T601" s="3"/>
    </row>
    <row r="602" spans="5:20" ht="19.899999999999999" customHeight="1" x14ac:dyDescent="0.15">
      <c r="E602" s="18"/>
      <c r="L602" s="3"/>
      <c r="S602" s="3"/>
      <c r="T602" s="3"/>
    </row>
    <row r="603" spans="5:20" ht="19.899999999999999" customHeight="1" x14ac:dyDescent="0.15">
      <c r="E603" s="18"/>
      <c r="L603" s="3"/>
      <c r="S603" s="3"/>
      <c r="T603" s="3"/>
    </row>
    <row r="604" spans="5:20" ht="19.899999999999999" customHeight="1" x14ac:dyDescent="0.15">
      <c r="E604" s="18"/>
      <c r="L604" s="3"/>
      <c r="S604" s="3"/>
      <c r="T604" s="3"/>
    </row>
    <row r="605" spans="5:20" ht="19.899999999999999" customHeight="1" x14ac:dyDescent="0.15">
      <c r="E605" s="18"/>
      <c r="L605" s="3"/>
      <c r="S605" s="3"/>
      <c r="T605" s="3"/>
    </row>
    <row r="606" spans="5:20" ht="19.899999999999999" customHeight="1" x14ac:dyDescent="0.15">
      <c r="E606" s="18"/>
      <c r="L606" s="3"/>
      <c r="S606" s="3"/>
      <c r="T606" s="3"/>
    </row>
    <row r="607" spans="5:20" ht="19.899999999999999" customHeight="1" x14ac:dyDescent="0.15">
      <c r="E607" s="18"/>
      <c r="L607" s="3"/>
      <c r="S607" s="3"/>
      <c r="T607" s="3"/>
    </row>
    <row r="608" spans="5:20" ht="19.899999999999999" customHeight="1" x14ac:dyDescent="0.15">
      <c r="E608" s="18"/>
      <c r="L608" s="3"/>
      <c r="S608" s="3"/>
      <c r="T608" s="3"/>
    </row>
    <row r="609" spans="5:20" ht="19.899999999999999" customHeight="1" x14ac:dyDescent="0.15">
      <c r="E609" s="18"/>
      <c r="L609" s="3"/>
      <c r="S609" s="3"/>
      <c r="T609" s="3"/>
    </row>
    <row r="610" spans="5:20" ht="19.899999999999999" customHeight="1" x14ac:dyDescent="0.15">
      <c r="E610" s="18"/>
      <c r="L610" s="3"/>
      <c r="S610" s="3"/>
      <c r="T610" s="3"/>
    </row>
    <row r="611" spans="5:20" ht="19.899999999999999" customHeight="1" x14ac:dyDescent="0.15">
      <c r="E611" s="18"/>
      <c r="L611" s="3"/>
      <c r="S611" s="3"/>
      <c r="T611" s="3"/>
    </row>
    <row r="612" spans="5:20" ht="19.899999999999999" customHeight="1" x14ac:dyDescent="0.15">
      <c r="E612" s="18"/>
      <c r="L612" s="3"/>
      <c r="S612" s="3"/>
      <c r="T612" s="3"/>
    </row>
    <row r="613" spans="5:20" ht="19.899999999999999" customHeight="1" x14ac:dyDescent="0.15">
      <c r="E613" s="18"/>
      <c r="L613" s="3"/>
      <c r="S613" s="3"/>
      <c r="T613" s="3"/>
    </row>
    <row r="614" spans="5:20" ht="19.899999999999999" customHeight="1" x14ac:dyDescent="0.15">
      <c r="E614" s="18"/>
      <c r="L614" s="3"/>
      <c r="S614" s="3"/>
      <c r="T614" s="3"/>
    </row>
    <row r="615" spans="5:20" ht="19.899999999999999" customHeight="1" x14ac:dyDescent="0.15">
      <c r="E615" s="18"/>
      <c r="L615" s="3"/>
      <c r="S615" s="3"/>
      <c r="T615" s="3"/>
    </row>
    <row r="616" spans="5:20" ht="19.899999999999999" customHeight="1" x14ac:dyDescent="0.15">
      <c r="E616" s="18"/>
      <c r="L616" s="3"/>
      <c r="S616" s="3"/>
      <c r="T616" s="3"/>
    </row>
    <row r="617" spans="5:20" ht="19.899999999999999" customHeight="1" x14ac:dyDescent="0.15">
      <c r="E617" s="18"/>
      <c r="L617" s="3"/>
      <c r="S617" s="3"/>
      <c r="T617" s="3"/>
    </row>
    <row r="618" spans="5:20" ht="19.899999999999999" customHeight="1" x14ac:dyDescent="0.15">
      <c r="E618" s="18"/>
      <c r="L618" s="3"/>
      <c r="S618" s="3"/>
      <c r="T618" s="3"/>
    </row>
    <row r="619" spans="5:20" ht="19.899999999999999" customHeight="1" x14ac:dyDescent="0.15">
      <c r="E619" s="18"/>
      <c r="L619" s="3"/>
      <c r="S619" s="3"/>
      <c r="T619" s="3"/>
    </row>
    <row r="620" spans="5:20" ht="19.899999999999999" customHeight="1" x14ac:dyDescent="0.15">
      <c r="E620" s="18"/>
      <c r="L620" s="3"/>
      <c r="S620" s="3"/>
      <c r="T620" s="3"/>
    </row>
    <row r="621" spans="5:20" ht="19.899999999999999" customHeight="1" x14ac:dyDescent="0.15">
      <c r="E621" s="18"/>
      <c r="L621" s="3"/>
      <c r="S621" s="3"/>
      <c r="T621" s="3"/>
    </row>
    <row r="622" spans="5:20" ht="19.899999999999999" customHeight="1" x14ac:dyDescent="0.15">
      <c r="E622" s="18"/>
      <c r="L622" s="3"/>
      <c r="S622" s="3"/>
      <c r="T622" s="3"/>
    </row>
    <row r="623" spans="5:20" ht="19.899999999999999" customHeight="1" x14ac:dyDescent="0.15">
      <c r="E623" s="18"/>
      <c r="L623" s="3"/>
      <c r="S623" s="3"/>
      <c r="T623" s="3"/>
    </row>
    <row r="624" spans="5:20" ht="19.899999999999999" customHeight="1" x14ac:dyDescent="0.15">
      <c r="E624" s="18"/>
      <c r="L624" s="3"/>
      <c r="S624" s="3"/>
      <c r="T624" s="3"/>
    </row>
    <row r="625" spans="5:20" x14ac:dyDescent="0.15">
      <c r="E625" s="18"/>
      <c r="L625" s="3"/>
      <c r="S625" s="3"/>
      <c r="T625" s="3"/>
    </row>
    <row r="626" spans="5:20" x14ac:dyDescent="0.15">
      <c r="E626" s="18"/>
      <c r="L626" s="3"/>
      <c r="S626" s="3"/>
      <c r="T626" s="3"/>
    </row>
    <row r="627" spans="5:20" x14ac:dyDescent="0.15">
      <c r="E627" s="18"/>
      <c r="L627" s="3"/>
      <c r="S627" s="3"/>
      <c r="T627" s="3"/>
    </row>
    <row r="628" spans="5:20" x14ac:dyDescent="0.15">
      <c r="E628" s="18"/>
      <c r="L628" s="3"/>
      <c r="S628" s="3"/>
      <c r="T628" s="3"/>
    </row>
    <row r="629" spans="5:20" x14ac:dyDescent="0.15">
      <c r="E629" s="18"/>
      <c r="L629" s="3"/>
      <c r="S629" s="3"/>
      <c r="T629" s="3"/>
    </row>
    <row r="630" spans="5:20" x14ac:dyDescent="0.15">
      <c r="E630" s="18"/>
      <c r="L630" s="3"/>
      <c r="S630" s="3"/>
      <c r="T630" s="3"/>
    </row>
    <row r="631" spans="5:20" x14ac:dyDescent="0.15">
      <c r="E631" s="18"/>
      <c r="L631" s="3"/>
      <c r="S631" s="3"/>
      <c r="T631" s="3"/>
    </row>
    <row r="632" spans="5:20" x14ac:dyDescent="0.15">
      <c r="E632" s="18"/>
      <c r="L632" s="3"/>
      <c r="S632" s="3"/>
      <c r="T632" s="3"/>
    </row>
    <row r="633" spans="5:20" x14ac:dyDescent="0.15">
      <c r="E633" s="18"/>
      <c r="L633" s="3"/>
      <c r="S633" s="3"/>
      <c r="T633" s="3"/>
    </row>
    <row r="634" spans="5:20" x14ac:dyDescent="0.15">
      <c r="E634" s="18"/>
      <c r="L634" s="3"/>
      <c r="S634" s="3"/>
      <c r="T634" s="3"/>
    </row>
    <row r="635" spans="5:20" x14ac:dyDescent="0.15">
      <c r="E635" s="18"/>
      <c r="L635" s="3"/>
      <c r="S635" s="3"/>
      <c r="T635" s="3"/>
    </row>
    <row r="636" spans="5:20" x14ac:dyDescent="0.15">
      <c r="E636" s="18"/>
      <c r="L636" s="3"/>
      <c r="S636" s="3"/>
      <c r="T636" s="3"/>
    </row>
    <row r="637" spans="5:20" x14ac:dyDescent="0.15">
      <c r="E637" s="18"/>
      <c r="L637" s="3"/>
      <c r="S637" s="3"/>
      <c r="T637" s="3"/>
    </row>
    <row r="638" spans="5:20" x14ac:dyDescent="0.15">
      <c r="E638" s="18"/>
      <c r="L638" s="3"/>
      <c r="S638" s="3"/>
      <c r="T638" s="3"/>
    </row>
    <row r="639" spans="5:20" x14ac:dyDescent="0.15">
      <c r="E639" s="18"/>
      <c r="L639" s="3"/>
      <c r="S639" s="3"/>
      <c r="T639" s="3"/>
    </row>
    <row r="640" spans="5:20" x14ac:dyDescent="0.15">
      <c r="E640" s="18"/>
      <c r="L640" s="3"/>
      <c r="S640" s="3"/>
      <c r="T640" s="3"/>
    </row>
    <row r="641" spans="5:20" x14ac:dyDescent="0.15">
      <c r="E641" s="18"/>
      <c r="L641" s="3"/>
      <c r="S641" s="3"/>
      <c r="T641" s="3"/>
    </row>
    <row r="642" spans="5:20" x14ac:dyDescent="0.15">
      <c r="E642" s="18"/>
      <c r="L642" s="3"/>
      <c r="S642" s="3"/>
      <c r="T642" s="3"/>
    </row>
    <row r="643" spans="5:20" x14ac:dyDescent="0.15">
      <c r="E643" s="18"/>
      <c r="L643" s="3"/>
      <c r="S643" s="3"/>
      <c r="T643" s="3"/>
    </row>
    <row r="644" spans="5:20" x14ac:dyDescent="0.15">
      <c r="E644" s="18"/>
      <c r="L644" s="3"/>
      <c r="S644" s="3"/>
      <c r="T644" s="3"/>
    </row>
    <row r="645" spans="5:20" x14ac:dyDescent="0.15">
      <c r="E645" s="18"/>
      <c r="L645" s="3"/>
      <c r="S645" s="3"/>
      <c r="T645" s="3"/>
    </row>
    <row r="646" spans="5:20" x14ac:dyDescent="0.15">
      <c r="E646" s="18"/>
      <c r="L646" s="3"/>
      <c r="S646" s="3"/>
      <c r="T646" s="3"/>
    </row>
    <row r="647" spans="5:20" x14ac:dyDescent="0.15">
      <c r="E647" s="18"/>
      <c r="L647" s="3"/>
      <c r="S647" s="3"/>
      <c r="T647" s="3"/>
    </row>
    <row r="648" spans="5:20" x14ac:dyDescent="0.15">
      <c r="E648" s="18"/>
      <c r="L648" s="3"/>
      <c r="S648" s="3"/>
      <c r="T648" s="3"/>
    </row>
    <row r="649" spans="5:20" x14ac:dyDescent="0.15">
      <c r="E649" s="18"/>
      <c r="L649" s="3"/>
      <c r="S649" s="3"/>
      <c r="T649" s="3"/>
    </row>
    <row r="650" spans="5:20" x14ac:dyDescent="0.15">
      <c r="E650" s="18"/>
      <c r="L650" s="3"/>
      <c r="S650" s="3"/>
      <c r="T650" s="3"/>
    </row>
    <row r="651" spans="5:20" x14ac:dyDescent="0.15">
      <c r="E651" s="18"/>
      <c r="L651" s="3"/>
      <c r="S651" s="3"/>
      <c r="T651" s="3"/>
    </row>
    <row r="652" spans="5:20" x14ac:dyDescent="0.15">
      <c r="E652" s="18"/>
      <c r="L652" s="3"/>
      <c r="S652" s="3"/>
      <c r="T652" s="3"/>
    </row>
    <row r="653" spans="5:20" x14ac:dyDescent="0.15">
      <c r="E653" s="18"/>
      <c r="L653" s="3"/>
      <c r="S653" s="3"/>
      <c r="T653" s="3"/>
    </row>
    <row r="654" spans="5:20" x14ac:dyDescent="0.15">
      <c r="E654" s="18"/>
      <c r="L654" s="3"/>
      <c r="S654" s="3"/>
      <c r="T654" s="3"/>
    </row>
    <row r="655" spans="5:20" x14ac:dyDescent="0.15">
      <c r="E655" s="18"/>
      <c r="L655" s="3"/>
      <c r="S655" s="3"/>
      <c r="T655" s="3"/>
    </row>
    <row r="656" spans="5:20" x14ac:dyDescent="0.15">
      <c r="E656" s="18"/>
      <c r="L656" s="3"/>
      <c r="S656" s="3"/>
      <c r="T656" s="3"/>
    </row>
    <row r="657" spans="5:20" x14ac:dyDescent="0.15">
      <c r="E657" s="18"/>
      <c r="L657" s="3"/>
      <c r="S657" s="3"/>
      <c r="T657" s="3"/>
    </row>
    <row r="658" spans="5:20" x14ac:dyDescent="0.15">
      <c r="E658" s="18"/>
      <c r="L658" s="3"/>
      <c r="S658" s="3"/>
      <c r="T658" s="3"/>
    </row>
    <row r="659" spans="5:20" x14ac:dyDescent="0.15">
      <c r="E659" s="18"/>
      <c r="L659" s="3"/>
      <c r="S659" s="3"/>
      <c r="T659" s="3"/>
    </row>
    <row r="660" spans="5:20" x14ac:dyDescent="0.15">
      <c r="E660" s="18"/>
      <c r="L660" s="3"/>
      <c r="S660" s="3"/>
      <c r="T660" s="3"/>
    </row>
    <row r="661" spans="5:20" x14ac:dyDescent="0.15">
      <c r="E661" s="18"/>
      <c r="L661" s="3"/>
      <c r="S661" s="3"/>
      <c r="T661" s="3"/>
    </row>
    <row r="662" spans="5:20" x14ac:dyDescent="0.15">
      <c r="E662" s="18"/>
      <c r="L662" s="3"/>
      <c r="S662" s="3"/>
      <c r="T662" s="3"/>
    </row>
    <row r="663" spans="5:20" x14ac:dyDescent="0.15">
      <c r="E663" s="18"/>
      <c r="L663" s="3"/>
      <c r="S663" s="3"/>
      <c r="T663" s="3"/>
    </row>
    <row r="664" spans="5:20" x14ac:dyDescent="0.15">
      <c r="E664" s="18"/>
      <c r="L664" s="3"/>
      <c r="S664" s="3"/>
      <c r="T664" s="3"/>
    </row>
    <row r="665" spans="5:20" x14ac:dyDescent="0.15">
      <c r="E665" s="18"/>
      <c r="L665" s="3"/>
      <c r="S665" s="3"/>
      <c r="T665" s="3"/>
    </row>
    <row r="666" spans="5:20" x14ac:dyDescent="0.15">
      <c r="E666" s="18"/>
      <c r="L666" s="3"/>
      <c r="S666" s="3"/>
      <c r="T666" s="3"/>
    </row>
    <row r="667" spans="5:20" x14ac:dyDescent="0.15">
      <c r="E667" s="18"/>
      <c r="L667" s="3"/>
      <c r="S667" s="3"/>
      <c r="T667" s="3"/>
    </row>
    <row r="668" spans="5:20" x14ac:dyDescent="0.15">
      <c r="E668" s="18"/>
      <c r="L668" s="3"/>
      <c r="S668" s="3"/>
      <c r="T668" s="3"/>
    </row>
    <row r="669" spans="5:20" x14ac:dyDescent="0.15">
      <c r="E669" s="18"/>
      <c r="L669" s="3"/>
      <c r="S669" s="3"/>
      <c r="T669" s="3"/>
    </row>
    <row r="670" spans="5:20" x14ac:dyDescent="0.15">
      <c r="E670" s="18"/>
      <c r="L670" s="3"/>
      <c r="S670" s="3"/>
      <c r="T670" s="3"/>
    </row>
    <row r="671" spans="5:20" x14ac:dyDescent="0.15">
      <c r="E671" s="18"/>
      <c r="L671" s="3"/>
      <c r="S671" s="3"/>
      <c r="T671" s="3"/>
    </row>
    <row r="672" spans="5:20" x14ac:dyDescent="0.15">
      <c r="E672" s="18"/>
      <c r="L672" s="3"/>
      <c r="S672" s="3"/>
      <c r="T672" s="3"/>
    </row>
    <row r="673" spans="5:20" x14ac:dyDescent="0.15">
      <c r="E673" s="18"/>
      <c r="L673" s="3"/>
      <c r="S673" s="3"/>
      <c r="T673" s="3"/>
    </row>
    <row r="674" spans="5:20" x14ac:dyDescent="0.15">
      <c r="E674" s="18"/>
      <c r="L674" s="3"/>
      <c r="S674" s="3"/>
      <c r="T674" s="3"/>
    </row>
    <row r="675" spans="5:20" x14ac:dyDescent="0.15">
      <c r="E675" s="18"/>
      <c r="L675" s="3"/>
      <c r="S675" s="3"/>
      <c r="T675" s="3"/>
    </row>
    <row r="676" spans="5:20" x14ac:dyDescent="0.15">
      <c r="E676" s="18"/>
      <c r="L676" s="3"/>
      <c r="S676" s="3"/>
      <c r="T676" s="3"/>
    </row>
    <row r="677" spans="5:20" x14ac:dyDescent="0.15">
      <c r="E677" s="18"/>
      <c r="L677" s="3"/>
      <c r="S677" s="3"/>
      <c r="T677" s="3"/>
    </row>
    <row r="678" spans="5:20" x14ac:dyDescent="0.15">
      <c r="E678" s="18"/>
      <c r="L678" s="3"/>
      <c r="S678" s="3"/>
      <c r="T678" s="3"/>
    </row>
    <row r="679" spans="5:20" x14ac:dyDescent="0.15">
      <c r="E679" s="18"/>
      <c r="L679" s="3"/>
      <c r="S679" s="3"/>
      <c r="T679" s="3"/>
    </row>
    <row r="680" spans="5:20" x14ac:dyDescent="0.15">
      <c r="E680" s="18"/>
      <c r="L680" s="3"/>
      <c r="S680" s="3"/>
      <c r="T680" s="3"/>
    </row>
    <row r="681" spans="5:20" x14ac:dyDescent="0.15">
      <c r="E681" s="18"/>
      <c r="L681" s="3"/>
      <c r="S681" s="3"/>
      <c r="T681" s="3"/>
    </row>
    <row r="682" spans="5:20" x14ac:dyDescent="0.15">
      <c r="E682" s="18"/>
      <c r="L682" s="3"/>
      <c r="S682" s="3"/>
      <c r="T682" s="3"/>
    </row>
    <row r="683" spans="5:20" x14ac:dyDescent="0.15">
      <c r="E683" s="18"/>
      <c r="L683" s="3"/>
      <c r="S683" s="3"/>
      <c r="T683" s="3"/>
    </row>
    <row r="684" spans="5:20" x14ac:dyDescent="0.15">
      <c r="E684" s="18"/>
      <c r="L684" s="3"/>
      <c r="S684" s="3"/>
      <c r="T684" s="3"/>
    </row>
    <row r="685" spans="5:20" x14ac:dyDescent="0.15">
      <c r="E685" s="18"/>
      <c r="L685" s="3"/>
      <c r="S685" s="3"/>
      <c r="T685" s="3"/>
    </row>
    <row r="686" spans="5:20" x14ac:dyDescent="0.15">
      <c r="E686" s="18"/>
      <c r="L686" s="3"/>
      <c r="S686" s="3"/>
      <c r="T686" s="3"/>
    </row>
    <row r="687" spans="5:20" x14ac:dyDescent="0.15">
      <c r="E687" s="18"/>
      <c r="L687" s="3"/>
      <c r="S687" s="3"/>
      <c r="T687" s="3"/>
    </row>
    <row r="688" spans="5:20" x14ac:dyDescent="0.15">
      <c r="E688" s="18"/>
      <c r="L688" s="3"/>
      <c r="S688" s="3"/>
      <c r="T688" s="3"/>
    </row>
    <row r="689" spans="5:20" x14ac:dyDescent="0.15">
      <c r="E689" s="18"/>
      <c r="L689" s="3"/>
      <c r="S689" s="3"/>
      <c r="T689" s="3"/>
    </row>
    <row r="690" spans="5:20" x14ac:dyDescent="0.15">
      <c r="E690" s="18"/>
      <c r="L690" s="3"/>
      <c r="S690" s="3"/>
      <c r="T690" s="3"/>
    </row>
    <row r="691" spans="5:20" x14ac:dyDescent="0.15">
      <c r="E691" s="18"/>
      <c r="L691" s="3"/>
      <c r="S691" s="3"/>
      <c r="T691" s="3"/>
    </row>
    <row r="692" spans="5:20" x14ac:dyDescent="0.15">
      <c r="E692" s="18"/>
      <c r="L692" s="3"/>
      <c r="S692" s="3"/>
      <c r="T692" s="3"/>
    </row>
    <row r="693" spans="5:20" x14ac:dyDescent="0.15">
      <c r="E693" s="18"/>
      <c r="L693" s="3"/>
      <c r="S693" s="3"/>
      <c r="T693" s="3"/>
    </row>
    <row r="694" spans="5:20" x14ac:dyDescent="0.15">
      <c r="E694" s="18"/>
      <c r="L694" s="3"/>
      <c r="S694" s="3"/>
      <c r="T694" s="3"/>
    </row>
    <row r="695" spans="5:20" x14ac:dyDescent="0.15">
      <c r="E695" s="18"/>
      <c r="L695" s="3"/>
      <c r="S695" s="3"/>
      <c r="T695" s="3"/>
    </row>
    <row r="696" spans="5:20" x14ac:dyDescent="0.15">
      <c r="E696" s="18"/>
      <c r="L696" s="3"/>
      <c r="S696" s="3"/>
      <c r="T696" s="3"/>
    </row>
    <row r="697" spans="5:20" x14ac:dyDescent="0.15">
      <c r="E697" s="18"/>
      <c r="L697" s="3"/>
      <c r="S697" s="3"/>
      <c r="T697" s="3"/>
    </row>
    <row r="698" spans="5:20" x14ac:dyDescent="0.15">
      <c r="E698" s="18"/>
      <c r="L698" s="3"/>
      <c r="S698" s="3"/>
      <c r="T698" s="3"/>
    </row>
    <row r="699" spans="5:20" x14ac:dyDescent="0.15">
      <c r="E699" s="18"/>
      <c r="L699" s="3"/>
      <c r="S699" s="3"/>
      <c r="T699" s="3"/>
    </row>
    <row r="700" spans="5:20" x14ac:dyDescent="0.15">
      <c r="E700" s="18"/>
      <c r="L700" s="3"/>
      <c r="S700" s="3"/>
      <c r="T700" s="3"/>
    </row>
    <row r="701" spans="5:20" x14ac:dyDescent="0.15">
      <c r="E701" s="18"/>
      <c r="L701" s="3"/>
      <c r="S701" s="3"/>
      <c r="T701" s="3"/>
    </row>
    <row r="702" spans="5:20" x14ac:dyDescent="0.15">
      <c r="E702" s="18"/>
      <c r="L702" s="3"/>
      <c r="S702" s="3"/>
      <c r="T702" s="3"/>
    </row>
    <row r="703" spans="5:20" x14ac:dyDescent="0.15">
      <c r="E703" s="18"/>
      <c r="L703" s="3"/>
      <c r="S703" s="3"/>
      <c r="T703" s="3"/>
    </row>
    <row r="704" spans="5:20" x14ac:dyDescent="0.15">
      <c r="E704" s="18"/>
      <c r="L704" s="3"/>
      <c r="S704" s="3"/>
      <c r="T704" s="3"/>
    </row>
    <row r="705" spans="5:20" x14ac:dyDescent="0.15">
      <c r="E705" s="18"/>
      <c r="L705" s="3"/>
      <c r="S705" s="3"/>
      <c r="T705" s="3"/>
    </row>
    <row r="706" spans="5:20" x14ac:dyDescent="0.15">
      <c r="E706" s="18"/>
      <c r="L706" s="3"/>
      <c r="S706" s="3"/>
      <c r="T706" s="3"/>
    </row>
    <row r="707" spans="5:20" x14ac:dyDescent="0.15">
      <c r="E707" s="18"/>
      <c r="L707" s="3"/>
      <c r="S707" s="3"/>
      <c r="T707" s="3"/>
    </row>
    <row r="708" spans="5:20" x14ac:dyDescent="0.15">
      <c r="E708" s="18"/>
      <c r="L708" s="3"/>
      <c r="S708" s="3"/>
      <c r="T708" s="3"/>
    </row>
    <row r="709" spans="5:20" x14ac:dyDescent="0.15">
      <c r="E709" s="18"/>
      <c r="L709" s="3"/>
      <c r="S709" s="3"/>
      <c r="T709" s="3"/>
    </row>
    <row r="710" spans="5:20" x14ac:dyDescent="0.15">
      <c r="E710" s="18"/>
      <c r="L710" s="3"/>
      <c r="S710" s="3"/>
      <c r="T710" s="3"/>
    </row>
    <row r="711" spans="5:20" x14ac:dyDescent="0.15">
      <c r="E711" s="18"/>
      <c r="L711" s="3"/>
      <c r="S711" s="3"/>
      <c r="T711" s="3"/>
    </row>
    <row r="712" spans="5:20" x14ac:dyDescent="0.15">
      <c r="E712" s="18"/>
      <c r="L712" s="3"/>
      <c r="S712" s="3"/>
      <c r="T712" s="3"/>
    </row>
    <row r="713" spans="5:20" x14ac:dyDescent="0.15">
      <c r="E713" s="18"/>
      <c r="L713" s="3"/>
      <c r="S713" s="3"/>
      <c r="T713" s="3"/>
    </row>
    <row r="714" spans="5:20" x14ac:dyDescent="0.15">
      <c r="E714" s="18"/>
      <c r="L714" s="3"/>
      <c r="S714" s="3"/>
      <c r="T714" s="3"/>
    </row>
    <row r="715" spans="5:20" x14ac:dyDescent="0.15">
      <c r="E715" s="18"/>
      <c r="L715" s="3"/>
      <c r="S715" s="3"/>
      <c r="T715" s="3"/>
    </row>
    <row r="716" spans="5:20" x14ac:dyDescent="0.15">
      <c r="E716" s="18"/>
      <c r="L716" s="3"/>
      <c r="S716" s="3"/>
      <c r="T716" s="3"/>
    </row>
    <row r="717" spans="5:20" x14ac:dyDescent="0.15">
      <c r="E717" s="18"/>
      <c r="L717" s="3"/>
      <c r="S717" s="3"/>
      <c r="T717" s="3"/>
    </row>
    <row r="718" spans="5:20" x14ac:dyDescent="0.15">
      <c r="E718" s="18"/>
      <c r="L718" s="3"/>
      <c r="S718" s="3"/>
      <c r="T718" s="3"/>
    </row>
    <row r="719" spans="5:20" x14ac:dyDescent="0.15">
      <c r="E719" s="18"/>
      <c r="L719" s="3"/>
      <c r="S719" s="3"/>
      <c r="T719" s="3"/>
    </row>
    <row r="720" spans="5:20" x14ac:dyDescent="0.15">
      <c r="E720" s="18"/>
      <c r="L720" s="3"/>
      <c r="S720" s="3"/>
      <c r="T720" s="3"/>
    </row>
    <row r="721" spans="5:20" x14ac:dyDescent="0.15">
      <c r="E721" s="18"/>
      <c r="L721" s="3"/>
      <c r="S721" s="3"/>
      <c r="T721" s="3"/>
    </row>
    <row r="722" spans="5:20" x14ac:dyDescent="0.15">
      <c r="E722" s="18"/>
      <c r="L722" s="3"/>
      <c r="S722" s="3"/>
      <c r="T722" s="3"/>
    </row>
    <row r="723" spans="5:20" x14ac:dyDescent="0.15">
      <c r="E723" s="18"/>
      <c r="L723" s="3"/>
      <c r="S723" s="3"/>
      <c r="T723" s="3"/>
    </row>
    <row r="724" spans="5:20" x14ac:dyDescent="0.15">
      <c r="E724" s="18"/>
      <c r="L724" s="3"/>
      <c r="S724" s="3"/>
      <c r="T724" s="3"/>
    </row>
    <row r="725" spans="5:20" x14ac:dyDescent="0.15">
      <c r="E725" s="18"/>
      <c r="L725" s="3"/>
      <c r="S725" s="3"/>
      <c r="T725" s="3"/>
    </row>
    <row r="726" spans="5:20" x14ac:dyDescent="0.15">
      <c r="E726" s="18"/>
      <c r="L726" s="3"/>
      <c r="S726" s="3"/>
      <c r="T726" s="3"/>
    </row>
    <row r="727" spans="5:20" x14ac:dyDescent="0.15">
      <c r="E727" s="18"/>
      <c r="L727" s="3"/>
      <c r="S727" s="3"/>
      <c r="T727" s="3"/>
    </row>
    <row r="728" spans="5:20" x14ac:dyDescent="0.15">
      <c r="E728" s="18"/>
      <c r="L728" s="3"/>
      <c r="S728" s="3"/>
      <c r="T728" s="3"/>
    </row>
    <row r="729" spans="5:20" x14ac:dyDescent="0.15">
      <c r="E729" s="18"/>
      <c r="L729" s="3"/>
      <c r="S729" s="3"/>
      <c r="T729" s="3"/>
    </row>
    <row r="730" spans="5:20" x14ac:dyDescent="0.15">
      <c r="E730" s="18"/>
      <c r="L730" s="3"/>
      <c r="S730" s="3"/>
      <c r="T730" s="3"/>
    </row>
    <row r="731" spans="5:20" x14ac:dyDescent="0.15">
      <c r="E731" s="18"/>
      <c r="L731" s="3"/>
      <c r="S731" s="3"/>
      <c r="T731" s="3"/>
    </row>
    <row r="732" spans="5:20" x14ac:dyDescent="0.15">
      <c r="E732" s="18"/>
      <c r="L732" s="3"/>
      <c r="S732" s="3"/>
      <c r="T732" s="3"/>
    </row>
    <row r="733" spans="5:20" x14ac:dyDescent="0.15">
      <c r="E733" s="18"/>
      <c r="L733" s="3"/>
      <c r="S733" s="3"/>
      <c r="T733" s="3"/>
    </row>
    <row r="734" spans="5:20" x14ac:dyDescent="0.15">
      <c r="E734" s="18"/>
      <c r="L734" s="3"/>
      <c r="S734" s="3"/>
      <c r="T734" s="3"/>
    </row>
    <row r="735" spans="5:20" x14ac:dyDescent="0.15">
      <c r="E735" s="18"/>
      <c r="L735" s="3"/>
      <c r="S735" s="3"/>
      <c r="T735" s="3"/>
    </row>
    <row r="736" spans="5:20" x14ac:dyDescent="0.15">
      <c r="E736" s="18"/>
      <c r="L736" s="3"/>
      <c r="S736" s="3"/>
      <c r="T736" s="3"/>
    </row>
    <row r="737" spans="5:20" x14ac:dyDescent="0.15">
      <c r="E737" s="18"/>
      <c r="L737" s="3"/>
      <c r="S737" s="3"/>
      <c r="T737" s="3"/>
    </row>
    <row r="738" spans="5:20" x14ac:dyDescent="0.15">
      <c r="E738" s="18"/>
      <c r="L738" s="3"/>
      <c r="S738" s="3"/>
      <c r="T738" s="3"/>
    </row>
    <row r="739" spans="5:20" x14ac:dyDescent="0.15">
      <c r="E739" s="18"/>
      <c r="L739" s="3"/>
      <c r="S739" s="3"/>
      <c r="T739" s="3"/>
    </row>
    <row r="740" spans="5:20" x14ac:dyDescent="0.15">
      <c r="E740" s="18"/>
      <c r="L740" s="3"/>
      <c r="S740" s="3"/>
      <c r="T740" s="3"/>
    </row>
    <row r="741" spans="5:20" x14ac:dyDescent="0.15">
      <c r="E741" s="18"/>
      <c r="L741" s="3"/>
      <c r="S741" s="3"/>
      <c r="T741" s="3"/>
    </row>
    <row r="742" spans="5:20" x14ac:dyDescent="0.15">
      <c r="E742" s="18"/>
      <c r="L742" s="3"/>
      <c r="S742" s="3"/>
      <c r="T742" s="3"/>
    </row>
    <row r="743" spans="5:20" x14ac:dyDescent="0.15">
      <c r="E743" s="18"/>
      <c r="L743" s="3"/>
      <c r="S743" s="3"/>
      <c r="T743" s="3"/>
    </row>
    <row r="744" spans="5:20" x14ac:dyDescent="0.15">
      <c r="E744" s="18"/>
      <c r="L744" s="3"/>
      <c r="S744" s="3"/>
      <c r="T744" s="3"/>
    </row>
    <row r="745" spans="5:20" x14ac:dyDescent="0.15">
      <c r="E745" s="18"/>
      <c r="L745" s="3"/>
      <c r="S745" s="3"/>
      <c r="T745" s="3"/>
    </row>
    <row r="746" spans="5:20" x14ac:dyDescent="0.15">
      <c r="E746" s="18"/>
      <c r="L746" s="3"/>
      <c r="S746" s="3"/>
      <c r="T746" s="3"/>
    </row>
    <row r="747" spans="5:20" x14ac:dyDescent="0.15">
      <c r="E747" s="18"/>
      <c r="L747" s="3"/>
      <c r="S747" s="3"/>
      <c r="T747" s="3"/>
    </row>
    <row r="748" spans="5:20" x14ac:dyDescent="0.15">
      <c r="E748" s="18"/>
      <c r="L748" s="3"/>
      <c r="S748" s="3"/>
      <c r="T748" s="3"/>
    </row>
    <row r="749" spans="5:20" x14ac:dyDescent="0.15">
      <c r="E749" s="18"/>
      <c r="L749" s="3"/>
      <c r="S749" s="3"/>
      <c r="T749" s="3"/>
    </row>
    <row r="750" spans="5:20" x14ac:dyDescent="0.15">
      <c r="E750" s="18"/>
      <c r="L750" s="3"/>
      <c r="S750" s="3"/>
      <c r="T750" s="3"/>
    </row>
    <row r="751" spans="5:20" x14ac:dyDescent="0.15">
      <c r="E751" s="18"/>
      <c r="L751" s="3"/>
      <c r="S751" s="3"/>
      <c r="T751" s="3"/>
    </row>
    <row r="752" spans="5:20" x14ac:dyDescent="0.15">
      <c r="E752" s="18"/>
      <c r="L752" s="3"/>
      <c r="S752" s="3"/>
      <c r="T752" s="3"/>
    </row>
    <row r="753" spans="5:20" x14ac:dyDescent="0.15">
      <c r="E753" s="18"/>
      <c r="L753" s="3"/>
      <c r="S753" s="3"/>
      <c r="T753" s="3"/>
    </row>
    <row r="754" spans="5:20" x14ac:dyDescent="0.15">
      <c r="E754" s="18"/>
      <c r="L754" s="3"/>
      <c r="S754" s="3"/>
      <c r="T754" s="3"/>
    </row>
    <row r="755" spans="5:20" x14ac:dyDescent="0.15">
      <c r="E755" s="18"/>
      <c r="L755" s="3"/>
      <c r="S755" s="3"/>
      <c r="T755" s="3"/>
    </row>
    <row r="756" spans="5:20" x14ac:dyDescent="0.15">
      <c r="E756" s="18"/>
      <c r="L756" s="3"/>
      <c r="S756" s="3"/>
      <c r="T756" s="3"/>
    </row>
    <row r="757" spans="5:20" x14ac:dyDescent="0.15">
      <c r="E757" s="18"/>
      <c r="L757" s="3"/>
      <c r="S757" s="3"/>
      <c r="T757" s="3"/>
    </row>
    <row r="758" spans="5:20" x14ac:dyDescent="0.15">
      <c r="E758" s="18"/>
      <c r="L758" s="3"/>
      <c r="S758" s="3"/>
      <c r="T758" s="3"/>
    </row>
    <row r="759" spans="5:20" x14ac:dyDescent="0.15">
      <c r="E759" s="18"/>
      <c r="L759" s="3"/>
      <c r="S759" s="3"/>
      <c r="T759" s="3"/>
    </row>
    <row r="760" spans="5:20" x14ac:dyDescent="0.15">
      <c r="E760" s="18"/>
      <c r="L760" s="3"/>
      <c r="S760" s="3"/>
      <c r="T760" s="3"/>
    </row>
    <row r="761" spans="5:20" x14ac:dyDescent="0.15">
      <c r="E761" s="18"/>
      <c r="L761" s="3"/>
      <c r="S761" s="3"/>
      <c r="T761" s="3"/>
    </row>
    <row r="762" spans="5:20" x14ac:dyDescent="0.15">
      <c r="E762" s="18"/>
      <c r="L762" s="3"/>
      <c r="S762" s="3"/>
      <c r="T762" s="3"/>
    </row>
    <row r="763" spans="5:20" x14ac:dyDescent="0.15">
      <c r="E763" s="18"/>
      <c r="L763" s="3"/>
      <c r="S763" s="3"/>
      <c r="T763" s="3"/>
    </row>
    <row r="764" spans="5:20" x14ac:dyDescent="0.15">
      <c r="E764" s="18"/>
      <c r="L764" s="3"/>
      <c r="S764" s="3"/>
      <c r="T764" s="3"/>
    </row>
    <row r="765" spans="5:20" x14ac:dyDescent="0.15">
      <c r="E765" s="18"/>
      <c r="L765" s="3"/>
      <c r="S765" s="3"/>
      <c r="T765" s="3"/>
    </row>
    <row r="766" spans="5:20" x14ac:dyDescent="0.15">
      <c r="E766" s="18"/>
      <c r="L766" s="3"/>
      <c r="S766" s="3"/>
      <c r="T766" s="3"/>
    </row>
    <row r="767" spans="5:20" x14ac:dyDescent="0.15">
      <c r="E767" s="18"/>
      <c r="L767" s="3"/>
      <c r="S767" s="3"/>
      <c r="T767" s="3"/>
    </row>
    <row r="768" spans="5:20" x14ac:dyDescent="0.15">
      <c r="E768" s="18"/>
      <c r="L768" s="3"/>
      <c r="S768" s="3"/>
      <c r="T768" s="3"/>
    </row>
    <row r="769" spans="5:20" x14ac:dyDescent="0.15">
      <c r="E769" s="18"/>
      <c r="L769" s="3"/>
      <c r="S769" s="3"/>
      <c r="T769" s="3"/>
    </row>
    <row r="770" spans="5:20" x14ac:dyDescent="0.15">
      <c r="E770" s="18"/>
      <c r="L770" s="3"/>
      <c r="S770" s="3"/>
      <c r="T770" s="3"/>
    </row>
    <row r="771" spans="5:20" x14ac:dyDescent="0.15">
      <c r="E771" s="18"/>
      <c r="L771" s="3"/>
      <c r="S771" s="3"/>
      <c r="T771" s="3"/>
    </row>
    <row r="772" spans="5:20" x14ac:dyDescent="0.15">
      <c r="E772" s="18"/>
      <c r="L772" s="3"/>
      <c r="S772" s="3"/>
      <c r="T772" s="3"/>
    </row>
    <row r="773" spans="5:20" x14ac:dyDescent="0.15">
      <c r="E773" s="18"/>
      <c r="L773" s="3"/>
      <c r="S773" s="3"/>
      <c r="T773" s="3"/>
    </row>
    <row r="774" spans="5:20" x14ac:dyDescent="0.15">
      <c r="E774" s="18"/>
      <c r="L774" s="3"/>
      <c r="S774" s="3"/>
      <c r="T774" s="3"/>
    </row>
    <row r="775" spans="5:20" x14ac:dyDescent="0.15">
      <c r="E775" s="18"/>
      <c r="L775" s="3"/>
      <c r="S775" s="3"/>
      <c r="T775" s="3"/>
    </row>
    <row r="776" spans="5:20" x14ac:dyDescent="0.15">
      <c r="E776" s="18"/>
      <c r="L776" s="3"/>
      <c r="S776" s="3"/>
      <c r="T776" s="3"/>
    </row>
    <row r="777" spans="5:20" x14ac:dyDescent="0.15">
      <c r="E777" s="18"/>
      <c r="L777" s="3"/>
      <c r="S777" s="3"/>
      <c r="T777" s="3"/>
    </row>
    <row r="778" spans="5:20" x14ac:dyDescent="0.15">
      <c r="E778" s="18"/>
      <c r="L778" s="3"/>
      <c r="S778" s="3"/>
      <c r="T778" s="3"/>
    </row>
    <row r="779" spans="5:20" x14ac:dyDescent="0.15">
      <c r="E779" s="18"/>
      <c r="L779" s="3"/>
      <c r="S779" s="3"/>
      <c r="T779" s="3"/>
    </row>
    <row r="780" spans="5:20" x14ac:dyDescent="0.15">
      <c r="E780" s="18"/>
      <c r="L780" s="3"/>
      <c r="S780" s="3"/>
      <c r="T780" s="3"/>
    </row>
    <row r="781" spans="5:20" x14ac:dyDescent="0.15">
      <c r="E781" s="18"/>
      <c r="L781" s="3"/>
      <c r="S781" s="3"/>
      <c r="T781" s="3"/>
    </row>
    <row r="782" spans="5:20" x14ac:dyDescent="0.15">
      <c r="E782" s="18"/>
      <c r="L782" s="3"/>
      <c r="S782" s="3"/>
      <c r="T782" s="3"/>
    </row>
    <row r="783" spans="5:20" x14ac:dyDescent="0.15">
      <c r="E783" s="18"/>
      <c r="L783" s="3"/>
      <c r="S783" s="3"/>
      <c r="T783" s="3"/>
    </row>
    <row r="784" spans="5:20" x14ac:dyDescent="0.15">
      <c r="E784" s="18"/>
      <c r="L784" s="3"/>
      <c r="S784" s="3"/>
      <c r="T784" s="3"/>
    </row>
    <row r="785" spans="5:20" x14ac:dyDescent="0.15">
      <c r="E785" s="18"/>
      <c r="L785" s="3"/>
      <c r="S785" s="3"/>
      <c r="T785" s="3"/>
    </row>
    <row r="786" spans="5:20" x14ac:dyDescent="0.15">
      <c r="E786" s="18"/>
      <c r="L786" s="3"/>
      <c r="S786" s="3"/>
      <c r="T786" s="3"/>
    </row>
    <row r="787" spans="5:20" x14ac:dyDescent="0.15">
      <c r="E787" s="18"/>
      <c r="L787" s="3"/>
      <c r="S787" s="3"/>
      <c r="T787" s="3"/>
    </row>
    <row r="788" spans="5:20" x14ac:dyDescent="0.15">
      <c r="E788" s="18"/>
      <c r="L788" s="3"/>
      <c r="S788" s="3"/>
      <c r="T788" s="3"/>
    </row>
    <row r="789" spans="5:20" x14ac:dyDescent="0.15">
      <c r="E789" s="18"/>
      <c r="L789" s="3"/>
      <c r="S789" s="3"/>
      <c r="T789" s="3"/>
    </row>
    <row r="790" spans="5:20" x14ac:dyDescent="0.15">
      <c r="E790" s="18"/>
      <c r="L790" s="3"/>
      <c r="S790" s="3"/>
      <c r="T790" s="3"/>
    </row>
    <row r="791" spans="5:20" x14ac:dyDescent="0.15">
      <c r="E791" s="18"/>
      <c r="L791" s="3"/>
      <c r="S791" s="3"/>
      <c r="T791" s="3"/>
    </row>
    <row r="792" spans="5:20" x14ac:dyDescent="0.15">
      <c r="E792" s="18"/>
      <c r="L792" s="3"/>
      <c r="S792" s="3"/>
      <c r="T792" s="3"/>
    </row>
    <row r="793" spans="5:20" x14ac:dyDescent="0.15">
      <c r="E793" s="18"/>
      <c r="L793" s="3"/>
      <c r="S793" s="3"/>
      <c r="T793" s="3"/>
    </row>
    <row r="794" spans="5:20" x14ac:dyDescent="0.15">
      <c r="E794" s="18"/>
      <c r="L794" s="3"/>
      <c r="S794" s="3"/>
      <c r="T794" s="3"/>
    </row>
    <row r="795" spans="5:20" x14ac:dyDescent="0.15">
      <c r="E795" s="18"/>
      <c r="L795" s="3"/>
      <c r="S795" s="3"/>
      <c r="T795" s="3"/>
    </row>
    <row r="796" spans="5:20" x14ac:dyDescent="0.15">
      <c r="E796" s="18"/>
      <c r="L796" s="3"/>
      <c r="S796" s="3"/>
      <c r="T796" s="3"/>
    </row>
    <row r="797" spans="5:20" x14ac:dyDescent="0.15">
      <c r="E797" s="18"/>
      <c r="L797" s="3"/>
      <c r="S797" s="3"/>
      <c r="T797" s="3"/>
    </row>
    <row r="798" spans="5:20" x14ac:dyDescent="0.15">
      <c r="E798" s="18"/>
      <c r="L798" s="3"/>
      <c r="S798" s="3"/>
      <c r="T798" s="3"/>
    </row>
    <row r="799" spans="5:20" x14ac:dyDescent="0.15">
      <c r="E799" s="18"/>
      <c r="L799" s="3"/>
      <c r="S799" s="3"/>
      <c r="T799" s="3"/>
    </row>
    <row r="800" spans="5:20" x14ac:dyDescent="0.15">
      <c r="E800" s="18"/>
      <c r="L800" s="3"/>
      <c r="S800" s="3"/>
      <c r="T800" s="3"/>
    </row>
    <row r="801" spans="5:20" x14ac:dyDescent="0.15">
      <c r="E801" s="18"/>
      <c r="L801" s="3"/>
      <c r="S801" s="3"/>
      <c r="T801" s="3"/>
    </row>
    <row r="802" spans="5:20" x14ac:dyDescent="0.15">
      <c r="E802" s="18"/>
      <c r="L802" s="3"/>
      <c r="S802" s="3"/>
      <c r="T802" s="3"/>
    </row>
    <row r="803" spans="5:20" x14ac:dyDescent="0.15">
      <c r="E803" s="18"/>
      <c r="L803" s="3"/>
      <c r="S803" s="3"/>
      <c r="T803" s="3"/>
    </row>
    <row r="804" spans="5:20" x14ac:dyDescent="0.15">
      <c r="E804" s="18"/>
      <c r="L804" s="3"/>
      <c r="S804" s="3"/>
      <c r="T804" s="3"/>
    </row>
    <row r="805" spans="5:20" x14ac:dyDescent="0.15">
      <c r="E805" s="18"/>
      <c r="L805" s="3"/>
      <c r="S805" s="3"/>
      <c r="T805" s="3"/>
    </row>
    <row r="806" spans="5:20" x14ac:dyDescent="0.15">
      <c r="E806" s="18"/>
      <c r="L806" s="3"/>
      <c r="S806" s="3"/>
      <c r="T806" s="3"/>
    </row>
    <row r="807" spans="5:20" x14ac:dyDescent="0.15">
      <c r="E807" s="18"/>
      <c r="L807" s="3"/>
      <c r="S807" s="3"/>
      <c r="T807" s="3"/>
    </row>
    <row r="808" spans="5:20" x14ac:dyDescent="0.15">
      <c r="E808" s="18"/>
      <c r="L808" s="3"/>
      <c r="S808" s="3"/>
      <c r="T808" s="3"/>
    </row>
    <row r="809" spans="5:20" x14ac:dyDescent="0.15">
      <c r="E809" s="18"/>
      <c r="L809" s="3"/>
      <c r="S809" s="3"/>
      <c r="T809" s="3"/>
    </row>
    <row r="810" spans="5:20" x14ac:dyDescent="0.15">
      <c r="E810" s="18"/>
      <c r="L810" s="3"/>
      <c r="S810" s="3"/>
      <c r="T810" s="3"/>
    </row>
    <row r="811" spans="5:20" x14ac:dyDescent="0.15">
      <c r="E811" s="18"/>
      <c r="L811" s="3"/>
      <c r="S811" s="3"/>
      <c r="T811" s="3"/>
    </row>
    <row r="812" spans="5:20" x14ac:dyDescent="0.15">
      <c r="E812" s="18"/>
      <c r="L812" s="3"/>
      <c r="S812" s="3"/>
      <c r="T812" s="3"/>
    </row>
    <row r="813" spans="5:20" x14ac:dyDescent="0.15">
      <c r="E813" s="18"/>
      <c r="L813" s="3"/>
      <c r="S813" s="3"/>
      <c r="T813" s="3"/>
    </row>
    <row r="814" spans="5:20" x14ac:dyDescent="0.15">
      <c r="E814" s="18"/>
      <c r="L814" s="3"/>
      <c r="S814" s="3"/>
      <c r="T814" s="3"/>
    </row>
    <row r="815" spans="5:20" x14ac:dyDescent="0.15">
      <c r="E815" s="18"/>
      <c r="L815" s="3"/>
      <c r="S815" s="3"/>
      <c r="T815" s="3"/>
    </row>
    <row r="816" spans="5:20" x14ac:dyDescent="0.15">
      <c r="E816" s="18"/>
      <c r="L816" s="3"/>
      <c r="S816" s="3"/>
      <c r="T816" s="3"/>
    </row>
    <row r="817" spans="5:20" x14ac:dyDescent="0.15">
      <c r="E817" s="18"/>
      <c r="L817" s="3"/>
      <c r="S817" s="3"/>
      <c r="T817" s="3"/>
    </row>
    <row r="818" spans="5:20" x14ac:dyDescent="0.15">
      <c r="E818" s="18"/>
      <c r="L818" s="3"/>
      <c r="S818" s="3"/>
      <c r="T818" s="3"/>
    </row>
    <row r="819" spans="5:20" x14ac:dyDescent="0.15">
      <c r="E819" s="18"/>
      <c r="L819" s="3"/>
      <c r="S819" s="3"/>
      <c r="T819" s="3"/>
    </row>
    <row r="820" spans="5:20" x14ac:dyDescent="0.15">
      <c r="E820" s="18"/>
      <c r="L820" s="3"/>
      <c r="S820" s="3"/>
      <c r="T820" s="3"/>
    </row>
    <row r="821" spans="5:20" x14ac:dyDescent="0.15">
      <c r="E821" s="18"/>
      <c r="L821" s="3"/>
      <c r="S821" s="3"/>
      <c r="T821" s="3"/>
    </row>
    <row r="822" spans="5:20" x14ac:dyDescent="0.15">
      <c r="E822" s="18"/>
      <c r="L822" s="3"/>
      <c r="S822" s="3"/>
      <c r="T822" s="3"/>
    </row>
    <row r="823" spans="5:20" x14ac:dyDescent="0.15">
      <c r="E823" s="18"/>
      <c r="L823" s="3"/>
      <c r="S823" s="3"/>
      <c r="T823" s="3"/>
    </row>
    <row r="824" spans="5:20" x14ac:dyDescent="0.15">
      <c r="E824" s="18"/>
      <c r="L824" s="3"/>
      <c r="S824" s="3"/>
      <c r="T824" s="3"/>
    </row>
    <row r="825" spans="5:20" x14ac:dyDescent="0.15">
      <c r="E825" s="18"/>
      <c r="L825" s="3"/>
      <c r="S825" s="3"/>
      <c r="T825" s="3"/>
    </row>
    <row r="826" spans="5:20" x14ac:dyDescent="0.15">
      <c r="E826" s="18"/>
      <c r="L826" s="3"/>
      <c r="S826" s="3"/>
      <c r="T826" s="3"/>
    </row>
    <row r="827" spans="5:20" x14ac:dyDescent="0.15">
      <c r="E827" s="18"/>
      <c r="L827" s="3"/>
      <c r="S827" s="3"/>
      <c r="T827" s="3"/>
    </row>
    <row r="828" spans="5:20" x14ac:dyDescent="0.15">
      <c r="E828" s="18"/>
      <c r="L828" s="3"/>
      <c r="S828" s="3"/>
      <c r="T828" s="3"/>
    </row>
    <row r="829" spans="5:20" x14ac:dyDescent="0.15">
      <c r="E829" s="18"/>
      <c r="L829" s="3"/>
      <c r="S829" s="3"/>
      <c r="T829" s="3"/>
    </row>
    <row r="830" spans="5:20" x14ac:dyDescent="0.15">
      <c r="E830" s="18"/>
      <c r="L830" s="3"/>
      <c r="S830" s="3"/>
      <c r="T830" s="3"/>
    </row>
    <row r="831" spans="5:20" x14ac:dyDescent="0.15">
      <c r="E831" s="18"/>
      <c r="L831" s="3"/>
      <c r="S831" s="3"/>
      <c r="T831" s="3"/>
    </row>
    <row r="832" spans="5:20" x14ac:dyDescent="0.15">
      <c r="E832" s="18"/>
      <c r="L832" s="3"/>
      <c r="S832" s="3"/>
      <c r="T832" s="3"/>
    </row>
    <row r="833" spans="5:20" x14ac:dyDescent="0.15">
      <c r="E833" s="18"/>
      <c r="L833" s="3"/>
      <c r="S833" s="3"/>
      <c r="T833" s="3"/>
    </row>
    <row r="834" spans="5:20" x14ac:dyDescent="0.15">
      <c r="E834" s="18"/>
      <c r="L834" s="3"/>
      <c r="S834" s="3"/>
      <c r="T834" s="3"/>
    </row>
    <row r="835" spans="5:20" x14ac:dyDescent="0.15">
      <c r="E835" s="18"/>
      <c r="L835" s="3"/>
      <c r="S835" s="3"/>
      <c r="T835" s="3"/>
    </row>
    <row r="836" spans="5:20" x14ac:dyDescent="0.15">
      <c r="E836" s="18"/>
      <c r="L836" s="3"/>
      <c r="S836" s="3"/>
      <c r="T836" s="3"/>
    </row>
    <row r="837" spans="5:20" x14ac:dyDescent="0.15">
      <c r="E837" s="18"/>
      <c r="L837" s="3"/>
      <c r="S837" s="3"/>
      <c r="T837" s="3"/>
    </row>
    <row r="838" spans="5:20" x14ac:dyDescent="0.15">
      <c r="E838" s="18"/>
      <c r="L838" s="3"/>
      <c r="S838" s="3"/>
      <c r="T838" s="3"/>
    </row>
    <row r="839" spans="5:20" x14ac:dyDescent="0.15">
      <c r="E839" s="18"/>
      <c r="L839" s="3"/>
      <c r="S839" s="3"/>
      <c r="T839" s="3"/>
    </row>
    <row r="840" spans="5:20" x14ac:dyDescent="0.15">
      <c r="E840" s="18"/>
      <c r="L840" s="3"/>
      <c r="S840" s="3"/>
      <c r="T840" s="3"/>
    </row>
    <row r="841" spans="5:20" x14ac:dyDescent="0.15">
      <c r="E841" s="18"/>
      <c r="L841" s="3"/>
      <c r="S841" s="3"/>
      <c r="T841" s="3"/>
    </row>
    <row r="842" spans="5:20" x14ac:dyDescent="0.15">
      <c r="E842" s="18"/>
      <c r="L842" s="3"/>
      <c r="S842" s="3"/>
      <c r="T842" s="3"/>
    </row>
    <row r="843" spans="5:20" x14ac:dyDescent="0.15">
      <c r="E843" s="18"/>
      <c r="L843" s="3"/>
      <c r="S843" s="3"/>
      <c r="T843" s="3"/>
    </row>
    <row r="844" spans="5:20" x14ac:dyDescent="0.15">
      <c r="E844" s="18"/>
      <c r="L844" s="3"/>
      <c r="S844" s="3"/>
      <c r="T844" s="3"/>
    </row>
    <row r="845" spans="5:20" x14ac:dyDescent="0.15">
      <c r="E845" s="18"/>
      <c r="L845" s="3"/>
      <c r="S845" s="3"/>
      <c r="T845" s="3"/>
    </row>
    <row r="846" spans="5:20" x14ac:dyDescent="0.15">
      <c r="E846" s="18"/>
      <c r="L846" s="3"/>
      <c r="S846" s="3"/>
      <c r="T846" s="3"/>
    </row>
    <row r="847" spans="5:20" x14ac:dyDescent="0.15">
      <c r="E847" s="18"/>
      <c r="L847" s="3"/>
      <c r="S847" s="3"/>
      <c r="T847" s="3"/>
    </row>
    <row r="848" spans="5:20" x14ac:dyDescent="0.15">
      <c r="E848" s="18"/>
      <c r="L848" s="3"/>
      <c r="S848" s="3"/>
      <c r="T848" s="3"/>
    </row>
    <row r="849" spans="5:20" x14ac:dyDescent="0.15">
      <c r="E849" s="18"/>
      <c r="L849" s="3"/>
      <c r="S849" s="3"/>
      <c r="T849" s="3"/>
    </row>
    <row r="850" spans="5:20" x14ac:dyDescent="0.15">
      <c r="E850" s="18"/>
      <c r="L850" s="3"/>
      <c r="S850" s="3"/>
      <c r="T850" s="3"/>
    </row>
    <row r="851" spans="5:20" x14ac:dyDescent="0.15">
      <c r="E851" s="18"/>
      <c r="L851" s="3"/>
      <c r="S851" s="3"/>
      <c r="T851" s="3"/>
    </row>
    <row r="852" spans="5:20" x14ac:dyDescent="0.15">
      <c r="E852" s="18"/>
      <c r="L852" s="3"/>
      <c r="S852" s="3"/>
      <c r="T852" s="3"/>
    </row>
    <row r="853" spans="5:20" x14ac:dyDescent="0.15">
      <c r="E853" s="18"/>
      <c r="L853" s="3"/>
      <c r="S853" s="3"/>
      <c r="T853" s="3"/>
    </row>
    <row r="854" spans="5:20" x14ac:dyDescent="0.15">
      <c r="E854" s="18"/>
      <c r="L854" s="3"/>
      <c r="S854" s="3"/>
      <c r="T854" s="3"/>
    </row>
    <row r="855" spans="5:20" x14ac:dyDescent="0.15">
      <c r="E855" s="18"/>
      <c r="L855" s="3"/>
      <c r="S855" s="3"/>
      <c r="T855" s="3"/>
    </row>
    <row r="856" spans="5:20" x14ac:dyDescent="0.15">
      <c r="E856" s="18"/>
      <c r="L856" s="3"/>
      <c r="S856" s="3"/>
      <c r="T856" s="3"/>
    </row>
    <row r="857" spans="5:20" x14ac:dyDescent="0.15">
      <c r="E857" s="18"/>
      <c r="L857" s="3"/>
      <c r="S857" s="3"/>
      <c r="T857" s="3"/>
    </row>
    <row r="858" spans="5:20" x14ac:dyDescent="0.15">
      <c r="E858" s="18"/>
      <c r="L858" s="3"/>
      <c r="S858" s="3"/>
      <c r="T858" s="3"/>
    </row>
    <row r="859" spans="5:20" x14ac:dyDescent="0.15">
      <c r="E859" s="18"/>
      <c r="L859" s="3"/>
      <c r="S859" s="3"/>
      <c r="T859" s="3"/>
    </row>
    <row r="860" spans="5:20" x14ac:dyDescent="0.15">
      <c r="E860" s="18"/>
      <c r="L860" s="3"/>
      <c r="S860" s="3"/>
      <c r="T860" s="3"/>
    </row>
    <row r="861" spans="5:20" x14ac:dyDescent="0.15">
      <c r="E861" s="18"/>
      <c r="L861" s="3"/>
      <c r="S861" s="3"/>
      <c r="T861" s="3"/>
    </row>
    <row r="862" spans="5:20" x14ac:dyDescent="0.15">
      <c r="E862" s="18"/>
      <c r="L862" s="3"/>
      <c r="S862" s="3"/>
      <c r="T862" s="3"/>
    </row>
    <row r="863" spans="5:20" x14ac:dyDescent="0.15">
      <c r="E863" s="18"/>
      <c r="L863" s="3"/>
      <c r="S863" s="3"/>
      <c r="T863" s="3"/>
    </row>
    <row r="864" spans="5:20" x14ac:dyDescent="0.15">
      <c r="E864" s="18"/>
      <c r="L864" s="3"/>
      <c r="S864" s="3"/>
      <c r="T864" s="3"/>
    </row>
    <row r="865" spans="5:20" x14ac:dyDescent="0.15">
      <c r="E865" s="18"/>
      <c r="L865" s="3"/>
      <c r="S865" s="3"/>
      <c r="T865" s="3"/>
    </row>
    <row r="866" spans="5:20" x14ac:dyDescent="0.15">
      <c r="E866" s="18"/>
      <c r="L866" s="3"/>
      <c r="S866" s="3"/>
      <c r="T866" s="3"/>
    </row>
    <row r="867" spans="5:20" x14ac:dyDescent="0.15">
      <c r="E867" s="18"/>
      <c r="L867" s="3"/>
      <c r="S867" s="3"/>
      <c r="T867" s="3"/>
    </row>
    <row r="868" spans="5:20" x14ac:dyDescent="0.15">
      <c r="E868" s="18"/>
      <c r="L868" s="3"/>
      <c r="S868" s="3"/>
      <c r="T868" s="3"/>
    </row>
    <row r="869" spans="5:20" x14ac:dyDescent="0.15">
      <c r="E869" s="18"/>
      <c r="L869" s="3"/>
      <c r="S869" s="3"/>
      <c r="T869" s="3"/>
    </row>
    <row r="870" spans="5:20" x14ac:dyDescent="0.15">
      <c r="E870" s="18"/>
      <c r="L870" s="3"/>
      <c r="S870" s="3"/>
      <c r="T870" s="3"/>
    </row>
    <row r="871" spans="5:20" x14ac:dyDescent="0.15">
      <c r="E871" s="18"/>
      <c r="L871" s="3"/>
      <c r="S871" s="3"/>
      <c r="T871" s="3"/>
    </row>
    <row r="872" spans="5:20" x14ac:dyDescent="0.15">
      <c r="E872" s="18"/>
      <c r="L872" s="3"/>
      <c r="S872" s="3"/>
      <c r="T872" s="3"/>
    </row>
    <row r="873" spans="5:20" x14ac:dyDescent="0.15">
      <c r="E873" s="18"/>
      <c r="L873" s="3"/>
      <c r="S873" s="3"/>
      <c r="T873" s="3"/>
    </row>
    <row r="874" spans="5:20" x14ac:dyDescent="0.15">
      <c r="E874" s="18"/>
      <c r="L874" s="3"/>
      <c r="S874" s="3"/>
      <c r="T874" s="3"/>
    </row>
    <row r="875" spans="5:20" x14ac:dyDescent="0.15">
      <c r="E875" s="18"/>
      <c r="L875" s="3"/>
      <c r="S875" s="3"/>
      <c r="T875" s="3"/>
    </row>
    <row r="876" spans="5:20" x14ac:dyDescent="0.15">
      <c r="E876" s="18"/>
      <c r="L876" s="3"/>
      <c r="S876" s="3"/>
      <c r="T876" s="3"/>
    </row>
    <row r="877" spans="5:20" x14ac:dyDescent="0.15">
      <c r="E877" s="18"/>
      <c r="L877" s="3"/>
      <c r="S877" s="3"/>
      <c r="T877" s="3"/>
    </row>
    <row r="878" spans="5:20" x14ac:dyDescent="0.15">
      <c r="E878" s="18"/>
      <c r="L878" s="3"/>
      <c r="S878" s="3"/>
      <c r="T878" s="3"/>
    </row>
    <row r="879" spans="5:20" x14ac:dyDescent="0.15">
      <c r="E879" s="18"/>
      <c r="L879" s="3"/>
      <c r="S879" s="3"/>
      <c r="T879" s="3"/>
    </row>
    <row r="880" spans="5:20" x14ac:dyDescent="0.15">
      <c r="E880" s="18"/>
      <c r="L880" s="3"/>
      <c r="S880" s="3"/>
      <c r="T880" s="3"/>
    </row>
    <row r="881" spans="5:20" x14ac:dyDescent="0.15">
      <c r="E881" s="18"/>
      <c r="L881" s="3"/>
      <c r="S881" s="3"/>
      <c r="T881" s="3"/>
    </row>
    <row r="882" spans="5:20" x14ac:dyDescent="0.15">
      <c r="E882" s="18"/>
      <c r="L882" s="3"/>
      <c r="S882" s="3"/>
      <c r="T882" s="3"/>
    </row>
    <row r="883" spans="5:20" x14ac:dyDescent="0.15">
      <c r="E883" s="18"/>
      <c r="L883" s="3"/>
      <c r="S883" s="3"/>
      <c r="T883" s="3"/>
    </row>
    <row r="884" spans="5:20" x14ac:dyDescent="0.15">
      <c r="E884" s="18"/>
      <c r="L884" s="3"/>
      <c r="S884" s="3"/>
      <c r="T884" s="3"/>
    </row>
    <row r="885" spans="5:20" x14ac:dyDescent="0.15">
      <c r="E885" s="18"/>
      <c r="L885" s="3"/>
      <c r="S885" s="3"/>
      <c r="T885" s="3"/>
    </row>
    <row r="886" spans="5:20" x14ac:dyDescent="0.15">
      <c r="E886" s="18"/>
      <c r="L886" s="3"/>
      <c r="S886" s="3"/>
      <c r="T886" s="3"/>
    </row>
    <row r="887" spans="5:20" x14ac:dyDescent="0.15">
      <c r="E887" s="18"/>
      <c r="L887" s="3"/>
      <c r="S887" s="3"/>
      <c r="T887" s="3"/>
    </row>
    <row r="888" spans="5:20" x14ac:dyDescent="0.15">
      <c r="E888" s="18"/>
      <c r="L888" s="3"/>
      <c r="S888" s="3"/>
      <c r="T888" s="3"/>
    </row>
    <row r="889" spans="5:20" x14ac:dyDescent="0.15">
      <c r="E889" s="18"/>
      <c r="L889" s="3"/>
      <c r="S889" s="3"/>
      <c r="T889" s="3"/>
    </row>
    <row r="890" spans="5:20" x14ac:dyDescent="0.15">
      <c r="E890" s="18"/>
      <c r="L890" s="3"/>
      <c r="S890" s="3"/>
      <c r="T890" s="3"/>
    </row>
    <row r="891" spans="5:20" x14ac:dyDescent="0.15">
      <c r="E891" s="18"/>
      <c r="L891" s="3"/>
      <c r="S891" s="3"/>
      <c r="T891" s="3"/>
    </row>
    <row r="892" spans="5:20" x14ac:dyDescent="0.15">
      <c r="E892" s="18"/>
      <c r="L892" s="3"/>
      <c r="S892" s="3"/>
      <c r="T892" s="3"/>
    </row>
    <row r="893" spans="5:20" x14ac:dyDescent="0.15">
      <c r="E893" s="18"/>
      <c r="L893" s="3"/>
      <c r="S893" s="3"/>
      <c r="T893" s="3"/>
    </row>
    <row r="894" spans="5:20" x14ac:dyDescent="0.15">
      <c r="E894" s="18"/>
      <c r="L894" s="3"/>
      <c r="S894" s="3"/>
      <c r="T894" s="3"/>
    </row>
    <row r="895" spans="5:20" x14ac:dyDescent="0.15">
      <c r="E895" s="18"/>
      <c r="L895" s="3"/>
      <c r="S895" s="3"/>
      <c r="T895" s="3"/>
    </row>
    <row r="896" spans="5:20" x14ac:dyDescent="0.15">
      <c r="E896" s="18"/>
      <c r="L896" s="3"/>
      <c r="S896" s="3"/>
      <c r="T896" s="3"/>
    </row>
    <row r="897" spans="5:20" x14ac:dyDescent="0.15">
      <c r="E897" s="18"/>
      <c r="L897" s="3"/>
      <c r="S897" s="3"/>
      <c r="T897" s="3"/>
    </row>
    <row r="898" spans="5:20" x14ac:dyDescent="0.15">
      <c r="E898" s="18"/>
      <c r="L898" s="3"/>
      <c r="S898" s="3"/>
      <c r="T898" s="3"/>
    </row>
    <row r="899" spans="5:20" x14ac:dyDescent="0.15">
      <c r="E899" s="18"/>
      <c r="L899" s="3"/>
      <c r="S899" s="3"/>
      <c r="T899" s="3"/>
    </row>
    <row r="900" spans="5:20" x14ac:dyDescent="0.15">
      <c r="E900" s="18"/>
      <c r="L900" s="3"/>
      <c r="S900" s="3"/>
      <c r="T900" s="3"/>
    </row>
    <row r="901" spans="5:20" x14ac:dyDescent="0.15">
      <c r="E901" s="18"/>
      <c r="L901" s="3"/>
      <c r="S901" s="3"/>
      <c r="T901" s="3"/>
    </row>
    <row r="902" spans="5:20" x14ac:dyDescent="0.15">
      <c r="E902" s="18"/>
      <c r="L902" s="3"/>
      <c r="S902" s="3"/>
      <c r="T902" s="3"/>
    </row>
    <row r="903" spans="5:20" x14ac:dyDescent="0.15">
      <c r="E903" s="18"/>
      <c r="L903" s="3"/>
      <c r="S903" s="3"/>
      <c r="T903" s="3"/>
    </row>
    <row r="904" spans="5:20" x14ac:dyDescent="0.15">
      <c r="E904" s="18"/>
      <c r="L904" s="3"/>
      <c r="S904" s="3"/>
      <c r="T904" s="3"/>
    </row>
    <row r="905" spans="5:20" x14ac:dyDescent="0.15">
      <c r="E905" s="18"/>
      <c r="L905" s="3"/>
      <c r="S905" s="3"/>
      <c r="T905" s="3"/>
    </row>
    <row r="906" spans="5:20" x14ac:dyDescent="0.15">
      <c r="E906" s="18"/>
      <c r="L906" s="3"/>
      <c r="S906" s="3"/>
      <c r="T906" s="3"/>
    </row>
    <row r="907" spans="5:20" x14ac:dyDescent="0.15">
      <c r="E907" s="18"/>
      <c r="L907" s="3"/>
      <c r="S907" s="3"/>
      <c r="T907" s="3"/>
    </row>
    <row r="908" spans="5:20" x14ac:dyDescent="0.15">
      <c r="E908" s="18"/>
      <c r="L908" s="3"/>
      <c r="S908" s="3"/>
      <c r="T908" s="3"/>
    </row>
    <row r="909" spans="5:20" x14ac:dyDescent="0.15">
      <c r="E909" s="18"/>
      <c r="L909" s="3"/>
      <c r="S909" s="3"/>
      <c r="T909" s="3"/>
    </row>
    <row r="910" spans="5:20" x14ac:dyDescent="0.15">
      <c r="E910" s="18"/>
      <c r="L910" s="3"/>
      <c r="S910" s="3"/>
      <c r="T910" s="3"/>
    </row>
    <row r="911" spans="5:20" x14ac:dyDescent="0.15">
      <c r="E911" s="18"/>
      <c r="L911" s="3"/>
      <c r="S911" s="3"/>
      <c r="T911" s="3"/>
    </row>
    <row r="912" spans="5:20" x14ac:dyDescent="0.15">
      <c r="E912" s="18"/>
      <c r="L912" s="3"/>
      <c r="S912" s="3"/>
      <c r="T912" s="3"/>
    </row>
    <row r="913" spans="5:20" x14ac:dyDescent="0.15">
      <c r="E913" s="18"/>
      <c r="L913" s="3"/>
      <c r="S913" s="3"/>
      <c r="T913" s="3"/>
    </row>
    <row r="914" spans="5:20" x14ac:dyDescent="0.15">
      <c r="E914" s="18"/>
      <c r="L914" s="3"/>
      <c r="S914" s="3"/>
      <c r="T914" s="3"/>
    </row>
    <row r="915" spans="5:20" x14ac:dyDescent="0.15">
      <c r="E915" s="18"/>
      <c r="L915" s="3"/>
      <c r="S915" s="3"/>
      <c r="T915" s="3"/>
    </row>
    <row r="916" spans="5:20" x14ac:dyDescent="0.15">
      <c r="E916" s="18"/>
      <c r="L916" s="3"/>
      <c r="S916" s="3"/>
      <c r="T916" s="3"/>
    </row>
    <row r="917" spans="5:20" x14ac:dyDescent="0.15">
      <c r="E917" s="18"/>
      <c r="L917" s="3"/>
      <c r="S917" s="3"/>
      <c r="T917" s="3"/>
    </row>
    <row r="918" spans="5:20" x14ac:dyDescent="0.15">
      <c r="E918" s="18"/>
      <c r="L918" s="3"/>
      <c r="S918" s="3"/>
      <c r="T918" s="3"/>
    </row>
    <row r="919" spans="5:20" x14ac:dyDescent="0.15">
      <c r="E919" s="18"/>
      <c r="L919" s="3"/>
      <c r="S919" s="3"/>
      <c r="T919" s="3"/>
    </row>
    <row r="920" spans="5:20" x14ac:dyDescent="0.15">
      <c r="E920" s="18"/>
      <c r="L920" s="3"/>
      <c r="S920" s="3"/>
      <c r="T920" s="3"/>
    </row>
    <row r="921" spans="5:20" x14ac:dyDescent="0.15">
      <c r="E921" s="18"/>
      <c r="L921" s="3"/>
      <c r="S921" s="3"/>
      <c r="T921" s="3"/>
    </row>
    <row r="922" spans="5:20" x14ac:dyDescent="0.15">
      <c r="E922" s="18"/>
      <c r="L922" s="3"/>
      <c r="S922" s="3"/>
      <c r="T922" s="3"/>
    </row>
    <row r="923" spans="5:20" x14ac:dyDescent="0.15">
      <c r="E923" s="18"/>
      <c r="L923" s="3"/>
      <c r="S923" s="3"/>
      <c r="T923" s="3"/>
    </row>
    <row r="924" spans="5:20" x14ac:dyDescent="0.15">
      <c r="E924" s="18"/>
      <c r="L924" s="3"/>
      <c r="S924" s="3"/>
      <c r="T924" s="3"/>
    </row>
    <row r="925" spans="5:20" x14ac:dyDescent="0.15">
      <c r="E925" s="18"/>
      <c r="L925" s="3"/>
      <c r="S925" s="3"/>
      <c r="T925" s="3"/>
    </row>
    <row r="926" spans="5:20" x14ac:dyDescent="0.15">
      <c r="E926" s="18"/>
      <c r="L926" s="3"/>
      <c r="S926" s="3"/>
      <c r="T926" s="3"/>
    </row>
    <row r="927" spans="5:20" x14ac:dyDescent="0.15">
      <c r="E927" s="18"/>
      <c r="L927" s="3"/>
      <c r="S927" s="3"/>
      <c r="T927" s="3"/>
    </row>
    <row r="928" spans="5:20" x14ac:dyDescent="0.15">
      <c r="E928" s="18"/>
      <c r="L928" s="3"/>
      <c r="S928" s="3"/>
      <c r="T928" s="3"/>
    </row>
    <row r="929" spans="5:20" x14ac:dyDescent="0.15">
      <c r="E929" s="18"/>
      <c r="L929" s="3"/>
      <c r="S929" s="3"/>
      <c r="T929" s="3"/>
    </row>
    <row r="930" spans="5:20" x14ac:dyDescent="0.15">
      <c r="E930" s="18"/>
      <c r="L930" s="3"/>
      <c r="S930" s="3"/>
      <c r="T930" s="3"/>
    </row>
    <row r="931" spans="5:20" x14ac:dyDescent="0.15">
      <c r="E931" s="18"/>
      <c r="L931" s="3"/>
      <c r="S931" s="3"/>
      <c r="T931" s="3"/>
    </row>
    <row r="932" spans="5:20" x14ac:dyDescent="0.15">
      <c r="E932" s="18"/>
      <c r="L932" s="3"/>
      <c r="S932" s="3"/>
      <c r="T932" s="3"/>
    </row>
    <row r="933" spans="5:20" x14ac:dyDescent="0.15">
      <c r="E933" s="18"/>
      <c r="L933" s="3"/>
      <c r="S933" s="3"/>
      <c r="T933" s="3"/>
    </row>
    <row r="934" spans="5:20" x14ac:dyDescent="0.15">
      <c r="E934" s="18"/>
      <c r="L934" s="3"/>
      <c r="S934" s="3"/>
      <c r="T934" s="3"/>
    </row>
    <row r="935" spans="5:20" x14ac:dyDescent="0.15">
      <c r="E935" s="18"/>
      <c r="L935" s="3"/>
      <c r="S935" s="3"/>
      <c r="T935" s="3"/>
    </row>
    <row r="936" spans="5:20" x14ac:dyDescent="0.15">
      <c r="E936" s="18"/>
      <c r="L936" s="3"/>
      <c r="S936" s="3"/>
      <c r="T936" s="3"/>
    </row>
    <row r="937" spans="5:20" x14ac:dyDescent="0.15">
      <c r="E937" s="18"/>
      <c r="L937" s="3"/>
      <c r="S937" s="3"/>
      <c r="T937" s="3"/>
    </row>
    <row r="938" spans="5:20" x14ac:dyDescent="0.15">
      <c r="E938" s="18"/>
      <c r="L938" s="3"/>
      <c r="S938" s="3"/>
      <c r="T938" s="3"/>
    </row>
    <row r="939" spans="5:20" x14ac:dyDescent="0.15">
      <c r="E939" s="18"/>
      <c r="L939" s="3"/>
      <c r="S939" s="3"/>
      <c r="T939" s="3"/>
    </row>
    <row r="940" spans="5:20" x14ac:dyDescent="0.15">
      <c r="E940" s="18"/>
      <c r="L940" s="3"/>
      <c r="S940" s="3"/>
      <c r="T940" s="3"/>
    </row>
    <row r="941" spans="5:20" x14ac:dyDescent="0.15">
      <c r="E941" s="18"/>
      <c r="L941" s="3"/>
      <c r="S941" s="3"/>
      <c r="T941" s="3"/>
    </row>
    <row r="942" spans="5:20" x14ac:dyDescent="0.15">
      <c r="E942" s="18"/>
      <c r="L942" s="3"/>
      <c r="S942" s="3"/>
      <c r="T942" s="3"/>
    </row>
    <row r="943" spans="5:20" x14ac:dyDescent="0.15">
      <c r="E943" s="18"/>
      <c r="L943" s="3"/>
      <c r="S943" s="3"/>
      <c r="T943" s="3"/>
    </row>
    <row r="944" spans="5:20" x14ac:dyDescent="0.15">
      <c r="E944" s="18"/>
      <c r="L944" s="3"/>
      <c r="S944" s="3"/>
      <c r="T944" s="3"/>
    </row>
    <row r="945" spans="5:20" x14ac:dyDescent="0.15">
      <c r="E945" s="18"/>
      <c r="L945" s="3"/>
      <c r="S945" s="3"/>
      <c r="T945" s="3"/>
    </row>
    <row r="946" spans="5:20" x14ac:dyDescent="0.15">
      <c r="E946" s="18"/>
      <c r="L946" s="3"/>
      <c r="S946" s="3"/>
      <c r="T946" s="3"/>
    </row>
    <row r="947" spans="5:20" x14ac:dyDescent="0.15">
      <c r="E947" s="18"/>
      <c r="L947" s="3"/>
      <c r="S947" s="3"/>
      <c r="T947" s="3"/>
    </row>
    <row r="948" spans="5:20" x14ac:dyDescent="0.15">
      <c r="E948" s="18"/>
      <c r="L948" s="3"/>
      <c r="S948" s="3"/>
      <c r="T948" s="3"/>
    </row>
    <row r="949" spans="5:20" x14ac:dyDescent="0.15">
      <c r="E949" s="18"/>
      <c r="L949" s="3"/>
      <c r="S949" s="3"/>
      <c r="T949" s="3"/>
    </row>
    <row r="950" spans="5:20" x14ac:dyDescent="0.15">
      <c r="E950" s="18"/>
      <c r="L950" s="3"/>
      <c r="S950" s="3"/>
      <c r="T950" s="3"/>
    </row>
    <row r="951" spans="5:20" x14ac:dyDescent="0.15">
      <c r="E951" s="18"/>
      <c r="L951" s="3"/>
      <c r="S951" s="3"/>
      <c r="T951" s="3"/>
    </row>
    <row r="952" spans="5:20" x14ac:dyDescent="0.15">
      <c r="E952" s="18"/>
      <c r="L952" s="3"/>
      <c r="S952" s="3"/>
      <c r="T952" s="3"/>
    </row>
    <row r="953" spans="5:20" x14ac:dyDescent="0.15">
      <c r="E953" s="18"/>
      <c r="L953" s="3"/>
      <c r="S953" s="3"/>
      <c r="T953" s="3"/>
    </row>
    <row r="954" spans="5:20" x14ac:dyDescent="0.15">
      <c r="E954" s="18"/>
      <c r="L954" s="3"/>
      <c r="S954" s="3"/>
      <c r="T954" s="3"/>
    </row>
    <row r="955" spans="5:20" x14ac:dyDescent="0.15">
      <c r="E955" s="18"/>
      <c r="L955" s="3"/>
      <c r="S955" s="3"/>
      <c r="T955" s="3"/>
    </row>
    <row r="956" spans="5:20" x14ac:dyDescent="0.15">
      <c r="E956" s="18"/>
      <c r="L956" s="3"/>
      <c r="S956" s="3"/>
      <c r="T956" s="3"/>
    </row>
    <row r="957" spans="5:20" x14ac:dyDescent="0.15">
      <c r="E957" s="18"/>
      <c r="L957" s="3"/>
      <c r="S957" s="3"/>
      <c r="T957" s="3"/>
    </row>
    <row r="958" spans="5:20" x14ac:dyDescent="0.15">
      <c r="E958" s="18"/>
      <c r="L958" s="3"/>
      <c r="S958" s="3"/>
      <c r="T958" s="3"/>
    </row>
    <row r="959" spans="5:20" x14ac:dyDescent="0.15">
      <c r="E959" s="18"/>
      <c r="L959" s="3"/>
      <c r="S959" s="3"/>
      <c r="T959" s="3"/>
    </row>
    <row r="960" spans="5:20" x14ac:dyDescent="0.15">
      <c r="E960" s="18"/>
      <c r="L960" s="3"/>
      <c r="S960" s="3"/>
      <c r="T960" s="3"/>
    </row>
    <row r="961" spans="5:20" x14ac:dyDescent="0.15">
      <c r="E961" s="18"/>
      <c r="L961" s="3"/>
      <c r="S961" s="3"/>
      <c r="T961" s="3"/>
    </row>
    <row r="962" spans="5:20" x14ac:dyDescent="0.15">
      <c r="E962" s="18"/>
      <c r="L962" s="3"/>
      <c r="S962" s="3"/>
      <c r="T962" s="3"/>
    </row>
    <row r="963" spans="5:20" x14ac:dyDescent="0.15">
      <c r="E963" s="18"/>
      <c r="L963" s="3"/>
      <c r="S963" s="3"/>
      <c r="T963" s="3"/>
    </row>
    <row r="964" spans="5:20" x14ac:dyDescent="0.15">
      <c r="E964" s="18"/>
      <c r="L964" s="3"/>
      <c r="S964" s="3"/>
      <c r="T964" s="3"/>
    </row>
    <row r="965" spans="5:20" x14ac:dyDescent="0.15">
      <c r="E965" s="18"/>
      <c r="L965" s="3"/>
      <c r="S965" s="3"/>
      <c r="T965" s="3"/>
    </row>
    <row r="966" spans="5:20" x14ac:dyDescent="0.15">
      <c r="E966" s="18"/>
      <c r="L966" s="3"/>
      <c r="S966" s="3"/>
      <c r="T966" s="3"/>
    </row>
    <row r="967" spans="5:20" x14ac:dyDescent="0.15">
      <c r="E967" s="18"/>
      <c r="L967" s="3"/>
      <c r="S967" s="3"/>
      <c r="T967" s="3"/>
    </row>
    <row r="968" spans="5:20" x14ac:dyDescent="0.15">
      <c r="E968" s="18"/>
      <c r="L968" s="3"/>
      <c r="S968" s="3"/>
      <c r="T968" s="3"/>
    </row>
    <row r="969" spans="5:20" x14ac:dyDescent="0.15">
      <c r="E969" s="18"/>
      <c r="L969" s="3"/>
      <c r="S969" s="3"/>
      <c r="T969" s="3"/>
    </row>
    <row r="970" spans="5:20" x14ac:dyDescent="0.15">
      <c r="E970" s="18"/>
      <c r="L970" s="3"/>
      <c r="S970" s="3"/>
      <c r="T970" s="3"/>
    </row>
    <row r="971" spans="5:20" x14ac:dyDescent="0.15">
      <c r="E971" s="18"/>
      <c r="L971" s="3"/>
      <c r="S971" s="3"/>
      <c r="T971" s="3"/>
    </row>
    <row r="972" spans="5:20" x14ac:dyDescent="0.15">
      <c r="E972" s="18"/>
      <c r="L972" s="3"/>
      <c r="S972" s="3"/>
      <c r="T972" s="3"/>
    </row>
    <row r="973" spans="5:20" x14ac:dyDescent="0.15">
      <c r="E973" s="18"/>
      <c r="L973" s="3"/>
      <c r="S973" s="3"/>
      <c r="T973" s="3"/>
    </row>
    <row r="974" spans="5:20" x14ac:dyDescent="0.15">
      <c r="E974" s="18"/>
      <c r="L974" s="3"/>
      <c r="S974" s="3"/>
      <c r="T974" s="3"/>
    </row>
    <row r="975" spans="5:20" x14ac:dyDescent="0.15">
      <c r="E975" s="18"/>
      <c r="L975" s="3"/>
      <c r="S975" s="3"/>
      <c r="T975" s="3"/>
    </row>
    <row r="976" spans="5:20" x14ac:dyDescent="0.15">
      <c r="E976" s="18"/>
      <c r="L976" s="3"/>
      <c r="S976" s="3"/>
      <c r="T976" s="3"/>
    </row>
    <row r="977" spans="5:20" x14ac:dyDescent="0.15">
      <c r="E977" s="18"/>
      <c r="L977" s="3"/>
      <c r="S977" s="3"/>
      <c r="T977" s="3"/>
    </row>
    <row r="978" spans="5:20" x14ac:dyDescent="0.15">
      <c r="E978" s="18"/>
      <c r="L978" s="3"/>
      <c r="S978" s="3"/>
      <c r="T978" s="3"/>
    </row>
    <row r="979" spans="5:20" x14ac:dyDescent="0.15">
      <c r="E979" s="18"/>
      <c r="L979" s="3"/>
      <c r="S979" s="3"/>
      <c r="T979" s="3"/>
    </row>
    <row r="980" spans="5:20" x14ac:dyDescent="0.15">
      <c r="E980" s="18"/>
      <c r="L980" s="3"/>
      <c r="S980" s="3"/>
      <c r="T980" s="3"/>
    </row>
    <row r="981" spans="5:20" x14ac:dyDescent="0.15">
      <c r="E981" s="18"/>
      <c r="L981" s="3"/>
      <c r="S981" s="3"/>
      <c r="T981" s="3"/>
    </row>
    <row r="982" spans="5:20" x14ac:dyDescent="0.15">
      <c r="E982" s="18"/>
      <c r="L982" s="3"/>
      <c r="S982" s="3"/>
      <c r="T982" s="3"/>
    </row>
    <row r="983" spans="5:20" x14ac:dyDescent="0.15">
      <c r="E983" s="18"/>
      <c r="L983" s="3"/>
      <c r="S983" s="3"/>
      <c r="T983" s="3"/>
    </row>
    <row r="984" spans="5:20" x14ac:dyDescent="0.15">
      <c r="E984" s="18"/>
      <c r="L984" s="3"/>
      <c r="S984" s="3"/>
      <c r="T984" s="3"/>
    </row>
    <row r="985" spans="5:20" x14ac:dyDescent="0.15">
      <c r="E985" s="18"/>
      <c r="L985" s="3"/>
      <c r="S985" s="3"/>
      <c r="T985" s="3"/>
    </row>
    <row r="986" spans="5:20" x14ac:dyDescent="0.15">
      <c r="E986" s="18"/>
      <c r="L986" s="3"/>
      <c r="S986" s="3"/>
      <c r="T986" s="3"/>
    </row>
    <row r="987" spans="5:20" x14ac:dyDescent="0.15">
      <c r="E987" s="18"/>
      <c r="L987" s="3"/>
      <c r="S987" s="3"/>
      <c r="T987" s="3"/>
    </row>
    <row r="988" spans="5:20" x14ac:dyDescent="0.15">
      <c r="E988" s="18"/>
      <c r="L988" s="3"/>
      <c r="S988" s="3"/>
      <c r="T988" s="3"/>
    </row>
    <row r="989" spans="5:20" x14ac:dyDescent="0.15">
      <c r="E989" s="18"/>
      <c r="L989" s="3"/>
      <c r="S989" s="3"/>
      <c r="T989" s="3"/>
    </row>
    <row r="990" spans="5:20" x14ac:dyDescent="0.15">
      <c r="E990" s="18"/>
      <c r="L990" s="3"/>
      <c r="S990" s="3"/>
      <c r="T990" s="3"/>
    </row>
    <row r="991" spans="5:20" x14ac:dyDescent="0.15">
      <c r="E991" s="18"/>
      <c r="L991" s="3"/>
      <c r="S991" s="3"/>
      <c r="T991" s="3"/>
    </row>
    <row r="992" spans="5:20" x14ac:dyDescent="0.15">
      <c r="E992" s="18"/>
      <c r="L992" s="3"/>
      <c r="S992" s="3"/>
      <c r="T992" s="3"/>
    </row>
    <row r="993" spans="5:20" x14ac:dyDescent="0.15">
      <c r="E993" s="18"/>
      <c r="L993" s="3"/>
      <c r="S993" s="3"/>
      <c r="T993" s="3"/>
    </row>
    <row r="994" spans="5:20" x14ac:dyDescent="0.15">
      <c r="E994" s="18"/>
      <c r="L994" s="3"/>
      <c r="S994" s="3"/>
      <c r="T994" s="3"/>
    </row>
    <row r="995" spans="5:20" x14ac:dyDescent="0.15">
      <c r="E995" s="18"/>
      <c r="L995" s="3"/>
      <c r="S995" s="3"/>
      <c r="T995" s="3"/>
    </row>
    <row r="996" spans="5:20" x14ac:dyDescent="0.15">
      <c r="E996" s="18"/>
      <c r="L996" s="3"/>
      <c r="S996" s="3"/>
      <c r="T996" s="3"/>
    </row>
    <row r="997" spans="5:20" x14ac:dyDescent="0.15">
      <c r="E997" s="18"/>
      <c r="L997" s="3"/>
      <c r="S997" s="3"/>
      <c r="T997" s="3"/>
    </row>
    <row r="998" spans="5:20" x14ac:dyDescent="0.15">
      <c r="E998" s="18"/>
      <c r="L998" s="3"/>
      <c r="S998" s="3"/>
      <c r="T998" s="3"/>
    </row>
    <row r="999" spans="5:20" x14ac:dyDescent="0.15">
      <c r="E999" s="18"/>
      <c r="L999" s="3"/>
      <c r="S999" s="3"/>
      <c r="T999" s="3"/>
    </row>
    <row r="1000" spans="5:20" x14ac:dyDescent="0.15">
      <c r="E1000" s="18"/>
      <c r="L1000" s="3"/>
      <c r="S1000" s="3"/>
      <c r="T1000" s="3"/>
    </row>
    <row r="1001" spans="5:20" x14ac:dyDescent="0.15">
      <c r="E1001" s="18"/>
      <c r="L1001" s="3"/>
      <c r="S1001" s="3"/>
      <c r="T1001" s="3"/>
    </row>
    <row r="1002" spans="5:20" x14ac:dyDescent="0.15">
      <c r="E1002" s="18"/>
      <c r="L1002" s="3"/>
      <c r="S1002" s="3"/>
      <c r="T1002" s="3"/>
    </row>
    <row r="1003" spans="5:20" x14ac:dyDescent="0.15">
      <c r="E1003" s="18"/>
      <c r="L1003" s="3"/>
      <c r="S1003" s="3"/>
      <c r="T1003" s="3"/>
    </row>
    <row r="1004" spans="5:20" x14ac:dyDescent="0.15">
      <c r="E1004" s="18"/>
      <c r="L1004" s="3"/>
      <c r="S1004" s="3"/>
      <c r="T1004" s="3"/>
    </row>
    <row r="1005" spans="5:20" x14ac:dyDescent="0.15">
      <c r="E1005" s="18"/>
      <c r="L1005" s="3"/>
      <c r="S1005" s="3"/>
      <c r="T1005" s="3"/>
    </row>
    <row r="1006" spans="5:20" x14ac:dyDescent="0.15">
      <c r="E1006" s="18"/>
      <c r="L1006" s="3"/>
      <c r="S1006" s="3"/>
      <c r="T1006" s="3"/>
    </row>
    <row r="1007" spans="5:20" x14ac:dyDescent="0.15">
      <c r="E1007" s="18"/>
      <c r="L1007" s="3"/>
      <c r="S1007" s="3"/>
      <c r="T1007" s="3"/>
    </row>
    <row r="1008" spans="5:20" x14ac:dyDescent="0.15">
      <c r="E1008" s="18"/>
      <c r="L1008" s="3"/>
      <c r="S1008" s="3"/>
      <c r="T1008" s="3"/>
    </row>
    <row r="1009" spans="5:20" x14ac:dyDescent="0.15">
      <c r="E1009" s="18"/>
      <c r="L1009" s="3"/>
      <c r="S1009" s="3"/>
      <c r="T1009" s="3"/>
    </row>
    <row r="1010" spans="5:20" x14ac:dyDescent="0.15">
      <c r="E1010" s="18"/>
      <c r="L1010" s="3"/>
      <c r="S1010" s="3"/>
      <c r="T1010" s="3"/>
    </row>
    <row r="1011" spans="5:20" x14ac:dyDescent="0.15">
      <c r="E1011" s="18"/>
      <c r="L1011" s="3"/>
      <c r="S1011" s="3"/>
      <c r="T1011" s="3"/>
    </row>
    <row r="1012" spans="5:20" x14ac:dyDescent="0.15">
      <c r="E1012" s="18"/>
      <c r="L1012" s="3"/>
      <c r="S1012" s="3"/>
      <c r="T1012" s="3"/>
    </row>
    <row r="1013" spans="5:20" x14ac:dyDescent="0.15">
      <c r="E1013" s="18"/>
      <c r="L1013" s="3"/>
      <c r="S1013" s="3"/>
      <c r="T1013" s="3"/>
    </row>
    <row r="1014" spans="5:20" x14ac:dyDescent="0.15">
      <c r="E1014" s="18"/>
      <c r="L1014" s="3"/>
      <c r="S1014" s="3"/>
      <c r="T1014" s="3"/>
    </row>
    <row r="1015" spans="5:20" x14ac:dyDescent="0.15">
      <c r="E1015" s="18"/>
      <c r="L1015" s="3"/>
      <c r="S1015" s="3"/>
      <c r="T1015" s="3"/>
    </row>
    <row r="1016" spans="5:20" x14ac:dyDescent="0.15">
      <c r="E1016" s="18"/>
      <c r="L1016" s="3"/>
      <c r="S1016" s="3"/>
      <c r="T1016" s="3"/>
    </row>
    <row r="1017" spans="5:20" x14ac:dyDescent="0.15">
      <c r="E1017" s="18"/>
      <c r="L1017" s="3"/>
      <c r="S1017" s="3"/>
      <c r="T1017" s="3"/>
    </row>
    <row r="1018" spans="5:20" x14ac:dyDescent="0.15">
      <c r="E1018" s="18"/>
      <c r="L1018" s="3"/>
      <c r="S1018" s="3"/>
      <c r="T1018" s="3"/>
    </row>
    <row r="1019" spans="5:20" x14ac:dyDescent="0.15">
      <c r="E1019" s="18"/>
      <c r="L1019" s="3"/>
      <c r="S1019" s="3"/>
      <c r="T1019" s="3"/>
    </row>
    <row r="1020" spans="5:20" x14ac:dyDescent="0.15">
      <c r="E1020" s="18"/>
      <c r="L1020" s="3"/>
      <c r="S1020" s="3"/>
      <c r="T1020" s="3"/>
    </row>
    <row r="1021" spans="5:20" x14ac:dyDescent="0.15">
      <c r="E1021" s="18"/>
      <c r="L1021" s="3"/>
      <c r="S1021" s="3"/>
      <c r="T1021" s="3"/>
    </row>
    <row r="1022" spans="5:20" x14ac:dyDescent="0.15">
      <c r="E1022" s="18"/>
      <c r="L1022" s="3"/>
      <c r="S1022" s="3"/>
      <c r="T1022" s="3"/>
    </row>
    <row r="1023" spans="5:20" x14ac:dyDescent="0.15">
      <c r="E1023" s="18"/>
      <c r="L1023" s="3"/>
      <c r="S1023" s="3"/>
      <c r="T1023" s="3"/>
    </row>
    <row r="1024" spans="5:20" x14ac:dyDescent="0.15">
      <c r="E1024" s="18"/>
      <c r="L1024" s="3"/>
      <c r="S1024" s="3"/>
      <c r="T1024" s="3"/>
    </row>
    <row r="1025" spans="5:20" x14ac:dyDescent="0.15">
      <c r="E1025" s="18"/>
      <c r="L1025" s="3"/>
      <c r="S1025" s="3"/>
      <c r="T1025" s="3"/>
    </row>
    <row r="1026" spans="5:20" x14ac:dyDescent="0.15">
      <c r="E1026" s="18"/>
      <c r="L1026" s="3"/>
      <c r="S1026" s="3"/>
      <c r="T1026" s="3"/>
    </row>
    <row r="1027" spans="5:20" x14ac:dyDescent="0.15">
      <c r="E1027" s="18"/>
      <c r="L1027" s="3"/>
      <c r="S1027" s="3"/>
      <c r="T1027" s="3"/>
    </row>
    <row r="1028" spans="5:20" x14ac:dyDescent="0.15">
      <c r="E1028" s="18"/>
      <c r="L1028" s="3"/>
      <c r="S1028" s="3"/>
      <c r="T1028" s="3"/>
    </row>
    <row r="1029" spans="5:20" x14ac:dyDescent="0.15">
      <c r="E1029" s="18"/>
      <c r="L1029" s="3"/>
      <c r="S1029" s="3"/>
      <c r="T1029" s="3"/>
    </row>
    <row r="1030" spans="5:20" x14ac:dyDescent="0.15">
      <c r="E1030" s="18"/>
      <c r="L1030" s="3"/>
      <c r="S1030" s="3"/>
      <c r="T1030" s="3"/>
    </row>
    <row r="1031" spans="5:20" x14ac:dyDescent="0.15">
      <c r="E1031" s="18"/>
      <c r="L1031" s="3"/>
      <c r="S1031" s="3"/>
      <c r="T1031" s="3"/>
    </row>
    <row r="1032" spans="5:20" x14ac:dyDescent="0.15">
      <c r="E1032" s="18"/>
      <c r="L1032" s="3"/>
      <c r="S1032" s="3"/>
      <c r="T1032" s="3"/>
    </row>
    <row r="1033" spans="5:20" x14ac:dyDescent="0.15">
      <c r="E1033" s="18"/>
      <c r="L1033" s="3"/>
      <c r="S1033" s="3"/>
      <c r="T1033" s="3"/>
    </row>
    <row r="1034" spans="5:20" x14ac:dyDescent="0.15">
      <c r="E1034" s="18"/>
      <c r="L1034" s="3"/>
      <c r="S1034" s="3"/>
      <c r="T1034" s="3"/>
    </row>
    <row r="1035" spans="5:20" x14ac:dyDescent="0.15">
      <c r="E1035" s="18"/>
      <c r="L1035" s="3"/>
      <c r="S1035" s="3"/>
      <c r="T1035" s="3"/>
    </row>
    <row r="1036" spans="5:20" x14ac:dyDescent="0.15">
      <c r="E1036" s="18"/>
      <c r="L1036" s="3"/>
      <c r="S1036" s="3"/>
      <c r="T1036" s="3"/>
    </row>
    <row r="1037" spans="5:20" x14ac:dyDescent="0.15">
      <c r="E1037" s="18"/>
      <c r="L1037" s="3"/>
      <c r="S1037" s="3"/>
      <c r="T1037" s="3"/>
    </row>
    <row r="1038" spans="5:20" x14ac:dyDescent="0.15">
      <c r="E1038" s="18"/>
      <c r="L1038" s="3"/>
      <c r="S1038" s="3"/>
      <c r="T1038" s="3"/>
    </row>
    <row r="1039" spans="5:20" x14ac:dyDescent="0.15">
      <c r="E1039" s="18"/>
      <c r="L1039" s="3"/>
      <c r="S1039" s="3"/>
      <c r="T1039" s="3"/>
    </row>
    <row r="1040" spans="5:20" x14ac:dyDescent="0.15">
      <c r="E1040" s="18"/>
      <c r="L1040" s="3"/>
      <c r="S1040" s="3"/>
      <c r="T1040" s="3"/>
    </row>
    <row r="1041" spans="5:20" x14ac:dyDescent="0.15">
      <c r="E1041" s="18"/>
      <c r="L1041" s="3"/>
      <c r="S1041" s="3"/>
      <c r="T1041" s="3"/>
    </row>
    <row r="1042" spans="5:20" x14ac:dyDescent="0.15">
      <c r="E1042" s="18"/>
      <c r="L1042" s="3"/>
      <c r="S1042" s="3"/>
      <c r="T1042" s="3"/>
    </row>
    <row r="1043" spans="5:20" x14ac:dyDescent="0.15">
      <c r="E1043" s="18"/>
      <c r="L1043" s="3"/>
      <c r="S1043" s="3"/>
      <c r="T1043" s="3"/>
    </row>
    <row r="1044" spans="5:20" x14ac:dyDescent="0.15">
      <c r="E1044" s="18"/>
      <c r="L1044" s="3"/>
      <c r="S1044" s="3"/>
      <c r="T1044" s="3"/>
    </row>
    <row r="1045" spans="5:20" x14ac:dyDescent="0.15">
      <c r="E1045" s="18"/>
      <c r="L1045" s="3"/>
      <c r="S1045" s="3"/>
      <c r="T1045" s="3"/>
    </row>
    <row r="1046" spans="5:20" x14ac:dyDescent="0.15">
      <c r="E1046" s="18"/>
      <c r="L1046" s="3"/>
      <c r="S1046" s="3"/>
      <c r="T1046" s="3"/>
    </row>
    <row r="1047" spans="5:20" x14ac:dyDescent="0.15">
      <c r="E1047" s="18"/>
      <c r="L1047" s="3"/>
      <c r="S1047" s="3"/>
      <c r="T1047" s="3"/>
    </row>
    <row r="1048" spans="5:20" x14ac:dyDescent="0.15">
      <c r="E1048" s="18"/>
      <c r="L1048" s="3"/>
      <c r="S1048" s="3"/>
      <c r="T1048" s="3"/>
    </row>
    <row r="1049" spans="5:20" x14ac:dyDescent="0.15">
      <c r="E1049" s="18"/>
      <c r="L1049" s="3"/>
      <c r="S1049" s="3"/>
      <c r="T1049" s="3"/>
    </row>
    <row r="1050" spans="5:20" x14ac:dyDescent="0.15">
      <c r="E1050" s="18"/>
      <c r="L1050" s="3"/>
      <c r="S1050" s="3"/>
      <c r="T1050" s="3"/>
    </row>
    <row r="1051" spans="5:20" x14ac:dyDescent="0.15">
      <c r="E1051" s="18"/>
      <c r="L1051" s="3"/>
      <c r="S1051" s="3"/>
      <c r="T1051" s="3"/>
    </row>
    <row r="1052" spans="5:20" x14ac:dyDescent="0.15">
      <c r="E1052" s="18"/>
      <c r="L1052" s="3"/>
      <c r="S1052" s="3"/>
      <c r="T1052" s="3"/>
    </row>
    <row r="1053" spans="5:20" x14ac:dyDescent="0.15">
      <c r="E1053" s="18"/>
      <c r="L1053" s="3"/>
      <c r="S1053" s="3"/>
      <c r="T1053" s="3"/>
    </row>
    <row r="1054" spans="5:20" x14ac:dyDescent="0.15">
      <c r="E1054" s="18"/>
      <c r="L1054" s="3"/>
      <c r="S1054" s="3"/>
      <c r="T1054" s="3"/>
    </row>
    <row r="1055" spans="5:20" x14ac:dyDescent="0.15">
      <c r="E1055" s="18"/>
      <c r="L1055" s="3"/>
      <c r="S1055" s="3"/>
      <c r="T1055" s="3"/>
    </row>
    <row r="1056" spans="5:20" x14ac:dyDescent="0.15">
      <c r="E1056" s="18"/>
      <c r="L1056" s="3"/>
      <c r="S1056" s="3"/>
      <c r="T1056" s="3"/>
    </row>
    <row r="1057" spans="5:20" x14ac:dyDescent="0.15">
      <c r="E1057" s="18"/>
      <c r="L1057" s="3"/>
      <c r="S1057" s="3"/>
      <c r="T1057" s="3"/>
    </row>
    <row r="1058" spans="5:20" x14ac:dyDescent="0.15">
      <c r="E1058" s="18"/>
      <c r="L1058" s="3"/>
      <c r="S1058" s="3"/>
      <c r="T1058" s="3"/>
    </row>
    <row r="1059" spans="5:20" x14ac:dyDescent="0.15">
      <c r="E1059" s="18"/>
      <c r="L1059" s="3"/>
      <c r="S1059" s="3"/>
      <c r="T1059" s="3"/>
    </row>
    <row r="1060" spans="5:20" x14ac:dyDescent="0.15">
      <c r="E1060" s="18"/>
      <c r="L1060" s="3"/>
      <c r="S1060" s="3"/>
      <c r="T1060" s="3"/>
    </row>
    <row r="1061" spans="5:20" x14ac:dyDescent="0.15">
      <c r="E1061" s="18"/>
      <c r="L1061" s="3"/>
      <c r="S1061" s="3"/>
      <c r="T1061" s="3"/>
    </row>
    <row r="1062" spans="5:20" x14ac:dyDescent="0.15">
      <c r="E1062" s="18"/>
      <c r="L1062" s="3"/>
      <c r="S1062" s="3"/>
      <c r="T1062" s="3"/>
    </row>
    <row r="1063" spans="5:20" x14ac:dyDescent="0.15">
      <c r="E1063" s="18"/>
      <c r="L1063" s="3"/>
      <c r="S1063" s="3"/>
      <c r="T1063" s="3"/>
    </row>
    <row r="1064" spans="5:20" x14ac:dyDescent="0.15">
      <c r="E1064" s="18"/>
      <c r="L1064" s="3"/>
      <c r="S1064" s="3"/>
      <c r="T1064" s="3"/>
    </row>
    <row r="1065" spans="5:20" x14ac:dyDescent="0.15">
      <c r="E1065" s="18"/>
      <c r="L1065" s="3"/>
      <c r="S1065" s="3"/>
      <c r="T1065" s="3"/>
    </row>
    <row r="1066" spans="5:20" x14ac:dyDescent="0.15">
      <c r="E1066" s="18"/>
      <c r="L1066" s="3"/>
      <c r="S1066" s="3"/>
      <c r="T1066" s="3"/>
    </row>
    <row r="1067" spans="5:20" x14ac:dyDescent="0.15">
      <c r="E1067" s="18"/>
      <c r="L1067" s="3"/>
      <c r="S1067" s="3"/>
      <c r="T1067" s="3"/>
    </row>
    <row r="1068" spans="5:20" x14ac:dyDescent="0.15">
      <c r="E1068" s="18"/>
      <c r="L1068" s="3"/>
      <c r="S1068" s="3"/>
      <c r="T1068" s="3"/>
    </row>
    <row r="1069" spans="5:20" x14ac:dyDescent="0.15">
      <c r="E1069" s="18"/>
      <c r="L1069" s="3"/>
      <c r="S1069" s="3"/>
      <c r="T1069" s="3"/>
    </row>
    <row r="1070" spans="5:20" x14ac:dyDescent="0.15">
      <c r="E1070" s="18"/>
      <c r="L1070" s="3"/>
      <c r="S1070" s="3"/>
      <c r="T1070" s="3"/>
    </row>
    <row r="1071" spans="5:20" x14ac:dyDescent="0.15">
      <c r="E1071" s="18"/>
      <c r="L1071" s="3"/>
      <c r="S1071" s="3"/>
      <c r="T1071" s="3"/>
    </row>
    <row r="1072" spans="5:20" x14ac:dyDescent="0.15">
      <c r="E1072" s="18"/>
      <c r="L1072" s="3"/>
      <c r="S1072" s="3"/>
      <c r="T1072" s="3"/>
    </row>
    <row r="1073" spans="5:20" x14ac:dyDescent="0.15">
      <c r="E1073" s="18"/>
      <c r="L1073" s="3"/>
      <c r="S1073" s="3"/>
      <c r="T1073" s="3"/>
    </row>
    <row r="1074" spans="5:20" x14ac:dyDescent="0.15">
      <c r="E1074" s="18"/>
      <c r="L1074" s="3"/>
      <c r="S1074" s="3"/>
      <c r="T1074" s="3"/>
    </row>
    <row r="1075" spans="5:20" x14ac:dyDescent="0.15">
      <c r="E1075" s="18"/>
      <c r="L1075" s="3"/>
      <c r="S1075" s="3"/>
      <c r="T1075" s="3"/>
    </row>
    <row r="1076" spans="5:20" x14ac:dyDescent="0.15">
      <c r="E1076" s="18"/>
      <c r="L1076" s="3"/>
      <c r="S1076" s="3"/>
      <c r="T1076" s="3"/>
    </row>
    <row r="1077" spans="5:20" x14ac:dyDescent="0.15">
      <c r="E1077" s="18"/>
      <c r="L1077" s="3"/>
      <c r="S1077" s="3"/>
      <c r="T1077" s="3"/>
    </row>
    <row r="1078" spans="5:20" x14ac:dyDescent="0.15">
      <c r="E1078" s="18"/>
      <c r="L1078" s="3"/>
      <c r="S1078" s="3"/>
      <c r="T1078" s="3"/>
    </row>
    <row r="1079" spans="5:20" x14ac:dyDescent="0.15">
      <c r="E1079" s="18"/>
      <c r="L1079" s="3"/>
      <c r="S1079" s="3"/>
      <c r="T1079" s="3"/>
    </row>
    <row r="1080" spans="5:20" x14ac:dyDescent="0.15">
      <c r="E1080" s="18"/>
      <c r="L1080" s="3"/>
      <c r="S1080" s="3"/>
      <c r="T1080" s="3"/>
    </row>
    <row r="1081" spans="5:20" x14ac:dyDescent="0.15">
      <c r="E1081" s="18"/>
      <c r="L1081" s="3"/>
      <c r="S1081" s="3"/>
      <c r="T1081" s="3"/>
    </row>
    <row r="1082" spans="5:20" x14ac:dyDescent="0.15">
      <c r="E1082" s="18"/>
      <c r="L1082" s="3"/>
      <c r="S1082" s="3"/>
      <c r="T1082" s="3"/>
    </row>
    <row r="1083" spans="5:20" x14ac:dyDescent="0.15">
      <c r="E1083" s="18"/>
      <c r="L1083" s="3"/>
      <c r="S1083" s="3"/>
      <c r="T1083" s="3"/>
    </row>
    <row r="1084" spans="5:20" x14ac:dyDescent="0.15">
      <c r="E1084" s="18"/>
      <c r="L1084" s="3"/>
      <c r="S1084" s="3"/>
      <c r="T1084" s="3"/>
    </row>
    <row r="1085" spans="5:20" x14ac:dyDescent="0.15">
      <c r="E1085" s="18"/>
      <c r="L1085" s="3"/>
      <c r="S1085" s="3"/>
      <c r="T1085" s="3"/>
    </row>
    <row r="1086" spans="5:20" x14ac:dyDescent="0.15">
      <c r="E1086" s="18"/>
      <c r="L1086" s="3"/>
      <c r="S1086" s="3"/>
      <c r="T1086" s="3"/>
    </row>
    <row r="1087" spans="5:20" x14ac:dyDescent="0.15">
      <c r="E1087" s="18"/>
      <c r="L1087" s="3"/>
      <c r="S1087" s="3"/>
      <c r="T1087" s="3"/>
    </row>
    <row r="1088" spans="5:20" x14ac:dyDescent="0.15">
      <c r="E1088" s="18"/>
      <c r="L1088" s="3"/>
      <c r="S1088" s="3"/>
      <c r="T1088" s="3"/>
    </row>
    <row r="1089" spans="5:20" x14ac:dyDescent="0.15">
      <c r="E1089" s="18"/>
      <c r="L1089" s="3"/>
      <c r="S1089" s="3"/>
      <c r="T1089" s="3"/>
    </row>
    <row r="1090" spans="5:20" x14ac:dyDescent="0.15">
      <c r="E1090" s="18"/>
      <c r="L1090" s="3"/>
      <c r="S1090" s="3"/>
      <c r="T1090" s="3"/>
    </row>
    <row r="1091" spans="5:20" x14ac:dyDescent="0.15">
      <c r="E1091" s="18"/>
      <c r="L1091" s="3"/>
      <c r="S1091" s="3"/>
      <c r="T1091" s="3"/>
    </row>
    <row r="1092" spans="5:20" x14ac:dyDescent="0.15">
      <c r="E1092" s="18"/>
      <c r="L1092" s="3"/>
      <c r="S1092" s="3"/>
      <c r="T1092" s="3"/>
    </row>
    <row r="1093" spans="5:20" x14ac:dyDescent="0.15">
      <c r="E1093" s="18"/>
      <c r="L1093" s="3"/>
      <c r="S1093" s="3"/>
      <c r="T1093" s="3"/>
    </row>
    <row r="1094" spans="5:20" x14ac:dyDescent="0.15">
      <c r="E1094" s="18"/>
      <c r="L1094" s="3"/>
      <c r="S1094" s="3"/>
      <c r="T1094" s="3"/>
    </row>
    <row r="1095" spans="5:20" x14ac:dyDescent="0.15">
      <c r="E1095" s="18"/>
      <c r="L1095" s="3"/>
      <c r="S1095" s="3"/>
      <c r="T1095" s="3"/>
    </row>
    <row r="1096" spans="5:20" x14ac:dyDescent="0.15">
      <c r="E1096" s="18"/>
      <c r="L1096" s="3"/>
      <c r="S1096" s="3"/>
      <c r="T1096" s="3"/>
    </row>
    <row r="1097" spans="5:20" x14ac:dyDescent="0.15">
      <c r="E1097" s="18"/>
      <c r="L1097" s="3"/>
      <c r="S1097" s="3"/>
      <c r="T1097" s="3"/>
    </row>
    <row r="1098" spans="5:20" x14ac:dyDescent="0.15">
      <c r="E1098" s="18"/>
      <c r="L1098" s="3"/>
      <c r="S1098" s="3"/>
      <c r="T1098" s="3"/>
    </row>
    <row r="1099" spans="5:20" x14ac:dyDescent="0.15">
      <c r="E1099" s="18"/>
      <c r="L1099" s="3"/>
      <c r="S1099" s="3"/>
      <c r="T1099" s="3"/>
    </row>
    <row r="1100" spans="5:20" x14ac:dyDescent="0.15">
      <c r="E1100" s="18"/>
      <c r="L1100" s="3"/>
      <c r="S1100" s="3"/>
      <c r="T1100" s="3"/>
    </row>
    <row r="1101" spans="5:20" x14ac:dyDescent="0.15">
      <c r="E1101" s="18"/>
      <c r="L1101" s="3"/>
      <c r="S1101" s="3"/>
      <c r="T1101" s="3"/>
    </row>
    <row r="1102" spans="5:20" x14ac:dyDescent="0.15">
      <c r="E1102" s="18"/>
      <c r="L1102" s="3"/>
      <c r="S1102" s="3"/>
      <c r="T1102" s="3"/>
    </row>
    <row r="1103" spans="5:20" x14ac:dyDescent="0.15">
      <c r="E1103" s="18"/>
      <c r="L1103" s="3"/>
      <c r="S1103" s="3"/>
      <c r="T1103" s="3"/>
    </row>
    <row r="1104" spans="5:20" x14ac:dyDescent="0.15">
      <c r="E1104" s="18"/>
      <c r="L1104" s="3"/>
      <c r="S1104" s="3"/>
      <c r="T1104" s="3"/>
    </row>
    <row r="1105" spans="5:20" x14ac:dyDescent="0.15">
      <c r="E1105" s="18"/>
      <c r="L1105" s="3"/>
      <c r="S1105" s="3"/>
      <c r="T1105" s="3"/>
    </row>
    <row r="1106" spans="5:20" x14ac:dyDescent="0.15">
      <c r="E1106" s="18"/>
      <c r="L1106" s="3"/>
      <c r="S1106" s="3"/>
      <c r="T1106" s="3"/>
    </row>
    <row r="1107" spans="5:20" x14ac:dyDescent="0.15">
      <c r="E1107" s="18"/>
      <c r="L1107" s="3"/>
      <c r="S1107" s="3"/>
      <c r="T1107" s="3"/>
    </row>
    <row r="1108" spans="5:20" x14ac:dyDescent="0.15">
      <c r="E1108" s="18"/>
      <c r="L1108" s="3"/>
      <c r="S1108" s="3"/>
      <c r="T1108" s="3"/>
    </row>
    <row r="1109" spans="5:20" x14ac:dyDescent="0.15">
      <c r="E1109" s="18"/>
      <c r="L1109" s="3"/>
      <c r="S1109" s="3"/>
      <c r="T1109" s="3"/>
    </row>
    <row r="1110" spans="5:20" x14ac:dyDescent="0.15">
      <c r="E1110" s="18"/>
      <c r="L1110" s="3"/>
      <c r="S1110" s="3"/>
      <c r="T1110" s="3"/>
    </row>
    <row r="1111" spans="5:20" x14ac:dyDescent="0.15">
      <c r="E1111" s="18"/>
      <c r="L1111" s="3"/>
      <c r="S1111" s="3"/>
      <c r="T1111" s="3"/>
    </row>
    <row r="1112" spans="5:20" x14ac:dyDescent="0.15">
      <c r="E1112" s="18"/>
      <c r="L1112" s="3"/>
      <c r="S1112" s="3"/>
      <c r="T1112" s="3"/>
    </row>
    <row r="1113" spans="5:20" x14ac:dyDescent="0.15">
      <c r="E1113" s="18"/>
      <c r="L1113" s="3"/>
      <c r="S1113" s="3"/>
      <c r="T1113" s="3"/>
    </row>
    <row r="1114" spans="5:20" x14ac:dyDescent="0.15">
      <c r="E1114" s="18"/>
      <c r="L1114" s="3"/>
      <c r="S1114" s="3"/>
      <c r="T1114" s="3"/>
    </row>
    <row r="1115" spans="5:20" x14ac:dyDescent="0.15">
      <c r="E1115" s="18"/>
      <c r="L1115" s="3"/>
      <c r="S1115" s="3"/>
      <c r="T1115" s="3"/>
    </row>
    <row r="1116" spans="5:20" x14ac:dyDescent="0.15">
      <c r="E1116" s="18"/>
      <c r="L1116" s="3"/>
      <c r="S1116" s="3"/>
      <c r="T1116" s="3"/>
    </row>
    <row r="1117" spans="5:20" x14ac:dyDescent="0.15">
      <c r="E1117" s="18"/>
      <c r="L1117" s="3"/>
      <c r="S1117" s="3"/>
      <c r="T1117" s="3"/>
    </row>
    <row r="1118" spans="5:20" x14ac:dyDescent="0.15">
      <c r="E1118" s="18"/>
      <c r="L1118" s="3"/>
      <c r="S1118" s="3"/>
      <c r="T1118" s="3"/>
    </row>
    <row r="1119" spans="5:20" x14ac:dyDescent="0.15">
      <c r="E1119" s="18"/>
      <c r="L1119" s="3"/>
      <c r="S1119" s="3"/>
      <c r="T1119" s="3"/>
    </row>
    <row r="1120" spans="5:20" x14ac:dyDescent="0.15">
      <c r="E1120" s="18"/>
      <c r="L1120" s="3"/>
      <c r="S1120" s="3"/>
      <c r="T1120" s="3"/>
    </row>
    <row r="1121" spans="5:20" x14ac:dyDescent="0.15">
      <c r="E1121" s="18"/>
      <c r="L1121" s="3"/>
      <c r="S1121" s="3"/>
      <c r="T1121" s="3"/>
    </row>
    <row r="1122" spans="5:20" x14ac:dyDescent="0.15">
      <c r="E1122" s="18"/>
      <c r="L1122" s="3"/>
      <c r="S1122" s="3"/>
      <c r="T1122" s="3"/>
    </row>
    <row r="1123" spans="5:20" x14ac:dyDescent="0.15">
      <c r="E1123" s="18"/>
      <c r="L1123" s="3"/>
      <c r="S1123" s="3"/>
      <c r="T1123" s="3"/>
    </row>
    <row r="1124" spans="5:20" x14ac:dyDescent="0.15">
      <c r="E1124" s="18"/>
      <c r="L1124" s="3"/>
      <c r="S1124" s="3"/>
      <c r="T1124" s="3"/>
    </row>
    <row r="1125" spans="5:20" x14ac:dyDescent="0.15">
      <c r="E1125" s="18"/>
      <c r="L1125" s="3"/>
      <c r="S1125" s="3"/>
      <c r="T1125" s="3"/>
    </row>
    <row r="1126" spans="5:20" x14ac:dyDescent="0.15">
      <c r="E1126" s="18"/>
      <c r="L1126" s="3"/>
      <c r="S1126" s="3"/>
      <c r="T1126" s="3"/>
    </row>
    <row r="1127" spans="5:20" x14ac:dyDescent="0.15">
      <c r="E1127" s="18"/>
    </row>
    <row r="1128" spans="5:20" x14ac:dyDescent="0.15">
      <c r="E1128" s="18"/>
    </row>
    <row r="1129" spans="5:20" x14ac:dyDescent="0.15">
      <c r="E1129" s="18"/>
    </row>
    <row r="1130" spans="5:20" x14ac:dyDescent="0.15">
      <c r="E1130" s="18"/>
    </row>
    <row r="1131" spans="5:20" x14ac:dyDescent="0.15">
      <c r="E1131" s="18"/>
    </row>
    <row r="1132" spans="5:20" x14ac:dyDescent="0.15">
      <c r="E1132" s="18"/>
    </row>
    <row r="1133" spans="5:20" x14ac:dyDescent="0.15">
      <c r="E1133" s="18"/>
    </row>
    <row r="1134" spans="5:20" x14ac:dyDescent="0.15">
      <c r="E1134" s="18"/>
    </row>
    <row r="1135" spans="5:20" x14ac:dyDescent="0.15">
      <c r="E1135" s="18"/>
    </row>
    <row r="1136" spans="5:20" x14ac:dyDescent="0.15">
      <c r="E1136" s="18"/>
    </row>
    <row r="1137" spans="5:5" x14ac:dyDescent="0.15">
      <c r="E1137" s="18"/>
    </row>
    <row r="1138" spans="5:5" x14ac:dyDescent="0.15">
      <c r="E1138" s="18"/>
    </row>
    <row r="1139" spans="5:5" x14ac:dyDescent="0.15">
      <c r="E1139" s="18"/>
    </row>
    <row r="1140" spans="5:5" x14ac:dyDescent="0.15">
      <c r="E1140" s="18"/>
    </row>
    <row r="1141" spans="5:5" x14ac:dyDescent="0.15">
      <c r="E1141" s="18"/>
    </row>
    <row r="1142" spans="5:5" x14ac:dyDescent="0.15">
      <c r="E1142" s="18"/>
    </row>
    <row r="1143" spans="5:5" x14ac:dyDescent="0.15">
      <c r="E1143" s="18"/>
    </row>
    <row r="1144" spans="5:5" x14ac:dyDescent="0.15">
      <c r="E1144" s="18"/>
    </row>
    <row r="1145" spans="5:5" x14ac:dyDescent="0.15">
      <c r="E1145" s="18"/>
    </row>
    <row r="1146" spans="5:5" x14ac:dyDescent="0.15">
      <c r="E1146" s="18"/>
    </row>
    <row r="1147" spans="5:5" x14ac:dyDescent="0.15">
      <c r="E1147" s="18"/>
    </row>
    <row r="1148" spans="5:5" x14ac:dyDescent="0.15">
      <c r="E1148" s="18"/>
    </row>
    <row r="1149" spans="5:5" x14ac:dyDescent="0.15">
      <c r="E1149" s="18"/>
    </row>
    <row r="1150" spans="5:5" x14ac:dyDescent="0.15">
      <c r="E1150" s="18"/>
    </row>
    <row r="1151" spans="5:5" x14ac:dyDescent="0.15">
      <c r="E1151" s="18"/>
    </row>
    <row r="1152" spans="5:5" x14ac:dyDescent="0.15">
      <c r="E1152" s="18"/>
    </row>
    <row r="1153" spans="5:5" x14ac:dyDescent="0.15">
      <c r="E1153" s="18"/>
    </row>
    <row r="1154" spans="5:5" x14ac:dyDescent="0.15">
      <c r="E1154" s="18"/>
    </row>
    <row r="1155" spans="5:5" x14ac:dyDescent="0.15">
      <c r="E1155" s="18"/>
    </row>
    <row r="1156" spans="5:5" x14ac:dyDescent="0.15">
      <c r="E1156" s="18"/>
    </row>
    <row r="1157" spans="5:5" x14ac:dyDescent="0.15">
      <c r="E1157" s="18"/>
    </row>
    <row r="1158" spans="5:5" x14ac:dyDescent="0.15">
      <c r="E1158" s="18"/>
    </row>
    <row r="1159" spans="5:5" x14ac:dyDescent="0.15">
      <c r="E1159" s="18"/>
    </row>
    <row r="1160" spans="5:5" x14ac:dyDescent="0.15">
      <c r="E1160" s="18"/>
    </row>
    <row r="1161" spans="5:5" x14ac:dyDescent="0.15">
      <c r="E1161" s="18"/>
    </row>
    <row r="1162" spans="5:5" x14ac:dyDescent="0.15">
      <c r="E1162" s="18"/>
    </row>
    <row r="1163" spans="5:5" x14ac:dyDescent="0.15">
      <c r="E1163" s="18"/>
    </row>
    <row r="1164" spans="5:5" x14ac:dyDescent="0.15">
      <c r="E1164" s="18"/>
    </row>
    <row r="1165" spans="5:5" x14ac:dyDescent="0.15">
      <c r="E1165" s="18"/>
    </row>
    <row r="1166" spans="5:5" x14ac:dyDescent="0.15">
      <c r="E1166" s="18"/>
    </row>
    <row r="1167" spans="5:5" x14ac:dyDescent="0.15">
      <c r="E1167" s="18"/>
    </row>
    <row r="1168" spans="5:5" x14ac:dyDescent="0.15">
      <c r="E1168" s="18"/>
    </row>
    <row r="1169" spans="5:5" x14ac:dyDescent="0.15">
      <c r="E1169" s="18"/>
    </row>
    <row r="1170" spans="5:5" x14ac:dyDescent="0.15">
      <c r="E1170" s="18"/>
    </row>
    <row r="1171" spans="5:5" x14ac:dyDescent="0.15">
      <c r="E1171" s="18"/>
    </row>
    <row r="1172" spans="5:5" x14ac:dyDescent="0.15">
      <c r="E1172" s="18"/>
    </row>
    <row r="1173" spans="5:5" x14ac:dyDescent="0.15">
      <c r="E1173" s="18"/>
    </row>
    <row r="1174" spans="5:5" x14ac:dyDescent="0.15">
      <c r="E1174" s="18"/>
    </row>
    <row r="1175" spans="5:5" x14ac:dyDescent="0.15">
      <c r="E1175" s="18"/>
    </row>
    <row r="1176" spans="5:5" x14ac:dyDescent="0.15">
      <c r="E1176" s="18"/>
    </row>
    <row r="1177" spans="5:5" x14ac:dyDescent="0.15">
      <c r="E1177" s="18"/>
    </row>
    <row r="1178" spans="5:5" x14ac:dyDescent="0.15">
      <c r="E1178" s="18"/>
    </row>
    <row r="1179" spans="5:5" x14ac:dyDescent="0.15">
      <c r="E1179" s="18"/>
    </row>
    <row r="1180" spans="5:5" x14ac:dyDescent="0.15">
      <c r="E1180" s="18"/>
    </row>
    <row r="1181" spans="5:5" x14ac:dyDescent="0.15">
      <c r="E1181" s="18"/>
    </row>
    <row r="1182" spans="5:5" x14ac:dyDescent="0.15">
      <c r="E1182" s="18"/>
    </row>
    <row r="1183" spans="5:5" x14ac:dyDescent="0.15">
      <c r="E1183" s="18"/>
    </row>
    <row r="1184" spans="5:5" x14ac:dyDescent="0.15">
      <c r="E1184" s="18"/>
    </row>
    <row r="1185" spans="5:5" x14ac:dyDescent="0.15">
      <c r="E1185" s="18"/>
    </row>
    <row r="1186" spans="5:5" x14ac:dyDescent="0.15">
      <c r="E1186" s="18"/>
    </row>
    <row r="1187" spans="5:5" x14ac:dyDescent="0.15">
      <c r="E1187" s="18"/>
    </row>
    <row r="1188" spans="5:5" x14ac:dyDescent="0.15">
      <c r="E1188" s="18"/>
    </row>
    <row r="1189" spans="5:5" x14ac:dyDescent="0.15">
      <c r="E1189" s="18"/>
    </row>
    <row r="1190" spans="5:5" x14ac:dyDescent="0.15">
      <c r="E1190" s="18"/>
    </row>
    <row r="1191" spans="5:5" x14ac:dyDescent="0.15">
      <c r="E1191" s="18"/>
    </row>
    <row r="1192" spans="5:5" x14ac:dyDescent="0.15">
      <c r="E1192" s="18"/>
    </row>
    <row r="1193" spans="5:5" x14ac:dyDescent="0.15">
      <c r="E1193" s="18"/>
    </row>
    <row r="1194" spans="5:5" x14ac:dyDescent="0.15">
      <c r="E1194" s="18"/>
    </row>
    <row r="1195" spans="5:5" x14ac:dyDescent="0.15">
      <c r="E1195" s="18"/>
    </row>
    <row r="1196" spans="5:5" x14ac:dyDescent="0.15">
      <c r="E1196" s="18"/>
    </row>
    <row r="1197" spans="5:5" x14ac:dyDescent="0.15">
      <c r="E1197" s="18"/>
    </row>
    <row r="1198" spans="5:5" x14ac:dyDescent="0.15">
      <c r="E1198" s="18"/>
    </row>
    <row r="1199" spans="5:5" x14ac:dyDescent="0.15">
      <c r="E1199" s="18"/>
    </row>
    <row r="1200" spans="5:5" x14ac:dyDescent="0.15">
      <c r="E1200" s="18"/>
    </row>
    <row r="1201" spans="5:5" x14ac:dyDescent="0.15">
      <c r="E1201" s="18"/>
    </row>
    <row r="1202" spans="5:5" x14ac:dyDescent="0.15">
      <c r="E1202" s="18"/>
    </row>
    <row r="1203" spans="5:5" x14ac:dyDescent="0.15">
      <c r="E1203" s="18"/>
    </row>
    <row r="1204" spans="5:5" x14ac:dyDescent="0.15">
      <c r="E1204" s="18"/>
    </row>
    <row r="1205" spans="5:5" x14ac:dyDescent="0.15">
      <c r="E1205" s="18"/>
    </row>
    <row r="1206" spans="5:5" x14ac:dyDescent="0.15">
      <c r="E1206" s="18"/>
    </row>
    <row r="1207" spans="5:5" x14ac:dyDescent="0.15">
      <c r="E1207" s="18"/>
    </row>
    <row r="1208" spans="5:5" x14ac:dyDescent="0.15">
      <c r="E1208" s="18"/>
    </row>
    <row r="1209" spans="5:5" x14ac:dyDescent="0.15">
      <c r="E1209" s="18"/>
    </row>
    <row r="1210" spans="5:5" x14ac:dyDescent="0.15">
      <c r="E1210" s="18"/>
    </row>
    <row r="1211" spans="5:5" x14ac:dyDescent="0.15">
      <c r="E1211" s="18"/>
    </row>
    <row r="1212" spans="5:5" x14ac:dyDescent="0.15">
      <c r="E1212" s="18"/>
    </row>
    <row r="1213" spans="5:5" x14ac:dyDescent="0.15">
      <c r="E1213" s="18"/>
    </row>
    <row r="1214" spans="5:5" x14ac:dyDescent="0.15">
      <c r="E1214" s="18"/>
    </row>
    <row r="1215" spans="5:5" x14ac:dyDescent="0.15">
      <c r="E1215" s="18"/>
    </row>
    <row r="1216" spans="5:5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</sheetData>
  <mergeCells count="157">
    <mergeCell ref="AK8:AK10"/>
    <mergeCell ref="AK11:AK13"/>
    <mergeCell ref="V5:V7"/>
    <mergeCell ref="W5:W7"/>
    <mergeCell ref="AN17:AN19"/>
    <mergeCell ref="AN20:AN22"/>
    <mergeCell ref="AK17:AK19"/>
    <mergeCell ref="AK20:AK22"/>
    <mergeCell ref="AN5:AN7"/>
    <mergeCell ref="AN8:AN10"/>
    <mergeCell ref="AN11:AN13"/>
    <mergeCell ref="AN14:AN16"/>
    <mergeCell ref="AJ3:AJ4"/>
    <mergeCell ref="AK3:AK4"/>
    <mergeCell ref="I3:T3"/>
    <mergeCell ref="AA3:AI3"/>
    <mergeCell ref="X5:X7"/>
    <mergeCell ref="Y5:Y7"/>
    <mergeCell ref="Z5:Z7"/>
    <mergeCell ref="AB5:AB7"/>
    <mergeCell ref="D8:D10"/>
    <mergeCell ref="E8:E10"/>
    <mergeCell ref="D17:D19"/>
    <mergeCell ref="E17:E19"/>
    <mergeCell ref="U5:U7"/>
    <mergeCell ref="F8:F10"/>
    <mergeCell ref="F5:F7"/>
    <mergeCell ref="T5:T7"/>
    <mergeCell ref="G5:G7"/>
    <mergeCell ref="H5:H7"/>
    <mergeCell ref="E5:E7"/>
    <mergeCell ref="B2:AK2"/>
    <mergeCell ref="B3:B4"/>
    <mergeCell ref="C3:C4"/>
    <mergeCell ref="D3:D4"/>
    <mergeCell ref="E3:E4"/>
    <mergeCell ref="U3:Z3"/>
    <mergeCell ref="AI5:AI7"/>
    <mergeCell ref="AJ5:AJ7"/>
    <mergeCell ref="AK5:AK7"/>
    <mergeCell ref="Z8:Z10"/>
    <mergeCell ref="D20:D22"/>
    <mergeCell ref="E20:E22"/>
    <mergeCell ref="B5:B22"/>
    <mergeCell ref="C5:C22"/>
    <mergeCell ref="D14:D16"/>
    <mergeCell ref="E14:E16"/>
    <mergeCell ref="D11:D13"/>
    <mergeCell ref="E11:E13"/>
    <mergeCell ref="D5:D7"/>
    <mergeCell ref="AH5:AH7"/>
    <mergeCell ref="AD5:AD7"/>
    <mergeCell ref="AE5:AE7"/>
    <mergeCell ref="AF5:AF7"/>
    <mergeCell ref="AG5:AG7"/>
    <mergeCell ref="AI11:AI13"/>
    <mergeCell ref="AD8:AD10"/>
    <mergeCell ref="AE8:AE10"/>
    <mergeCell ref="AJ11:AJ13"/>
    <mergeCell ref="AF8:AF10"/>
    <mergeCell ref="AG8:AG10"/>
    <mergeCell ref="AH8:AH10"/>
    <mergeCell ref="AJ8:AJ10"/>
    <mergeCell ref="AI8:AI10"/>
    <mergeCell ref="AH11:AH13"/>
    <mergeCell ref="AC5:AC7"/>
    <mergeCell ref="AA5:AA7"/>
    <mergeCell ref="T8:T10"/>
    <mergeCell ref="U8:U10"/>
    <mergeCell ref="V8:V10"/>
    <mergeCell ref="W8:W10"/>
    <mergeCell ref="X8:X10"/>
    <mergeCell ref="AB8:AB10"/>
    <mergeCell ref="AC8:AC10"/>
    <mergeCell ref="Y8:Y10"/>
    <mergeCell ref="F20:F22"/>
    <mergeCell ref="T11:T13"/>
    <mergeCell ref="U11:U13"/>
    <mergeCell ref="V11:V13"/>
    <mergeCell ref="F11:F13"/>
    <mergeCell ref="T14:T16"/>
    <mergeCell ref="U14:U16"/>
    <mergeCell ref="V14:V16"/>
    <mergeCell ref="F17:F19"/>
    <mergeCell ref="G17:G19"/>
    <mergeCell ref="AC14:AC16"/>
    <mergeCell ref="AB17:AB19"/>
    <mergeCell ref="AC17:AC19"/>
    <mergeCell ref="W14:W16"/>
    <mergeCell ref="X14:X16"/>
    <mergeCell ref="Y14:Y16"/>
    <mergeCell ref="Z14:Z16"/>
    <mergeCell ref="AD14:AD16"/>
    <mergeCell ref="F14:F16"/>
    <mergeCell ref="AG17:AG19"/>
    <mergeCell ref="AH17:AH19"/>
    <mergeCell ref="Z17:Z19"/>
    <mergeCell ref="AE14:AE16"/>
    <mergeCell ref="W17:W19"/>
    <mergeCell ref="T17:T19"/>
    <mergeCell ref="U17:U19"/>
    <mergeCell ref="H17:H19"/>
    <mergeCell ref="AC11:AC13"/>
    <mergeCell ref="AD11:AD13"/>
    <mergeCell ref="AB14:AB16"/>
    <mergeCell ref="AB11:AB13"/>
    <mergeCell ref="AD17:AD19"/>
    <mergeCell ref="T20:T22"/>
    <mergeCell ref="U20:U22"/>
    <mergeCell ref="V20:V22"/>
    <mergeCell ref="W20:W22"/>
    <mergeCell ref="V17:V19"/>
    <mergeCell ref="X20:X22"/>
    <mergeCell ref="Y20:Y22"/>
    <mergeCell ref="Z20:Z22"/>
    <mergeCell ref="AA14:AA16"/>
    <mergeCell ref="AA17:AA19"/>
    <mergeCell ref="AA20:AA22"/>
    <mergeCell ref="X17:X19"/>
    <mergeCell ref="Y17:Y19"/>
    <mergeCell ref="AJ20:AJ22"/>
    <mergeCell ref="AI14:AI16"/>
    <mergeCell ref="AJ14:AJ16"/>
    <mergeCell ref="AK14:AK16"/>
    <mergeCell ref="AJ17:AJ19"/>
    <mergeCell ref="AI20:AI22"/>
    <mergeCell ref="AI17:AI19"/>
    <mergeCell ref="G20:G22"/>
    <mergeCell ref="H20:H22"/>
    <mergeCell ref="F3:H3"/>
    <mergeCell ref="AF20:AF22"/>
    <mergeCell ref="AB20:AB22"/>
    <mergeCell ref="AC20:AC22"/>
    <mergeCell ref="AD20:AD22"/>
    <mergeCell ref="AE20:AE22"/>
    <mergeCell ref="G8:G10"/>
    <mergeCell ref="H8:H10"/>
    <mergeCell ref="G11:G13"/>
    <mergeCell ref="H11:H13"/>
    <mergeCell ref="G14:G16"/>
    <mergeCell ref="H14:H16"/>
    <mergeCell ref="AA8:AA10"/>
    <mergeCell ref="AA11:AA13"/>
    <mergeCell ref="W11:W13"/>
    <mergeCell ref="X11:X13"/>
    <mergeCell ref="Y11:Y13"/>
    <mergeCell ref="Z11:Z13"/>
    <mergeCell ref="AG20:AG22"/>
    <mergeCell ref="AH20:AH22"/>
    <mergeCell ref="AF14:AF16"/>
    <mergeCell ref="AG14:AG16"/>
    <mergeCell ref="AH14:AH16"/>
    <mergeCell ref="AE11:AE13"/>
    <mergeCell ref="AF11:AF13"/>
    <mergeCell ref="AG11:AG13"/>
    <mergeCell ref="AE17:AE19"/>
    <mergeCell ref="AF17:AF19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S8:S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1.5m盖板数量表(0.5~20.0)</vt:lpstr>
      <vt:lpstr>2m盖板数量表(0.5~20.0)</vt:lpstr>
      <vt:lpstr>3m盖板数量表(0.5~20.0)</vt:lpstr>
      <vt:lpstr>4m盖板数量表(0.5～8.0)</vt:lpstr>
      <vt:lpstr>4m盖板数量表(8.0～20)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2013-01-15T08:40:15Z</cp:lastPrinted>
  <dcterms:created xsi:type="dcterms:W3CDTF">2005-05-30T06:15:34Z</dcterms:created>
  <dcterms:modified xsi:type="dcterms:W3CDTF">2021-12-15T09:16:33Z</dcterms:modified>
</cp:coreProperties>
</file>